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5"/>
  </bookViews>
  <sheets>
    <sheet name="Sheet1" sheetId="1" state="hidden" r:id="rId1"/>
    <sheet name="STOREWISE" sheetId="2" r:id="rId2"/>
    <sheet name="Perday Sales" sheetId="3" r:id="rId3"/>
    <sheet name="Closed Stores" sheetId="4" r:id="rId4"/>
    <sheet name="Sheet2" sheetId="5" r:id="rId5"/>
    <sheet name="Perday Sales Oct 24" sheetId="6" r:id="rId6"/>
  </sheets>
  <definedNames>
    <definedName name="_xlnm._FilterDatabase" localSheetId="0" hidden="1">Sheet1!$B$3:$AN$90</definedName>
    <definedName name="_xlnm._FilterDatabase" localSheetId="5" hidden="1">'Perday Sales Oct 24'!$A$33:$CH$168</definedName>
    <definedName name="_xlnm._FilterDatabase" localSheetId="2" hidden="1">'Perday Sales'!$A$33:$BE$174</definedName>
    <definedName name="_xlnm._FilterDatabase" localSheetId="1" hidden="1">STOREWISE!$B$12:$AR$170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Madhubala</author>
    <author>tc={84759405-81C3-7740-983B-2DE24071174B}</author>
  </authors>
  <commentList>
    <comment ref="V38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K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L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M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N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Q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R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S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U4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V107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G141" authorId="1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Kindly recheck this </t>
        </r>
      </text>
    </comment>
    <comment ref="J165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K165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L165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AC165" authorId="0">
      <text>
        <r>
          <rPr>
            <b/>
            <sz val="9"/>
            <rFont val="Times New Roman"/>
            <charset val="134"/>
          </rPr>
          <t>Madhubala:</t>
        </r>
        <r>
          <rPr>
            <sz val="9"/>
            <rFont val="Times New Roman"/>
            <charset val="134"/>
          </rPr>
          <t xml:space="preserve">
Sales not updated</t>
        </r>
      </text>
    </comment>
    <comment ref="AK16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L16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O16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P16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J166" authorId="0">
      <text>
        <r>
          <rPr>
            <sz val="9"/>
            <rFont val="Times New Roman"/>
            <charset val="134"/>
          </rPr>
          <t xml:space="preserve">Sales not updated
</t>
        </r>
      </text>
    </comment>
    <comment ref="K166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L166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U166" authorId="0">
      <text>
        <r>
          <rPr>
            <b/>
            <sz val="9"/>
            <rFont val="Times New Roman"/>
            <charset val="134"/>
          </rPr>
          <t>Madhubala:</t>
        </r>
        <r>
          <rPr>
            <sz val="9"/>
            <rFont val="Times New Roman"/>
            <charset val="134"/>
          </rPr>
          <t xml:space="preserve">
No Sales data
</t>
        </r>
      </text>
    </comment>
    <comment ref="AC166" authorId="0">
      <text>
        <r>
          <rPr>
            <b/>
            <sz val="9"/>
            <rFont val="Times New Roman"/>
            <charset val="134"/>
          </rPr>
          <t>Madhubala:</t>
        </r>
        <r>
          <rPr>
            <sz val="9"/>
            <rFont val="Times New Roman"/>
            <charset val="134"/>
          </rPr>
          <t xml:space="preserve">
Sales not updated</t>
        </r>
      </text>
    </comment>
    <comment ref="AG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H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K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L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O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P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U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AV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AW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AX16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I169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K169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H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I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K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L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M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N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Q170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AM172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AN172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AM173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AN173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AM174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AN174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</commentList>
</comments>
</file>

<file path=xl/comments2.xml><?xml version="1.0" encoding="utf-8"?>
<comments xmlns="http://schemas.openxmlformats.org/spreadsheetml/2006/main">
  <authors>
    <author>Madhubala</author>
  </authors>
  <commentList>
    <comment ref="X167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Y167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P167" authorId="0">
      <text>
        <r>
          <rPr>
            <sz val="9"/>
            <rFont val="Times New Roman"/>
            <charset val="0"/>
          </rPr>
          <t>Sales report not updated</t>
        </r>
      </text>
    </comment>
    <comment ref="AQ167" authorId="0">
      <text>
        <r>
          <rPr>
            <sz val="9"/>
            <rFont val="Times New Roman"/>
            <charset val="0"/>
          </rPr>
          <t>Sales report not updated</t>
        </r>
      </text>
    </comment>
    <comment ref="AR167" authorId="0">
      <text>
        <r>
          <rPr>
            <sz val="9"/>
            <rFont val="Times New Roman"/>
            <charset val="0"/>
          </rPr>
          <t>Sales report not updated</t>
        </r>
      </text>
    </comment>
    <comment ref="AS167" authorId="0">
      <text>
        <r>
          <rPr>
            <sz val="9"/>
            <rFont val="Times New Roman"/>
            <charset val="0"/>
          </rPr>
          <t>Sales report not updated</t>
        </r>
      </text>
    </comment>
    <comment ref="BV167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W167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L168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M168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N168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O168" authorId="0">
      <text>
        <r>
          <rPr>
            <b/>
            <sz val="9"/>
            <rFont val="Times New Roman"/>
            <charset val="134"/>
          </rPr>
          <t>Sales not updated</t>
        </r>
        <r>
          <rPr>
            <sz val="9"/>
            <rFont val="Times New Roman"/>
            <charset val="134"/>
          </rPr>
          <t xml:space="preserve">
</t>
        </r>
      </text>
    </comment>
    <comment ref="X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Y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</t>
        </r>
      </text>
    </comment>
    <comment ref="AP168" authorId="0">
      <text>
        <r>
          <rPr>
            <sz val="9"/>
            <rFont val="Times New Roman"/>
            <charset val="0"/>
          </rPr>
          <t>Sales report not updated</t>
        </r>
      </text>
    </comment>
    <comment ref="AQ168" authorId="0">
      <text>
        <r>
          <rPr>
            <sz val="9"/>
            <rFont val="Times New Roman"/>
            <charset val="0"/>
          </rPr>
          <t>Sales report not updated</t>
        </r>
      </text>
    </comment>
    <comment ref="AR168" authorId="0">
      <text>
        <r>
          <rPr>
            <sz val="9"/>
            <rFont val="Times New Roman"/>
            <charset val="0"/>
          </rPr>
          <t>Sales report not updated</t>
        </r>
      </text>
    </comment>
    <comment ref="AS168" authorId="0">
      <text>
        <r>
          <rPr>
            <sz val="9"/>
            <rFont val="Times New Roman"/>
            <charset val="0"/>
          </rPr>
          <t>Sales report not updated</t>
        </r>
      </text>
    </comment>
    <comment ref="BN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O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V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W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X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BY168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Sales not updated
</t>
        </r>
      </text>
    </comment>
    <comment ref="N171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R171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L172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N172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R172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T172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X172" authorId="0">
      <text>
        <r>
          <rPr>
            <b/>
            <sz val="9"/>
            <rFont val="Times New Roman"/>
            <charset val="134"/>
          </rPr>
          <t>Data not received as the concern person not responding</t>
        </r>
        <r>
          <rPr>
            <sz val="9"/>
            <rFont val="Times New Roman"/>
            <charset val="134"/>
          </rPr>
          <t xml:space="preserve">
</t>
        </r>
      </text>
    </comment>
    <comment ref="BF174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BG174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BF17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BG175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BF17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  <comment ref="BG176" authorId="0">
      <text>
        <r>
          <rPr>
            <b/>
            <sz val="9"/>
            <rFont val="Times New Roman"/>
            <charset val="0"/>
          </rPr>
          <t>Madhubala:</t>
        </r>
        <r>
          <rPr>
            <sz val="9"/>
            <rFont val="Times New Roman"/>
            <charset val="0"/>
          </rPr>
          <t xml:space="preserve">
CLOSED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<sst xmlns="http://schemas.openxmlformats.org/spreadsheetml/2006/main" count="3376" uniqueCount="519">
  <si>
    <t>TOTAL</t>
  </si>
  <si>
    <t>STOCK</t>
  </si>
  <si>
    <t>Stake holder</t>
  </si>
  <si>
    <t>Channel</t>
  </si>
  <si>
    <t>Code</t>
  </si>
  <si>
    <t>BRANCH NAME</t>
  </si>
  <si>
    <t>OSM</t>
  </si>
  <si>
    <t>SS24</t>
  </si>
  <si>
    <t>Grand Total</t>
  </si>
  <si>
    <t>JEANS/NON DENIM</t>
  </si>
  <si>
    <t>SHIRTS</t>
  </si>
  <si>
    <t>T-SHIRT</t>
  </si>
  <si>
    <t>Avrg sales per month</t>
  </si>
  <si>
    <t>Avrg per day</t>
  </si>
  <si>
    <t>maximum sale</t>
  </si>
  <si>
    <t>sale month</t>
  </si>
  <si>
    <t>FRESH</t>
  </si>
  <si>
    <t>SEPT</t>
  </si>
  <si>
    <t>OCT</t>
  </si>
  <si>
    <t>NOV</t>
  </si>
  <si>
    <t>Total</t>
  </si>
  <si>
    <t>Leftover</t>
  </si>
  <si>
    <t>DEC</t>
  </si>
  <si>
    <t>JAN</t>
  </si>
  <si>
    <t>RTV</t>
  </si>
  <si>
    <t>Jay Narayan</t>
  </si>
  <si>
    <t>CENTRO</t>
  </si>
  <si>
    <t>F1LH</t>
  </si>
  <si>
    <t>CT-HYDERABAD-GACHIBOWLI</t>
  </si>
  <si>
    <t>F1LI</t>
  </si>
  <si>
    <t>CT-HYDERABAD-GSM MALL-CHANDANA</t>
  </si>
  <si>
    <t>F1GH</t>
  </si>
  <si>
    <t>CT-HYDERABAD-KUKATPALLY</t>
  </si>
  <si>
    <t>EBO / FO</t>
  </si>
  <si>
    <t>FR81</t>
  </si>
  <si>
    <t>FR - JK RETAIL (TS)</t>
  </si>
  <si>
    <t>FR68</t>
  </si>
  <si>
    <t>FR - SUN LIFE RETAIL - SERILINGAMPALLY (TS)</t>
  </si>
  <si>
    <t>EBO</t>
  </si>
  <si>
    <t>FR80</t>
  </si>
  <si>
    <t>FR - YSR TRENDS - SARATH CITY (TS)</t>
  </si>
  <si>
    <t>EBO57</t>
  </si>
  <si>
    <t>VOI - DSL MALL-UPPAL (TS)</t>
  </si>
  <si>
    <t>EBO24</t>
  </si>
  <si>
    <t>VOI - KARIMNAGAR (TS)</t>
  </si>
  <si>
    <t>EBO26</t>
  </si>
  <si>
    <t>VOI - L&amp;T PANJAGUT (TS)</t>
  </si>
  <si>
    <t>EBO28</t>
  </si>
  <si>
    <t>VOI - MANCHERIAL (TS)</t>
  </si>
  <si>
    <t>EBO31</t>
  </si>
  <si>
    <t>VOI - MOOSARAMBAGH (TS)</t>
  </si>
  <si>
    <t>EBO35</t>
  </si>
  <si>
    <t>VOI - NIZAMABAD (TS)</t>
  </si>
  <si>
    <t>EBO53</t>
  </si>
  <si>
    <t>VOI - THIRUMALGIRI (TS)</t>
  </si>
  <si>
    <t>Nagendra</t>
  </si>
  <si>
    <t>F1VH</t>
  </si>
  <si>
    <t>CT-VISHAKAPATNAM-MAIN ROAD</t>
  </si>
  <si>
    <t>FR66</t>
  </si>
  <si>
    <t>FR - YSR TRENDS - GUNTUR (AP)</t>
  </si>
  <si>
    <t>EBO58</t>
  </si>
  <si>
    <t>VOI - ANANTAPUR (AP)</t>
  </si>
  <si>
    <t>EBO8</t>
  </si>
  <si>
    <t>VOI - BHIMAVARAM (AP)</t>
  </si>
  <si>
    <t>EBO11</t>
  </si>
  <si>
    <t>VOI - CMR MALL (AP)</t>
  </si>
  <si>
    <t>EBO78</t>
  </si>
  <si>
    <t>VOI - KADAPA (AP)</t>
  </si>
  <si>
    <t>EBO72</t>
  </si>
  <si>
    <t>VOI - KHAMMAM (TS)</t>
  </si>
  <si>
    <t>EBO27</t>
  </si>
  <si>
    <t>VOI - MAGUNTA (AP)</t>
  </si>
  <si>
    <t>EBO76</t>
  </si>
  <si>
    <t>VOI - NANDYAL (AP)</t>
  </si>
  <si>
    <t>EBO33</t>
  </si>
  <si>
    <t>VOI - NELLORE (AP)</t>
  </si>
  <si>
    <t>EBO36</t>
  </si>
  <si>
    <t>VOI - ONGOLE (AP)</t>
  </si>
  <si>
    <t>EBO41</t>
  </si>
  <si>
    <t>VOI - PVP VIJAYAWADA (AP)</t>
  </si>
  <si>
    <t>EBO42</t>
  </si>
  <si>
    <t>VOI - RAJAHMUNDRY (AP)</t>
  </si>
  <si>
    <t>EBO50</t>
  </si>
  <si>
    <t>VOI - SRMT KAKINAD (AP)</t>
  </si>
  <si>
    <t>EBO52</t>
  </si>
  <si>
    <t>VOI - TGV KURNOOL (AP)</t>
  </si>
  <si>
    <t>Ashish Shah</t>
  </si>
  <si>
    <t>F1ZC</t>
  </si>
  <si>
    <t>CT-BENGALURU-SOUL SPACE SPIRIT</t>
  </si>
  <si>
    <t>F1JH</t>
  </si>
  <si>
    <t>CT-BENGALURU-SPECTRUM MALL-BAN</t>
  </si>
  <si>
    <t>F1II</t>
  </si>
  <si>
    <t>CT-BENGALURU-YELAHANKA</t>
  </si>
  <si>
    <t>F1KI</t>
  </si>
  <si>
    <t>CT-KOCHI-M G ROAD-CENTRE SQUAR</t>
  </si>
  <si>
    <t>F1PI</t>
  </si>
  <si>
    <t>CT-MANGALORE-ATTAVR VILLAGE-PA</t>
  </si>
  <si>
    <t>F1GI</t>
  </si>
  <si>
    <t>CT-MYSORE-BANGALORE NILGIRI RO</t>
  </si>
  <si>
    <t>EBO5</t>
  </si>
  <si>
    <t>VOI - BHARATIYA MALL-BLR (KA)</t>
  </si>
  <si>
    <t>EBO13</t>
  </si>
  <si>
    <t>VOI - ELEMENTS MALL-BLR (KA)</t>
  </si>
  <si>
    <t>EBO29</t>
  </si>
  <si>
    <t>VOI - MANTRI-BLR (KA)</t>
  </si>
  <si>
    <t>EBO61</t>
  </si>
  <si>
    <t>VOI - MYSORE (KA)</t>
  </si>
  <si>
    <t>EBO34</t>
  </si>
  <si>
    <t>VOI - NEXUS MALL - MANGALORE (KA)</t>
  </si>
  <si>
    <t>EBO44</t>
  </si>
  <si>
    <t>VOI - RMZ GALLERIA-BLR (KA)</t>
  </si>
  <si>
    <t>Kavan Panchal</t>
  </si>
  <si>
    <t>F1UH</t>
  </si>
  <si>
    <t>CT-AHMEDABAD-AMBAVADI</t>
  </si>
  <si>
    <t>F1NI</t>
  </si>
  <si>
    <t>CT-VADODARA-WADIWADI</t>
  </si>
  <si>
    <t>EBO71</t>
  </si>
  <si>
    <t>VOI - VARACHA (GJ)</t>
  </si>
  <si>
    <t>Manoj</t>
  </si>
  <si>
    <t>F1NH</t>
  </si>
  <si>
    <t>CT-MUMBAI-KANDIVALI-GROWEL MAL</t>
  </si>
  <si>
    <t>F1YH</t>
  </si>
  <si>
    <t>CT-THANE-DAHISAR-THAKUR MALL</t>
  </si>
  <si>
    <t>EBO46</t>
  </si>
  <si>
    <t>VOI - NEXUS SEAWOODS (MH)</t>
  </si>
  <si>
    <t>Nilesh Girme</t>
  </si>
  <si>
    <t>F1BD</t>
  </si>
  <si>
    <t>CT-NAGPUR-POONAM MALL-VIP ROAD</t>
  </si>
  <si>
    <t>F1RH</t>
  </si>
  <si>
    <t>CT-NASHIK-CITY CENTER-LAWATE N</t>
  </si>
  <si>
    <t>F1AD</t>
  </si>
  <si>
    <t>CT-PUNE-MSM PARANJAPE MALL-KAR</t>
  </si>
  <si>
    <t>EBO47</t>
  </si>
  <si>
    <t>VOI - SEASONS MALL (MH)</t>
  </si>
  <si>
    <t>Priyadarshi</t>
  </si>
  <si>
    <t>F1FI</t>
  </si>
  <si>
    <t>CT-BHUBANESWAR-SAHEED NAGAR</t>
  </si>
  <si>
    <t>F1DI</t>
  </si>
  <si>
    <t>CT-GUWAHATI-EXOTICA GREENS</t>
  </si>
  <si>
    <t>F1HH</t>
  </si>
  <si>
    <t>CT-SILIGURI-COSMOS MALL</t>
  </si>
  <si>
    <t>FR73</t>
  </si>
  <si>
    <t>FR - ARNAB FASHIONS - BALASORE (OD)</t>
  </si>
  <si>
    <t>EBO20</t>
  </si>
  <si>
    <t>VOI - ANGUL (OD)</t>
  </si>
  <si>
    <t>EBO4</t>
  </si>
  <si>
    <t>VOI - BARIPADA (OD)</t>
  </si>
  <si>
    <t>EBO9</t>
  </si>
  <si>
    <t>VOI - CENTRAL MALL (AS)</t>
  </si>
  <si>
    <t>EBO12</t>
  </si>
  <si>
    <t>VOI - DIMAPUR (NL)</t>
  </si>
  <si>
    <t>EBO75</t>
  </si>
  <si>
    <t>VOI - REGALIAA MALL-BHUBANESHWAR (OD)</t>
  </si>
  <si>
    <t>EBO49</t>
  </si>
  <si>
    <t>VOI - SILIGURI (WB)</t>
  </si>
  <si>
    <t>EBO16</t>
  </si>
  <si>
    <t>VOI - TALCHER (OD)</t>
  </si>
  <si>
    <t>Rakesh</t>
  </si>
  <si>
    <t>F1OI</t>
  </si>
  <si>
    <t>CT-GURGAON-M.G.ROAD</t>
  </si>
  <si>
    <t>Ritesh Tanwar</t>
  </si>
  <si>
    <t>F1FH</t>
  </si>
  <si>
    <t>CT-INDORE-RNT MARG-NEAR RIGAL</t>
  </si>
  <si>
    <t>F1EI</t>
  </si>
  <si>
    <t>CT-JAIPUR-MANI SQUARE MALL</t>
  </si>
  <si>
    <t>F1XH</t>
  </si>
  <si>
    <t>CT-LUCKNOW-SAHARA GANJ</t>
  </si>
  <si>
    <t>F1JI</t>
  </si>
  <si>
    <t>CT-NEW DELHI-AMBIANCE MALL-VAS</t>
  </si>
  <si>
    <t>F1MH</t>
  </si>
  <si>
    <t>CT-NEW DELHI-ROHINI</t>
  </si>
  <si>
    <t>TY5G</t>
  </si>
  <si>
    <t>CT-NOIDA-GREAT INDIA</t>
  </si>
  <si>
    <t>F1CD</t>
  </si>
  <si>
    <t>CT-PATNA-THE MALL-FRAZER ROAD</t>
  </si>
  <si>
    <t>F1PH</t>
  </si>
  <si>
    <t>CT-RANCHI-SAVYRAJ MALL</t>
  </si>
  <si>
    <t>FR65</t>
  </si>
  <si>
    <t>FR - ANIRAJ SALES - PATNA-3 (BH)</t>
  </si>
  <si>
    <t>FR70</t>
  </si>
  <si>
    <t>FR - MENS WORLD - JODHPUR (RJ)</t>
  </si>
  <si>
    <t>EBO15</t>
  </si>
  <si>
    <t>VOI - GHAZIABAD (UP)</t>
  </si>
  <si>
    <t>EBO17</t>
  </si>
  <si>
    <t>VOI - GWALIOR (MP)</t>
  </si>
  <si>
    <t>EBO18</t>
  </si>
  <si>
    <t>VOI - HISAR (HR)</t>
  </si>
  <si>
    <t>EBO19</t>
  </si>
  <si>
    <t>VOI - INDORE (MP)</t>
  </si>
  <si>
    <t>EBO21</t>
  </si>
  <si>
    <t>VOI - JANAKPURI (DL)</t>
  </si>
  <si>
    <t>EBO22</t>
  </si>
  <si>
    <t>VOI - KATIHAR (BH)</t>
  </si>
  <si>
    <t>EBO74</t>
  </si>
  <si>
    <t>VOI - LUCKNOW - ALIGANJ (UP)</t>
  </si>
  <si>
    <t>EBO38</t>
  </si>
  <si>
    <t>VOI - PATNA-1 (BH)</t>
  </si>
  <si>
    <t>EBO39</t>
  </si>
  <si>
    <t>VOI - PATNA-2 (BH)</t>
  </si>
  <si>
    <t>EBO40</t>
  </si>
  <si>
    <t>VOI - PHOENIX CITADEL (MP)</t>
  </si>
  <si>
    <t>EBO62</t>
  </si>
  <si>
    <t>VOI - PMC PALASSIO (UP)</t>
  </si>
  <si>
    <t>EBO56</t>
  </si>
  <si>
    <t>VOI - UDAIPUR (RJ)</t>
  </si>
  <si>
    <t>(blank)</t>
  </si>
  <si>
    <t>MBO</t>
  </si>
  <si>
    <t>STOCK CATEGORY</t>
  </si>
  <si>
    <t>HISTORY</t>
  </si>
  <si>
    <t>PERDAY</t>
  </si>
  <si>
    <t>MONTHLY SALES</t>
  </si>
  <si>
    <t>lifestyle</t>
  </si>
  <si>
    <t>FASHION FACTORY</t>
  </si>
  <si>
    <t>SHOPPERSSTOP</t>
  </si>
  <si>
    <t>TOTAL SEP TO JAN</t>
  </si>
  <si>
    <t>KA_KL_TN</t>
  </si>
  <si>
    <t>My Home - Hyderabad</t>
  </si>
  <si>
    <t>Inorbit - Cyberabad</t>
  </si>
  <si>
    <t>LS-Aparna Mall-Hyderabad</t>
  </si>
  <si>
    <t>LS-Vijayawada</t>
  </si>
  <si>
    <t>Sarath City Mall-Hyderabad-LS</t>
  </si>
  <si>
    <t>L And T Erramanzil Mall-Hyd-LS</t>
  </si>
  <si>
    <t>Waltair Uplands-Vizag-LS</t>
  </si>
  <si>
    <t>KA_TN_KL</t>
  </si>
  <si>
    <t>Sobha City-Thrissur</t>
  </si>
  <si>
    <t>Grand Mall-Kochi</t>
  </si>
  <si>
    <t>LS-Forum Fiza Mall-Mangalore</t>
  </si>
  <si>
    <t>LS-AMR Planet Hyderabad</t>
  </si>
  <si>
    <t>LS-Cuddapah Mall-Kadapa</t>
  </si>
  <si>
    <t>LS-Guntur</t>
  </si>
  <si>
    <t>LS-Gajuwaka-Vizag</t>
  </si>
  <si>
    <t>Suchitra Hyderabad</t>
  </si>
  <si>
    <t>TIPSY TOPSY MG ROAD</t>
  </si>
  <si>
    <t>TIPSY TOPSY BHIMAVARAM</t>
  </si>
  <si>
    <t>TIPSY TOPSY KAKINADA</t>
  </si>
  <si>
    <t>TIPSY TOPSY RAJAHMUNDRY</t>
  </si>
  <si>
    <t>TIPSY TOPSY VIZAG</t>
  </si>
  <si>
    <t>South India Shopping Mall (Kothapet)</t>
  </si>
  <si>
    <t>TIPSY TOPSY ELURU</t>
  </si>
  <si>
    <t>South India Shopping Mall (KPHB)</t>
  </si>
  <si>
    <t>TIPSY TOPSY VIZAYANAGARAM</t>
  </si>
  <si>
    <t>TIPSY TOPSY NELLORE</t>
  </si>
  <si>
    <t>Cmr textiles (Vzm)</t>
  </si>
  <si>
    <t>Cmr textiles (Vjy)</t>
  </si>
  <si>
    <t>IBHA- Bhimavaram</t>
  </si>
  <si>
    <t>IBHA- KKD</t>
  </si>
  <si>
    <t>GENTS SOLAPUR</t>
  </si>
  <si>
    <t>LULU LUCKNOW</t>
  </si>
  <si>
    <t>Dress Land SIGRA</t>
  </si>
  <si>
    <t>South India-Eluru</t>
  </si>
  <si>
    <t>South India-Vizag</t>
  </si>
  <si>
    <t>VLLUP MALL BHIMAVARAM</t>
  </si>
  <si>
    <t>VLLUP MALL KHAMMAM</t>
  </si>
  <si>
    <t>DRESS CIRCLE KURNOOL</t>
  </si>
  <si>
    <t>COREFOUR VENTURES LLP</t>
  </si>
  <si>
    <t>CMR TEXTILES &amp; JEWELLERS PVT. LTD - KOTHAGUDEM</t>
  </si>
  <si>
    <t>KATHIYWAD</t>
  </si>
  <si>
    <t>TWT TEXTILES PVT. LTD.</t>
  </si>
  <si>
    <t>SREE COLLECTION CHANDRAPUR</t>
  </si>
  <si>
    <t>DARSHAN VENTURE</t>
  </si>
  <si>
    <t>MERIT RETAIL PRIVATE LIMITED ( Attapur )</t>
  </si>
  <si>
    <t>South India Shopping Mall Uppal</t>
  </si>
  <si>
    <t>Value Zone</t>
  </si>
  <si>
    <t>South India Shopping Mall Kareemnagar</t>
  </si>
  <si>
    <t>TAIBAH RETAIL YAVATMAL</t>
  </si>
  <si>
    <t>J N J (DIMAPUR)</t>
  </si>
  <si>
    <t>UOL - HARDA</t>
  </si>
  <si>
    <t>PARIMAL COLLECTIONS NANDED</t>
  </si>
  <si>
    <t>TAIBAH RETAIL, AMRAVATI (2)</t>
  </si>
  <si>
    <t>GOYALTRADERS PUNE</t>
  </si>
  <si>
    <t>KRISHNAPREET PARBHANI</t>
  </si>
  <si>
    <t>JCR JAMNAGAR</t>
  </si>
  <si>
    <t>SHAKTI NXT - VERAVAL</t>
  </si>
  <si>
    <t xml:space="preserve">Tulshi Showroom </t>
  </si>
  <si>
    <t>J N J (KOHIMA)</t>
  </si>
  <si>
    <t>JADE BLUE - VASTRAL</t>
  </si>
  <si>
    <t>ABHISHEK ENTERPRISES</t>
  </si>
  <si>
    <t>JACK N JILL - CHUMUKEDIMA</t>
  </si>
  <si>
    <t>Roop Inernational</t>
  </si>
  <si>
    <t>G K Corporation</t>
  </si>
  <si>
    <t>Padhi Lifestyle</t>
  </si>
  <si>
    <t>JACK N JILL - AIZAWL (5TH MILE)</t>
  </si>
  <si>
    <t>F1LD</t>
  </si>
  <si>
    <t>FF-HYDERABAD-DILSUKH NAGAR</t>
  </si>
  <si>
    <t>F1XD</t>
  </si>
  <si>
    <t>FF-HYDERABAD-LINGAMPALLY-RAMAC</t>
  </si>
  <si>
    <t>TAU8</t>
  </si>
  <si>
    <t>RRL Fashion Factory Pune Alpha</t>
  </si>
  <si>
    <t>F1VD</t>
  </si>
  <si>
    <t>FF-Hyderabad-Tolichowki</t>
  </si>
  <si>
    <t>F1PF</t>
  </si>
  <si>
    <t>FF-PUNE-MODI MALL-MUKUND NAGAR</t>
  </si>
  <si>
    <t>F1FF</t>
  </si>
  <si>
    <t xml:space="preserve">FF-DUM DUM ROAD KOLKATA </t>
  </si>
  <si>
    <t>F1QD</t>
  </si>
  <si>
    <t>FF-BENGALURU-KANAKPURA ROAD</t>
  </si>
  <si>
    <t>SSL-BEGUMPET( 103 )</t>
  </si>
  <si>
    <t>SSL-CHETPET CHENNAI( 106 )</t>
  </si>
  <si>
    <t>Top 50</t>
  </si>
  <si>
    <t xml:space="preserve">No of Days in Month </t>
  </si>
  <si>
    <t xml:space="preserve">Tgt - Sep 24 </t>
  </si>
  <si>
    <t xml:space="preserve">MTD - Achieved RR </t>
  </si>
  <si>
    <t xml:space="preserve">Extrapolated Ach </t>
  </si>
  <si>
    <t>Expected Ach %</t>
  </si>
  <si>
    <t xml:space="preserve">Tgt </t>
  </si>
  <si>
    <t>MTD ACTUAL SALES</t>
  </si>
  <si>
    <t>%</t>
  </si>
  <si>
    <t>Total Target</t>
  </si>
  <si>
    <t>Total Sales Qty</t>
  </si>
  <si>
    <t>Qty</t>
  </si>
  <si>
    <t>Value</t>
  </si>
  <si>
    <t xml:space="preserve">TOP 50 STORES </t>
  </si>
  <si>
    <t>CONTRIBUTION %</t>
  </si>
  <si>
    <t xml:space="preserve">Channelwise </t>
  </si>
  <si>
    <t>Lifestyle</t>
  </si>
  <si>
    <t xml:space="preserve">Tipsy Topsy </t>
  </si>
  <si>
    <t xml:space="preserve">SISM </t>
  </si>
  <si>
    <t xml:space="preserve">CMR </t>
  </si>
  <si>
    <t>ASM wise</t>
  </si>
  <si>
    <t>Ritesh tanwar</t>
  </si>
  <si>
    <t>TBR</t>
  </si>
  <si>
    <t>TOP 50 STORES</t>
  </si>
  <si>
    <t>TGT</t>
  </si>
  <si>
    <t>target</t>
  </si>
  <si>
    <t>sales</t>
  </si>
  <si>
    <t>Achd %</t>
  </si>
  <si>
    <t xml:space="preserve">CT-JAIPUR-MANI SQUARE MALL </t>
  </si>
  <si>
    <t>CMR</t>
  </si>
  <si>
    <t>CT-HYDERABAD-GACHIBOWLI (CLOSED)</t>
  </si>
  <si>
    <t>CT-BENGALURU-SPECTRUM MALL-BAN (CLOSED)</t>
  </si>
  <si>
    <t>CT-BENGALURU-YELAHANKA (CLOSED)</t>
  </si>
  <si>
    <t>CT-VADODARA-WADIWADI(CLOSED)</t>
  </si>
  <si>
    <t>CT-LUCKNOW-SAHARA GANJ (CLOSED)</t>
  </si>
  <si>
    <t>CT-NEW DELHI-ROHINI (CLOSED)</t>
  </si>
  <si>
    <t>CT-NOIDA-GREAT INDIA (CLOSED)</t>
  </si>
  <si>
    <t>Jack N Jill - Kohima ( Closed )</t>
  </si>
  <si>
    <t>CLOSED</t>
  </si>
  <si>
    <t>JADE BLUE - VASTRAL (CLOSED)</t>
  </si>
  <si>
    <t xml:space="preserve">JACK N JILL - CHUMUKDANGA ( Closed ) </t>
  </si>
  <si>
    <t>Padhi Lifestyle (Closed)</t>
  </si>
  <si>
    <t xml:space="preserve">JACK N JILL - AIZAWL (5TH MILE) Closed </t>
  </si>
  <si>
    <t xml:space="preserve">Jack N Jill (DIMAPUR) - Closed </t>
  </si>
  <si>
    <t>Dress Land SIGRA (Closed)</t>
  </si>
  <si>
    <t>VOI - CENTRAL MALL (AS) (CLOSED)</t>
  </si>
  <si>
    <t>VOI - GHAZIABAD (UP) (CLOSED)</t>
  </si>
  <si>
    <t>CT-HYDERABAD-GACHIBOWLI (NO STAFF)</t>
  </si>
  <si>
    <t xml:space="preserve">FTD Tgt </t>
  </si>
  <si>
    <t>MTD Ach</t>
  </si>
  <si>
    <t>MTD % Ach</t>
  </si>
  <si>
    <t>WK -4 Tgt</t>
  </si>
  <si>
    <t>WK -4 Ach</t>
  </si>
  <si>
    <t>MTD
Achd %
Total Value</t>
  </si>
  <si>
    <t>LY MTD Sales Qty</t>
  </si>
  <si>
    <t>Growth %</t>
  </si>
  <si>
    <t>Total Value</t>
  </si>
  <si>
    <t>FTD Tgt</t>
  </si>
  <si>
    <t>Factory Outlet</t>
  </si>
  <si>
    <t>LOL</t>
  </si>
  <si>
    <t>Staff Name</t>
  </si>
  <si>
    <t>Salary</t>
  </si>
  <si>
    <t>NSV</t>
  </si>
  <si>
    <t>KUBATI MARAK</t>
  </si>
  <si>
    <t>16000/-</t>
  </si>
  <si>
    <t>RAMAVATH BALAJI NAIK</t>
  </si>
  <si>
    <t>Jeeva Raju</t>
  </si>
  <si>
    <t>Dhani Ray</t>
  </si>
  <si>
    <t>Hafsa mol</t>
  </si>
  <si>
    <t>Ranjitha k</t>
  </si>
  <si>
    <t>R Manish Kumar</t>
  </si>
  <si>
    <t>Shani Dayal Saket</t>
  </si>
  <si>
    <t>CHANDRAKANT DANGE</t>
  </si>
  <si>
    <t>RUPESH BALAJI KALWALE</t>
  </si>
  <si>
    <t>Mahesh Ganesh Dhoble</t>
  </si>
  <si>
    <t>Lalit Milind Gojare</t>
  </si>
  <si>
    <t>Sagar Sunil Diwane</t>
  </si>
  <si>
    <t>RAMESH CHANDRA PRADHAN / SANGITA MALIK</t>
  </si>
  <si>
    <t>15000 / 15000</t>
  </si>
  <si>
    <t>JINA DAS</t>
  </si>
  <si>
    <t>AMAN PRADHAN</t>
  </si>
  <si>
    <t>Rahil</t>
  </si>
  <si>
    <t>CT-INDORE-RNT MARG-NEAR RIGAL (CLOSED)</t>
  </si>
  <si>
    <t>NA</t>
  </si>
  <si>
    <t>Sukhdeep Singh Tomar</t>
  </si>
  <si>
    <t>Pravin Kumar</t>
  </si>
  <si>
    <t>Vivek Kumar</t>
  </si>
  <si>
    <t>Boby Tirkey</t>
  </si>
  <si>
    <t>VENDR SAI SRI VEERENDRA / MD IMARAN / Mujaheed</t>
  </si>
  <si>
    <t>22000/- / 17000/- / 17000/-</t>
  </si>
  <si>
    <t>Chiluka Srikanth / NALLABETLA SAMBARAJU</t>
  </si>
  <si>
    <t>16000 / 15000</t>
  </si>
  <si>
    <t>Bairy Chandra shekhar / MARAM RAJU / ALPULA SATHISH</t>
  </si>
  <si>
    <t>20000 / 15000 /15000</t>
  </si>
  <si>
    <t>Franchisee</t>
  </si>
  <si>
    <t>GAJULA SANTHOSH / GADDALA KALYAN</t>
  </si>
  <si>
    <t>17000 / 15000</t>
  </si>
  <si>
    <t>Md.Abdul Razzak / Irshad Ali</t>
  </si>
  <si>
    <t>21000 / 15000</t>
  </si>
  <si>
    <t>SINGAM REDDY DAYAKAR REDDY / RAJALA MADHUKAR REDDY / NETHIKUNTA GANGA KISHAN</t>
  </si>
  <si>
    <t>22000 / 15000 / 13000</t>
  </si>
  <si>
    <t>Killi Santosh / Mallela Joshuva / Vallapu Vishnu</t>
  </si>
  <si>
    <t>19672 / 17000 / 15500</t>
  </si>
  <si>
    <t>Patam Sai Tarun Yadav / Juturu Viswanath / Yenumula yerriswamy</t>
  </si>
  <si>
    <t>16000/ 20000/13000</t>
  </si>
  <si>
    <t>Matti John/Mamidesetti nagapandu/Sodadasi Sandeep</t>
  </si>
  <si>
    <t>17000/ 25000 /16500</t>
  </si>
  <si>
    <t>Anumalisetty/Alamanda /Yemmala Ravindra/ Bhupathi Padal</t>
  </si>
  <si>
    <t>23116 / 16726 /16840/13000</t>
  </si>
  <si>
    <t>Swargam Satish/Bollepogu Nagulmeer/THOTA RAKESH</t>
  </si>
  <si>
    <t>16000/14750/15000</t>
  </si>
  <si>
    <t>Meduri Eneef / Vatambeti Babu /NEELAM VAMSI PRIYA</t>
  </si>
  <si>
    <t>25000/13000/15000</t>
  </si>
  <si>
    <t>Barigela Venkata Sampath Kumar / KOYYA SUDHEER BABU</t>
  </si>
  <si>
    <t>14750 /15000</t>
  </si>
  <si>
    <t>Basabathuni Hima Sagar/Aduru Haritha/MEEDHURI VAMSI</t>
  </si>
  <si>
    <t>15000/16000/15000</t>
  </si>
  <si>
    <t>P. Balaji/Rayapati. Pradeep/Dana Abhinay</t>
  </si>
  <si>
    <t>15630/13500/16000</t>
  </si>
  <si>
    <t>Badugu Sai Phanindra Babu/ KELLA LEELA KUMAR/ Veerla Sumanth</t>
  </si>
  <si>
    <t>18000/ 18000/ 17000</t>
  </si>
  <si>
    <t>Gondela Lokes Kumar/Darsi Vijaya Manohar/Konala Mukesh</t>
  </si>
  <si>
    <t>24000/17000/13000</t>
  </si>
  <si>
    <t>Chamanthula Arun Kumar/Mahendrada Chinababu/KURATI RAM PRASAD</t>
  </si>
  <si>
    <t>16538 / 13000 /15500</t>
  </si>
  <si>
    <t>B Sangram Singh / Mangali Ramesh / G.Himasaiprasad</t>
  </si>
  <si>
    <t>22848 / 13000 / 15000</t>
  </si>
  <si>
    <t>VOI - MANTRI-BLR (KA) (CLOSED)</t>
  </si>
  <si>
    <t>N/A</t>
  </si>
  <si>
    <t>Irfan</t>
  </si>
  <si>
    <t>Nishanth Kumar</t>
  </si>
  <si>
    <t>VOI - RMZ GALLERIA-BLR (KA) (CLOSED)</t>
  </si>
  <si>
    <t>Kedar Prakash Junnarkar</t>
  </si>
  <si>
    <t>Sujit Kumar Singh / Leepsa Pradhan / BASUDEV PRUSTY</t>
  </si>
  <si>
    <t>25000 / 13000 / 15000</t>
  </si>
  <si>
    <t>Sabnam Begum / Sudhir Kumar Das /Shibasena Behera / 15820</t>
  </si>
  <si>
    <t>9170 /17820 /</t>
  </si>
  <si>
    <t xml:space="preserve">Umesh Prajapat / Pavan /Bhanwar Singh </t>
  </si>
  <si>
    <t>30000/16000/13000</t>
  </si>
  <si>
    <t>AMAN NARVEY / RAVI PARASHAR /CS DANGI</t>
  </si>
  <si>
    <t>29800 / 15000 / 14900</t>
  </si>
  <si>
    <t>RAVI SHAHI / MUSKAN SONI / SHYAM MAHIL</t>
  </si>
  <si>
    <t>22200 / 14900 / 16000</t>
  </si>
  <si>
    <t>Amarjeet/Aman kumar/soun</t>
  </si>
  <si>
    <t>17000/10000/9000</t>
  </si>
  <si>
    <t>HEMRAJ YADAV / PIYUSH JADON / ABHISHEK SITOLE</t>
  </si>
  <si>
    <t>25000 / 17000 /16000</t>
  </si>
  <si>
    <t>Ankit Sonakar / Ashish Soni / Pushkar Bhatt</t>
  </si>
  <si>
    <t>16000 / 22000 / 15200</t>
  </si>
  <si>
    <t>FR82</t>
  </si>
  <si>
    <t>FR - JAGATTARAINI TIEUP - SILIGURI(WB)</t>
  </si>
  <si>
    <t>Puunil Manadal / Prena Limbu / Sunaina</t>
  </si>
  <si>
    <t>15000 / 8000 / 1000</t>
  </si>
  <si>
    <t>AW Rahul / Vinith Kumar / G. KARTHIK</t>
  </si>
  <si>
    <t>15000 / 16000 / 13000</t>
  </si>
  <si>
    <t>Koreshi Soyeb Yusuf &amp; Avinash Rameshbhai Parmar</t>
  </si>
  <si>
    <t>20000 &amp; 15000</t>
  </si>
  <si>
    <t>Ajay Bhatti / Rahul / Ashish</t>
  </si>
  <si>
    <t>20500 / 9000 / 9000</t>
  </si>
  <si>
    <t>Rahul / Ananad / Suraj</t>
  </si>
  <si>
    <t>22000 / 15000 / 14000</t>
  </si>
  <si>
    <t>Vishal / Divya / Jyoti</t>
  </si>
  <si>
    <t>15000 / 12000 / 10000</t>
  </si>
  <si>
    <t>Barre Kavitha</t>
  </si>
  <si>
    <t>Sonali</t>
  </si>
  <si>
    <t>Swapnil</t>
  </si>
  <si>
    <t>SUMIT DEY</t>
  </si>
  <si>
    <t>Abu kaif</t>
  </si>
  <si>
    <t>Manish / MATHARI VISHNU KUMAR</t>
  </si>
  <si>
    <t>17000 / 17500</t>
  </si>
  <si>
    <t>MOHAMMED ALTAF</t>
  </si>
  <si>
    <t>INTETI SUMANTH BABU</t>
  </si>
  <si>
    <t>Inder kumar / Syed Waseem</t>
  </si>
  <si>
    <t>18500 / 18600</t>
  </si>
  <si>
    <t>Prabandhala Lokansha</t>
  </si>
  <si>
    <t>Jowakim jaison</t>
  </si>
  <si>
    <t>Anju Thadeveus</t>
  </si>
  <si>
    <t>Yakshitha</t>
  </si>
  <si>
    <t>M Bhaskar Rao</t>
  </si>
  <si>
    <t>Revathi</t>
  </si>
  <si>
    <t>NH Govinda Rao Gurram</t>
  </si>
  <si>
    <t>Unnamatla Raj Kumar</t>
  </si>
  <si>
    <t>Medida Vishnu</t>
  </si>
  <si>
    <t>Pitchuka Ram Prasad</t>
  </si>
  <si>
    <t>Ithi Leelaprasad</t>
  </si>
  <si>
    <t>Dara sai</t>
  </si>
  <si>
    <t>Yuvraj singh / Boligidda Vinay Kumar</t>
  </si>
  <si>
    <t>16000 / 20000</t>
  </si>
  <si>
    <t>New</t>
  </si>
  <si>
    <t>Velaga Mohan Siva Sankar</t>
  </si>
  <si>
    <t>PALLE VANISRI</t>
  </si>
  <si>
    <t>Kotturi Ajay</t>
  </si>
  <si>
    <t>Chandana</t>
  </si>
  <si>
    <t>Attada Kiran</t>
  </si>
  <si>
    <t>kanchi Dharma teja</t>
  </si>
  <si>
    <t>Thatikonda Durga Aparna</t>
  </si>
  <si>
    <t>Avinash Badalapure</t>
  </si>
  <si>
    <t>Rahul Kumar</t>
  </si>
  <si>
    <t>Golla Sanjeev Kumar</t>
  </si>
  <si>
    <t>Suraj Madhukar Mane</t>
  </si>
  <si>
    <t>Parvez Ahamad Naik</t>
  </si>
  <si>
    <t>THAKOR TUSHAR KARSHANJI</t>
  </si>
  <si>
    <t>Gajendra sudhakar kshirasagar</t>
  </si>
  <si>
    <t>Shubham Sanjay Sonmale</t>
  </si>
  <si>
    <t>MERIT RETAIL PRIVATE LIMITED ( Attapur ) (CLOSED)</t>
  </si>
  <si>
    <t>Sony</t>
  </si>
  <si>
    <t>Shaikh Rameez Shaikh Salim</t>
  </si>
  <si>
    <t>Avinash Kharat</t>
  </si>
  <si>
    <t>Shahruk shaikh</t>
  </si>
  <si>
    <t>Prathamesh Vishnudas Kadam</t>
  </si>
  <si>
    <t>GOPIYANI PRAKASHBHAI</t>
  </si>
  <si>
    <t>Chauhan Riyaz Abdul</t>
  </si>
  <si>
    <t>Sumit Kumar Pradhani</t>
  </si>
  <si>
    <t>Roop Inernational (CLOSED)</t>
  </si>
  <si>
    <t>Sanoj Seth</t>
  </si>
  <si>
    <t>Ranjan Mallik</t>
  </si>
  <si>
    <t>U-TURN INDORE (AWI Fashions)</t>
  </si>
  <si>
    <t>U-TURN Chinwada (AWI Fashions)</t>
  </si>
  <si>
    <t>Madhumati</t>
  </si>
  <si>
    <t>Purushothaman Gopinath</t>
  </si>
  <si>
    <t>RRL Fashion Factory Pune Alpha (CLOSED)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</si>
</sst>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dd"/>
    <numFmt numFmtId="182" formatCode="dd/mmm"/>
    <numFmt numFmtId="183" formatCode="0.00_ "/>
    <numFmt numFmtId="184" formatCode="0_ "/>
    <numFmt numFmtId="185" formatCode="0_);[Red]\(0\)"/>
    <numFmt numFmtId="186" formatCode="0.00_);[Red]\(0.00\)"/>
    <numFmt numFmtId="187" formatCode="#,#00.00"/>
    <numFmt numFmtId="188" formatCode="0.0_ "/>
    <numFmt numFmtId="189" formatCode="[$-409]mmm/yy;@"/>
  </numFmts>
  <fonts count="4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i/>
      <sz val="1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</font>
    <font>
      <b/>
      <i/>
      <sz val="11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10"/>
      <name val="SimSu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0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 tint="-0.249977111117893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2" borderId="21" applyNumberFormat="0" applyAlignment="0" applyProtection="0">
      <alignment vertical="center"/>
    </xf>
    <xf numFmtId="0" fontId="27" fillId="23" borderId="22" applyNumberFormat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3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0" fillId="0" borderId="0"/>
    <xf numFmtId="0" fontId="37" fillId="0" borderId="0">
      <protection locked="0"/>
    </xf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9" fontId="2" fillId="0" borderId="3" xfId="3" applyFont="1" applyBorder="1" applyAlignment="1"/>
    <xf numFmtId="9" fontId="1" fillId="0" borderId="3" xfId="3" applyFont="1" applyBorder="1" applyAlignment="1">
      <alignment horizontal="center"/>
    </xf>
    <xf numFmtId="9" fontId="1" fillId="0" borderId="0" xfId="3" applyFont="1" applyAlignment="1">
      <alignment horizontal="center"/>
    </xf>
    <xf numFmtId="0" fontId="1" fillId="4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wrapText="1"/>
    </xf>
    <xf numFmtId="0" fontId="2" fillId="4" borderId="5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1" fontId="2" fillId="0" borderId="13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/>
    </xf>
    <xf numFmtId="0" fontId="2" fillId="5" borderId="0" xfId="0" applyFont="1" applyFill="1" applyBorder="1" applyAlignment="1"/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14" xfId="0" applyFont="1" applyFill="1" applyBorder="1" applyAlignment="1"/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/>
    <xf numFmtId="1" fontId="1" fillId="0" borderId="11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9" fontId="1" fillId="0" borderId="13" xfId="3" applyFont="1" applyBorder="1" applyAlignment="1">
      <alignment horizontal="center"/>
    </xf>
    <xf numFmtId="9" fontId="1" fillId="0" borderId="0" xfId="3" applyFont="1" applyBorder="1" applyAlignment="1">
      <alignment horizontal="center"/>
    </xf>
    <xf numFmtId="180" fontId="2" fillId="0" borderId="0" xfId="0" applyNumberFormat="1" applyFont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wrapText="1"/>
    </xf>
    <xf numFmtId="9" fontId="2" fillId="4" borderId="3" xfId="3" applyFont="1" applyFill="1" applyBorder="1" applyAlignment="1">
      <alignment horizontal="center" wrapText="1"/>
    </xf>
    <xf numFmtId="180" fontId="2" fillId="2" borderId="1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2" fillId="2" borderId="9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9" fontId="1" fillId="2" borderId="8" xfId="3" applyFont="1" applyFill="1" applyBorder="1" applyAlignment="1">
      <alignment horizontal="center"/>
    </xf>
    <xf numFmtId="9" fontId="1" fillId="2" borderId="9" xfId="3" applyFont="1" applyFill="1" applyBorder="1" applyAlignment="1">
      <alignment horizontal="center"/>
    </xf>
    <xf numFmtId="180" fontId="2" fillId="0" borderId="0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1" fontId="1" fillId="0" borderId="8" xfId="0" applyNumberFormat="1" applyFont="1" applyBorder="1" applyAlignment="1">
      <alignment horizontal="center"/>
    </xf>
    <xf numFmtId="9" fontId="1" fillId="0" borderId="8" xfId="3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8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1" fontId="2" fillId="2" borderId="2" xfId="0" applyNumberFormat="1" applyFont="1" applyFill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1" fontId="2" fillId="7" borderId="8" xfId="0" applyNumberFormat="1" applyFont="1" applyFill="1" applyBorder="1" applyAlignment="1">
      <alignment horizontal="center"/>
    </xf>
    <xf numFmtId="1" fontId="2" fillId="8" borderId="8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left" wrapText="1"/>
    </xf>
    <xf numFmtId="0" fontId="2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1" fontId="1" fillId="7" borderId="2" xfId="0" applyNumberFormat="1" applyFont="1" applyFill="1" applyBorder="1" applyAlignment="1">
      <alignment horizontal="center"/>
    </xf>
    <xf numFmtId="1" fontId="1" fillId="8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9" fontId="1" fillId="0" borderId="0" xfId="3" applyFont="1" applyAlignment="1"/>
    <xf numFmtId="181" fontId="2" fillId="4" borderId="5" xfId="0" applyNumberFormat="1" applyFont="1" applyFill="1" applyBorder="1" applyAlignment="1">
      <alignment horizontal="center" vertical="center" wrapText="1"/>
    </xf>
    <xf numFmtId="182" fontId="2" fillId="4" borderId="9" xfId="0" applyNumberFormat="1" applyFont="1" applyFill="1" applyBorder="1" applyAlignment="1">
      <alignment horizontal="center" wrapText="1"/>
    </xf>
    <xf numFmtId="182" fontId="2" fillId="4" borderId="9" xfId="0" applyNumberFormat="1" applyFont="1" applyFill="1" applyBorder="1" applyAlignment="1">
      <alignment horizontal="center" vertical="center" wrapText="1"/>
    </xf>
    <xf numFmtId="182" fontId="2" fillId="0" borderId="0" xfId="0" applyNumberFormat="1" applyFont="1" applyBorder="1" applyAlignment="1">
      <alignment horizontal="center" wrapText="1"/>
    </xf>
    <xf numFmtId="9" fontId="2" fillId="5" borderId="0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8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3" fontId="1" fillId="0" borderId="2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184" fontId="2" fillId="5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0" borderId="0" xfId="0" applyFont="1" applyBorder="1" applyAlignment="1">
      <alignment horizontal="center" vertical="center" wrapText="1"/>
    </xf>
    <xf numFmtId="184" fontId="1" fillId="0" borderId="0" xfId="0" applyNumberFormat="1" applyFont="1" applyBorder="1" applyAlignment="1">
      <alignment horizontal="center"/>
    </xf>
    <xf numFmtId="184" fontId="2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82" fontId="1" fillId="0" borderId="0" xfId="0" applyNumberFormat="1" applyFont="1" applyBorder="1" applyAlignment="1">
      <alignment horizontal="center" wrapText="1"/>
    </xf>
    <xf numFmtId="181" fontId="2" fillId="4" borderId="5" xfId="0" applyNumberFormat="1" applyFont="1" applyFill="1" applyBorder="1" applyAlignment="1">
      <alignment vertical="center" wrapText="1"/>
    </xf>
    <xf numFmtId="182" fontId="2" fillId="4" borderId="9" xfId="0" applyNumberFormat="1" applyFont="1" applyFill="1" applyBorder="1" applyAlignment="1">
      <alignment wrapText="1"/>
    </xf>
    <xf numFmtId="0" fontId="2" fillId="2" borderId="9" xfId="0" applyFont="1" applyFill="1" applyBorder="1" applyAlignment="1">
      <alignment horizontal="center"/>
    </xf>
    <xf numFmtId="181" fontId="2" fillId="4" borderId="4" xfId="0" applyNumberFormat="1" applyFont="1" applyFill="1" applyBorder="1" applyAlignment="1">
      <alignment horizontal="center" vertical="center" wrapText="1"/>
    </xf>
    <xf numFmtId="181" fontId="2" fillId="4" borderId="6" xfId="0" applyNumberFormat="1" applyFont="1" applyFill="1" applyBorder="1" applyAlignment="1">
      <alignment horizontal="center" vertical="center" wrapText="1"/>
    </xf>
    <xf numFmtId="182" fontId="2" fillId="4" borderId="7" xfId="0" applyNumberFormat="1" applyFont="1" applyFill="1" applyBorder="1" applyAlignment="1">
      <alignment horizontal="center" wrapText="1"/>
    </xf>
    <xf numFmtId="182" fontId="2" fillId="4" borderId="10" xfId="0" applyNumberFormat="1" applyFont="1" applyFill="1" applyBorder="1" applyAlignment="1">
      <alignment horizontal="center" wrapText="1"/>
    </xf>
    <xf numFmtId="182" fontId="2" fillId="0" borderId="12" xfId="0" applyNumberFormat="1" applyFont="1" applyBorder="1" applyAlignment="1">
      <alignment horizontal="center" wrapText="1"/>
    </xf>
    <xf numFmtId="182" fontId="2" fillId="0" borderId="13" xfId="0" applyNumberFormat="1" applyFont="1" applyBorder="1" applyAlignment="1">
      <alignment horizontal="center" wrapText="1"/>
    </xf>
    <xf numFmtId="0" fontId="2" fillId="5" borderId="0" xfId="0" applyFont="1" applyFill="1" applyBorder="1"/>
    <xf numFmtId="0" fontId="2" fillId="5" borderId="13" xfId="0" applyFont="1" applyFill="1" applyBorder="1"/>
    <xf numFmtId="9" fontId="2" fillId="5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84" fontId="1" fillId="0" borderId="2" xfId="0" applyNumberFormat="1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84" fontId="2" fillId="5" borderId="11" xfId="0" applyNumberFormat="1" applyFont="1" applyFill="1" applyBorder="1" applyAlignment="1">
      <alignment horizontal="center"/>
    </xf>
    <xf numFmtId="184" fontId="2" fillId="5" borderId="12" xfId="0" applyNumberFormat="1" applyFont="1" applyFill="1" applyBorder="1" applyAlignment="1">
      <alignment horizontal="center"/>
    </xf>
    <xf numFmtId="9" fontId="2" fillId="5" borderId="11" xfId="0" applyNumberFormat="1" applyFont="1" applyFill="1" applyBorder="1" applyAlignment="1">
      <alignment horizontal="center"/>
    </xf>
    <xf numFmtId="9" fontId="2" fillId="5" borderId="13" xfId="0" applyNumberFormat="1" applyFont="1" applyFill="1" applyBorder="1" applyAlignment="1">
      <alignment horizontal="center"/>
    </xf>
    <xf numFmtId="185" fontId="2" fillId="5" borderId="12" xfId="0" applyNumberFormat="1" applyFont="1" applyFill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84" fontId="1" fillId="0" borderId="12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2" borderId="9" xfId="0" applyFont="1" applyFill="1" applyBorder="1"/>
    <xf numFmtId="0" fontId="1" fillId="0" borderId="0" xfId="0" applyNumberFormat="1" applyFont="1"/>
    <xf numFmtId="0" fontId="1" fillId="15" borderId="8" xfId="0" applyFont="1" applyFill="1" applyBorder="1" applyAlignment="1">
      <alignment horizontal="center"/>
    </xf>
    <xf numFmtId="182" fontId="1" fillId="16" borderId="2" xfId="0" applyNumberFormat="1" applyFont="1" applyFill="1" applyBorder="1" applyAlignment="1">
      <alignment horizontal="center"/>
    </xf>
    <xf numFmtId="1" fontId="1" fillId="16" borderId="2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1" fillId="0" borderId="13" xfId="0" applyFont="1" applyBorder="1" applyAlignment="1">
      <alignment wrapText="1"/>
    </xf>
    <xf numFmtId="185" fontId="2" fillId="5" borderId="0" xfId="0" applyNumberFormat="1" applyFont="1" applyFill="1" applyBorder="1" applyAlignment="1">
      <alignment horizontal="center"/>
    </xf>
    <xf numFmtId="185" fontId="2" fillId="5" borderId="13" xfId="0" applyNumberFormat="1" applyFont="1" applyFill="1" applyBorder="1" applyAlignment="1">
      <alignment horizontal="center"/>
    </xf>
    <xf numFmtId="185" fontId="2" fillId="5" borderId="11" xfId="0" applyNumberFormat="1" applyFont="1" applyFill="1" applyBorder="1" applyAlignment="1">
      <alignment horizontal="center"/>
    </xf>
    <xf numFmtId="9" fontId="2" fillId="5" borderId="13" xfId="3" applyFont="1" applyFill="1" applyBorder="1" applyAlignment="1">
      <alignment horizontal="center"/>
    </xf>
    <xf numFmtId="9" fontId="1" fillId="8" borderId="0" xfId="0" applyNumberFormat="1" applyFont="1" applyFill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9" fontId="1" fillId="8" borderId="13" xfId="3" applyFont="1" applyFill="1" applyBorder="1" applyAlignment="1">
      <alignment horizontal="center"/>
    </xf>
    <xf numFmtId="183" fontId="2" fillId="4" borderId="3" xfId="0" applyNumberFormat="1" applyFont="1" applyFill="1" applyBorder="1" applyAlignment="1">
      <alignment horizontal="center" wrapText="1"/>
    </xf>
    <xf numFmtId="0" fontId="2" fillId="2" borderId="10" xfId="0" applyFont="1" applyFill="1" applyBorder="1"/>
    <xf numFmtId="9" fontId="2" fillId="8" borderId="2" xfId="0" applyNumberFormat="1" applyFont="1" applyFill="1" applyBorder="1" applyAlignment="1">
      <alignment horizontal="center"/>
    </xf>
    <xf numFmtId="9" fontId="1" fillId="8" borderId="2" xfId="3" applyFont="1" applyFill="1" applyBorder="1" applyAlignment="1">
      <alignment horizontal="center"/>
    </xf>
    <xf numFmtId="9" fontId="1" fillId="8" borderId="3" xfId="3" applyFont="1" applyFill="1" applyBorder="1" applyAlignment="1">
      <alignment horizontal="center"/>
    </xf>
    <xf numFmtId="0" fontId="2" fillId="2" borderId="2" xfId="0" applyFont="1" applyFill="1" applyBorder="1"/>
    <xf numFmtId="9" fontId="2" fillId="16" borderId="8" xfId="0" applyNumberFormat="1" applyFont="1" applyFill="1" applyBorder="1" applyAlignment="1">
      <alignment horizontal="center"/>
    </xf>
    <xf numFmtId="9" fontId="1" fillId="15" borderId="8" xfId="3" applyFont="1" applyFill="1" applyBorder="1" applyAlignment="1">
      <alignment horizontal="center"/>
    </xf>
    <xf numFmtId="183" fontId="1" fillId="15" borderId="8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9" fontId="2" fillId="16" borderId="2" xfId="0" applyNumberFormat="1" applyFont="1" applyFill="1" applyBorder="1" applyAlignment="1">
      <alignment horizontal="center"/>
    </xf>
    <xf numFmtId="185" fontId="2" fillId="16" borderId="2" xfId="0" applyNumberFormat="1" applyFont="1" applyFill="1" applyBorder="1" applyAlignment="1">
      <alignment horizontal="center"/>
    </xf>
    <xf numFmtId="9" fontId="1" fillId="15" borderId="2" xfId="3" applyFont="1" applyFill="1" applyBorder="1" applyAlignment="1">
      <alignment horizontal="center"/>
    </xf>
    <xf numFmtId="186" fontId="1" fillId="15" borderId="2" xfId="0" applyNumberFormat="1" applyFont="1" applyFill="1" applyBorder="1" applyAlignment="1">
      <alignment horizontal="center"/>
    </xf>
    <xf numFmtId="187" fontId="5" fillId="0" borderId="2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184" fontId="1" fillId="0" borderId="16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/>
    </xf>
    <xf numFmtId="0" fontId="7" fillId="0" borderId="1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88" fontId="1" fillId="0" borderId="2" xfId="0" applyNumberFormat="1" applyFont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10" fillId="9" borderId="2" xfId="0" applyFont="1" applyFill="1" applyBorder="1" applyAlignment="1">
      <alignment horizontal="left" wrapText="1"/>
    </xf>
    <xf numFmtId="0" fontId="10" fillId="9" borderId="2" xfId="0" applyFont="1" applyFill="1" applyBorder="1" applyAlignment="1">
      <alignment wrapText="1"/>
    </xf>
    <xf numFmtId="0" fontId="10" fillId="9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/>
    <xf numFmtId="0" fontId="0" fillId="0" borderId="2" xfId="0" applyBorder="1" applyAlignment="1">
      <alignment horizontal="left"/>
    </xf>
    <xf numFmtId="0" fontId="10" fillId="0" borderId="2" xfId="0" applyFont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10" fillId="10" borderId="2" xfId="0" applyFont="1" applyFill="1" applyBorder="1" applyAlignment="1">
      <alignment horizontal="center" wrapText="1"/>
    </xf>
    <xf numFmtId="1" fontId="0" fillId="7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1" fontId="0" fillId="7" borderId="14" xfId="0" applyNumberForma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1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0" xfId="0" applyFill="1"/>
    <xf numFmtId="182" fontId="0" fillId="0" borderId="2" xfId="0" applyNumberFormat="1" applyBorder="1" applyAlignment="1">
      <alignment horizontal="center"/>
    </xf>
    <xf numFmtId="0" fontId="0" fillId="14" borderId="2" xfId="0" applyFont="1" applyFill="1" applyBorder="1" applyAlignment="1">
      <alignment horizontal="left"/>
    </xf>
    <xf numFmtId="0" fontId="0" fillId="0" borderId="2" xfId="0" applyFill="1" applyBorder="1"/>
    <xf numFmtId="1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ill="1" applyBorder="1"/>
    <xf numFmtId="0" fontId="0" fillId="0" borderId="0" xfId="0" applyAlignment="1">
      <alignment wrapText="1"/>
    </xf>
    <xf numFmtId="0" fontId="10" fillId="0" borderId="0" xfId="0" applyFont="1"/>
    <xf numFmtId="0" fontId="10" fillId="2" borderId="1" xfId="0" applyFont="1" applyFill="1" applyBorder="1"/>
    <xf numFmtId="0" fontId="10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9" fontId="10" fillId="0" borderId="3" xfId="3" applyFont="1" applyBorder="1" applyAlignment="1"/>
    <xf numFmtId="9" fontId="0" fillId="0" borderId="3" xfId="3" applyFont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181" fontId="10" fillId="4" borderId="14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wrapText="1"/>
    </xf>
    <xf numFmtId="0" fontId="0" fillId="4" borderId="9" xfId="0" applyFill="1" applyBorder="1" applyAlignment="1">
      <alignment wrapText="1"/>
    </xf>
    <xf numFmtId="0" fontId="10" fillId="4" borderId="2" xfId="0" applyFont="1" applyFill="1" applyBorder="1" applyAlignment="1">
      <alignment horizontal="center" wrapText="1"/>
    </xf>
    <xf numFmtId="1" fontId="10" fillId="4" borderId="2" xfId="0" applyNumberFormat="1" applyFont="1" applyFill="1" applyBorder="1" applyAlignment="1">
      <alignment horizontal="center" wrapText="1"/>
    </xf>
    <xf numFmtId="182" fontId="10" fillId="4" borderId="14" xfId="0" applyNumberFormat="1" applyFont="1" applyFill="1" applyBorder="1" applyAlignment="1">
      <alignment horizontal="center" vertical="center" wrapText="1"/>
    </xf>
    <xf numFmtId="182" fontId="10" fillId="4" borderId="14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wrapText="1"/>
    </xf>
    <xf numFmtId="0" fontId="10" fillId="0" borderId="2" xfId="0" applyFont="1" applyFill="1" applyBorder="1" applyAlignment="1">
      <alignment horizontal="center" wrapText="1"/>
    </xf>
    <xf numFmtId="1" fontId="10" fillId="0" borderId="8" xfId="0" applyNumberFormat="1" applyFont="1" applyFill="1" applyBorder="1" applyAlignment="1">
      <alignment horizontal="center" wrapText="1"/>
    </xf>
    <xf numFmtId="182" fontId="10" fillId="0" borderId="8" xfId="0" applyNumberFormat="1" applyFont="1" applyBorder="1" applyAlignment="1">
      <alignment horizontal="center" wrapText="1"/>
    </xf>
    <xf numFmtId="0" fontId="11" fillId="5" borderId="2" xfId="0" applyFont="1" applyFill="1" applyBorder="1" applyAlignment="1"/>
    <xf numFmtId="0" fontId="10" fillId="5" borderId="2" xfId="0" applyFont="1" applyFill="1" applyBorder="1" applyAlignment="1"/>
    <xf numFmtId="0" fontId="10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left"/>
    </xf>
    <xf numFmtId="0" fontId="10" fillId="5" borderId="2" xfId="0" applyFont="1" applyFill="1" applyBorder="1"/>
    <xf numFmtId="0" fontId="12" fillId="5" borderId="2" xfId="0" applyFont="1" applyFill="1" applyBorder="1" applyAlignment="1">
      <alignment horizontal="center"/>
    </xf>
    <xf numFmtId="9" fontId="12" fillId="5" borderId="2" xfId="0" applyNumberFormat="1" applyFont="1" applyFill="1" applyBorder="1" applyAlignment="1">
      <alignment horizontal="center"/>
    </xf>
    <xf numFmtId="0" fontId="10" fillId="6" borderId="2" xfId="0" applyFont="1" applyFill="1" applyBorder="1" applyAlignment="1"/>
    <xf numFmtId="9" fontId="0" fillId="0" borderId="2" xfId="3" applyFont="1" applyBorder="1" applyAlignment="1">
      <alignment horizontal="center"/>
    </xf>
    <xf numFmtId="180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80" fontId="10" fillId="2" borderId="14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/>
    <xf numFmtId="0" fontId="10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9" fontId="0" fillId="2" borderId="2" xfId="3" applyFont="1" applyFill="1" applyBorder="1" applyAlignment="1">
      <alignment horizontal="center"/>
    </xf>
    <xf numFmtId="180" fontId="10" fillId="0" borderId="0" xfId="0" applyNumberFormat="1" applyFont="1" applyBorder="1" applyAlignment="1">
      <alignment horizontal="left" vertical="center"/>
    </xf>
    <xf numFmtId="0" fontId="10" fillId="0" borderId="8" xfId="0" applyFont="1" applyBorder="1" applyAlignment="1">
      <alignment horizontal="left"/>
    </xf>
    <xf numFmtId="1" fontId="0" fillId="0" borderId="8" xfId="0" applyNumberFormat="1" applyBorder="1" applyAlignment="1">
      <alignment horizontal="center"/>
    </xf>
    <xf numFmtId="9" fontId="0" fillId="0" borderId="8" xfId="3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180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/>
    <xf numFmtId="1" fontId="10" fillId="2" borderId="2" xfId="0" applyNumberFormat="1" applyFont="1" applyFill="1" applyBorder="1" applyAlignment="1">
      <alignment horizontal="center"/>
    </xf>
    <xf numFmtId="0" fontId="10" fillId="0" borderId="8" xfId="0" applyFont="1" applyBorder="1" applyAlignment="1"/>
    <xf numFmtId="0" fontId="10" fillId="0" borderId="8" xfId="0" applyFont="1" applyBorder="1" applyAlignment="1">
      <alignment horizontal="center"/>
    </xf>
    <xf numFmtId="1" fontId="10" fillId="7" borderId="8" xfId="0" applyNumberFormat="1" applyFont="1" applyFill="1" applyBorder="1" applyAlignment="1">
      <alignment horizontal="center"/>
    </xf>
    <xf numFmtId="181" fontId="10" fillId="4" borderId="2" xfId="0" applyNumberFormat="1" applyFont="1" applyFill="1" applyBorder="1" applyAlignment="1">
      <alignment horizontal="center" vertical="center" wrapText="1"/>
    </xf>
    <xf numFmtId="182" fontId="10" fillId="4" borderId="2" xfId="0" applyNumberFormat="1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/>
    <xf numFmtId="0" fontId="13" fillId="0" borderId="8" xfId="0" applyFont="1" applyBorder="1" applyAlignment="1">
      <alignment horizontal="center" vertical="center" wrapText="1"/>
    </xf>
    <xf numFmtId="181" fontId="10" fillId="4" borderId="16" xfId="0" applyNumberFormat="1" applyFont="1" applyFill="1" applyBorder="1" applyAlignment="1">
      <alignment horizontal="center" vertical="center" wrapText="1"/>
    </xf>
    <xf numFmtId="182" fontId="10" fillId="4" borderId="16" xfId="0" applyNumberFormat="1" applyFont="1" applyFill="1" applyBorder="1" applyAlignment="1">
      <alignment horizontal="center" wrapText="1"/>
    </xf>
    <xf numFmtId="182" fontId="0" fillId="0" borderId="8" xfId="0" applyNumberFormat="1" applyFont="1" applyBorder="1" applyAlignment="1">
      <alignment horizontal="center" wrapText="1"/>
    </xf>
    <xf numFmtId="0" fontId="12" fillId="5" borderId="2" xfId="0" applyFont="1" applyFill="1" applyBorder="1"/>
    <xf numFmtId="0" fontId="10" fillId="2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9" fontId="0" fillId="0" borderId="0" xfId="3" applyAlignment="1"/>
    <xf numFmtId="0" fontId="10" fillId="2" borderId="2" xfId="0" applyFont="1" applyFill="1" applyBorder="1"/>
    <xf numFmtId="0" fontId="0" fillId="0" borderId="0" xfId="0" applyNumberFormat="1"/>
    <xf numFmtId="0" fontId="0" fillId="15" borderId="8" xfId="0" applyFill="1" applyBorder="1" applyAlignment="1">
      <alignment horizontal="center"/>
    </xf>
    <xf numFmtId="182" fontId="0" fillId="16" borderId="2" xfId="0" applyNumberFormat="1" applyFont="1" applyFill="1" applyBorder="1" applyAlignment="1">
      <alignment horizontal="center"/>
    </xf>
    <xf numFmtId="1" fontId="0" fillId="16" borderId="2" xfId="0" applyNumberForma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9" fontId="10" fillId="16" borderId="8" xfId="0" applyNumberFormat="1" applyFont="1" applyFill="1" applyBorder="1" applyAlignment="1">
      <alignment horizontal="center"/>
    </xf>
    <xf numFmtId="9" fontId="10" fillId="16" borderId="2" xfId="0" applyNumberFormat="1" applyFont="1" applyFill="1" applyBorder="1" applyAlignment="1">
      <alignment horizontal="center"/>
    </xf>
    <xf numFmtId="184" fontId="0" fillId="0" borderId="2" xfId="0" applyNumberForma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2" xfId="0" applyFont="1" applyFill="1" applyBorder="1" applyAlignment="1"/>
    <xf numFmtId="0" fontId="10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1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7" fillId="0" borderId="16" xfId="0" applyNumberFormat="1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9" fontId="10" fillId="3" borderId="2" xfId="0" applyNumberFormat="1" applyFont="1" applyFill="1" applyBorder="1" applyAlignment="1">
      <alignment horizontal="center"/>
    </xf>
    <xf numFmtId="0" fontId="0" fillId="17" borderId="0" xfId="0" applyFill="1"/>
    <xf numFmtId="1" fontId="0" fillId="0" borderId="0" xfId="0" applyNumberFormat="1"/>
    <xf numFmtId="189" fontId="0" fillId="0" borderId="0" xfId="0" applyNumberFormat="1"/>
    <xf numFmtId="0" fontId="0" fillId="18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9" borderId="17" xfId="0" applyFont="1" applyFill="1" applyBorder="1" applyAlignment="1">
      <alignment wrapText="1"/>
    </xf>
    <xf numFmtId="0" fontId="10" fillId="9" borderId="17" xfId="0" applyFont="1" applyFill="1" applyBorder="1" applyAlignment="1">
      <alignment horizontal="center" wrapText="1"/>
    </xf>
    <xf numFmtId="0" fontId="0" fillId="13" borderId="0" xfId="0" applyFill="1"/>
    <xf numFmtId="0" fontId="0" fillId="12" borderId="0" xfId="0" applyFill="1"/>
    <xf numFmtId="0" fontId="0" fillId="19" borderId="0" xfId="0" applyFill="1"/>
    <xf numFmtId="1" fontId="0" fillId="18" borderId="0" xfId="0" applyNumberFormat="1" applyFill="1" applyAlignment="1">
      <alignment horizontal="center"/>
    </xf>
    <xf numFmtId="0" fontId="10" fillId="17" borderId="0" xfId="0" applyFont="1" applyFill="1" applyAlignment="1">
      <alignment horizontal="center"/>
    </xf>
    <xf numFmtId="1" fontId="10" fillId="13" borderId="0" xfId="0" applyNumberFormat="1" applyFont="1" applyFill="1" applyAlignment="1">
      <alignment horizontal="center"/>
    </xf>
    <xf numFmtId="0" fontId="10" fillId="20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1" fontId="10" fillId="9" borderId="0" xfId="0" applyNumberFormat="1" applyFont="1" applyFill="1" applyAlignment="1">
      <alignment horizontal="center" wrapText="1"/>
    </xf>
    <xf numFmtId="1" fontId="0" fillId="17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1" fontId="10" fillId="0" borderId="0" xfId="0" applyNumberFormat="1" applyFont="1" applyAlignment="1">
      <alignment horizontal="center"/>
    </xf>
    <xf numFmtId="189" fontId="10" fillId="0" borderId="0" xfId="0" applyNumberFormat="1" applyFont="1" applyAlignment="1">
      <alignment horizontal="center"/>
    </xf>
    <xf numFmtId="189" fontId="10" fillId="9" borderId="0" xfId="0" applyNumberFormat="1" applyFont="1" applyFill="1" applyAlignment="1">
      <alignment horizontal="center" wrapText="1"/>
    </xf>
    <xf numFmtId="189" fontId="0" fillId="0" borderId="0" xfId="0" applyNumberFormat="1" applyAlignment="1">
      <alignment horizontal="center"/>
    </xf>
    <xf numFmtId="9" fontId="0" fillId="18" borderId="0" xfId="0" applyNumberFormat="1" applyFill="1" applyAlignment="1">
      <alignment horizontal="center"/>
    </xf>
    <xf numFmtId="9" fontId="10" fillId="0" borderId="0" xfId="0" applyNumberFormat="1" applyFont="1" applyAlignment="1">
      <alignment horizontal="center"/>
    </xf>
    <xf numFmtId="0" fontId="0" fillId="17" borderId="0" xfId="0" applyFill="1" applyAlignment="1">
      <alignment horizontal="center"/>
    </xf>
    <xf numFmtId="1" fontId="0" fillId="17" borderId="0" xfId="0" applyNumberFormat="1" applyFill="1"/>
    <xf numFmtId="0" fontId="10" fillId="9" borderId="17" xfId="0" applyFont="1" applyFill="1" applyBorder="1"/>
    <xf numFmtId="0" fontId="10" fillId="9" borderId="17" xfId="0" applyFont="1" applyFill="1" applyBorder="1" applyAlignment="1">
      <alignment horizontal="center"/>
    </xf>
    <xf numFmtId="0" fontId="10" fillId="20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" fontId="10" fillId="9" borderId="0" xfId="0" applyNumberFormat="1" applyFont="1" applyFill="1" applyAlignment="1">
      <alignment horizontal="center"/>
    </xf>
    <xf numFmtId="189" fontId="10" fillId="9" borderId="0" xfId="0" applyNumberFormat="1" applyFont="1" applyFill="1" applyAlignment="1">
      <alignment horizontal="center"/>
    </xf>
    <xf numFmtId="0" fontId="10" fillId="9" borderId="2" xfId="0" applyFont="1" applyFill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 2" xfId="5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N90"/>
  <sheetViews>
    <sheetView zoomScale="78" zoomScaleNormal="78" workbookViewId="0">
      <pane xSplit="5" ySplit="3" topLeftCell="O4" activePane="bottomRight" state="frozen"/>
      <selection/>
      <selection pane="topRight"/>
      <selection pane="bottomLeft"/>
      <selection pane="bottomRight" activeCell="AW143" sqref="AW143"/>
    </sheetView>
  </sheetViews>
  <sheetFormatPr defaultColWidth="9" defaultRowHeight="15"/>
  <cols>
    <col min="2" max="2" width="13.7142857142857" customWidth="1"/>
    <col min="3" max="4" width="13.5714285714286" customWidth="1"/>
    <col min="5" max="5" width="41.1428571428571" customWidth="1"/>
    <col min="6" max="7" width="7" customWidth="1"/>
    <col min="8" max="8" width="11.2857142857143" customWidth="1"/>
    <col min="9" max="9" width="1.14285714285714" style="330" customWidth="1"/>
    <col min="10" max="10" width="23.5714285714286" customWidth="1"/>
    <col min="11" max="11" width="12" customWidth="1"/>
    <col min="12" max="12" width="12.7142857142857" customWidth="1"/>
    <col min="13" max="13" width="1.14285714285714" style="330" customWidth="1"/>
    <col min="14" max="14" width="25.1428571428571" style="331" customWidth="1"/>
    <col min="15" max="16" width="17.5714285714286" style="331" customWidth="1"/>
    <col min="17" max="17" width="1.14285714285714" style="330" customWidth="1"/>
    <col min="18" max="18" width="12.5714285714286" style="331" hidden="1" customWidth="1"/>
    <col min="19" max="19" width="10.1428571428571" style="332" hidden="1" customWidth="1"/>
    <col min="20" max="20" width="1.14285714285714" style="330" hidden="1" customWidth="1"/>
    <col min="21" max="21" width="10.5714285714286" customWidth="1"/>
    <col min="22" max="22" width="11.5714285714286" style="331" customWidth="1"/>
    <col min="23" max="23" width="1.14285714285714" style="330" customWidth="1"/>
    <col min="24" max="27" width="11.2857142857143" customWidth="1"/>
    <col min="28" max="28" width="1.14285714285714" style="330" customWidth="1"/>
    <col min="29" max="29" width="11.2857142857143" customWidth="1"/>
    <col min="30" max="30" width="11.2857142857143" hidden="1" customWidth="1"/>
    <col min="31" max="31" width="1.14285714285714" style="330" customWidth="1"/>
    <col min="32" max="33" width="11.2857142857143" customWidth="1"/>
    <col min="34" max="36" width="11.2857142857143" hidden="1" customWidth="1"/>
    <col min="37" max="37" width="1.14285714285714" style="330" hidden="1" customWidth="1"/>
    <col min="38" max="39" width="11.2857142857143" hidden="1" customWidth="1"/>
    <col min="40" max="40" width="11.2857142857143" customWidth="1"/>
  </cols>
  <sheetData>
    <row r="1" spans="21:27">
      <c r="U1" s="347">
        <v>0.6</v>
      </c>
      <c r="V1" s="347">
        <v>0.4</v>
      </c>
      <c r="AA1" s="347">
        <f>AA2/H2</f>
        <v>0.333000095858716</v>
      </c>
    </row>
    <row r="2" s="233" customFormat="1" spans="5:40">
      <c r="E2" s="233" t="s">
        <v>0</v>
      </c>
      <c r="F2" s="334">
        <f>SUBTOTAL(9,F4:F87)</f>
        <v>57113</v>
      </c>
      <c r="G2" s="334">
        <f>SUBTOTAL(9,G4:G87)</f>
        <v>81694</v>
      </c>
      <c r="H2" s="334">
        <f>SUBTOTAL(9,H4:H87)</f>
        <v>138807</v>
      </c>
      <c r="I2" s="341"/>
      <c r="J2" s="334" t="s">
        <v>1</v>
      </c>
      <c r="K2" s="334" t="s">
        <v>1</v>
      </c>
      <c r="L2" s="334" t="s">
        <v>1</v>
      </c>
      <c r="M2" s="341"/>
      <c r="N2" s="349">
        <f>SUBTOTAL(9,N4:N87)</f>
        <v>18668.801449939</v>
      </c>
      <c r="O2" s="349">
        <f>SUBTOTAL(9,O4:O87)</f>
        <v>622.293381664632</v>
      </c>
      <c r="P2" s="349"/>
      <c r="Q2" s="341"/>
      <c r="R2" s="349">
        <f>SUBTOTAL(9,R4:R87)</f>
        <v>39787</v>
      </c>
      <c r="S2" s="350"/>
      <c r="T2" s="341"/>
      <c r="U2" s="349">
        <f>SUBTOTAL(9,U4:U87)</f>
        <v>12492.7208699634</v>
      </c>
      <c r="V2" s="349">
        <f>N2-U2</f>
        <v>6176.08057997558</v>
      </c>
      <c r="W2" s="341"/>
      <c r="X2" s="349">
        <f>SUBTOTAL(9,X4:X87)</f>
        <v>14688.355043956</v>
      </c>
      <c r="Y2" s="349">
        <f>SUBTOTAL(9,Y4:Y87)</f>
        <v>15767.1946309524</v>
      </c>
      <c r="Z2" s="349">
        <f>SUBTOTAL(9,Z4:Z87)</f>
        <v>15767.1946309524</v>
      </c>
      <c r="AA2" s="349">
        <f>SUBTOTAL(9,AA4:AA87)</f>
        <v>46222.7443058608</v>
      </c>
      <c r="AB2" s="341"/>
      <c r="AC2" s="349">
        <f>SUBTOTAL(9,AC4:AC87)</f>
        <v>92584.2556941392</v>
      </c>
      <c r="AD2" s="349"/>
      <c r="AE2" s="341"/>
      <c r="AF2" s="349"/>
      <c r="AG2" s="349"/>
      <c r="AH2" s="349">
        <f>SUBTOTAL(9,AH4:AH87)</f>
        <v>29228.1543630952</v>
      </c>
      <c r="AI2" s="349">
        <f>SUBTOTAL(9,AI4:AI87)</f>
        <v>29228.1543630952</v>
      </c>
      <c r="AJ2" s="349">
        <f>SUBTOTAL(9,AJ4:AJ87)</f>
        <v>58456.3087261905</v>
      </c>
      <c r="AK2" s="341"/>
      <c r="AL2" s="349">
        <f>SUBTOTAL(9,AL4:AL87)</f>
        <v>104679.053032051</v>
      </c>
      <c r="AM2" s="349">
        <f>SUBTOTAL(9,AM4:AM87)</f>
        <v>34127.9469679487</v>
      </c>
      <c r="AN2" s="354"/>
    </row>
    <row r="3" spans="2:40">
      <c r="B3" s="357" t="s">
        <v>2</v>
      </c>
      <c r="C3" s="357" t="s">
        <v>3</v>
      </c>
      <c r="D3" s="357" t="s">
        <v>4</v>
      </c>
      <c r="E3" s="357" t="s">
        <v>5</v>
      </c>
      <c r="F3" s="358" t="s">
        <v>6</v>
      </c>
      <c r="G3" s="358" t="s">
        <v>7</v>
      </c>
      <c r="H3" s="358" t="s">
        <v>8</v>
      </c>
      <c r="I3" s="359"/>
      <c r="J3" s="360" t="s">
        <v>9</v>
      </c>
      <c r="K3" s="360" t="s">
        <v>10</v>
      </c>
      <c r="L3" s="360" t="s">
        <v>11</v>
      </c>
      <c r="M3" s="359"/>
      <c r="N3" s="361" t="s">
        <v>12</v>
      </c>
      <c r="O3" s="361" t="s">
        <v>13</v>
      </c>
      <c r="P3" s="361"/>
      <c r="Q3" s="359"/>
      <c r="R3" s="361" t="s">
        <v>14</v>
      </c>
      <c r="S3" s="362" t="s">
        <v>15</v>
      </c>
      <c r="T3" s="359"/>
      <c r="U3" s="360" t="s">
        <v>6</v>
      </c>
      <c r="V3" s="361" t="s">
        <v>16</v>
      </c>
      <c r="W3" s="359"/>
      <c r="X3" s="363" t="s">
        <v>17</v>
      </c>
      <c r="Y3" s="363" t="s">
        <v>18</v>
      </c>
      <c r="Z3" s="363" t="s">
        <v>19</v>
      </c>
      <c r="AA3" s="363" t="s">
        <v>20</v>
      </c>
      <c r="AB3" s="359"/>
      <c r="AC3" s="363" t="s">
        <v>21</v>
      </c>
      <c r="AD3" s="360"/>
      <c r="AE3" s="359"/>
      <c r="AF3" s="363" t="s">
        <v>22</v>
      </c>
      <c r="AG3" s="363" t="s">
        <v>23</v>
      </c>
      <c r="AH3" s="363" t="s">
        <v>22</v>
      </c>
      <c r="AI3" s="363" t="s">
        <v>23</v>
      </c>
      <c r="AJ3" s="363" t="s">
        <v>20</v>
      </c>
      <c r="AK3" s="359"/>
      <c r="AL3" s="363" t="s">
        <v>0</v>
      </c>
      <c r="AM3" s="363" t="s">
        <v>24</v>
      </c>
      <c r="AN3" s="360"/>
    </row>
    <row r="4" spans="2:40">
      <c r="B4" s="233" t="s">
        <v>25</v>
      </c>
      <c r="C4" s="233" t="s">
        <v>26</v>
      </c>
      <c r="D4" s="233" t="s">
        <v>27</v>
      </c>
      <c r="E4" t="s">
        <v>28</v>
      </c>
      <c r="F4" s="239">
        <v>137</v>
      </c>
      <c r="G4" s="239">
        <v>274</v>
      </c>
      <c r="H4" s="239">
        <f>SUM(F4:G4)</f>
        <v>411</v>
      </c>
      <c r="I4" s="346"/>
      <c r="J4" s="241">
        <v>73</v>
      </c>
      <c r="K4" s="241">
        <v>234</v>
      </c>
      <c r="L4" s="241">
        <v>98</v>
      </c>
      <c r="M4" s="346"/>
      <c r="N4" s="241">
        <v>62.6</v>
      </c>
      <c r="O4" s="241">
        <f>N4/30</f>
        <v>2.08666666666667</v>
      </c>
      <c r="P4" s="241"/>
      <c r="Q4" s="346"/>
      <c r="R4" s="241"/>
      <c r="S4" s="241"/>
      <c r="T4" s="346"/>
      <c r="U4" s="241">
        <f>N4*60%</f>
        <v>37.56</v>
      </c>
      <c r="V4" s="241">
        <f>N4-U4</f>
        <v>25.04</v>
      </c>
      <c r="W4" s="346"/>
      <c r="X4" s="241">
        <f>$U4*120%</f>
        <v>45.072</v>
      </c>
      <c r="Y4" s="241">
        <f>$U4*130%</f>
        <v>48.828</v>
      </c>
      <c r="Z4" s="241">
        <f>$U4*130%</f>
        <v>48.828</v>
      </c>
      <c r="AA4" s="241">
        <f>SUM(X4:Z4)</f>
        <v>142.728</v>
      </c>
      <c r="AB4" s="346"/>
      <c r="AC4" s="241">
        <f t="shared" ref="AC4:AC35" si="0">H4-AA4</f>
        <v>268.272</v>
      </c>
      <c r="AD4" s="241">
        <f>AC4*65%</f>
        <v>174.3768</v>
      </c>
      <c r="AE4" s="346"/>
      <c r="AF4" s="241"/>
      <c r="AG4" s="241"/>
      <c r="AH4" s="241">
        <f>AD4*50%</f>
        <v>87.1884</v>
      </c>
      <c r="AI4" s="241">
        <f>AD4*50%</f>
        <v>87.1884</v>
      </c>
      <c r="AJ4" s="241">
        <f t="shared" ref="AJ4:AJ35" si="1">SUM(AH4:AI4)</f>
        <v>174.3768</v>
      </c>
      <c r="AK4" s="346"/>
      <c r="AL4" s="241">
        <f t="shared" ref="AL4:AL35" si="2">AJ4+AA4</f>
        <v>317.1048</v>
      </c>
      <c r="AM4" s="241">
        <f t="shared" ref="AM4:AM35" si="3">H4-AL4</f>
        <v>93.8952</v>
      </c>
      <c r="AN4" s="239"/>
    </row>
    <row r="5" spans="2:40">
      <c r="B5" s="233" t="s">
        <v>25</v>
      </c>
      <c r="C5" s="233" t="s">
        <v>26</v>
      </c>
      <c r="D5" s="233" t="s">
        <v>29</v>
      </c>
      <c r="E5" t="s">
        <v>30</v>
      </c>
      <c r="F5" s="239">
        <v>3</v>
      </c>
      <c r="G5" s="239">
        <v>480</v>
      </c>
      <c r="H5" s="239">
        <f t="shared" ref="H5:H40" si="4">SUM(F5:G5)</f>
        <v>483</v>
      </c>
      <c r="I5" s="346"/>
      <c r="J5" s="241">
        <v>191</v>
      </c>
      <c r="K5" s="241">
        <v>255</v>
      </c>
      <c r="L5" s="241">
        <v>33</v>
      </c>
      <c r="M5" s="346"/>
      <c r="N5" s="241">
        <v>128.875</v>
      </c>
      <c r="O5" s="241">
        <f t="shared" ref="O5:O68" si="5">N5/30</f>
        <v>4.29583333333333</v>
      </c>
      <c r="P5" s="241"/>
      <c r="Q5" s="346"/>
      <c r="R5" s="241"/>
      <c r="S5" s="241"/>
      <c r="T5" s="346"/>
      <c r="U5" s="241">
        <f>N5*60%</f>
        <v>77.325</v>
      </c>
      <c r="V5" s="241">
        <f t="shared" ref="V5:V68" si="6">N5-U5</f>
        <v>51.55</v>
      </c>
      <c r="W5" s="346"/>
      <c r="X5" s="241">
        <f>$U5*120%</f>
        <v>92.79</v>
      </c>
      <c r="Y5" s="241">
        <f>$U5*130%</f>
        <v>100.5225</v>
      </c>
      <c r="Z5" s="241">
        <f>$U5*130%</f>
        <v>100.5225</v>
      </c>
      <c r="AA5" s="241">
        <f>SUM(X5:Z5)</f>
        <v>293.835</v>
      </c>
      <c r="AB5" s="346"/>
      <c r="AC5" s="241">
        <f t="shared" si="0"/>
        <v>189.165</v>
      </c>
      <c r="AD5" s="241">
        <f t="shared" ref="AD5:AD68" si="7">AC5*65%</f>
        <v>122.95725</v>
      </c>
      <c r="AE5" s="346"/>
      <c r="AF5" s="241"/>
      <c r="AG5" s="241"/>
      <c r="AH5" s="241">
        <f t="shared" ref="AH5:AH16" si="8">AD5*50%</f>
        <v>61.478625</v>
      </c>
      <c r="AI5" s="241">
        <f t="shared" ref="AI5:AI16" si="9">AD5*50%</f>
        <v>61.478625</v>
      </c>
      <c r="AJ5" s="241">
        <f t="shared" si="1"/>
        <v>122.95725</v>
      </c>
      <c r="AK5" s="346"/>
      <c r="AL5" s="241">
        <f t="shared" si="2"/>
        <v>416.79225</v>
      </c>
      <c r="AM5" s="241">
        <f t="shared" si="3"/>
        <v>66.20775</v>
      </c>
      <c r="AN5" s="239"/>
    </row>
    <row r="6" spans="2:40">
      <c r="B6" s="233" t="s">
        <v>25</v>
      </c>
      <c r="C6" s="233" t="s">
        <v>26</v>
      </c>
      <c r="D6" s="233" t="s">
        <v>31</v>
      </c>
      <c r="E6" t="s">
        <v>32</v>
      </c>
      <c r="F6" s="239">
        <v>13</v>
      </c>
      <c r="G6" s="239">
        <v>878</v>
      </c>
      <c r="H6" s="239">
        <f t="shared" si="4"/>
        <v>891</v>
      </c>
      <c r="I6" s="346"/>
      <c r="J6" s="241">
        <v>269</v>
      </c>
      <c r="K6" s="241">
        <v>491</v>
      </c>
      <c r="L6" s="241">
        <v>123</v>
      </c>
      <c r="M6" s="346"/>
      <c r="N6" s="241">
        <v>448.5</v>
      </c>
      <c r="O6" s="241">
        <f t="shared" si="5"/>
        <v>14.95</v>
      </c>
      <c r="P6" s="241"/>
      <c r="Q6" s="346"/>
      <c r="R6" s="241"/>
      <c r="S6" s="241"/>
      <c r="T6" s="346"/>
      <c r="U6" s="241">
        <f>N6*60%</f>
        <v>269.1</v>
      </c>
      <c r="V6" s="241">
        <f t="shared" si="6"/>
        <v>179.4</v>
      </c>
      <c r="W6" s="346"/>
      <c r="X6" s="241">
        <v>150</v>
      </c>
      <c r="Y6" s="241">
        <v>200</v>
      </c>
      <c r="Z6" s="241">
        <v>200</v>
      </c>
      <c r="AA6" s="241">
        <f t="shared" ref="AA6:AA68" si="10">SUM(X6:Z6)</f>
        <v>550</v>
      </c>
      <c r="AB6" s="346"/>
      <c r="AC6" s="241">
        <f t="shared" si="0"/>
        <v>341</v>
      </c>
      <c r="AD6" s="241">
        <f t="shared" si="7"/>
        <v>221.65</v>
      </c>
      <c r="AE6" s="346"/>
      <c r="AF6" s="241"/>
      <c r="AG6" s="241"/>
      <c r="AH6" s="241">
        <f t="shared" si="8"/>
        <v>110.825</v>
      </c>
      <c r="AI6" s="241">
        <f t="shared" si="9"/>
        <v>110.825</v>
      </c>
      <c r="AJ6" s="241">
        <f t="shared" si="1"/>
        <v>221.65</v>
      </c>
      <c r="AK6" s="346"/>
      <c r="AL6" s="241">
        <f t="shared" si="2"/>
        <v>771.65</v>
      </c>
      <c r="AM6" s="241">
        <f t="shared" si="3"/>
        <v>119.35</v>
      </c>
      <c r="AN6" s="239"/>
    </row>
    <row r="7" spans="2:40">
      <c r="B7" s="233" t="s">
        <v>25</v>
      </c>
      <c r="C7" s="233" t="s">
        <v>33</v>
      </c>
      <c r="D7" s="233" t="s">
        <v>34</v>
      </c>
      <c r="E7" s="337" t="s">
        <v>35</v>
      </c>
      <c r="F7" s="239">
        <v>855</v>
      </c>
      <c r="G7" s="239">
        <v>52</v>
      </c>
      <c r="H7" s="239">
        <f t="shared" si="4"/>
        <v>907</v>
      </c>
      <c r="I7" s="346"/>
      <c r="J7" s="241">
        <v>301</v>
      </c>
      <c r="K7" s="241">
        <v>365</v>
      </c>
      <c r="L7" s="241">
        <v>158</v>
      </c>
      <c r="M7" s="346"/>
      <c r="N7" s="241">
        <v>186.083333333333</v>
      </c>
      <c r="O7" s="241">
        <f t="shared" si="5"/>
        <v>6.20277777777777</v>
      </c>
      <c r="P7" s="241"/>
      <c r="Q7" s="346"/>
      <c r="R7" s="241">
        <v>398</v>
      </c>
      <c r="S7" s="352">
        <v>45200</v>
      </c>
      <c r="T7" s="346"/>
      <c r="U7" s="241">
        <f>N7*100%</f>
        <v>186.083333333333</v>
      </c>
      <c r="V7" s="241">
        <f t="shared" si="6"/>
        <v>0</v>
      </c>
      <c r="W7" s="346"/>
      <c r="X7" s="241">
        <f t="shared" ref="X7:X16" si="11">$U7*120%</f>
        <v>223.3</v>
      </c>
      <c r="Y7" s="241">
        <f t="shared" ref="Y7:Z16" si="12">$U7*130%</f>
        <v>241.908333333333</v>
      </c>
      <c r="Z7" s="241">
        <f t="shared" si="12"/>
        <v>241.908333333333</v>
      </c>
      <c r="AA7" s="241">
        <f t="shared" si="10"/>
        <v>707.116666666665</v>
      </c>
      <c r="AB7" s="346"/>
      <c r="AC7" s="241">
        <f t="shared" si="0"/>
        <v>199.883333333335</v>
      </c>
      <c r="AD7" s="241">
        <f t="shared" si="7"/>
        <v>129.924166666667</v>
      </c>
      <c r="AE7" s="346"/>
      <c r="AF7" s="241"/>
      <c r="AG7" s="241"/>
      <c r="AH7" s="241">
        <f t="shared" si="8"/>
        <v>64.9620833333337</v>
      </c>
      <c r="AI7" s="241">
        <f t="shared" si="9"/>
        <v>64.9620833333337</v>
      </c>
      <c r="AJ7" s="241">
        <f t="shared" si="1"/>
        <v>129.924166666667</v>
      </c>
      <c r="AK7" s="346"/>
      <c r="AL7" s="241">
        <f t="shared" si="2"/>
        <v>837.040833333333</v>
      </c>
      <c r="AM7" s="241">
        <f t="shared" si="3"/>
        <v>69.9591666666671</v>
      </c>
      <c r="AN7" s="239"/>
    </row>
    <row r="8" spans="2:40">
      <c r="B8" s="233" t="s">
        <v>25</v>
      </c>
      <c r="C8" s="233" t="s">
        <v>33</v>
      </c>
      <c r="D8" s="233" t="s">
        <v>36</v>
      </c>
      <c r="E8" s="338" t="s">
        <v>37</v>
      </c>
      <c r="F8" s="239">
        <v>5693</v>
      </c>
      <c r="G8" s="239">
        <v>75</v>
      </c>
      <c r="H8" s="239">
        <f t="shared" si="4"/>
        <v>5768</v>
      </c>
      <c r="I8" s="346"/>
      <c r="J8" s="241">
        <v>3144</v>
      </c>
      <c r="K8" s="241">
        <v>2152</v>
      </c>
      <c r="L8" s="241">
        <v>269</v>
      </c>
      <c r="M8" s="346"/>
      <c r="N8" s="241">
        <v>983.6</v>
      </c>
      <c r="O8" s="241">
        <f t="shared" si="5"/>
        <v>32.7866666666667</v>
      </c>
      <c r="P8" s="241"/>
      <c r="Q8" s="346"/>
      <c r="R8" s="241">
        <v>1558</v>
      </c>
      <c r="S8" s="352">
        <v>45292</v>
      </c>
      <c r="T8" s="346"/>
      <c r="U8" s="241">
        <f>N8*100%</f>
        <v>983.6</v>
      </c>
      <c r="V8" s="241">
        <f t="shared" si="6"/>
        <v>0</v>
      </c>
      <c r="W8" s="346"/>
      <c r="X8" s="241">
        <f t="shared" si="11"/>
        <v>1180.32</v>
      </c>
      <c r="Y8" s="241">
        <f t="shared" si="12"/>
        <v>1278.68</v>
      </c>
      <c r="Z8" s="241">
        <f t="shared" si="12"/>
        <v>1278.68</v>
      </c>
      <c r="AA8" s="241">
        <f t="shared" si="10"/>
        <v>3737.68</v>
      </c>
      <c r="AB8" s="346"/>
      <c r="AC8" s="241">
        <f t="shared" si="0"/>
        <v>2030.32</v>
      </c>
      <c r="AD8" s="241">
        <f t="shared" si="7"/>
        <v>1319.708</v>
      </c>
      <c r="AE8" s="346"/>
      <c r="AF8" s="241"/>
      <c r="AG8" s="241"/>
      <c r="AH8" s="241">
        <f t="shared" si="8"/>
        <v>659.854</v>
      </c>
      <c r="AI8" s="241">
        <f t="shared" si="9"/>
        <v>659.854</v>
      </c>
      <c r="AJ8" s="241">
        <f t="shared" si="1"/>
        <v>1319.708</v>
      </c>
      <c r="AK8" s="346"/>
      <c r="AL8" s="241">
        <f t="shared" si="2"/>
        <v>5057.388</v>
      </c>
      <c r="AM8" s="241">
        <f t="shared" si="3"/>
        <v>710.612</v>
      </c>
      <c r="AN8" s="239"/>
    </row>
    <row r="9" spans="2:40">
      <c r="B9" s="233" t="s">
        <v>25</v>
      </c>
      <c r="C9" s="233" t="s">
        <v>38</v>
      </c>
      <c r="D9" s="233" t="s">
        <v>39</v>
      </c>
      <c r="E9" s="338" t="s">
        <v>40</v>
      </c>
      <c r="F9" s="239">
        <v>182</v>
      </c>
      <c r="G9" s="239">
        <v>2098</v>
      </c>
      <c r="H9" s="239">
        <f t="shared" si="4"/>
        <v>2280</v>
      </c>
      <c r="I9" s="346"/>
      <c r="J9" s="241">
        <v>907</v>
      </c>
      <c r="K9" s="241">
        <v>1141</v>
      </c>
      <c r="L9" s="241">
        <v>120</v>
      </c>
      <c r="M9" s="346"/>
      <c r="N9" s="241">
        <v>491.230769230769</v>
      </c>
      <c r="O9" s="241">
        <f t="shared" si="5"/>
        <v>16.374358974359</v>
      </c>
      <c r="P9" s="241"/>
      <c r="Q9" s="346"/>
      <c r="R9" s="241">
        <v>1059</v>
      </c>
      <c r="S9" s="352">
        <v>45139</v>
      </c>
      <c r="T9" s="346"/>
      <c r="U9" s="241">
        <f t="shared" ref="U9:U15" si="13">N9*60%</f>
        <v>294.738461538461</v>
      </c>
      <c r="V9" s="241">
        <f t="shared" si="6"/>
        <v>196.492307692308</v>
      </c>
      <c r="W9" s="346"/>
      <c r="X9" s="241">
        <f t="shared" si="11"/>
        <v>353.686153846154</v>
      </c>
      <c r="Y9" s="241">
        <f t="shared" si="12"/>
        <v>383.16</v>
      </c>
      <c r="Z9" s="241">
        <f t="shared" si="12"/>
        <v>383.16</v>
      </c>
      <c r="AA9" s="241">
        <f t="shared" si="10"/>
        <v>1120.00615384615</v>
      </c>
      <c r="AB9" s="346"/>
      <c r="AC9" s="241">
        <f t="shared" si="0"/>
        <v>1159.99384615385</v>
      </c>
      <c r="AD9" s="241">
        <f t="shared" si="7"/>
        <v>753.996</v>
      </c>
      <c r="AE9" s="346"/>
      <c r="AF9" s="241"/>
      <c r="AG9" s="241"/>
      <c r="AH9" s="241">
        <f t="shared" si="8"/>
        <v>376.998</v>
      </c>
      <c r="AI9" s="241">
        <f t="shared" si="9"/>
        <v>376.998</v>
      </c>
      <c r="AJ9" s="241">
        <f t="shared" si="1"/>
        <v>753.996</v>
      </c>
      <c r="AK9" s="346"/>
      <c r="AL9" s="241">
        <f t="shared" si="2"/>
        <v>1874.00215384615</v>
      </c>
      <c r="AM9" s="241">
        <f t="shared" si="3"/>
        <v>405.997846153846</v>
      </c>
      <c r="AN9" s="239"/>
    </row>
    <row r="10" spans="2:40">
      <c r="B10" s="233" t="s">
        <v>25</v>
      </c>
      <c r="C10" s="233" t="s">
        <v>38</v>
      </c>
      <c r="D10" s="233" t="s">
        <v>41</v>
      </c>
      <c r="E10" s="337" t="s">
        <v>42</v>
      </c>
      <c r="F10" s="239">
        <v>528</v>
      </c>
      <c r="G10" s="239">
        <v>1286</v>
      </c>
      <c r="H10" s="239">
        <f t="shared" si="4"/>
        <v>1814</v>
      </c>
      <c r="I10" s="346"/>
      <c r="J10" s="241">
        <v>505</v>
      </c>
      <c r="K10" s="241">
        <v>1035</v>
      </c>
      <c r="L10" s="241">
        <v>206</v>
      </c>
      <c r="M10" s="346"/>
      <c r="N10" s="241">
        <v>198.6</v>
      </c>
      <c r="O10" s="241">
        <f t="shared" si="5"/>
        <v>6.62</v>
      </c>
      <c r="P10" s="241"/>
      <c r="Q10" s="346"/>
      <c r="R10" s="241">
        <v>363</v>
      </c>
      <c r="S10" s="352">
        <v>45261</v>
      </c>
      <c r="T10" s="346"/>
      <c r="U10" s="241">
        <f t="shared" si="13"/>
        <v>119.16</v>
      </c>
      <c r="V10" s="241">
        <f t="shared" si="6"/>
        <v>79.44</v>
      </c>
      <c r="W10" s="346"/>
      <c r="X10" s="241">
        <f t="shared" si="11"/>
        <v>142.992</v>
      </c>
      <c r="Y10" s="241">
        <f t="shared" si="12"/>
        <v>154.908</v>
      </c>
      <c r="Z10" s="241">
        <f t="shared" si="12"/>
        <v>154.908</v>
      </c>
      <c r="AA10" s="241">
        <f t="shared" si="10"/>
        <v>452.808</v>
      </c>
      <c r="AB10" s="346"/>
      <c r="AC10" s="241">
        <f t="shared" si="0"/>
        <v>1361.192</v>
      </c>
      <c r="AD10" s="241">
        <f t="shared" si="7"/>
        <v>884.7748</v>
      </c>
      <c r="AE10" s="346"/>
      <c r="AF10" s="241"/>
      <c r="AG10" s="241"/>
      <c r="AH10" s="241">
        <f t="shared" si="8"/>
        <v>442.3874</v>
      </c>
      <c r="AI10" s="241">
        <f t="shared" si="9"/>
        <v>442.3874</v>
      </c>
      <c r="AJ10" s="241">
        <f t="shared" si="1"/>
        <v>884.7748</v>
      </c>
      <c r="AK10" s="346"/>
      <c r="AL10" s="241">
        <f t="shared" si="2"/>
        <v>1337.5828</v>
      </c>
      <c r="AM10" s="241">
        <f t="shared" si="3"/>
        <v>476.4172</v>
      </c>
      <c r="AN10" s="239"/>
    </row>
    <row r="11" spans="2:40">
      <c r="B11" s="233" t="s">
        <v>25</v>
      </c>
      <c r="C11" s="233" t="s">
        <v>38</v>
      </c>
      <c r="D11" s="233" t="s">
        <v>43</v>
      </c>
      <c r="E11" s="338" t="s">
        <v>44</v>
      </c>
      <c r="F11" s="239">
        <v>281</v>
      </c>
      <c r="G11" s="239">
        <v>1015</v>
      </c>
      <c r="H11" s="239">
        <f t="shared" si="4"/>
        <v>1296</v>
      </c>
      <c r="I11" s="346"/>
      <c r="J11" s="241">
        <v>539</v>
      </c>
      <c r="K11" s="241">
        <v>553</v>
      </c>
      <c r="L11" s="241">
        <v>95</v>
      </c>
      <c r="M11" s="346"/>
      <c r="N11" s="241">
        <v>247.333333333333</v>
      </c>
      <c r="O11" s="241">
        <f t="shared" si="5"/>
        <v>8.24444444444443</v>
      </c>
      <c r="P11" s="241"/>
      <c r="Q11" s="346"/>
      <c r="R11" s="241">
        <v>669</v>
      </c>
      <c r="S11" s="352">
        <v>45200</v>
      </c>
      <c r="T11" s="346"/>
      <c r="U11" s="241">
        <f t="shared" si="13"/>
        <v>148.4</v>
      </c>
      <c r="V11" s="241">
        <f t="shared" si="6"/>
        <v>98.9333333333332</v>
      </c>
      <c r="W11" s="346"/>
      <c r="X11" s="241">
        <f t="shared" si="11"/>
        <v>178.08</v>
      </c>
      <c r="Y11" s="241">
        <f t="shared" si="12"/>
        <v>192.92</v>
      </c>
      <c r="Z11" s="241">
        <f t="shared" si="12"/>
        <v>192.92</v>
      </c>
      <c r="AA11" s="241">
        <f t="shared" si="10"/>
        <v>563.919999999999</v>
      </c>
      <c r="AB11" s="346"/>
      <c r="AC11" s="241">
        <f t="shared" si="0"/>
        <v>732.080000000001</v>
      </c>
      <c r="AD11" s="241">
        <f t="shared" si="7"/>
        <v>475.852</v>
      </c>
      <c r="AE11" s="346"/>
      <c r="AF11" s="241"/>
      <c r="AG11" s="241"/>
      <c r="AH11" s="241">
        <f t="shared" si="8"/>
        <v>237.926</v>
      </c>
      <c r="AI11" s="241">
        <f t="shared" si="9"/>
        <v>237.926</v>
      </c>
      <c r="AJ11" s="241">
        <f t="shared" si="1"/>
        <v>475.852</v>
      </c>
      <c r="AK11" s="346"/>
      <c r="AL11" s="241">
        <f t="shared" si="2"/>
        <v>1039.772</v>
      </c>
      <c r="AM11" s="241">
        <f t="shared" si="3"/>
        <v>256.228</v>
      </c>
      <c r="AN11" s="239"/>
    </row>
    <row r="12" spans="2:40">
      <c r="B12" s="233" t="s">
        <v>25</v>
      </c>
      <c r="C12" s="233" t="s">
        <v>38</v>
      </c>
      <c r="D12" s="233" t="s">
        <v>45</v>
      </c>
      <c r="E12" s="338" t="s">
        <v>46</v>
      </c>
      <c r="F12" s="239">
        <v>71</v>
      </c>
      <c r="G12" s="239">
        <v>2128</v>
      </c>
      <c r="H12" s="239">
        <f t="shared" si="4"/>
        <v>2199</v>
      </c>
      <c r="I12" s="346"/>
      <c r="J12" s="241">
        <v>538</v>
      </c>
      <c r="K12" s="241">
        <v>887</v>
      </c>
      <c r="L12" s="241">
        <v>40</v>
      </c>
      <c r="M12" s="346"/>
      <c r="N12" s="241">
        <v>409.533333333333</v>
      </c>
      <c r="O12" s="241">
        <f t="shared" si="5"/>
        <v>13.6511111111111</v>
      </c>
      <c r="P12" s="241"/>
      <c r="Q12" s="346"/>
      <c r="R12" s="241">
        <v>839</v>
      </c>
      <c r="S12" s="352">
        <v>45108</v>
      </c>
      <c r="T12" s="346"/>
      <c r="U12" s="241">
        <f t="shared" si="13"/>
        <v>245.72</v>
      </c>
      <c r="V12" s="241">
        <f t="shared" si="6"/>
        <v>163.813333333333</v>
      </c>
      <c r="W12" s="346"/>
      <c r="X12" s="241">
        <f t="shared" si="11"/>
        <v>294.864</v>
      </c>
      <c r="Y12" s="241">
        <f t="shared" si="12"/>
        <v>319.436</v>
      </c>
      <c r="Z12" s="241">
        <f t="shared" si="12"/>
        <v>319.436</v>
      </c>
      <c r="AA12" s="241">
        <f t="shared" si="10"/>
        <v>933.735999999999</v>
      </c>
      <c r="AB12" s="346"/>
      <c r="AC12" s="241">
        <f t="shared" si="0"/>
        <v>1265.264</v>
      </c>
      <c r="AD12" s="241">
        <f t="shared" si="7"/>
        <v>822.421600000001</v>
      </c>
      <c r="AE12" s="346"/>
      <c r="AF12" s="241"/>
      <c r="AG12" s="241"/>
      <c r="AH12" s="241">
        <f t="shared" si="8"/>
        <v>411.2108</v>
      </c>
      <c r="AI12" s="241">
        <f t="shared" si="9"/>
        <v>411.2108</v>
      </c>
      <c r="AJ12" s="241">
        <f t="shared" si="1"/>
        <v>822.421600000001</v>
      </c>
      <c r="AK12" s="346"/>
      <c r="AL12" s="241">
        <f t="shared" si="2"/>
        <v>1756.1576</v>
      </c>
      <c r="AM12" s="241">
        <f t="shared" si="3"/>
        <v>442.8424</v>
      </c>
      <c r="AN12" s="239"/>
    </row>
    <row r="13" spans="2:40">
      <c r="B13" s="233" t="s">
        <v>25</v>
      </c>
      <c r="C13" s="233" t="s">
        <v>38</v>
      </c>
      <c r="D13" s="233" t="s">
        <v>47</v>
      </c>
      <c r="E13" s="337" t="s">
        <v>48</v>
      </c>
      <c r="F13" s="239">
        <v>324</v>
      </c>
      <c r="G13" s="239">
        <v>1073</v>
      </c>
      <c r="H13" s="239">
        <f t="shared" si="4"/>
        <v>1397</v>
      </c>
      <c r="I13" s="346"/>
      <c r="J13" s="241">
        <v>602</v>
      </c>
      <c r="K13" s="241">
        <v>894</v>
      </c>
      <c r="L13" s="241">
        <v>125</v>
      </c>
      <c r="M13" s="346"/>
      <c r="N13" s="241">
        <v>152.6</v>
      </c>
      <c r="O13" s="241">
        <f t="shared" si="5"/>
        <v>5.08666666666667</v>
      </c>
      <c r="P13" s="241"/>
      <c r="Q13" s="346"/>
      <c r="R13" s="241">
        <v>510</v>
      </c>
      <c r="S13" s="352">
        <v>45200</v>
      </c>
      <c r="T13" s="346"/>
      <c r="U13" s="241">
        <f t="shared" si="13"/>
        <v>91.56</v>
      </c>
      <c r="V13" s="241">
        <f t="shared" si="6"/>
        <v>61.04</v>
      </c>
      <c r="W13" s="346"/>
      <c r="X13" s="241">
        <f t="shared" si="11"/>
        <v>109.872</v>
      </c>
      <c r="Y13" s="241">
        <f t="shared" si="12"/>
        <v>119.028</v>
      </c>
      <c r="Z13" s="241">
        <f t="shared" si="12"/>
        <v>119.028</v>
      </c>
      <c r="AA13" s="241">
        <f t="shared" si="10"/>
        <v>347.928</v>
      </c>
      <c r="AB13" s="346"/>
      <c r="AC13" s="241">
        <f t="shared" si="0"/>
        <v>1049.072</v>
      </c>
      <c r="AD13" s="241">
        <f t="shared" si="7"/>
        <v>681.8968</v>
      </c>
      <c r="AE13" s="346"/>
      <c r="AF13" s="241"/>
      <c r="AG13" s="241"/>
      <c r="AH13" s="241">
        <f t="shared" si="8"/>
        <v>340.9484</v>
      </c>
      <c r="AI13" s="241">
        <f t="shared" si="9"/>
        <v>340.9484</v>
      </c>
      <c r="AJ13" s="241">
        <f t="shared" si="1"/>
        <v>681.8968</v>
      </c>
      <c r="AK13" s="346"/>
      <c r="AL13" s="241">
        <f t="shared" si="2"/>
        <v>1029.8248</v>
      </c>
      <c r="AM13" s="241">
        <f t="shared" si="3"/>
        <v>367.1752</v>
      </c>
      <c r="AN13" s="239"/>
    </row>
    <row r="14" spans="2:40">
      <c r="B14" s="233" t="s">
        <v>25</v>
      </c>
      <c r="C14" s="233" t="s">
        <v>38</v>
      </c>
      <c r="D14" s="233" t="s">
        <v>49</v>
      </c>
      <c r="E14" s="339" t="s">
        <v>50</v>
      </c>
      <c r="F14" s="239">
        <v>353</v>
      </c>
      <c r="G14" s="239">
        <v>1568</v>
      </c>
      <c r="H14" s="239">
        <f t="shared" si="4"/>
        <v>1921</v>
      </c>
      <c r="I14" s="346"/>
      <c r="J14" s="241">
        <v>594</v>
      </c>
      <c r="K14" s="241">
        <v>826</v>
      </c>
      <c r="L14" s="241">
        <v>169</v>
      </c>
      <c r="M14" s="346"/>
      <c r="N14" s="241">
        <v>288.2</v>
      </c>
      <c r="O14" s="241">
        <f t="shared" si="5"/>
        <v>9.60666666666667</v>
      </c>
      <c r="P14" s="241"/>
      <c r="Q14" s="346"/>
      <c r="R14" s="241">
        <v>695</v>
      </c>
      <c r="S14" s="352">
        <v>45474</v>
      </c>
      <c r="T14" s="346"/>
      <c r="U14" s="241">
        <f t="shared" si="13"/>
        <v>172.92</v>
      </c>
      <c r="V14" s="241">
        <f t="shared" si="6"/>
        <v>115.28</v>
      </c>
      <c r="W14" s="346"/>
      <c r="X14" s="241">
        <f t="shared" si="11"/>
        <v>207.504</v>
      </c>
      <c r="Y14" s="241">
        <f t="shared" si="12"/>
        <v>224.796</v>
      </c>
      <c r="Z14" s="241">
        <f t="shared" si="12"/>
        <v>224.796</v>
      </c>
      <c r="AA14" s="241">
        <f t="shared" si="10"/>
        <v>657.096</v>
      </c>
      <c r="AB14" s="346"/>
      <c r="AC14" s="241">
        <f t="shared" si="0"/>
        <v>1263.904</v>
      </c>
      <c r="AD14" s="241">
        <f t="shared" si="7"/>
        <v>821.5376</v>
      </c>
      <c r="AE14" s="346"/>
      <c r="AF14" s="241"/>
      <c r="AG14" s="241"/>
      <c r="AH14" s="241">
        <f t="shared" si="8"/>
        <v>410.7688</v>
      </c>
      <c r="AI14" s="241">
        <f t="shared" si="9"/>
        <v>410.7688</v>
      </c>
      <c r="AJ14" s="241">
        <f t="shared" si="1"/>
        <v>821.5376</v>
      </c>
      <c r="AK14" s="346"/>
      <c r="AL14" s="241">
        <f t="shared" si="2"/>
        <v>1478.6336</v>
      </c>
      <c r="AM14" s="241">
        <f t="shared" si="3"/>
        <v>442.3664</v>
      </c>
      <c r="AN14" s="239"/>
    </row>
    <row r="15" spans="2:40">
      <c r="B15" s="233" t="s">
        <v>25</v>
      </c>
      <c r="C15" s="233" t="s">
        <v>38</v>
      </c>
      <c r="D15" s="233" t="s">
        <v>51</v>
      </c>
      <c r="E15" s="337" t="s">
        <v>52</v>
      </c>
      <c r="F15" s="239">
        <v>1110</v>
      </c>
      <c r="G15" s="239">
        <v>1233</v>
      </c>
      <c r="H15" s="239">
        <f t="shared" si="4"/>
        <v>2343</v>
      </c>
      <c r="I15" s="346"/>
      <c r="J15" s="241">
        <v>737</v>
      </c>
      <c r="K15" s="241">
        <v>1093</v>
      </c>
      <c r="L15" s="241">
        <v>173</v>
      </c>
      <c r="M15" s="346"/>
      <c r="N15" s="241">
        <v>358.928571428571</v>
      </c>
      <c r="O15" s="241">
        <f t="shared" si="5"/>
        <v>11.9642857142857</v>
      </c>
      <c r="P15" s="241"/>
      <c r="Q15" s="346"/>
      <c r="R15" s="241">
        <v>1806</v>
      </c>
      <c r="S15" s="352">
        <v>45047</v>
      </c>
      <c r="T15" s="346"/>
      <c r="U15" s="241">
        <f t="shared" si="13"/>
        <v>215.357142857143</v>
      </c>
      <c r="V15" s="241">
        <f t="shared" si="6"/>
        <v>143.571428571428</v>
      </c>
      <c r="W15" s="346"/>
      <c r="X15" s="241">
        <f t="shared" si="11"/>
        <v>258.428571428571</v>
      </c>
      <c r="Y15" s="241">
        <f t="shared" si="12"/>
        <v>279.964285714285</v>
      </c>
      <c r="Z15" s="241">
        <f t="shared" si="12"/>
        <v>279.964285714285</v>
      </c>
      <c r="AA15" s="241">
        <f t="shared" si="10"/>
        <v>818.357142857142</v>
      </c>
      <c r="AB15" s="346"/>
      <c r="AC15" s="241">
        <f t="shared" si="0"/>
        <v>1524.64285714286</v>
      </c>
      <c r="AD15" s="241">
        <f t="shared" si="7"/>
        <v>991.017857142858</v>
      </c>
      <c r="AE15" s="346"/>
      <c r="AF15" s="241"/>
      <c r="AG15" s="241"/>
      <c r="AH15" s="241">
        <f t="shared" si="8"/>
        <v>495.508928571429</v>
      </c>
      <c r="AI15" s="241">
        <f t="shared" si="9"/>
        <v>495.508928571429</v>
      </c>
      <c r="AJ15" s="241">
        <f t="shared" si="1"/>
        <v>991.017857142858</v>
      </c>
      <c r="AK15" s="346"/>
      <c r="AL15" s="241">
        <f t="shared" si="2"/>
        <v>1809.375</v>
      </c>
      <c r="AM15" s="241">
        <f t="shared" si="3"/>
        <v>533.625</v>
      </c>
      <c r="AN15" s="239"/>
    </row>
    <row r="16" spans="2:40">
      <c r="B16" s="233" t="s">
        <v>25</v>
      </c>
      <c r="C16" s="233" t="s">
        <v>33</v>
      </c>
      <c r="D16" s="233" t="s">
        <v>53</v>
      </c>
      <c r="E16" s="338" t="s">
        <v>54</v>
      </c>
      <c r="F16" s="239">
        <v>3030</v>
      </c>
      <c r="G16" s="239">
        <v>81</v>
      </c>
      <c r="H16" s="239">
        <f t="shared" si="4"/>
        <v>3111</v>
      </c>
      <c r="I16" s="346"/>
      <c r="J16" s="241">
        <v>1227</v>
      </c>
      <c r="K16" s="241">
        <v>1423</v>
      </c>
      <c r="L16" s="241">
        <v>324</v>
      </c>
      <c r="M16" s="346"/>
      <c r="N16" s="241">
        <v>532.333333333333</v>
      </c>
      <c r="O16" s="241">
        <f t="shared" si="5"/>
        <v>17.7444444444444</v>
      </c>
      <c r="P16" s="241"/>
      <c r="Q16" s="346"/>
      <c r="R16" s="241">
        <v>1268</v>
      </c>
      <c r="S16" s="352">
        <v>45108</v>
      </c>
      <c r="T16" s="346"/>
      <c r="U16" s="241">
        <f>N16*100%</f>
        <v>532.333333333333</v>
      </c>
      <c r="V16" s="241">
        <f t="shared" si="6"/>
        <v>0</v>
      </c>
      <c r="W16" s="346"/>
      <c r="X16" s="241">
        <f t="shared" si="11"/>
        <v>638.8</v>
      </c>
      <c r="Y16" s="241">
        <f t="shared" si="12"/>
        <v>692.033333333333</v>
      </c>
      <c r="Z16" s="241">
        <f t="shared" si="12"/>
        <v>692.033333333333</v>
      </c>
      <c r="AA16" s="241">
        <f t="shared" si="10"/>
        <v>2022.86666666667</v>
      </c>
      <c r="AB16" s="346"/>
      <c r="AC16" s="241">
        <f t="shared" si="0"/>
        <v>1088.13333333333</v>
      </c>
      <c r="AD16" s="241">
        <f t="shared" si="7"/>
        <v>707.286666666668</v>
      </c>
      <c r="AE16" s="346"/>
      <c r="AF16" s="241"/>
      <c r="AG16" s="241"/>
      <c r="AH16" s="241">
        <f t="shared" si="8"/>
        <v>353.643333333334</v>
      </c>
      <c r="AI16" s="241">
        <f t="shared" si="9"/>
        <v>353.643333333334</v>
      </c>
      <c r="AJ16" s="241">
        <f t="shared" si="1"/>
        <v>707.286666666668</v>
      </c>
      <c r="AK16" s="346"/>
      <c r="AL16" s="241">
        <f t="shared" si="2"/>
        <v>2730.15333333333</v>
      </c>
      <c r="AM16" s="241">
        <f t="shared" si="3"/>
        <v>380.846666666667</v>
      </c>
      <c r="AN16" s="239"/>
    </row>
    <row r="17" spans="2:40">
      <c r="B17" s="233" t="s">
        <v>55</v>
      </c>
      <c r="C17" s="233" t="s">
        <v>26</v>
      </c>
      <c r="D17" s="233" t="s">
        <v>56</v>
      </c>
      <c r="E17" t="s">
        <v>57</v>
      </c>
      <c r="F17" s="239">
        <v>1</v>
      </c>
      <c r="G17" s="239">
        <v>402</v>
      </c>
      <c r="H17" s="239">
        <f t="shared" si="4"/>
        <v>403</v>
      </c>
      <c r="I17" s="346"/>
      <c r="J17" s="241">
        <v>99</v>
      </c>
      <c r="K17" s="241">
        <v>238</v>
      </c>
      <c r="L17" s="241">
        <v>58</v>
      </c>
      <c r="M17" s="346"/>
      <c r="N17" s="241">
        <v>199.375</v>
      </c>
      <c r="O17" s="241">
        <f t="shared" si="5"/>
        <v>6.64583333333333</v>
      </c>
      <c r="P17" s="241"/>
      <c r="Q17" s="346"/>
      <c r="R17" s="241"/>
      <c r="S17" s="241"/>
      <c r="T17" s="346"/>
      <c r="U17" s="241">
        <f>N17*60%</f>
        <v>119.625</v>
      </c>
      <c r="V17" s="241">
        <f t="shared" si="6"/>
        <v>79.75</v>
      </c>
      <c r="W17" s="346"/>
      <c r="X17" s="241">
        <v>75</v>
      </c>
      <c r="Y17" s="241">
        <v>125</v>
      </c>
      <c r="Z17" s="241">
        <v>125</v>
      </c>
      <c r="AA17" s="241">
        <f t="shared" si="10"/>
        <v>325</v>
      </c>
      <c r="AB17" s="346"/>
      <c r="AC17" s="241">
        <f t="shared" si="0"/>
        <v>78</v>
      </c>
      <c r="AD17" s="241">
        <f t="shared" si="7"/>
        <v>50.7</v>
      </c>
      <c r="AE17" s="346"/>
      <c r="AF17" s="241"/>
      <c r="AG17" s="241"/>
      <c r="AH17" s="241"/>
      <c r="AI17" s="241"/>
      <c r="AJ17" s="241">
        <f t="shared" si="1"/>
        <v>0</v>
      </c>
      <c r="AK17" s="346"/>
      <c r="AL17" s="241">
        <f t="shared" si="2"/>
        <v>325</v>
      </c>
      <c r="AM17" s="241">
        <f t="shared" si="3"/>
        <v>78</v>
      </c>
      <c r="AN17" s="239"/>
    </row>
    <row r="18" spans="2:40">
      <c r="B18" s="233" t="s">
        <v>55</v>
      </c>
      <c r="C18" s="233" t="s">
        <v>38</v>
      </c>
      <c r="D18" s="233" t="s">
        <v>58</v>
      </c>
      <c r="E18" s="338" t="s">
        <v>59</v>
      </c>
      <c r="F18" s="239">
        <v>776</v>
      </c>
      <c r="G18" s="239">
        <v>1661</v>
      </c>
      <c r="H18" s="239">
        <f t="shared" si="4"/>
        <v>2437</v>
      </c>
      <c r="I18" s="346"/>
      <c r="J18" s="241">
        <v>879</v>
      </c>
      <c r="K18" s="241">
        <v>1078</v>
      </c>
      <c r="L18" s="241">
        <v>389</v>
      </c>
      <c r="M18" s="346"/>
      <c r="N18" s="241">
        <v>367.666666666667</v>
      </c>
      <c r="O18" s="241">
        <f t="shared" si="5"/>
        <v>12.2555555555556</v>
      </c>
      <c r="P18" s="241"/>
      <c r="Q18" s="346"/>
      <c r="R18" s="241">
        <v>1084</v>
      </c>
      <c r="S18" s="352">
        <v>45292</v>
      </c>
      <c r="T18" s="346"/>
      <c r="U18" s="241">
        <f>N18*60%</f>
        <v>220.6</v>
      </c>
      <c r="V18" s="241">
        <f t="shared" si="6"/>
        <v>147.066666666667</v>
      </c>
      <c r="W18" s="346"/>
      <c r="X18" s="241">
        <f t="shared" ref="X18:X24" si="14">$U18*120%</f>
        <v>264.72</v>
      </c>
      <c r="Y18" s="241">
        <f t="shared" ref="Y18:Z24" si="15">$U18*130%</f>
        <v>286.78</v>
      </c>
      <c r="Z18" s="241">
        <f t="shared" si="15"/>
        <v>286.78</v>
      </c>
      <c r="AA18" s="241">
        <f t="shared" si="10"/>
        <v>838.280000000001</v>
      </c>
      <c r="AB18" s="346"/>
      <c r="AC18" s="241">
        <f t="shared" si="0"/>
        <v>1598.72</v>
      </c>
      <c r="AD18" s="241">
        <f t="shared" si="7"/>
        <v>1039.168</v>
      </c>
      <c r="AE18" s="346"/>
      <c r="AF18" s="241"/>
      <c r="AG18" s="241"/>
      <c r="AH18" s="241">
        <f t="shared" ref="AH18:AH24" si="16">AD18*50%</f>
        <v>519.584</v>
      </c>
      <c r="AI18" s="241">
        <f t="shared" ref="AI18:AI24" si="17">AD18*50%</f>
        <v>519.584</v>
      </c>
      <c r="AJ18" s="241">
        <f t="shared" si="1"/>
        <v>1039.168</v>
      </c>
      <c r="AK18" s="346"/>
      <c r="AL18" s="241">
        <f t="shared" si="2"/>
        <v>1877.448</v>
      </c>
      <c r="AM18" s="241">
        <f t="shared" si="3"/>
        <v>559.552</v>
      </c>
      <c r="AN18" s="239"/>
    </row>
    <row r="19" spans="2:40">
      <c r="B19" s="233" t="s">
        <v>55</v>
      </c>
      <c r="C19" s="233" t="s">
        <v>38</v>
      </c>
      <c r="D19" s="233" t="s">
        <v>60</v>
      </c>
      <c r="E19" s="338" t="s">
        <v>61</v>
      </c>
      <c r="F19" s="239">
        <v>606</v>
      </c>
      <c r="G19" s="239">
        <v>1944</v>
      </c>
      <c r="H19" s="239">
        <f t="shared" si="4"/>
        <v>2550</v>
      </c>
      <c r="I19" s="346"/>
      <c r="J19" s="241">
        <v>1127</v>
      </c>
      <c r="K19" s="241">
        <v>1005</v>
      </c>
      <c r="L19" s="241">
        <v>122</v>
      </c>
      <c r="M19" s="346"/>
      <c r="N19" s="241">
        <v>336.2</v>
      </c>
      <c r="O19" s="241">
        <f t="shared" si="5"/>
        <v>11.2066666666667</v>
      </c>
      <c r="P19" s="241"/>
      <c r="Q19" s="346"/>
      <c r="R19" s="241">
        <v>681</v>
      </c>
      <c r="S19" s="352">
        <v>45108</v>
      </c>
      <c r="T19" s="346"/>
      <c r="U19" s="241">
        <f>N19*60%</f>
        <v>201.72</v>
      </c>
      <c r="V19" s="241">
        <f t="shared" si="6"/>
        <v>134.48</v>
      </c>
      <c r="W19" s="346"/>
      <c r="X19" s="241">
        <f t="shared" si="14"/>
        <v>242.064</v>
      </c>
      <c r="Y19" s="241">
        <f t="shared" si="15"/>
        <v>262.236</v>
      </c>
      <c r="Z19" s="241">
        <f t="shared" si="15"/>
        <v>262.236</v>
      </c>
      <c r="AA19" s="241">
        <f t="shared" si="10"/>
        <v>766.536</v>
      </c>
      <c r="AB19" s="346"/>
      <c r="AC19" s="241">
        <f t="shared" si="0"/>
        <v>1783.464</v>
      </c>
      <c r="AD19" s="241">
        <f t="shared" si="7"/>
        <v>1159.2516</v>
      </c>
      <c r="AE19" s="346"/>
      <c r="AF19" s="241"/>
      <c r="AG19" s="241"/>
      <c r="AH19" s="241">
        <f t="shared" si="16"/>
        <v>579.6258</v>
      </c>
      <c r="AI19" s="241">
        <f t="shared" si="17"/>
        <v>579.6258</v>
      </c>
      <c r="AJ19" s="241">
        <f t="shared" si="1"/>
        <v>1159.2516</v>
      </c>
      <c r="AK19" s="346"/>
      <c r="AL19" s="241">
        <f t="shared" si="2"/>
        <v>1925.7876</v>
      </c>
      <c r="AM19" s="241">
        <f t="shared" si="3"/>
        <v>624.2124</v>
      </c>
      <c r="AN19" s="239"/>
    </row>
    <row r="20" spans="2:40">
      <c r="B20" s="233" t="s">
        <v>55</v>
      </c>
      <c r="C20" s="233" t="s">
        <v>38</v>
      </c>
      <c r="D20" s="233" t="s">
        <v>62</v>
      </c>
      <c r="E20" s="338" t="s">
        <v>63</v>
      </c>
      <c r="F20" s="239">
        <v>155</v>
      </c>
      <c r="G20" s="239">
        <v>1856</v>
      </c>
      <c r="H20" s="239">
        <f t="shared" si="4"/>
        <v>2011</v>
      </c>
      <c r="I20" s="346"/>
      <c r="J20" s="241">
        <v>683</v>
      </c>
      <c r="K20" s="241">
        <v>924</v>
      </c>
      <c r="L20" s="241">
        <v>192</v>
      </c>
      <c r="M20" s="346"/>
      <c r="N20" s="241">
        <v>350</v>
      </c>
      <c r="O20" s="241">
        <f t="shared" si="5"/>
        <v>11.6666666666667</v>
      </c>
      <c r="P20" s="241"/>
      <c r="Q20" s="346"/>
      <c r="R20" s="241">
        <v>1175</v>
      </c>
      <c r="S20" s="352">
        <v>45047</v>
      </c>
      <c r="T20" s="346"/>
      <c r="U20" s="241">
        <f>N20*60%</f>
        <v>210</v>
      </c>
      <c r="V20" s="241">
        <f t="shared" si="6"/>
        <v>140</v>
      </c>
      <c r="W20" s="346"/>
      <c r="X20" s="241">
        <f t="shared" si="14"/>
        <v>252</v>
      </c>
      <c r="Y20" s="241">
        <f t="shared" si="15"/>
        <v>273</v>
      </c>
      <c r="Z20" s="241">
        <f t="shared" si="15"/>
        <v>273</v>
      </c>
      <c r="AA20" s="241">
        <f t="shared" si="10"/>
        <v>798</v>
      </c>
      <c r="AB20" s="346"/>
      <c r="AC20" s="241">
        <f t="shared" si="0"/>
        <v>1213</v>
      </c>
      <c r="AD20" s="241">
        <f t="shared" si="7"/>
        <v>788.45</v>
      </c>
      <c r="AE20" s="346"/>
      <c r="AF20" s="241"/>
      <c r="AG20" s="241"/>
      <c r="AH20" s="241">
        <f t="shared" si="16"/>
        <v>394.225</v>
      </c>
      <c r="AI20" s="241">
        <f t="shared" si="17"/>
        <v>394.225</v>
      </c>
      <c r="AJ20" s="241">
        <f t="shared" si="1"/>
        <v>788.45</v>
      </c>
      <c r="AK20" s="346"/>
      <c r="AL20" s="241">
        <f t="shared" si="2"/>
        <v>1586.45</v>
      </c>
      <c r="AM20" s="241">
        <f t="shared" si="3"/>
        <v>424.55</v>
      </c>
      <c r="AN20" s="239"/>
    </row>
    <row r="21" spans="2:40">
      <c r="B21" s="233" t="s">
        <v>55</v>
      </c>
      <c r="C21" s="233" t="s">
        <v>38</v>
      </c>
      <c r="D21" s="233" t="s">
        <v>64</v>
      </c>
      <c r="E21" s="338" t="s">
        <v>65</v>
      </c>
      <c r="F21" s="239">
        <v>403</v>
      </c>
      <c r="G21" s="239">
        <v>1974</v>
      </c>
      <c r="H21" s="239">
        <f t="shared" si="4"/>
        <v>2377</v>
      </c>
      <c r="I21" s="346"/>
      <c r="J21" s="241">
        <v>709</v>
      </c>
      <c r="K21" s="241">
        <v>1132</v>
      </c>
      <c r="L21" s="241">
        <v>331</v>
      </c>
      <c r="M21" s="346"/>
      <c r="N21" s="241">
        <v>580.933333333333</v>
      </c>
      <c r="O21" s="241">
        <f t="shared" si="5"/>
        <v>19.3644444444444</v>
      </c>
      <c r="P21" s="241"/>
      <c r="Q21" s="346"/>
      <c r="R21" s="241">
        <v>2094</v>
      </c>
      <c r="S21" s="352">
        <v>45292</v>
      </c>
      <c r="T21" s="346"/>
      <c r="U21" s="241">
        <f>N21*60%</f>
        <v>348.56</v>
      </c>
      <c r="V21" s="241">
        <f t="shared" si="6"/>
        <v>232.373333333333</v>
      </c>
      <c r="W21" s="346"/>
      <c r="X21" s="241">
        <f t="shared" si="14"/>
        <v>418.272</v>
      </c>
      <c r="Y21" s="241">
        <f t="shared" si="15"/>
        <v>453.128</v>
      </c>
      <c r="Z21" s="241">
        <f t="shared" si="15"/>
        <v>453.128</v>
      </c>
      <c r="AA21" s="241">
        <f t="shared" si="10"/>
        <v>1324.528</v>
      </c>
      <c r="AB21" s="346"/>
      <c r="AC21" s="241">
        <f t="shared" si="0"/>
        <v>1052.472</v>
      </c>
      <c r="AD21" s="241">
        <f t="shared" si="7"/>
        <v>684.1068</v>
      </c>
      <c r="AE21" s="346"/>
      <c r="AF21" s="241"/>
      <c r="AG21" s="241"/>
      <c r="AH21" s="241">
        <f t="shared" si="16"/>
        <v>342.0534</v>
      </c>
      <c r="AI21" s="241">
        <f t="shared" si="17"/>
        <v>342.0534</v>
      </c>
      <c r="AJ21" s="241">
        <f t="shared" si="1"/>
        <v>684.1068</v>
      </c>
      <c r="AK21" s="346"/>
      <c r="AL21" s="241">
        <f t="shared" si="2"/>
        <v>2008.6348</v>
      </c>
      <c r="AM21" s="241">
        <f t="shared" si="3"/>
        <v>368.3652</v>
      </c>
      <c r="AN21" s="239"/>
    </row>
    <row r="22" spans="2:40">
      <c r="B22" s="233" t="s">
        <v>55</v>
      </c>
      <c r="C22" s="233" t="s">
        <v>33</v>
      </c>
      <c r="D22" s="233" t="s">
        <v>66</v>
      </c>
      <c r="E22" s="338" t="s">
        <v>67</v>
      </c>
      <c r="F22" s="239">
        <v>1316</v>
      </c>
      <c r="G22" s="239">
        <v>445</v>
      </c>
      <c r="H22" s="239">
        <f t="shared" si="4"/>
        <v>1761</v>
      </c>
      <c r="I22" s="346"/>
      <c r="J22" s="241">
        <v>562</v>
      </c>
      <c r="K22" s="241">
        <v>798</v>
      </c>
      <c r="L22" s="241">
        <v>233</v>
      </c>
      <c r="M22" s="346"/>
      <c r="N22" s="241">
        <v>227.833333333333</v>
      </c>
      <c r="O22" s="241">
        <f t="shared" si="5"/>
        <v>7.59444444444443</v>
      </c>
      <c r="P22" s="241"/>
      <c r="Q22" s="346"/>
      <c r="R22" s="241">
        <v>491</v>
      </c>
      <c r="S22" s="352">
        <v>45383</v>
      </c>
      <c r="T22" s="346"/>
      <c r="U22" s="241">
        <f>N22*100%</f>
        <v>227.833333333333</v>
      </c>
      <c r="V22" s="241">
        <f t="shared" si="6"/>
        <v>0</v>
      </c>
      <c r="W22" s="346"/>
      <c r="X22" s="241">
        <f t="shared" si="14"/>
        <v>273.4</v>
      </c>
      <c r="Y22" s="241">
        <f t="shared" si="15"/>
        <v>296.183333333333</v>
      </c>
      <c r="Z22" s="241">
        <f t="shared" si="15"/>
        <v>296.183333333333</v>
      </c>
      <c r="AA22" s="241">
        <f t="shared" si="10"/>
        <v>865.766666666666</v>
      </c>
      <c r="AB22" s="346"/>
      <c r="AC22" s="241">
        <f t="shared" si="0"/>
        <v>895.233333333334</v>
      </c>
      <c r="AD22" s="241">
        <f t="shared" si="7"/>
        <v>581.901666666667</v>
      </c>
      <c r="AE22" s="346"/>
      <c r="AF22" s="241"/>
      <c r="AG22" s="241"/>
      <c r="AH22" s="241">
        <f t="shared" si="16"/>
        <v>290.950833333334</v>
      </c>
      <c r="AI22" s="241">
        <f t="shared" si="17"/>
        <v>290.950833333334</v>
      </c>
      <c r="AJ22" s="241">
        <f t="shared" si="1"/>
        <v>581.901666666667</v>
      </c>
      <c r="AK22" s="346"/>
      <c r="AL22" s="241">
        <f t="shared" si="2"/>
        <v>1447.66833333333</v>
      </c>
      <c r="AM22" s="241">
        <f t="shared" si="3"/>
        <v>313.331666666667</v>
      </c>
      <c r="AN22" s="239"/>
    </row>
    <row r="23" spans="2:40">
      <c r="B23" s="233" t="s">
        <v>55</v>
      </c>
      <c r="C23" s="233" t="s">
        <v>38</v>
      </c>
      <c r="D23" s="233" t="s">
        <v>68</v>
      </c>
      <c r="E23" s="337" t="s">
        <v>69</v>
      </c>
      <c r="F23" s="239">
        <v>968</v>
      </c>
      <c r="G23" s="239">
        <v>1286</v>
      </c>
      <c r="H23" s="239">
        <f t="shared" si="4"/>
        <v>2254</v>
      </c>
      <c r="I23" s="346"/>
      <c r="J23" s="241">
        <v>881</v>
      </c>
      <c r="K23" s="241">
        <v>682</v>
      </c>
      <c r="L23" s="241">
        <v>289</v>
      </c>
      <c r="M23" s="346"/>
      <c r="N23" s="241">
        <v>211.2</v>
      </c>
      <c r="O23" s="241">
        <f t="shared" si="5"/>
        <v>7.04</v>
      </c>
      <c r="P23" s="241"/>
      <c r="Q23" s="346"/>
      <c r="R23" s="241">
        <v>471</v>
      </c>
      <c r="S23" s="352">
        <v>45108</v>
      </c>
      <c r="T23" s="346"/>
      <c r="U23" s="241">
        <f t="shared" ref="U23:U45" si="18">N23*60%</f>
        <v>126.72</v>
      </c>
      <c r="V23" s="241">
        <f t="shared" si="6"/>
        <v>84.48</v>
      </c>
      <c r="W23" s="346"/>
      <c r="X23" s="241">
        <f t="shared" si="14"/>
        <v>152.064</v>
      </c>
      <c r="Y23" s="241">
        <f t="shared" si="15"/>
        <v>164.736</v>
      </c>
      <c r="Z23" s="241">
        <f t="shared" si="15"/>
        <v>164.736</v>
      </c>
      <c r="AA23" s="241">
        <f t="shared" si="10"/>
        <v>481.536</v>
      </c>
      <c r="AB23" s="346"/>
      <c r="AC23" s="241">
        <f t="shared" si="0"/>
        <v>1772.464</v>
      </c>
      <c r="AD23" s="241">
        <f t="shared" si="7"/>
        <v>1152.1016</v>
      </c>
      <c r="AE23" s="346"/>
      <c r="AF23" s="241"/>
      <c r="AG23" s="241"/>
      <c r="AH23" s="241">
        <f t="shared" si="16"/>
        <v>576.0508</v>
      </c>
      <c r="AI23" s="241">
        <f t="shared" si="17"/>
        <v>576.0508</v>
      </c>
      <c r="AJ23" s="241">
        <f t="shared" si="1"/>
        <v>1152.1016</v>
      </c>
      <c r="AK23" s="346"/>
      <c r="AL23" s="241">
        <f t="shared" si="2"/>
        <v>1633.6376</v>
      </c>
      <c r="AM23" s="241">
        <f t="shared" si="3"/>
        <v>620.3624</v>
      </c>
      <c r="AN23" s="239"/>
    </row>
    <row r="24" spans="2:40">
      <c r="B24" s="233" t="s">
        <v>55</v>
      </c>
      <c r="C24" s="233" t="s">
        <v>38</v>
      </c>
      <c r="D24" s="233" t="s">
        <v>70</v>
      </c>
      <c r="E24" s="337" t="s">
        <v>71</v>
      </c>
      <c r="F24" s="239">
        <v>1368</v>
      </c>
      <c r="G24" s="239">
        <v>1475</v>
      </c>
      <c r="H24" s="239">
        <f t="shared" si="4"/>
        <v>2843</v>
      </c>
      <c r="I24" s="346"/>
      <c r="J24" s="241">
        <v>1166</v>
      </c>
      <c r="K24" s="241">
        <v>1371</v>
      </c>
      <c r="L24" s="241">
        <v>209</v>
      </c>
      <c r="M24" s="346"/>
      <c r="N24" s="241">
        <v>391.6</v>
      </c>
      <c r="O24" s="241">
        <f t="shared" si="5"/>
        <v>13.0533333333333</v>
      </c>
      <c r="P24" s="241"/>
      <c r="Q24" s="346"/>
      <c r="R24" s="241">
        <v>993</v>
      </c>
      <c r="S24" s="352">
        <v>45047</v>
      </c>
      <c r="T24" s="346"/>
      <c r="U24" s="241">
        <f t="shared" si="18"/>
        <v>234.96</v>
      </c>
      <c r="V24" s="241">
        <f t="shared" si="6"/>
        <v>156.64</v>
      </c>
      <c r="W24" s="346"/>
      <c r="X24" s="241">
        <f t="shared" si="14"/>
        <v>281.952</v>
      </c>
      <c r="Y24" s="241">
        <f t="shared" si="15"/>
        <v>305.448</v>
      </c>
      <c r="Z24" s="241">
        <f t="shared" si="15"/>
        <v>305.448</v>
      </c>
      <c r="AA24" s="241">
        <f t="shared" si="10"/>
        <v>892.848</v>
      </c>
      <c r="AB24" s="346"/>
      <c r="AC24" s="241">
        <f t="shared" si="0"/>
        <v>1950.152</v>
      </c>
      <c r="AD24" s="241">
        <f t="shared" si="7"/>
        <v>1267.5988</v>
      </c>
      <c r="AE24" s="346"/>
      <c r="AF24" s="241"/>
      <c r="AG24" s="241"/>
      <c r="AH24" s="241">
        <f t="shared" si="16"/>
        <v>633.7994</v>
      </c>
      <c r="AI24" s="241">
        <f t="shared" si="17"/>
        <v>633.7994</v>
      </c>
      <c r="AJ24" s="241">
        <f t="shared" si="1"/>
        <v>1267.5988</v>
      </c>
      <c r="AK24" s="346"/>
      <c r="AL24" s="241">
        <f t="shared" si="2"/>
        <v>2160.4468</v>
      </c>
      <c r="AM24" s="241">
        <f t="shared" si="3"/>
        <v>682.5532</v>
      </c>
      <c r="AN24" s="239"/>
    </row>
    <row r="25" spans="2:40">
      <c r="B25" s="233" t="s">
        <v>55</v>
      </c>
      <c r="C25" s="233" t="s">
        <v>38</v>
      </c>
      <c r="D25" s="233" t="s">
        <v>72</v>
      </c>
      <c r="E25" s="339" t="s">
        <v>73</v>
      </c>
      <c r="F25" s="239">
        <v>29</v>
      </c>
      <c r="G25" s="239">
        <v>2</v>
      </c>
      <c r="H25" s="239">
        <f t="shared" si="4"/>
        <v>31</v>
      </c>
      <c r="I25" s="346"/>
      <c r="J25" s="241">
        <v>707</v>
      </c>
      <c r="K25" s="241">
        <v>737</v>
      </c>
      <c r="L25" s="241">
        <v>2</v>
      </c>
      <c r="M25" s="346"/>
      <c r="N25" s="241">
        <v>85.3333333333333</v>
      </c>
      <c r="O25" s="241">
        <f t="shared" si="5"/>
        <v>2.84444444444444</v>
      </c>
      <c r="P25" s="241"/>
      <c r="Q25" s="346"/>
      <c r="R25" s="241">
        <v>209</v>
      </c>
      <c r="S25" s="352">
        <v>45261</v>
      </c>
      <c r="T25" s="346"/>
      <c r="U25" s="241">
        <f t="shared" si="18"/>
        <v>51.2</v>
      </c>
      <c r="V25" s="241">
        <f t="shared" si="6"/>
        <v>34.1333333333333</v>
      </c>
      <c r="W25" s="346"/>
      <c r="X25" s="241"/>
      <c r="Y25" s="241"/>
      <c r="Z25" s="241"/>
      <c r="AA25" s="241">
        <f t="shared" si="10"/>
        <v>0</v>
      </c>
      <c r="AB25" s="346"/>
      <c r="AC25" s="241">
        <f t="shared" si="0"/>
        <v>31</v>
      </c>
      <c r="AD25" s="241">
        <f t="shared" si="7"/>
        <v>20.15</v>
      </c>
      <c r="AE25" s="346"/>
      <c r="AF25" s="241"/>
      <c r="AG25" s="241"/>
      <c r="AH25" s="241"/>
      <c r="AI25" s="241"/>
      <c r="AJ25" s="241">
        <f t="shared" si="1"/>
        <v>0</v>
      </c>
      <c r="AK25" s="346"/>
      <c r="AL25" s="241">
        <f t="shared" si="2"/>
        <v>0</v>
      </c>
      <c r="AM25" s="241">
        <f t="shared" si="3"/>
        <v>31</v>
      </c>
      <c r="AN25" s="239"/>
    </row>
    <row r="26" spans="2:40">
      <c r="B26" s="233" t="s">
        <v>55</v>
      </c>
      <c r="C26" s="233" t="s">
        <v>38</v>
      </c>
      <c r="D26" s="233" t="s">
        <v>74</v>
      </c>
      <c r="E26" s="337" t="s">
        <v>75</v>
      </c>
      <c r="F26" s="239">
        <v>254</v>
      </c>
      <c r="G26" s="239">
        <v>1490</v>
      </c>
      <c r="H26" s="239">
        <f t="shared" si="4"/>
        <v>1744</v>
      </c>
      <c r="I26" s="346"/>
      <c r="J26" s="241">
        <v>699</v>
      </c>
      <c r="K26" s="241">
        <v>751</v>
      </c>
      <c r="L26" s="241">
        <v>192</v>
      </c>
      <c r="M26" s="346"/>
      <c r="N26" s="241">
        <v>300</v>
      </c>
      <c r="O26" s="241">
        <f t="shared" si="5"/>
        <v>10</v>
      </c>
      <c r="P26" s="241"/>
      <c r="Q26" s="346"/>
      <c r="R26" s="241">
        <v>697</v>
      </c>
      <c r="S26" s="352">
        <v>45292</v>
      </c>
      <c r="T26" s="346"/>
      <c r="U26" s="241">
        <f t="shared" si="18"/>
        <v>180</v>
      </c>
      <c r="V26" s="241">
        <f t="shared" si="6"/>
        <v>120</v>
      </c>
      <c r="W26" s="346"/>
      <c r="X26" s="241">
        <f t="shared" ref="X26:X68" si="19">$U26*120%</f>
        <v>216</v>
      </c>
      <c r="Y26" s="241">
        <f t="shared" ref="Y26:Z45" si="20">$U26*130%</f>
        <v>234</v>
      </c>
      <c r="Z26" s="241">
        <f t="shared" si="20"/>
        <v>234</v>
      </c>
      <c r="AA26" s="241">
        <f t="shared" si="10"/>
        <v>684</v>
      </c>
      <c r="AB26" s="346"/>
      <c r="AC26" s="241">
        <f t="shared" si="0"/>
        <v>1060</v>
      </c>
      <c r="AD26" s="241">
        <f t="shared" si="7"/>
        <v>689</v>
      </c>
      <c r="AE26" s="346"/>
      <c r="AF26" s="241"/>
      <c r="AG26" s="241"/>
      <c r="AH26" s="241">
        <f t="shared" ref="AH26:AH44" si="21">AD26*50%</f>
        <v>344.5</v>
      </c>
      <c r="AI26" s="241">
        <f t="shared" ref="AI26:AI44" si="22">AD26*50%</f>
        <v>344.5</v>
      </c>
      <c r="AJ26" s="241">
        <f t="shared" si="1"/>
        <v>689</v>
      </c>
      <c r="AK26" s="346"/>
      <c r="AL26" s="241">
        <f t="shared" si="2"/>
        <v>1373</v>
      </c>
      <c r="AM26" s="241">
        <f t="shared" si="3"/>
        <v>371</v>
      </c>
      <c r="AN26" s="239"/>
    </row>
    <row r="27" spans="2:40">
      <c r="B27" s="233" t="s">
        <v>55</v>
      </c>
      <c r="C27" s="233" t="s">
        <v>38</v>
      </c>
      <c r="D27" s="233" t="s">
        <v>76</v>
      </c>
      <c r="E27" s="338" t="s">
        <v>77</v>
      </c>
      <c r="F27" s="239">
        <v>513</v>
      </c>
      <c r="G27" s="239">
        <v>1545</v>
      </c>
      <c r="H27" s="239">
        <f t="shared" si="4"/>
        <v>2058</v>
      </c>
      <c r="I27" s="346"/>
      <c r="J27" s="241">
        <v>558</v>
      </c>
      <c r="K27" s="241">
        <v>1088</v>
      </c>
      <c r="L27" s="241">
        <v>150</v>
      </c>
      <c r="M27" s="346"/>
      <c r="N27" s="241">
        <v>290.733333333333</v>
      </c>
      <c r="O27" s="241">
        <f t="shared" si="5"/>
        <v>9.6911111111111</v>
      </c>
      <c r="P27" s="241"/>
      <c r="Q27" s="346"/>
      <c r="R27" s="241">
        <v>838</v>
      </c>
      <c r="S27" s="352">
        <v>44927</v>
      </c>
      <c r="T27" s="346"/>
      <c r="U27" s="241">
        <f t="shared" si="18"/>
        <v>174.44</v>
      </c>
      <c r="V27" s="241">
        <f t="shared" si="6"/>
        <v>116.293333333333</v>
      </c>
      <c r="W27" s="346"/>
      <c r="X27" s="241">
        <f t="shared" si="19"/>
        <v>209.328</v>
      </c>
      <c r="Y27" s="241">
        <f t="shared" si="20"/>
        <v>226.772</v>
      </c>
      <c r="Z27" s="241">
        <f t="shared" si="20"/>
        <v>226.772</v>
      </c>
      <c r="AA27" s="241">
        <f t="shared" si="10"/>
        <v>662.871999999999</v>
      </c>
      <c r="AB27" s="346"/>
      <c r="AC27" s="241">
        <f t="shared" si="0"/>
        <v>1395.128</v>
      </c>
      <c r="AD27" s="241">
        <f t="shared" si="7"/>
        <v>906.833200000001</v>
      </c>
      <c r="AE27" s="346"/>
      <c r="AF27" s="241"/>
      <c r="AG27" s="241"/>
      <c r="AH27" s="241">
        <f t="shared" si="21"/>
        <v>453.4166</v>
      </c>
      <c r="AI27" s="241">
        <f t="shared" si="22"/>
        <v>453.4166</v>
      </c>
      <c r="AJ27" s="241">
        <f t="shared" si="1"/>
        <v>906.833200000001</v>
      </c>
      <c r="AK27" s="346"/>
      <c r="AL27" s="241">
        <f t="shared" si="2"/>
        <v>1569.7052</v>
      </c>
      <c r="AM27" s="241">
        <f t="shared" si="3"/>
        <v>488.2948</v>
      </c>
      <c r="AN27" s="239"/>
    </row>
    <row r="28" spans="2:40">
      <c r="B28" s="233" t="s">
        <v>55</v>
      </c>
      <c r="C28" s="233" t="s">
        <v>38</v>
      </c>
      <c r="D28" s="233" t="s">
        <v>78</v>
      </c>
      <c r="E28" s="338" t="s">
        <v>79</v>
      </c>
      <c r="F28" s="239">
        <v>13</v>
      </c>
      <c r="G28" s="239">
        <v>2052</v>
      </c>
      <c r="H28" s="239">
        <f t="shared" si="4"/>
        <v>2065</v>
      </c>
      <c r="I28" s="346"/>
      <c r="J28" s="241">
        <v>692</v>
      </c>
      <c r="K28" s="241">
        <v>1067</v>
      </c>
      <c r="L28" s="241">
        <v>178</v>
      </c>
      <c r="M28" s="346"/>
      <c r="N28" s="241">
        <v>518.6</v>
      </c>
      <c r="O28" s="241">
        <f t="shared" si="5"/>
        <v>17.2866666666667</v>
      </c>
      <c r="P28" s="241"/>
      <c r="Q28" s="346"/>
      <c r="R28" s="241">
        <v>1319</v>
      </c>
      <c r="S28" s="352">
        <v>45078</v>
      </c>
      <c r="T28" s="346"/>
      <c r="U28" s="241">
        <f t="shared" si="18"/>
        <v>311.16</v>
      </c>
      <c r="V28" s="241">
        <f t="shared" si="6"/>
        <v>207.44</v>
      </c>
      <c r="W28" s="346"/>
      <c r="X28" s="241">
        <f t="shared" si="19"/>
        <v>373.392</v>
      </c>
      <c r="Y28" s="241">
        <f t="shared" si="20"/>
        <v>404.508</v>
      </c>
      <c r="Z28" s="241">
        <f t="shared" si="20"/>
        <v>404.508</v>
      </c>
      <c r="AA28" s="241">
        <f t="shared" si="10"/>
        <v>1182.408</v>
      </c>
      <c r="AB28" s="346"/>
      <c r="AC28" s="241">
        <f t="shared" si="0"/>
        <v>882.592</v>
      </c>
      <c r="AD28" s="241">
        <f t="shared" si="7"/>
        <v>573.6848</v>
      </c>
      <c r="AE28" s="346"/>
      <c r="AF28" s="241"/>
      <c r="AG28" s="241"/>
      <c r="AH28" s="241">
        <f t="shared" si="21"/>
        <v>286.8424</v>
      </c>
      <c r="AI28" s="241">
        <f t="shared" si="22"/>
        <v>286.8424</v>
      </c>
      <c r="AJ28" s="241">
        <f t="shared" si="1"/>
        <v>573.6848</v>
      </c>
      <c r="AK28" s="346"/>
      <c r="AL28" s="241">
        <f t="shared" si="2"/>
        <v>1756.0928</v>
      </c>
      <c r="AM28" s="241">
        <f t="shared" si="3"/>
        <v>308.9072</v>
      </c>
      <c r="AN28" s="239"/>
    </row>
    <row r="29" spans="2:40">
      <c r="B29" s="233" t="s">
        <v>55</v>
      </c>
      <c r="C29" s="233" t="s">
        <v>38</v>
      </c>
      <c r="D29" s="233" t="s">
        <v>80</v>
      </c>
      <c r="E29" s="338" t="s">
        <v>81</v>
      </c>
      <c r="F29" s="239">
        <v>555</v>
      </c>
      <c r="G29" s="239">
        <v>2054</v>
      </c>
      <c r="H29" s="239">
        <f t="shared" si="4"/>
        <v>2609</v>
      </c>
      <c r="I29" s="346"/>
      <c r="J29" s="241">
        <v>937</v>
      </c>
      <c r="K29" s="241">
        <v>1257</v>
      </c>
      <c r="L29" s="241">
        <v>298</v>
      </c>
      <c r="M29" s="346"/>
      <c r="N29" s="241">
        <v>638.6</v>
      </c>
      <c r="O29" s="241">
        <f t="shared" si="5"/>
        <v>21.2866666666667</v>
      </c>
      <c r="P29" s="241"/>
      <c r="Q29" s="346"/>
      <c r="R29" s="241">
        <v>3056</v>
      </c>
      <c r="S29" s="352">
        <v>45292</v>
      </c>
      <c r="T29" s="346"/>
      <c r="U29" s="241">
        <f t="shared" si="18"/>
        <v>383.16</v>
      </c>
      <c r="V29" s="241">
        <f t="shared" si="6"/>
        <v>255.44</v>
      </c>
      <c r="W29" s="346"/>
      <c r="X29" s="241">
        <f t="shared" si="19"/>
        <v>459.792</v>
      </c>
      <c r="Y29" s="241">
        <f t="shared" si="20"/>
        <v>498.108</v>
      </c>
      <c r="Z29" s="241">
        <f t="shared" si="20"/>
        <v>498.108</v>
      </c>
      <c r="AA29" s="241">
        <f t="shared" si="10"/>
        <v>1456.008</v>
      </c>
      <c r="AB29" s="346"/>
      <c r="AC29" s="241">
        <f t="shared" si="0"/>
        <v>1152.992</v>
      </c>
      <c r="AD29" s="241">
        <f t="shared" si="7"/>
        <v>749.4448</v>
      </c>
      <c r="AE29" s="346"/>
      <c r="AF29" s="241"/>
      <c r="AG29" s="241"/>
      <c r="AH29" s="241">
        <f t="shared" si="21"/>
        <v>374.7224</v>
      </c>
      <c r="AI29" s="241">
        <f t="shared" si="22"/>
        <v>374.7224</v>
      </c>
      <c r="AJ29" s="241">
        <f t="shared" si="1"/>
        <v>749.4448</v>
      </c>
      <c r="AK29" s="346"/>
      <c r="AL29" s="241">
        <f t="shared" si="2"/>
        <v>2205.4528</v>
      </c>
      <c r="AM29" s="241">
        <f t="shared" si="3"/>
        <v>403.5472</v>
      </c>
      <c r="AN29" s="239"/>
    </row>
    <row r="30" spans="2:40">
      <c r="B30" s="233" t="s">
        <v>55</v>
      </c>
      <c r="C30" s="233" t="s">
        <v>38</v>
      </c>
      <c r="D30" s="233" t="s">
        <v>82</v>
      </c>
      <c r="E30" s="338" t="s">
        <v>83</v>
      </c>
      <c r="F30" s="239">
        <v>494</v>
      </c>
      <c r="G30" s="239">
        <v>1675</v>
      </c>
      <c r="H30" s="239">
        <f t="shared" si="4"/>
        <v>2169</v>
      </c>
      <c r="I30" s="346"/>
      <c r="J30" s="241">
        <v>746</v>
      </c>
      <c r="K30" s="241">
        <v>1040</v>
      </c>
      <c r="L30" s="241">
        <v>248</v>
      </c>
      <c r="M30" s="346"/>
      <c r="N30" s="241">
        <v>451.733333333333</v>
      </c>
      <c r="O30" s="241">
        <f t="shared" si="5"/>
        <v>15.0577777777778</v>
      </c>
      <c r="P30" s="241"/>
      <c r="Q30" s="346"/>
      <c r="R30" s="241">
        <v>1549</v>
      </c>
      <c r="S30" s="352">
        <v>45292</v>
      </c>
      <c r="T30" s="346"/>
      <c r="U30" s="241">
        <f t="shared" si="18"/>
        <v>271.04</v>
      </c>
      <c r="V30" s="241">
        <f t="shared" si="6"/>
        <v>180.693333333333</v>
      </c>
      <c r="W30" s="346"/>
      <c r="X30" s="241">
        <f t="shared" si="19"/>
        <v>325.248</v>
      </c>
      <c r="Y30" s="241">
        <f t="shared" si="20"/>
        <v>352.352</v>
      </c>
      <c r="Z30" s="241">
        <f t="shared" si="20"/>
        <v>352.352</v>
      </c>
      <c r="AA30" s="241">
        <f t="shared" si="10"/>
        <v>1029.952</v>
      </c>
      <c r="AB30" s="346"/>
      <c r="AC30" s="241">
        <f t="shared" si="0"/>
        <v>1139.048</v>
      </c>
      <c r="AD30" s="241">
        <f t="shared" si="7"/>
        <v>740.3812</v>
      </c>
      <c r="AE30" s="346"/>
      <c r="AF30" s="241"/>
      <c r="AG30" s="241"/>
      <c r="AH30" s="241">
        <f t="shared" si="21"/>
        <v>370.1906</v>
      </c>
      <c r="AI30" s="241">
        <f t="shared" si="22"/>
        <v>370.1906</v>
      </c>
      <c r="AJ30" s="241">
        <f t="shared" si="1"/>
        <v>740.3812</v>
      </c>
      <c r="AK30" s="346"/>
      <c r="AL30" s="241">
        <f t="shared" si="2"/>
        <v>1770.3332</v>
      </c>
      <c r="AM30" s="241">
        <f t="shared" si="3"/>
        <v>398.6668</v>
      </c>
      <c r="AN30" s="239"/>
    </row>
    <row r="31" spans="2:40">
      <c r="B31" s="233" t="s">
        <v>55</v>
      </c>
      <c r="C31" s="233" t="s">
        <v>38</v>
      </c>
      <c r="D31" s="233" t="s">
        <v>84</v>
      </c>
      <c r="E31" s="339" t="s">
        <v>85</v>
      </c>
      <c r="F31" s="239">
        <v>889</v>
      </c>
      <c r="G31" s="239">
        <v>1667</v>
      </c>
      <c r="H31" s="239">
        <f t="shared" si="4"/>
        <v>2556</v>
      </c>
      <c r="I31" s="346"/>
      <c r="J31" s="241">
        <v>890</v>
      </c>
      <c r="K31" s="241">
        <v>1354</v>
      </c>
      <c r="L31" s="241">
        <v>191</v>
      </c>
      <c r="M31" s="346"/>
      <c r="N31" s="241">
        <v>207.666666666667</v>
      </c>
      <c r="O31" s="241">
        <f t="shared" si="5"/>
        <v>6.92222222222223</v>
      </c>
      <c r="P31" s="241"/>
      <c r="Q31" s="346"/>
      <c r="R31" s="241">
        <v>452</v>
      </c>
      <c r="S31" s="352">
        <v>45261</v>
      </c>
      <c r="T31" s="346"/>
      <c r="U31" s="241">
        <f t="shared" si="18"/>
        <v>124.6</v>
      </c>
      <c r="V31" s="241">
        <f t="shared" si="6"/>
        <v>83.0666666666668</v>
      </c>
      <c r="W31" s="346"/>
      <c r="X31" s="241">
        <f t="shared" si="19"/>
        <v>149.52</v>
      </c>
      <c r="Y31" s="241">
        <f t="shared" si="20"/>
        <v>161.98</v>
      </c>
      <c r="Z31" s="241">
        <f t="shared" si="20"/>
        <v>161.98</v>
      </c>
      <c r="AA31" s="241">
        <f t="shared" si="10"/>
        <v>473.480000000001</v>
      </c>
      <c r="AB31" s="346"/>
      <c r="AC31" s="241">
        <f t="shared" si="0"/>
        <v>2082.52</v>
      </c>
      <c r="AD31" s="241">
        <f t="shared" si="7"/>
        <v>1353.638</v>
      </c>
      <c r="AE31" s="346"/>
      <c r="AF31" s="241"/>
      <c r="AG31" s="241"/>
      <c r="AH31" s="241">
        <f t="shared" si="21"/>
        <v>676.819</v>
      </c>
      <c r="AI31" s="241">
        <f t="shared" si="22"/>
        <v>676.819</v>
      </c>
      <c r="AJ31" s="241">
        <f t="shared" si="1"/>
        <v>1353.638</v>
      </c>
      <c r="AK31" s="346"/>
      <c r="AL31" s="241">
        <f t="shared" si="2"/>
        <v>1827.118</v>
      </c>
      <c r="AM31" s="241">
        <f t="shared" si="3"/>
        <v>728.882</v>
      </c>
      <c r="AN31" s="239"/>
    </row>
    <row r="32" spans="2:40">
      <c r="B32" s="233" t="s">
        <v>86</v>
      </c>
      <c r="C32" s="233" t="s">
        <v>26</v>
      </c>
      <c r="D32" s="233" t="s">
        <v>87</v>
      </c>
      <c r="E32" t="s">
        <v>88</v>
      </c>
      <c r="F32" s="239">
        <v>33</v>
      </c>
      <c r="G32" s="239">
        <v>526</v>
      </c>
      <c r="H32" s="239">
        <f t="shared" si="4"/>
        <v>559</v>
      </c>
      <c r="I32" s="346"/>
      <c r="J32" s="241">
        <v>174</v>
      </c>
      <c r="K32" s="241">
        <v>335</v>
      </c>
      <c r="L32" s="241">
        <v>42</v>
      </c>
      <c r="M32" s="346"/>
      <c r="N32" s="241">
        <v>79.75</v>
      </c>
      <c r="O32" s="241">
        <f t="shared" si="5"/>
        <v>2.65833333333333</v>
      </c>
      <c r="P32" s="241"/>
      <c r="Q32" s="346"/>
      <c r="R32" s="241"/>
      <c r="S32" s="241"/>
      <c r="T32" s="346"/>
      <c r="U32" s="241">
        <f t="shared" si="18"/>
        <v>47.85</v>
      </c>
      <c r="V32" s="241">
        <f t="shared" si="6"/>
        <v>31.9</v>
      </c>
      <c r="W32" s="346"/>
      <c r="X32" s="241">
        <f t="shared" si="19"/>
        <v>57.42</v>
      </c>
      <c r="Y32" s="241">
        <f t="shared" si="20"/>
        <v>62.205</v>
      </c>
      <c r="Z32" s="241">
        <f t="shared" si="20"/>
        <v>62.205</v>
      </c>
      <c r="AA32" s="241">
        <f t="shared" si="10"/>
        <v>181.83</v>
      </c>
      <c r="AB32" s="346"/>
      <c r="AC32" s="241">
        <f t="shared" si="0"/>
        <v>377.17</v>
      </c>
      <c r="AD32" s="241">
        <f t="shared" si="7"/>
        <v>245.1605</v>
      </c>
      <c r="AE32" s="346"/>
      <c r="AF32" s="241"/>
      <c r="AG32" s="241"/>
      <c r="AH32" s="241">
        <f t="shared" si="21"/>
        <v>122.58025</v>
      </c>
      <c r="AI32" s="241">
        <f t="shared" si="22"/>
        <v>122.58025</v>
      </c>
      <c r="AJ32" s="241">
        <f t="shared" si="1"/>
        <v>245.1605</v>
      </c>
      <c r="AK32" s="346"/>
      <c r="AL32" s="241">
        <f t="shared" si="2"/>
        <v>426.9905</v>
      </c>
      <c r="AM32" s="241">
        <f t="shared" si="3"/>
        <v>132.0095</v>
      </c>
      <c r="AN32" s="239"/>
    </row>
    <row r="33" spans="2:40">
      <c r="B33" s="233" t="s">
        <v>86</v>
      </c>
      <c r="C33" s="233" t="s">
        <v>26</v>
      </c>
      <c r="D33" s="233" t="s">
        <v>89</v>
      </c>
      <c r="E33" t="s">
        <v>90</v>
      </c>
      <c r="F33" s="239">
        <v>6</v>
      </c>
      <c r="G33" s="239">
        <v>450</v>
      </c>
      <c r="H33" s="239">
        <f t="shared" si="4"/>
        <v>456</v>
      </c>
      <c r="I33" s="346"/>
      <c r="J33" s="241">
        <v>157</v>
      </c>
      <c r="K33" s="241">
        <v>227</v>
      </c>
      <c r="L33" s="241">
        <v>60</v>
      </c>
      <c r="M33" s="346"/>
      <c r="N33" s="241">
        <v>49.9333333333333</v>
      </c>
      <c r="O33" s="241">
        <f t="shared" si="5"/>
        <v>1.66444444444444</v>
      </c>
      <c r="P33" s="241"/>
      <c r="Q33" s="346"/>
      <c r="R33" s="241"/>
      <c r="S33" s="241"/>
      <c r="T33" s="346"/>
      <c r="U33" s="241">
        <f t="shared" si="18"/>
        <v>29.96</v>
      </c>
      <c r="V33" s="241">
        <f t="shared" si="6"/>
        <v>19.9733333333333</v>
      </c>
      <c r="W33" s="346"/>
      <c r="X33" s="241">
        <f t="shared" si="19"/>
        <v>35.952</v>
      </c>
      <c r="Y33" s="241">
        <f t="shared" si="20"/>
        <v>38.948</v>
      </c>
      <c r="Z33" s="241">
        <f t="shared" si="20"/>
        <v>38.948</v>
      </c>
      <c r="AA33" s="241">
        <f t="shared" si="10"/>
        <v>113.848</v>
      </c>
      <c r="AB33" s="346"/>
      <c r="AC33" s="241">
        <f t="shared" si="0"/>
        <v>342.152</v>
      </c>
      <c r="AD33" s="241">
        <f t="shared" si="7"/>
        <v>222.3988</v>
      </c>
      <c r="AE33" s="346"/>
      <c r="AF33" s="241"/>
      <c r="AG33" s="241"/>
      <c r="AH33" s="241">
        <f t="shared" si="21"/>
        <v>111.1994</v>
      </c>
      <c r="AI33" s="241">
        <f t="shared" si="22"/>
        <v>111.1994</v>
      </c>
      <c r="AJ33" s="241">
        <f t="shared" si="1"/>
        <v>222.3988</v>
      </c>
      <c r="AK33" s="346"/>
      <c r="AL33" s="241">
        <f t="shared" si="2"/>
        <v>336.2468</v>
      </c>
      <c r="AM33" s="241">
        <f t="shared" si="3"/>
        <v>119.7532</v>
      </c>
      <c r="AN33" s="239"/>
    </row>
    <row r="34" spans="2:40">
      <c r="B34" s="233" t="s">
        <v>86</v>
      </c>
      <c r="C34" s="233" t="s">
        <v>26</v>
      </c>
      <c r="D34" s="233" t="s">
        <v>91</v>
      </c>
      <c r="E34" t="s">
        <v>92</v>
      </c>
      <c r="F34" s="239">
        <v>301</v>
      </c>
      <c r="G34" s="239">
        <v>149</v>
      </c>
      <c r="H34" s="239">
        <f t="shared" si="4"/>
        <v>450</v>
      </c>
      <c r="I34" s="346"/>
      <c r="J34" s="241">
        <v>234</v>
      </c>
      <c r="K34" s="241">
        <v>94</v>
      </c>
      <c r="L34" s="241">
        <v>122</v>
      </c>
      <c r="M34" s="346"/>
      <c r="N34" s="241">
        <v>38.25</v>
      </c>
      <c r="O34" s="241">
        <f t="shared" si="5"/>
        <v>1.275</v>
      </c>
      <c r="P34" s="241"/>
      <c r="Q34" s="346"/>
      <c r="R34" s="241"/>
      <c r="S34" s="241"/>
      <c r="T34" s="346"/>
      <c r="U34" s="241">
        <f t="shared" si="18"/>
        <v>22.95</v>
      </c>
      <c r="V34" s="241">
        <f t="shared" si="6"/>
        <v>15.3</v>
      </c>
      <c r="W34" s="346"/>
      <c r="X34" s="241">
        <f t="shared" si="19"/>
        <v>27.54</v>
      </c>
      <c r="Y34" s="241">
        <f t="shared" si="20"/>
        <v>29.835</v>
      </c>
      <c r="Z34" s="241">
        <f t="shared" si="20"/>
        <v>29.835</v>
      </c>
      <c r="AA34" s="241">
        <f t="shared" si="10"/>
        <v>87.21</v>
      </c>
      <c r="AB34" s="346"/>
      <c r="AC34" s="241">
        <f t="shared" si="0"/>
        <v>362.79</v>
      </c>
      <c r="AD34" s="241">
        <f t="shared" si="7"/>
        <v>235.8135</v>
      </c>
      <c r="AE34" s="346"/>
      <c r="AF34" s="241"/>
      <c r="AG34" s="241"/>
      <c r="AH34" s="241">
        <f t="shared" si="21"/>
        <v>117.90675</v>
      </c>
      <c r="AI34" s="241">
        <f t="shared" si="22"/>
        <v>117.90675</v>
      </c>
      <c r="AJ34" s="241">
        <f t="shared" si="1"/>
        <v>235.8135</v>
      </c>
      <c r="AK34" s="346"/>
      <c r="AL34" s="241">
        <f t="shared" si="2"/>
        <v>323.0235</v>
      </c>
      <c r="AM34" s="241">
        <f t="shared" si="3"/>
        <v>126.9765</v>
      </c>
      <c r="AN34" s="239"/>
    </row>
    <row r="35" spans="2:40">
      <c r="B35" s="233" t="s">
        <v>86</v>
      </c>
      <c r="C35" s="233" t="s">
        <v>26</v>
      </c>
      <c r="D35" s="233" t="s">
        <v>93</v>
      </c>
      <c r="E35" t="s">
        <v>94</v>
      </c>
      <c r="F35" s="239">
        <v>2</v>
      </c>
      <c r="G35" s="239">
        <v>690</v>
      </c>
      <c r="H35" s="239">
        <f t="shared" si="4"/>
        <v>692</v>
      </c>
      <c r="I35" s="346"/>
      <c r="J35" s="241">
        <v>321</v>
      </c>
      <c r="K35" s="241">
        <v>311</v>
      </c>
      <c r="L35" s="241">
        <v>54</v>
      </c>
      <c r="M35" s="346"/>
      <c r="N35" s="241">
        <v>37.875</v>
      </c>
      <c r="O35" s="241">
        <f t="shared" si="5"/>
        <v>1.2625</v>
      </c>
      <c r="P35" s="241"/>
      <c r="Q35" s="346"/>
      <c r="R35" s="241"/>
      <c r="S35" s="241"/>
      <c r="T35" s="346"/>
      <c r="U35" s="241">
        <f t="shared" si="18"/>
        <v>22.725</v>
      </c>
      <c r="V35" s="241">
        <f t="shared" si="6"/>
        <v>15.15</v>
      </c>
      <c r="W35" s="346"/>
      <c r="X35" s="241">
        <f t="shared" si="19"/>
        <v>27.27</v>
      </c>
      <c r="Y35" s="241">
        <f t="shared" si="20"/>
        <v>29.5425</v>
      </c>
      <c r="Z35" s="241">
        <f t="shared" si="20"/>
        <v>29.5425</v>
      </c>
      <c r="AA35" s="241">
        <f t="shared" si="10"/>
        <v>86.355</v>
      </c>
      <c r="AB35" s="346"/>
      <c r="AC35" s="241">
        <f t="shared" si="0"/>
        <v>605.645</v>
      </c>
      <c r="AD35" s="241">
        <f t="shared" si="7"/>
        <v>393.66925</v>
      </c>
      <c r="AE35" s="346"/>
      <c r="AF35" s="241"/>
      <c r="AG35" s="241"/>
      <c r="AH35" s="241">
        <f t="shared" si="21"/>
        <v>196.834625</v>
      </c>
      <c r="AI35" s="241">
        <f t="shared" si="22"/>
        <v>196.834625</v>
      </c>
      <c r="AJ35" s="241">
        <f t="shared" si="1"/>
        <v>393.66925</v>
      </c>
      <c r="AK35" s="346"/>
      <c r="AL35" s="241">
        <f t="shared" si="2"/>
        <v>480.02425</v>
      </c>
      <c r="AM35" s="241">
        <f t="shared" si="3"/>
        <v>211.97575</v>
      </c>
      <c r="AN35" s="239"/>
    </row>
    <row r="36" spans="2:40">
      <c r="B36" s="233" t="s">
        <v>86</v>
      </c>
      <c r="C36" s="233" t="s">
        <v>26</v>
      </c>
      <c r="D36" s="233" t="s">
        <v>95</v>
      </c>
      <c r="E36" t="s">
        <v>96</v>
      </c>
      <c r="F36" s="239">
        <v>3</v>
      </c>
      <c r="G36" s="239">
        <v>445</v>
      </c>
      <c r="H36" s="239">
        <f t="shared" si="4"/>
        <v>448</v>
      </c>
      <c r="I36" s="346"/>
      <c r="J36" s="241">
        <v>158</v>
      </c>
      <c r="K36" s="241">
        <v>249</v>
      </c>
      <c r="L36" s="241">
        <v>36</v>
      </c>
      <c r="M36" s="346"/>
      <c r="N36" s="241">
        <v>87.375</v>
      </c>
      <c r="O36" s="241">
        <f t="shared" si="5"/>
        <v>2.9125</v>
      </c>
      <c r="P36" s="241"/>
      <c r="Q36" s="346"/>
      <c r="R36" s="241"/>
      <c r="S36" s="241"/>
      <c r="T36" s="346"/>
      <c r="U36" s="241">
        <f t="shared" si="18"/>
        <v>52.425</v>
      </c>
      <c r="V36" s="241">
        <f t="shared" si="6"/>
        <v>34.95</v>
      </c>
      <c r="W36" s="346"/>
      <c r="X36" s="241">
        <f t="shared" si="19"/>
        <v>62.91</v>
      </c>
      <c r="Y36" s="241">
        <f t="shared" si="20"/>
        <v>68.1525</v>
      </c>
      <c r="Z36" s="241">
        <f t="shared" si="20"/>
        <v>68.1525</v>
      </c>
      <c r="AA36" s="241">
        <f t="shared" si="10"/>
        <v>199.215</v>
      </c>
      <c r="AB36" s="346"/>
      <c r="AC36" s="241">
        <f t="shared" ref="AC36:AC67" si="23">H36-AA36</f>
        <v>248.785</v>
      </c>
      <c r="AD36" s="241">
        <f t="shared" si="7"/>
        <v>161.71025</v>
      </c>
      <c r="AE36" s="346"/>
      <c r="AF36" s="241"/>
      <c r="AG36" s="241"/>
      <c r="AH36" s="241">
        <f t="shared" si="21"/>
        <v>80.855125</v>
      </c>
      <c r="AI36" s="241">
        <f t="shared" si="22"/>
        <v>80.855125</v>
      </c>
      <c r="AJ36" s="241">
        <f t="shared" ref="AJ36:AJ67" si="24">SUM(AH36:AI36)</f>
        <v>161.71025</v>
      </c>
      <c r="AK36" s="346"/>
      <c r="AL36" s="241">
        <f t="shared" ref="AL36:AL67" si="25">AJ36+AA36</f>
        <v>360.92525</v>
      </c>
      <c r="AM36" s="241">
        <f t="shared" ref="AM36:AM67" si="26">H36-AL36</f>
        <v>87.07475</v>
      </c>
      <c r="AN36" s="239"/>
    </row>
    <row r="37" spans="2:40">
      <c r="B37" s="233" t="s">
        <v>86</v>
      </c>
      <c r="C37" s="233" t="s">
        <v>26</v>
      </c>
      <c r="D37" s="233" t="s">
        <v>97</v>
      </c>
      <c r="E37" t="s">
        <v>98</v>
      </c>
      <c r="F37" s="239"/>
      <c r="G37" s="239">
        <v>417</v>
      </c>
      <c r="H37" s="239">
        <f t="shared" si="4"/>
        <v>417</v>
      </c>
      <c r="I37" s="346"/>
      <c r="J37" s="241">
        <v>131</v>
      </c>
      <c r="K37" s="241">
        <v>222</v>
      </c>
      <c r="L37" s="241">
        <v>56</v>
      </c>
      <c r="M37" s="346"/>
      <c r="N37" s="241">
        <v>57.5333333333333</v>
      </c>
      <c r="O37" s="241">
        <f t="shared" si="5"/>
        <v>1.91777777777778</v>
      </c>
      <c r="P37" s="241"/>
      <c r="Q37" s="346"/>
      <c r="R37" s="241"/>
      <c r="S37" s="241"/>
      <c r="T37" s="346"/>
      <c r="U37" s="241">
        <f t="shared" si="18"/>
        <v>34.52</v>
      </c>
      <c r="V37" s="241">
        <f t="shared" si="6"/>
        <v>23.0133333333333</v>
      </c>
      <c r="W37" s="346"/>
      <c r="X37" s="241">
        <f t="shared" si="19"/>
        <v>41.424</v>
      </c>
      <c r="Y37" s="241">
        <f t="shared" si="20"/>
        <v>44.876</v>
      </c>
      <c r="Z37" s="241">
        <f t="shared" si="20"/>
        <v>44.876</v>
      </c>
      <c r="AA37" s="241">
        <f t="shared" si="10"/>
        <v>131.176</v>
      </c>
      <c r="AB37" s="346"/>
      <c r="AC37" s="241">
        <f t="shared" si="23"/>
        <v>285.824</v>
      </c>
      <c r="AD37" s="241">
        <f t="shared" si="7"/>
        <v>185.7856</v>
      </c>
      <c r="AE37" s="346"/>
      <c r="AF37" s="241"/>
      <c r="AG37" s="241"/>
      <c r="AH37" s="241">
        <f t="shared" si="21"/>
        <v>92.8928</v>
      </c>
      <c r="AI37" s="241">
        <f t="shared" si="22"/>
        <v>92.8928</v>
      </c>
      <c r="AJ37" s="241">
        <f t="shared" si="24"/>
        <v>185.7856</v>
      </c>
      <c r="AK37" s="346"/>
      <c r="AL37" s="241">
        <f t="shared" si="25"/>
        <v>316.9616</v>
      </c>
      <c r="AM37" s="241">
        <f t="shared" si="26"/>
        <v>100.0384</v>
      </c>
      <c r="AN37" s="239"/>
    </row>
    <row r="38" spans="2:40">
      <c r="B38" s="233" t="s">
        <v>86</v>
      </c>
      <c r="C38" s="233" t="s">
        <v>38</v>
      </c>
      <c r="D38" s="233" t="s">
        <v>99</v>
      </c>
      <c r="E38" s="339" t="s">
        <v>100</v>
      </c>
      <c r="F38" s="239">
        <v>1108</v>
      </c>
      <c r="G38" s="239">
        <v>1058</v>
      </c>
      <c r="H38" s="239">
        <f t="shared" si="4"/>
        <v>2166</v>
      </c>
      <c r="I38" s="346"/>
      <c r="J38" s="241">
        <v>813</v>
      </c>
      <c r="K38" s="241">
        <v>985</v>
      </c>
      <c r="L38" s="241">
        <v>263</v>
      </c>
      <c r="M38" s="346"/>
      <c r="N38" s="241">
        <v>220.333333333333</v>
      </c>
      <c r="O38" s="241">
        <f t="shared" si="5"/>
        <v>7.34444444444443</v>
      </c>
      <c r="P38" s="241"/>
      <c r="Q38" s="346"/>
      <c r="R38" s="241">
        <v>431</v>
      </c>
      <c r="S38" s="352">
        <v>45139</v>
      </c>
      <c r="T38" s="346"/>
      <c r="U38" s="241">
        <f t="shared" si="18"/>
        <v>132.2</v>
      </c>
      <c r="V38" s="241">
        <f t="shared" si="6"/>
        <v>88.1333333333332</v>
      </c>
      <c r="W38" s="346"/>
      <c r="X38" s="241">
        <f t="shared" si="19"/>
        <v>158.64</v>
      </c>
      <c r="Y38" s="241">
        <f t="shared" si="20"/>
        <v>171.86</v>
      </c>
      <c r="Z38" s="241">
        <f t="shared" si="20"/>
        <v>171.86</v>
      </c>
      <c r="AA38" s="241">
        <f t="shared" si="10"/>
        <v>502.359999999999</v>
      </c>
      <c r="AB38" s="346"/>
      <c r="AC38" s="241">
        <f t="shared" si="23"/>
        <v>1663.64</v>
      </c>
      <c r="AD38" s="241">
        <f t="shared" si="7"/>
        <v>1081.366</v>
      </c>
      <c r="AE38" s="346"/>
      <c r="AF38" s="241"/>
      <c r="AG38" s="241"/>
      <c r="AH38" s="241">
        <f t="shared" si="21"/>
        <v>540.683</v>
      </c>
      <c r="AI38" s="241">
        <f t="shared" si="22"/>
        <v>540.683</v>
      </c>
      <c r="AJ38" s="241">
        <f t="shared" si="24"/>
        <v>1081.366</v>
      </c>
      <c r="AK38" s="346"/>
      <c r="AL38" s="241">
        <f t="shared" si="25"/>
        <v>1583.726</v>
      </c>
      <c r="AM38" s="241">
        <f t="shared" si="26"/>
        <v>582.274</v>
      </c>
      <c r="AN38" s="239"/>
    </row>
    <row r="39" spans="2:40">
      <c r="B39" s="233" t="s">
        <v>86</v>
      </c>
      <c r="C39" s="233" t="s">
        <v>38</v>
      </c>
      <c r="D39" s="233" t="s">
        <v>101</v>
      </c>
      <c r="E39" s="339" t="s">
        <v>102</v>
      </c>
      <c r="F39" s="239">
        <v>1040</v>
      </c>
      <c r="G39" s="239">
        <v>452</v>
      </c>
      <c r="H39" s="239">
        <f t="shared" si="4"/>
        <v>1492</v>
      </c>
      <c r="I39" s="346"/>
      <c r="J39" s="241">
        <v>562</v>
      </c>
      <c r="K39" s="241">
        <v>710</v>
      </c>
      <c r="L39" s="241">
        <v>207</v>
      </c>
      <c r="M39" s="346"/>
      <c r="N39" s="241"/>
      <c r="O39" s="241">
        <f t="shared" si="5"/>
        <v>0</v>
      </c>
      <c r="P39" s="241"/>
      <c r="Q39" s="346"/>
      <c r="R39" s="241"/>
      <c r="S39" s="352"/>
      <c r="T39" s="346"/>
      <c r="U39" s="241">
        <f t="shared" si="18"/>
        <v>0</v>
      </c>
      <c r="V39" s="241">
        <f t="shared" si="6"/>
        <v>0</v>
      </c>
      <c r="W39" s="346"/>
      <c r="X39" s="241">
        <f t="shared" si="19"/>
        <v>0</v>
      </c>
      <c r="Y39" s="241">
        <f t="shared" si="20"/>
        <v>0</v>
      </c>
      <c r="Z39" s="241">
        <f t="shared" si="20"/>
        <v>0</v>
      </c>
      <c r="AA39" s="241">
        <f t="shared" si="10"/>
        <v>0</v>
      </c>
      <c r="AB39" s="346"/>
      <c r="AC39" s="241">
        <f t="shared" si="23"/>
        <v>1492</v>
      </c>
      <c r="AD39" s="241">
        <f t="shared" si="7"/>
        <v>969.8</v>
      </c>
      <c r="AE39" s="346"/>
      <c r="AF39" s="241"/>
      <c r="AG39" s="241"/>
      <c r="AH39" s="241"/>
      <c r="AI39" s="241"/>
      <c r="AJ39" s="241">
        <f t="shared" si="24"/>
        <v>0</v>
      </c>
      <c r="AK39" s="346"/>
      <c r="AL39" s="241">
        <f t="shared" si="25"/>
        <v>0</v>
      </c>
      <c r="AM39" s="241">
        <f t="shared" si="26"/>
        <v>1492</v>
      </c>
      <c r="AN39" s="239"/>
    </row>
    <row r="40" spans="2:40">
      <c r="B40" s="233" t="s">
        <v>86</v>
      </c>
      <c r="C40" s="233" t="s">
        <v>38</v>
      </c>
      <c r="D40" s="233" t="s">
        <v>103</v>
      </c>
      <c r="E40" s="337" t="s">
        <v>104</v>
      </c>
      <c r="F40" s="239">
        <v>341</v>
      </c>
      <c r="G40" s="239">
        <v>1685</v>
      </c>
      <c r="H40" s="239">
        <f t="shared" si="4"/>
        <v>2026</v>
      </c>
      <c r="I40" s="346"/>
      <c r="J40" s="241">
        <v>631</v>
      </c>
      <c r="K40" s="241">
        <v>859</v>
      </c>
      <c r="L40" s="241">
        <v>206</v>
      </c>
      <c r="M40" s="346"/>
      <c r="N40" s="241">
        <v>211.466666666667</v>
      </c>
      <c r="O40" s="241">
        <f t="shared" si="5"/>
        <v>7.0488888888889</v>
      </c>
      <c r="P40" s="241"/>
      <c r="Q40" s="346"/>
      <c r="R40" s="241">
        <v>521</v>
      </c>
      <c r="S40" s="352">
        <v>45474</v>
      </c>
      <c r="T40" s="346"/>
      <c r="U40" s="241">
        <f t="shared" si="18"/>
        <v>126.88</v>
      </c>
      <c r="V40" s="241">
        <f t="shared" si="6"/>
        <v>84.5866666666668</v>
      </c>
      <c r="W40" s="346"/>
      <c r="X40" s="241">
        <f t="shared" si="19"/>
        <v>152.256</v>
      </c>
      <c r="Y40" s="241">
        <f t="shared" si="20"/>
        <v>164.944</v>
      </c>
      <c r="Z40" s="241">
        <f t="shared" si="20"/>
        <v>164.944</v>
      </c>
      <c r="AA40" s="241">
        <f t="shared" si="10"/>
        <v>482.144000000001</v>
      </c>
      <c r="AB40" s="346"/>
      <c r="AC40" s="241">
        <f t="shared" si="23"/>
        <v>1543.856</v>
      </c>
      <c r="AD40" s="241">
        <f t="shared" si="7"/>
        <v>1003.5064</v>
      </c>
      <c r="AE40" s="346"/>
      <c r="AF40" s="241"/>
      <c r="AG40" s="241"/>
      <c r="AH40" s="241">
        <f t="shared" si="21"/>
        <v>501.7532</v>
      </c>
      <c r="AI40" s="241">
        <f t="shared" si="22"/>
        <v>501.7532</v>
      </c>
      <c r="AJ40" s="241">
        <f t="shared" si="24"/>
        <v>1003.5064</v>
      </c>
      <c r="AK40" s="346"/>
      <c r="AL40" s="241">
        <f t="shared" si="25"/>
        <v>1485.6504</v>
      </c>
      <c r="AM40" s="241">
        <f t="shared" si="26"/>
        <v>540.3496</v>
      </c>
      <c r="AN40" s="239"/>
    </row>
    <row r="41" spans="2:40">
      <c r="B41" s="233" t="s">
        <v>86</v>
      </c>
      <c r="C41" s="233" t="s">
        <v>38</v>
      </c>
      <c r="D41" s="233" t="s">
        <v>105</v>
      </c>
      <c r="E41" s="337" t="s">
        <v>106</v>
      </c>
      <c r="F41" s="239">
        <v>1176</v>
      </c>
      <c r="G41" s="239">
        <v>1603</v>
      </c>
      <c r="H41" s="239">
        <f t="shared" ref="H41:H81" si="27">SUM(F41:G41)</f>
        <v>2779</v>
      </c>
      <c r="I41" s="346"/>
      <c r="J41" s="241">
        <v>838</v>
      </c>
      <c r="K41" s="241">
        <v>1132</v>
      </c>
      <c r="L41" s="241">
        <v>417</v>
      </c>
      <c r="M41" s="346"/>
      <c r="N41" s="241">
        <v>199.785714285714</v>
      </c>
      <c r="O41" s="241">
        <f t="shared" si="5"/>
        <v>6.6595238095238</v>
      </c>
      <c r="P41" s="241"/>
      <c r="Q41" s="346"/>
      <c r="R41" s="241">
        <v>395</v>
      </c>
      <c r="S41" s="352">
        <v>45292</v>
      </c>
      <c r="T41" s="346"/>
      <c r="U41" s="241">
        <f t="shared" si="18"/>
        <v>119.871428571428</v>
      </c>
      <c r="V41" s="241">
        <f t="shared" si="6"/>
        <v>79.9142857142856</v>
      </c>
      <c r="W41" s="346"/>
      <c r="X41" s="241">
        <f t="shared" si="19"/>
        <v>143.845714285714</v>
      </c>
      <c r="Y41" s="241">
        <f t="shared" si="20"/>
        <v>155.832857142857</v>
      </c>
      <c r="Z41" s="241">
        <f t="shared" si="20"/>
        <v>155.832857142857</v>
      </c>
      <c r="AA41" s="241">
        <f t="shared" si="10"/>
        <v>455.511428571428</v>
      </c>
      <c r="AB41" s="346"/>
      <c r="AC41" s="241">
        <f t="shared" si="23"/>
        <v>2323.48857142857</v>
      </c>
      <c r="AD41" s="241">
        <f t="shared" si="7"/>
        <v>1510.26757142857</v>
      </c>
      <c r="AE41" s="346"/>
      <c r="AF41" s="241"/>
      <c r="AG41" s="241"/>
      <c r="AH41" s="241">
        <f t="shared" si="21"/>
        <v>755.133785714286</v>
      </c>
      <c r="AI41" s="241">
        <f t="shared" si="22"/>
        <v>755.133785714286</v>
      </c>
      <c r="AJ41" s="241">
        <f t="shared" si="24"/>
        <v>1510.26757142857</v>
      </c>
      <c r="AK41" s="346"/>
      <c r="AL41" s="241">
        <f t="shared" si="25"/>
        <v>1965.779</v>
      </c>
      <c r="AM41" s="241">
        <f t="shared" si="26"/>
        <v>813.221</v>
      </c>
      <c r="AN41" s="239"/>
    </row>
    <row r="42" spans="2:40">
      <c r="B42" s="233" t="s">
        <v>86</v>
      </c>
      <c r="C42" s="233" t="s">
        <v>38</v>
      </c>
      <c r="D42" s="233" t="s">
        <v>107</v>
      </c>
      <c r="E42" s="337" t="s">
        <v>108</v>
      </c>
      <c r="F42" s="239">
        <v>490</v>
      </c>
      <c r="G42" s="239">
        <v>1829</v>
      </c>
      <c r="H42" s="239">
        <f t="shared" si="27"/>
        <v>2319</v>
      </c>
      <c r="I42" s="346"/>
      <c r="J42" s="241">
        <v>730</v>
      </c>
      <c r="K42" s="241">
        <v>1043</v>
      </c>
      <c r="L42" s="241">
        <v>312</v>
      </c>
      <c r="M42" s="346"/>
      <c r="N42" s="241">
        <v>323.266666666667</v>
      </c>
      <c r="O42" s="241">
        <f t="shared" si="5"/>
        <v>10.7755555555556</v>
      </c>
      <c r="P42" s="241"/>
      <c r="Q42" s="346"/>
      <c r="R42" s="241">
        <v>1336</v>
      </c>
      <c r="S42" s="352">
        <v>45108</v>
      </c>
      <c r="T42" s="346"/>
      <c r="U42" s="241">
        <f t="shared" si="18"/>
        <v>193.96</v>
      </c>
      <c r="V42" s="241">
        <f t="shared" si="6"/>
        <v>129.306666666667</v>
      </c>
      <c r="W42" s="346"/>
      <c r="X42" s="241">
        <f t="shared" si="19"/>
        <v>232.752</v>
      </c>
      <c r="Y42" s="241">
        <f t="shared" si="20"/>
        <v>252.148</v>
      </c>
      <c r="Z42" s="241">
        <f t="shared" si="20"/>
        <v>252.148</v>
      </c>
      <c r="AA42" s="241">
        <f t="shared" si="10"/>
        <v>737.048000000001</v>
      </c>
      <c r="AB42" s="346"/>
      <c r="AC42" s="241">
        <f t="shared" si="23"/>
        <v>1581.952</v>
      </c>
      <c r="AD42" s="241">
        <f t="shared" si="7"/>
        <v>1028.2688</v>
      </c>
      <c r="AE42" s="346"/>
      <c r="AF42" s="241"/>
      <c r="AG42" s="241"/>
      <c r="AH42" s="241">
        <f t="shared" si="21"/>
        <v>514.1344</v>
      </c>
      <c r="AI42" s="241">
        <f t="shared" si="22"/>
        <v>514.1344</v>
      </c>
      <c r="AJ42" s="241">
        <f t="shared" si="24"/>
        <v>1028.2688</v>
      </c>
      <c r="AK42" s="346"/>
      <c r="AL42" s="241">
        <f t="shared" si="25"/>
        <v>1765.3168</v>
      </c>
      <c r="AM42" s="241">
        <f t="shared" si="26"/>
        <v>553.6832</v>
      </c>
      <c r="AN42" s="239"/>
    </row>
    <row r="43" spans="2:40">
      <c r="B43" s="233" t="s">
        <v>86</v>
      </c>
      <c r="C43" s="233" t="s">
        <v>38</v>
      </c>
      <c r="D43" s="233" t="s">
        <v>109</v>
      </c>
      <c r="E43" s="337" t="s">
        <v>110</v>
      </c>
      <c r="F43" s="239">
        <v>335</v>
      </c>
      <c r="G43" s="239">
        <v>1918</v>
      </c>
      <c r="H43" s="239">
        <f t="shared" si="27"/>
        <v>2253</v>
      </c>
      <c r="I43" s="346"/>
      <c r="J43" s="241">
        <v>864</v>
      </c>
      <c r="K43" s="241">
        <v>1008</v>
      </c>
      <c r="L43" s="241">
        <v>284</v>
      </c>
      <c r="M43" s="346"/>
      <c r="N43" s="241">
        <v>218.266666666667</v>
      </c>
      <c r="O43" s="241">
        <f t="shared" si="5"/>
        <v>7.27555555555557</v>
      </c>
      <c r="P43" s="241"/>
      <c r="Q43" s="346"/>
      <c r="R43" s="241">
        <v>384</v>
      </c>
      <c r="S43" s="352">
        <v>45139</v>
      </c>
      <c r="T43" s="346"/>
      <c r="U43" s="241">
        <f t="shared" si="18"/>
        <v>130.96</v>
      </c>
      <c r="V43" s="241">
        <f t="shared" si="6"/>
        <v>87.3066666666668</v>
      </c>
      <c r="W43" s="346"/>
      <c r="X43" s="241">
        <f t="shared" si="19"/>
        <v>157.152</v>
      </c>
      <c r="Y43" s="241">
        <f t="shared" si="20"/>
        <v>170.248</v>
      </c>
      <c r="Z43" s="241">
        <f t="shared" si="20"/>
        <v>170.248</v>
      </c>
      <c r="AA43" s="241">
        <f t="shared" si="10"/>
        <v>497.648000000001</v>
      </c>
      <c r="AB43" s="346"/>
      <c r="AC43" s="241">
        <f t="shared" si="23"/>
        <v>1755.352</v>
      </c>
      <c r="AD43" s="241">
        <f t="shared" si="7"/>
        <v>1140.9788</v>
      </c>
      <c r="AE43" s="346"/>
      <c r="AF43" s="241"/>
      <c r="AG43" s="241"/>
      <c r="AH43" s="241">
        <f t="shared" si="21"/>
        <v>570.4894</v>
      </c>
      <c r="AI43" s="241">
        <f t="shared" si="22"/>
        <v>570.4894</v>
      </c>
      <c r="AJ43" s="241">
        <f t="shared" si="24"/>
        <v>1140.9788</v>
      </c>
      <c r="AK43" s="346"/>
      <c r="AL43" s="241">
        <f t="shared" si="25"/>
        <v>1638.6268</v>
      </c>
      <c r="AM43" s="241">
        <f t="shared" si="26"/>
        <v>614.3732</v>
      </c>
      <c r="AN43" s="239"/>
    </row>
    <row r="44" spans="2:40">
      <c r="B44" s="233" t="s">
        <v>111</v>
      </c>
      <c r="C44" s="233" t="s">
        <v>26</v>
      </c>
      <c r="D44" s="233" t="s">
        <v>112</v>
      </c>
      <c r="E44" t="s">
        <v>113</v>
      </c>
      <c r="F44" s="239"/>
      <c r="G44" s="239">
        <v>400</v>
      </c>
      <c r="H44" s="239">
        <f t="shared" si="27"/>
        <v>400</v>
      </c>
      <c r="I44" s="346"/>
      <c r="J44" s="241">
        <v>150</v>
      </c>
      <c r="K44" s="241">
        <v>219</v>
      </c>
      <c r="L44" s="241">
        <v>24</v>
      </c>
      <c r="M44" s="346"/>
      <c r="N44" s="241">
        <v>73.6875</v>
      </c>
      <c r="O44" s="241">
        <f t="shared" si="5"/>
        <v>2.45625</v>
      </c>
      <c r="P44" s="241"/>
      <c r="Q44" s="346"/>
      <c r="R44" s="241"/>
      <c r="S44" s="241"/>
      <c r="T44" s="346"/>
      <c r="U44" s="241">
        <f t="shared" si="18"/>
        <v>44.2125</v>
      </c>
      <c r="V44" s="241">
        <f t="shared" si="6"/>
        <v>29.475</v>
      </c>
      <c r="W44" s="346"/>
      <c r="X44" s="241">
        <f t="shared" si="19"/>
        <v>53.055</v>
      </c>
      <c r="Y44" s="241">
        <f t="shared" si="20"/>
        <v>57.47625</v>
      </c>
      <c r="Z44" s="241">
        <f t="shared" si="20"/>
        <v>57.47625</v>
      </c>
      <c r="AA44" s="241">
        <f t="shared" si="10"/>
        <v>168.0075</v>
      </c>
      <c r="AB44" s="346"/>
      <c r="AC44" s="241">
        <f t="shared" si="23"/>
        <v>231.9925</v>
      </c>
      <c r="AD44" s="241">
        <f t="shared" si="7"/>
        <v>150.795125</v>
      </c>
      <c r="AE44" s="346"/>
      <c r="AF44" s="241"/>
      <c r="AG44" s="241"/>
      <c r="AH44" s="241">
        <f t="shared" si="21"/>
        <v>75.3975625</v>
      </c>
      <c r="AI44" s="241">
        <f t="shared" si="22"/>
        <v>75.3975625</v>
      </c>
      <c r="AJ44" s="241">
        <f t="shared" si="24"/>
        <v>150.795125</v>
      </c>
      <c r="AK44" s="346"/>
      <c r="AL44" s="241">
        <f t="shared" si="25"/>
        <v>318.802625</v>
      </c>
      <c r="AM44" s="241">
        <f t="shared" si="26"/>
        <v>81.197375</v>
      </c>
      <c r="AN44" s="239"/>
    </row>
    <row r="45" spans="2:40">
      <c r="B45" s="233" t="s">
        <v>111</v>
      </c>
      <c r="C45" s="233" t="s">
        <v>26</v>
      </c>
      <c r="D45" s="233" t="s">
        <v>114</v>
      </c>
      <c r="E45" t="s">
        <v>115</v>
      </c>
      <c r="F45" s="239">
        <v>2</v>
      </c>
      <c r="G45" s="239">
        <v>273</v>
      </c>
      <c r="H45" s="239">
        <f t="shared" si="27"/>
        <v>275</v>
      </c>
      <c r="I45" s="346"/>
      <c r="J45" s="241">
        <v>90</v>
      </c>
      <c r="K45" s="241">
        <v>168</v>
      </c>
      <c r="L45" s="241">
        <v>9</v>
      </c>
      <c r="M45" s="346"/>
      <c r="N45" s="241">
        <v>113.1875</v>
      </c>
      <c r="O45" s="241">
        <f t="shared" si="5"/>
        <v>3.77291666666667</v>
      </c>
      <c r="P45" s="241"/>
      <c r="Q45" s="346"/>
      <c r="R45" s="241"/>
      <c r="S45" s="241"/>
      <c r="T45" s="346"/>
      <c r="U45" s="241">
        <f t="shared" si="18"/>
        <v>67.9125</v>
      </c>
      <c r="V45" s="241">
        <f t="shared" si="6"/>
        <v>45.275</v>
      </c>
      <c r="W45" s="346"/>
      <c r="X45" s="241">
        <f t="shared" si="19"/>
        <v>81.495</v>
      </c>
      <c r="Y45" s="241">
        <f t="shared" si="20"/>
        <v>88.28625</v>
      </c>
      <c r="Z45" s="241">
        <f t="shared" si="20"/>
        <v>88.28625</v>
      </c>
      <c r="AA45" s="241">
        <f t="shared" si="10"/>
        <v>258.0675</v>
      </c>
      <c r="AB45" s="346"/>
      <c r="AC45" s="241">
        <f t="shared" si="23"/>
        <v>16.9325</v>
      </c>
      <c r="AD45" s="241">
        <f t="shared" si="7"/>
        <v>11.006125</v>
      </c>
      <c r="AE45" s="346"/>
      <c r="AF45" s="241"/>
      <c r="AG45" s="241"/>
      <c r="AH45" s="241"/>
      <c r="AI45" s="241"/>
      <c r="AJ45" s="241">
        <f t="shared" si="24"/>
        <v>0</v>
      </c>
      <c r="AK45" s="346"/>
      <c r="AL45" s="241">
        <f t="shared" si="25"/>
        <v>258.0675</v>
      </c>
      <c r="AM45" s="241">
        <f t="shared" si="26"/>
        <v>16.9325</v>
      </c>
      <c r="AN45" s="239"/>
    </row>
    <row r="46" spans="2:40">
      <c r="B46" s="233" t="s">
        <v>111</v>
      </c>
      <c r="C46" s="233" t="s">
        <v>33</v>
      </c>
      <c r="D46" s="233" t="s">
        <v>116</v>
      </c>
      <c r="E46" s="338" t="s">
        <v>117</v>
      </c>
      <c r="F46" s="239">
        <v>1970</v>
      </c>
      <c r="G46" s="239">
        <v>1230</v>
      </c>
      <c r="H46" s="239">
        <f t="shared" si="27"/>
        <v>3200</v>
      </c>
      <c r="I46" s="346"/>
      <c r="J46" s="241">
        <v>1269</v>
      </c>
      <c r="K46" s="241">
        <v>1162</v>
      </c>
      <c r="L46" s="241">
        <v>560</v>
      </c>
      <c r="M46" s="346"/>
      <c r="N46" s="241">
        <v>558.8</v>
      </c>
      <c r="O46" s="241">
        <f t="shared" si="5"/>
        <v>18.6266666666667</v>
      </c>
      <c r="P46" s="241"/>
      <c r="Q46" s="346"/>
      <c r="R46" s="241">
        <v>1023</v>
      </c>
      <c r="S46" s="352">
        <v>45292</v>
      </c>
      <c r="T46" s="346"/>
      <c r="U46" s="241">
        <f>N46*100%</f>
        <v>558.8</v>
      </c>
      <c r="V46" s="241">
        <f t="shared" si="6"/>
        <v>0</v>
      </c>
      <c r="W46" s="346"/>
      <c r="X46" s="241">
        <f t="shared" si="19"/>
        <v>670.56</v>
      </c>
      <c r="Y46" s="241">
        <v>500</v>
      </c>
      <c r="Z46" s="241">
        <v>500</v>
      </c>
      <c r="AA46" s="241">
        <f t="shared" si="10"/>
        <v>1670.56</v>
      </c>
      <c r="AB46" s="346"/>
      <c r="AC46" s="241">
        <f t="shared" si="23"/>
        <v>1529.44</v>
      </c>
      <c r="AD46" s="241">
        <f t="shared" si="7"/>
        <v>994.136</v>
      </c>
      <c r="AE46" s="346"/>
      <c r="AF46" s="241"/>
      <c r="AG46" s="241"/>
      <c r="AH46" s="241">
        <f t="shared" ref="AH46" si="28">AD46*50%</f>
        <v>497.068</v>
      </c>
      <c r="AI46" s="241">
        <f t="shared" ref="AI46" si="29">AD46*50%</f>
        <v>497.068</v>
      </c>
      <c r="AJ46" s="241">
        <f t="shared" si="24"/>
        <v>994.136</v>
      </c>
      <c r="AK46" s="346"/>
      <c r="AL46" s="241">
        <f t="shared" si="25"/>
        <v>2664.696</v>
      </c>
      <c r="AM46" s="241">
        <f t="shared" si="26"/>
        <v>535.304</v>
      </c>
      <c r="AN46" s="239"/>
    </row>
    <row r="47" spans="2:40">
      <c r="B47" s="233" t="s">
        <v>118</v>
      </c>
      <c r="C47" s="233" t="s">
        <v>26</v>
      </c>
      <c r="D47" s="233" t="s">
        <v>119</v>
      </c>
      <c r="E47" t="s">
        <v>120</v>
      </c>
      <c r="F47" s="239">
        <v>17</v>
      </c>
      <c r="G47" s="239">
        <v>250</v>
      </c>
      <c r="H47" s="239">
        <f t="shared" si="27"/>
        <v>267</v>
      </c>
      <c r="I47" s="346"/>
      <c r="J47" s="241">
        <v>89</v>
      </c>
      <c r="K47" s="241">
        <v>147</v>
      </c>
      <c r="L47" s="241">
        <v>25</v>
      </c>
      <c r="M47" s="346"/>
      <c r="N47" s="241">
        <v>71.5625</v>
      </c>
      <c r="O47" s="241">
        <f t="shared" si="5"/>
        <v>2.38541666666667</v>
      </c>
      <c r="P47" s="241"/>
      <c r="Q47" s="346"/>
      <c r="R47" s="241"/>
      <c r="S47" s="241"/>
      <c r="T47" s="346"/>
      <c r="U47" s="241">
        <f t="shared" ref="U47:U77" si="30">N47*60%</f>
        <v>42.9375</v>
      </c>
      <c r="V47" s="241">
        <f t="shared" si="6"/>
        <v>28.625</v>
      </c>
      <c r="W47" s="346"/>
      <c r="X47" s="241">
        <f t="shared" si="19"/>
        <v>51.525</v>
      </c>
      <c r="Y47" s="241">
        <f t="shared" ref="Y47:Z68" si="31">$U47*130%</f>
        <v>55.81875</v>
      </c>
      <c r="Z47" s="241">
        <f t="shared" si="31"/>
        <v>55.81875</v>
      </c>
      <c r="AA47" s="241">
        <f t="shared" si="10"/>
        <v>163.1625</v>
      </c>
      <c r="AB47" s="346"/>
      <c r="AC47" s="241">
        <f t="shared" si="23"/>
        <v>103.8375</v>
      </c>
      <c r="AD47" s="241">
        <f t="shared" si="7"/>
        <v>67.494375</v>
      </c>
      <c r="AE47" s="346"/>
      <c r="AF47" s="241"/>
      <c r="AG47" s="241"/>
      <c r="AH47" s="241"/>
      <c r="AI47" s="241"/>
      <c r="AJ47" s="241">
        <f t="shared" si="24"/>
        <v>0</v>
      </c>
      <c r="AK47" s="346"/>
      <c r="AL47" s="241">
        <f t="shared" si="25"/>
        <v>163.1625</v>
      </c>
      <c r="AM47" s="241">
        <f t="shared" si="26"/>
        <v>103.8375</v>
      </c>
      <c r="AN47" s="239"/>
    </row>
    <row r="48" spans="2:40">
      <c r="B48" s="233" t="s">
        <v>118</v>
      </c>
      <c r="C48" s="233" t="s">
        <v>26</v>
      </c>
      <c r="D48" s="233" t="s">
        <v>121</v>
      </c>
      <c r="E48" t="s">
        <v>122</v>
      </c>
      <c r="F48" s="239">
        <v>3</v>
      </c>
      <c r="G48" s="239">
        <v>459</v>
      </c>
      <c r="H48" s="239">
        <f t="shared" si="27"/>
        <v>462</v>
      </c>
      <c r="I48" s="346"/>
      <c r="J48" s="241">
        <v>170</v>
      </c>
      <c r="K48" s="241">
        <v>236</v>
      </c>
      <c r="L48" s="241">
        <v>49</v>
      </c>
      <c r="M48" s="346"/>
      <c r="N48" s="241">
        <v>58.3125</v>
      </c>
      <c r="O48" s="241">
        <f t="shared" si="5"/>
        <v>1.94375</v>
      </c>
      <c r="P48" s="241"/>
      <c r="Q48" s="346"/>
      <c r="R48" s="241"/>
      <c r="S48" s="241"/>
      <c r="T48" s="346"/>
      <c r="U48" s="241">
        <f t="shared" si="30"/>
        <v>34.9875</v>
      </c>
      <c r="V48" s="241">
        <f t="shared" si="6"/>
        <v>23.325</v>
      </c>
      <c r="W48" s="346"/>
      <c r="X48" s="241">
        <f t="shared" si="19"/>
        <v>41.985</v>
      </c>
      <c r="Y48" s="241">
        <f t="shared" si="31"/>
        <v>45.48375</v>
      </c>
      <c r="Z48" s="241">
        <f t="shared" si="31"/>
        <v>45.48375</v>
      </c>
      <c r="AA48" s="241">
        <f t="shared" si="10"/>
        <v>132.9525</v>
      </c>
      <c r="AB48" s="346"/>
      <c r="AC48" s="241">
        <f t="shared" si="23"/>
        <v>329.0475</v>
      </c>
      <c r="AD48" s="241">
        <f t="shared" si="7"/>
        <v>213.880875</v>
      </c>
      <c r="AE48" s="346"/>
      <c r="AF48" s="241"/>
      <c r="AG48" s="241"/>
      <c r="AH48" s="241">
        <f t="shared" ref="AH48:AH49" si="32">AD48*50%</f>
        <v>106.9404375</v>
      </c>
      <c r="AI48" s="241">
        <f t="shared" ref="AI48:AI49" si="33">AD48*50%</f>
        <v>106.9404375</v>
      </c>
      <c r="AJ48" s="241">
        <f t="shared" si="24"/>
        <v>213.880875</v>
      </c>
      <c r="AK48" s="346"/>
      <c r="AL48" s="241">
        <f t="shared" si="25"/>
        <v>346.833375</v>
      </c>
      <c r="AM48" s="241">
        <f t="shared" si="26"/>
        <v>115.166625</v>
      </c>
      <c r="AN48" s="239"/>
    </row>
    <row r="49" spans="2:40">
      <c r="B49" s="233" t="s">
        <v>118</v>
      </c>
      <c r="C49" s="233" t="s">
        <v>38</v>
      </c>
      <c r="D49" s="233" t="s">
        <v>123</v>
      </c>
      <c r="E49" s="337" t="s">
        <v>124</v>
      </c>
      <c r="F49" s="239">
        <v>1231</v>
      </c>
      <c r="G49" s="239">
        <v>1754</v>
      </c>
      <c r="H49" s="239">
        <f t="shared" si="27"/>
        <v>2985</v>
      </c>
      <c r="I49" s="346"/>
      <c r="J49" s="241">
        <v>1256</v>
      </c>
      <c r="K49" s="241">
        <v>945</v>
      </c>
      <c r="L49" s="241">
        <v>115</v>
      </c>
      <c r="M49" s="346"/>
      <c r="N49" s="241">
        <v>232.266666666667</v>
      </c>
      <c r="O49" s="241">
        <f t="shared" si="5"/>
        <v>7.74222222222223</v>
      </c>
      <c r="P49" s="241"/>
      <c r="Q49" s="346"/>
      <c r="R49" s="241">
        <v>419</v>
      </c>
      <c r="S49" s="352">
        <v>45108</v>
      </c>
      <c r="T49" s="346"/>
      <c r="U49" s="241">
        <f t="shared" si="30"/>
        <v>139.36</v>
      </c>
      <c r="V49" s="241">
        <f t="shared" si="6"/>
        <v>92.9066666666668</v>
      </c>
      <c r="W49" s="346"/>
      <c r="X49" s="241">
        <f t="shared" si="19"/>
        <v>167.232</v>
      </c>
      <c r="Y49" s="241">
        <f t="shared" si="31"/>
        <v>181.168</v>
      </c>
      <c r="Z49" s="241">
        <f t="shared" si="31"/>
        <v>181.168</v>
      </c>
      <c r="AA49" s="241">
        <f t="shared" si="10"/>
        <v>529.568000000001</v>
      </c>
      <c r="AB49" s="346"/>
      <c r="AC49" s="241">
        <f t="shared" si="23"/>
        <v>2455.432</v>
      </c>
      <c r="AD49" s="241">
        <f t="shared" si="7"/>
        <v>1596.0308</v>
      </c>
      <c r="AE49" s="346"/>
      <c r="AF49" s="241"/>
      <c r="AG49" s="241"/>
      <c r="AH49" s="241">
        <f t="shared" si="32"/>
        <v>798.0154</v>
      </c>
      <c r="AI49" s="241">
        <f t="shared" si="33"/>
        <v>798.0154</v>
      </c>
      <c r="AJ49" s="241">
        <f t="shared" si="24"/>
        <v>1596.0308</v>
      </c>
      <c r="AK49" s="346"/>
      <c r="AL49" s="241">
        <f t="shared" si="25"/>
        <v>2125.5988</v>
      </c>
      <c r="AM49" s="241">
        <f t="shared" si="26"/>
        <v>859.4012</v>
      </c>
      <c r="AN49" s="239"/>
    </row>
    <row r="50" spans="2:40">
      <c r="B50" s="233" t="s">
        <v>125</v>
      </c>
      <c r="C50" s="233" t="s">
        <v>26</v>
      </c>
      <c r="D50" s="233" t="s">
        <v>126</v>
      </c>
      <c r="E50" t="s">
        <v>127</v>
      </c>
      <c r="F50" s="239">
        <v>9</v>
      </c>
      <c r="G50" s="239">
        <v>363</v>
      </c>
      <c r="H50" s="239">
        <f t="shared" si="27"/>
        <v>372</v>
      </c>
      <c r="I50" s="346"/>
      <c r="J50" s="241">
        <v>113</v>
      </c>
      <c r="K50" s="241">
        <v>241</v>
      </c>
      <c r="L50" s="241">
        <v>12</v>
      </c>
      <c r="M50" s="346"/>
      <c r="N50" s="241">
        <v>133.1875</v>
      </c>
      <c r="O50" s="241">
        <f t="shared" si="5"/>
        <v>4.43958333333333</v>
      </c>
      <c r="P50" s="241"/>
      <c r="Q50" s="346"/>
      <c r="R50" s="241"/>
      <c r="S50" s="241"/>
      <c r="T50" s="346"/>
      <c r="U50" s="241">
        <f t="shared" si="30"/>
        <v>79.9125</v>
      </c>
      <c r="V50" s="241">
        <f t="shared" si="6"/>
        <v>53.275</v>
      </c>
      <c r="W50" s="346"/>
      <c r="X50" s="241">
        <f t="shared" si="19"/>
        <v>95.895</v>
      </c>
      <c r="Y50" s="241">
        <f t="shared" si="31"/>
        <v>103.88625</v>
      </c>
      <c r="Z50" s="241">
        <f t="shared" si="31"/>
        <v>103.88625</v>
      </c>
      <c r="AA50" s="241">
        <f t="shared" si="10"/>
        <v>303.6675</v>
      </c>
      <c r="AB50" s="346"/>
      <c r="AC50" s="241">
        <f t="shared" si="23"/>
        <v>68.3325</v>
      </c>
      <c r="AD50" s="241">
        <f t="shared" si="7"/>
        <v>44.416125</v>
      </c>
      <c r="AE50" s="346"/>
      <c r="AF50" s="241"/>
      <c r="AG50" s="241"/>
      <c r="AH50" s="241"/>
      <c r="AI50" s="241"/>
      <c r="AJ50" s="241">
        <f t="shared" si="24"/>
        <v>0</v>
      </c>
      <c r="AK50" s="346"/>
      <c r="AL50" s="241">
        <f t="shared" si="25"/>
        <v>303.6675</v>
      </c>
      <c r="AM50" s="241">
        <f t="shared" si="26"/>
        <v>68.3325</v>
      </c>
      <c r="AN50" s="239"/>
    </row>
    <row r="51" spans="2:40">
      <c r="B51" s="233" t="s">
        <v>125</v>
      </c>
      <c r="C51" s="233" t="s">
        <v>26</v>
      </c>
      <c r="D51" s="233" t="s">
        <v>128</v>
      </c>
      <c r="E51" t="s">
        <v>129</v>
      </c>
      <c r="F51" s="239">
        <v>14</v>
      </c>
      <c r="G51" s="239">
        <v>233</v>
      </c>
      <c r="H51" s="239">
        <f t="shared" si="27"/>
        <v>247</v>
      </c>
      <c r="I51" s="346"/>
      <c r="J51" s="241">
        <v>58</v>
      </c>
      <c r="K51" s="241">
        <v>153</v>
      </c>
      <c r="L51" s="241">
        <v>34</v>
      </c>
      <c r="M51" s="346"/>
      <c r="N51" s="241">
        <v>68.5625</v>
      </c>
      <c r="O51" s="241">
        <f t="shared" si="5"/>
        <v>2.28541666666667</v>
      </c>
      <c r="P51" s="241"/>
      <c r="Q51" s="346"/>
      <c r="R51" s="241"/>
      <c r="S51" s="241"/>
      <c r="T51" s="346"/>
      <c r="U51" s="241">
        <f t="shared" si="30"/>
        <v>41.1375</v>
      </c>
      <c r="V51" s="241">
        <f t="shared" si="6"/>
        <v>27.425</v>
      </c>
      <c r="W51" s="346"/>
      <c r="X51" s="241">
        <f t="shared" si="19"/>
        <v>49.365</v>
      </c>
      <c r="Y51" s="241">
        <f t="shared" si="31"/>
        <v>53.47875</v>
      </c>
      <c r="Z51" s="241">
        <f t="shared" si="31"/>
        <v>53.47875</v>
      </c>
      <c r="AA51" s="241">
        <f t="shared" si="10"/>
        <v>156.3225</v>
      </c>
      <c r="AB51" s="346"/>
      <c r="AC51" s="241">
        <f t="shared" si="23"/>
        <v>90.6775</v>
      </c>
      <c r="AD51" s="241">
        <f t="shared" si="7"/>
        <v>58.940375</v>
      </c>
      <c r="AE51" s="346"/>
      <c r="AF51" s="241"/>
      <c r="AG51" s="241"/>
      <c r="AH51" s="241"/>
      <c r="AI51" s="241"/>
      <c r="AJ51" s="241">
        <f t="shared" si="24"/>
        <v>0</v>
      </c>
      <c r="AK51" s="346"/>
      <c r="AL51" s="241">
        <f t="shared" si="25"/>
        <v>156.3225</v>
      </c>
      <c r="AM51" s="241">
        <f t="shared" si="26"/>
        <v>90.6775</v>
      </c>
      <c r="AN51" s="239"/>
    </row>
    <row r="52" spans="2:40">
      <c r="B52" s="233" t="s">
        <v>125</v>
      </c>
      <c r="C52" s="233" t="s">
        <v>26</v>
      </c>
      <c r="D52" s="233" t="s">
        <v>130</v>
      </c>
      <c r="E52" t="s">
        <v>131</v>
      </c>
      <c r="F52" s="239">
        <v>312</v>
      </c>
      <c r="G52" s="239">
        <v>601</v>
      </c>
      <c r="H52" s="239">
        <f t="shared" si="27"/>
        <v>913</v>
      </c>
      <c r="I52" s="346"/>
      <c r="J52" s="241">
        <v>291</v>
      </c>
      <c r="K52" s="241">
        <v>481</v>
      </c>
      <c r="L52" s="241">
        <v>121</v>
      </c>
      <c r="M52" s="346"/>
      <c r="N52" s="241">
        <v>142.25</v>
      </c>
      <c r="O52" s="241">
        <f t="shared" si="5"/>
        <v>4.74166666666667</v>
      </c>
      <c r="P52" s="241"/>
      <c r="Q52" s="346"/>
      <c r="R52" s="241"/>
      <c r="S52" s="241"/>
      <c r="T52" s="346"/>
      <c r="U52" s="241">
        <f t="shared" si="30"/>
        <v>85.35</v>
      </c>
      <c r="V52" s="241">
        <f t="shared" si="6"/>
        <v>56.9</v>
      </c>
      <c r="W52" s="346"/>
      <c r="X52" s="241">
        <f t="shared" si="19"/>
        <v>102.42</v>
      </c>
      <c r="Y52" s="241">
        <f t="shared" si="31"/>
        <v>110.955</v>
      </c>
      <c r="Z52" s="241">
        <f t="shared" si="31"/>
        <v>110.955</v>
      </c>
      <c r="AA52" s="241">
        <f t="shared" si="10"/>
        <v>324.33</v>
      </c>
      <c r="AB52" s="346"/>
      <c r="AC52" s="241">
        <f t="shared" si="23"/>
        <v>588.67</v>
      </c>
      <c r="AD52" s="241">
        <f t="shared" si="7"/>
        <v>382.6355</v>
      </c>
      <c r="AE52" s="346"/>
      <c r="AF52" s="241"/>
      <c r="AG52" s="241"/>
      <c r="AH52" s="241">
        <f t="shared" ref="AH52:AH53" si="34">AD52*50%</f>
        <v>191.31775</v>
      </c>
      <c r="AI52" s="241">
        <f t="shared" ref="AI52:AI53" si="35">AD52*50%</f>
        <v>191.31775</v>
      </c>
      <c r="AJ52" s="241">
        <f t="shared" si="24"/>
        <v>382.6355</v>
      </c>
      <c r="AK52" s="346"/>
      <c r="AL52" s="241">
        <f t="shared" si="25"/>
        <v>706.9655</v>
      </c>
      <c r="AM52" s="241">
        <f t="shared" si="26"/>
        <v>206.0345</v>
      </c>
      <c r="AN52" s="239"/>
    </row>
    <row r="53" spans="2:40">
      <c r="B53" s="233" t="s">
        <v>125</v>
      </c>
      <c r="C53" s="233" t="s">
        <v>38</v>
      </c>
      <c r="D53" s="233" t="s">
        <v>132</v>
      </c>
      <c r="E53" s="338" t="s">
        <v>133</v>
      </c>
      <c r="F53" s="239">
        <v>429</v>
      </c>
      <c r="G53" s="239">
        <v>1935</v>
      </c>
      <c r="H53" s="239">
        <f t="shared" si="27"/>
        <v>2364</v>
      </c>
      <c r="I53" s="346"/>
      <c r="J53" s="241">
        <v>1063</v>
      </c>
      <c r="K53" s="241">
        <v>1024</v>
      </c>
      <c r="L53" s="241">
        <v>238</v>
      </c>
      <c r="M53" s="346"/>
      <c r="N53" s="241">
        <v>268.266666666667</v>
      </c>
      <c r="O53" s="241">
        <f t="shared" si="5"/>
        <v>8.94222222222223</v>
      </c>
      <c r="P53" s="241"/>
      <c r="Q53" s="346"/>
      <c r="R53" s="241">
        <v>557</v>
      </c>
      <c r="S53" s="352">
        <v>45139</v>
      </c>
      <c r="T53" s="346"/>
      <c r="U53" s="241">
        <f t="shared" si="30"/>
        <v>160.96</v>
      </c>
      <c r="V53" s="241">
        <f t="shared" si="6"/>
        <v>107.306666666667</v>
      </c>
      <c r="W53" s="346"/>
      <c r="X53" s="241">
        <f t="shared" si="19"/>
        <v>193.152</v>
      </c>
      <c r="Y53" s="241">
        <f t="shared" si="31"/>
        <v>209.248</v>
      </c>
      <c r="Z53" s="241">
        <f t="shared" si="31"/>
        <v>209.248</v>
      </c>
      <c r="AA53" s="241">
        <f t="shared" si="10"/>
        <v>611.648000000001</v>
      </c>
      <c r="AB53" s="346"/>
      <c r="AC53" s="241">
        <f t="shared" si="23"/>
        <v>1752.352</v>
      </c>
      <c r="AD53" s="241">
        <f t="shared" si="7"/>
        <v>1139.0288</v>
      </c>
      <c r="AE53" s="346"/>
      <c r="AF53" s="241"/>
      <c r="AG53" s="241"/>
      <c r="AH53" s="241">
        <f t="shared" si="34"/>
        <v>569.5144</v>
      </c>
      <c r="AI53" s="241">
        <f t="shared" si="35"/>
        <v>569.5144</v>
      </c>
      <c r="AJ53" s="241">
        <f t="shared" si="24"/>
        <v>1139.0288</v>
      </c>
      <c r="AK53" s="346"/>
      <c r="AL53" s="241">
        <f t="shared" si="25"/>
        <v>1750.6768</v>
      </c>
      <c r="AM53" s="241">
        <f t="shared" si="26"/>
        <v>613.3232</v>
      </c>
      <c r="AN53" s="239"/>
    </row>
    <row r="54" spans="2:40">
      <c r="B54" s="233" t="s">
        <v>134</v>
      </c>
      <c r="C54" s="233" t="s">
        <v>26</v>
      </c>
      <c r="D54" s="233" t="s">
        <v>135</v>
      </c>
      <c r="E54" t="s">
        <v>136</v>
      </c>
      <c r="F54" s="239">
        <v>-5</v>
      </c>
      <c r="G54" s="239">
        <v>798</v>
      </c>
      <c r="H54" s="239">
        <f t="shared" si="27"/>
        <v>793</v>
      </c>
      <c r="I54" s="346"/>
      <c r="J54" s="241">
        <v>356</v>
      </c>
      <c r="K54" s="241">
        <v>278</v>
      </c>
      <c r="L54" s="241">
        <v>142</v>
      </c>
      <c r="M54" s="346"/>
      <c r="N54" s="241">
        <v>249.375</v>
      </c>
      <c r="O54" s="241">
        <f t="shared" si="5"/>
        <v>8.3125</v>
      </c>
      <c r="P54" s="241"/>
      <c r="Q54" s="346"/>
      <c r="R54" s="241"/>
      <c r="S54" s="241"/>
      <c r="T54" s="346"/>
      <c r="U54" s="241">
        <f t="shared" si="30"/>
        <v>149.625</v>
      </c>
      <c r="V54" s="241">
        <f t="shared" si="6"/>
        <v>99.75</v>
      </c>
      <c r="W54" s="346"/>
      <c r="X54" s="241">
        <f t="shared" si="19"/>
        <v>179.55</v>
      </c>
      <c r="Y54" s="241">
        <f t="shared" si="31"/>
        <v>194.5125</v>
      </c>
      <c r="Z54" s="241">
        <f t="shared" si="31"/>
        <v>194.5125</v>
      </c>
      <c r="AA54" s="241">
        <f t="shared" si="10"/>
        <v>568.575</v>
      </c>
      <c r="AB54" s="346"/>
      <c r="AC54" s="241">
        <f t="shared" si="23"/>
        <v>224.425</v>
      </c>
      <c r="AD54" s="241">
        <f t="shared" si="7"/>
        <v>145.87625</v>
      </c>
      <c r="AE54" s="346"/>
      <c r="AF54" s="241"/>
      <c r="AG54" s="241"/>
      <c r="AH54" s="241"/>
      <c r="AI54" s="241"/>
      <c r="AJ54" s="241">
        <f t="shared" si="24"/>
        <v>0</v>
      </c>
      <c r="AK54" s="346"/>
      <c r="AL54" s="241">
        <f t="shared" si="25"/>
        <v>568.575</v>
      </c>
      <c r="AM54" s="241">
        <f t="shared" si="26"/>
        <v>224.425</v>
      </c>
      <c r="AN54" s="239"/>
    </row>
    <row r="55" spans="2:40">
      <c r="B55" s="233" t="s">
        <v>134</v>
      </c>
      <c r="C55" s="233" t="s">
        <v>26</v>
      </c>
      <c r="D55" s="233" t="s">
        <v>137</v>
      </c>
      <c r="E55" t="s">
        <v>138</v>
      </c>
      <c r="F55" s="239"/>
      <c r="G55" s="239">
        <v>545</v>
      </c>
      <c r="H55" s="239">
        <f t="shared" si="27"/>
        <v>545</v>
      </c>
      <c r="I55" s="346"/>
      <c r="J55" s="241">
        <v>244</v>
      </c>
      <c r="K55" s="241">
        <v>247</v>
      </c>
      <c r="L55" s="241">
        <v>46</v>
      </c>
      <c r="M55" s="346"/>
      <c r="N55" s="241">
        <v>47.0625</v>
      </c>
      <c r="O55" s="241">
        <f t="shared" si="5"/>
        <v>1.56875</v>
      </c>
      <c r="P55" s="241"/>
      <c r="Q55" s="346"/>
      <c r="R55" s="241"/>
      <c r="S55" s="241"/>
      <c r="T55" s="346"/>
      <c r="U55" s="241">
        <f t="shared" si="30"/>
        <v>28.2375</v>
      </c>
      <c r="V55" s="241">
        <f t="shared" si="6"/>
        <v>18.825</v>
      </c>
      <c r="W55" s="346"/>
      <c r="X55" s="241">
        <f t="shared" si="19"/>
        <v>33.885</v>
      </c>
      <c r="Y55" s="241">
        <f t="shared" si="31"/>
        <v>36.70875</v>
      </c>
      <c r="Z55" s="241">
        <f t="shared" si="31"/>
        <v>36.70875</v>
      </c>
      <c r="AA55" s="241">
        <f t="shared" si="10"/>
        <v>107.3025</v>
      </c>
      <c r="AB55" s="346"/>
      <c r="AC55" s="241">
        <f t="shared" si="23"/>
        <v>437.6975</v>
      </c>
      <c r="AD55" s="241">
        <f t="shared" si="7"/>
        <v>284.503375</v>
      </c>
      <c r="AE55" s="346"/>
      <c r="AF55" s="241"/>
      <c r="AG55" s="241"/>
      <c r="AH55" s="241">
        <f t="shared" ref="AH55:AH67" si="36">AD55*50%</f>
        <v>142.2516875</v>
      </c>
      <c r="AI55" s="241">
        <f t="shared" ref="AI55:AI67" si="37">AD55*50%</f>
        <v>142.2516875</v>
      </c>
      <c r="AJ55" s="241">
        <f t="shared" si="24"/>
        <v>284.503375</v>
      </c>
      <c r="AK55" s="346"/>
      <c r="AL55" s="241">
        <f t="shared" si="25"/>
        <v>391.805875</v>
      </c>
      <c r="AM55" s="241">
        <f t="shared" si="26"/>
        <v>153.194125</v>
      </c>
      <c r="AN55" s="239"/>
    </row>
    <row r="56" spans="2:40">
      <c r="B56" s="233" t="s">
        <v>134</v>
      </c>
      <c r="C56" s="233" t="s">
        <v>26</v>
      </c>
      <c r="D56" s="233" t="s">
        <v>139</v>
      </c>
      <c r="E56" t="s">
        <v>140</v>
      </c>
      <c r="F56" s="239">
        <v>3</v>
      </c>
      <c r="G56" s="239">
        <v>376</v>
      </c>
      <c r="H56" s="239">
        <f t="shared" si="27"/>
        <v>379</v>
      </c>
      <c r="I56" s="346"/>
      <c r="J56" s="241">
        <v>116</v>
      </c>
      <c r="K56" s="241">
        <v>209</v>
      </c>
      <c r="L56" s="241">
        <v>46</v>
      </c>
      <c r="M56" s="346"/>
      <c r="N56" s="241">
        <v>51.5625</v>
      </c>
      <c r="O56" s="241">
        <f t="shared" si="5"/>
        <v>1.71875</v>
      </c>
      <c r="P56" s="241"/>
      <c r="Q56" s="346"/>
      <c r="R56" s="241"/>
      <c r="S56" s="241"/>
      <c r="T56" s="346"/>
      <c r="U56" s="241">
        <f t="shared" si="30"/>
        <v>30.9375</v>
      </c>
      <c r="V56" s="241">
        <f t="shared" si="6"/>
        <v>20.625</v>
      </c>
      <c r="W56" s="346"/>
      <c r="X56" s="241">
        <f t="shared" si="19"/>
        <v>37.125</v>
      </c>
      <c r="Y56" s="241">
        <f t="shared" si="31"/>
        <v>40.21875</v>
      </c>
      <c r="Z56" s="241">
        <f t="shared" si="31"/>
        <v>40.21875</v>
      </c>
      <c r="AA56" s="241">
        <f t="shared" si="10"/>
        <v>117.5625</v>
      </c>
      <c r="AB56" s="346"/>
      <c r="AC56" s="241">
        <f t="shared" si="23"/>
        <v>261.4375</v>
      </c>
      <c r="AD56" s="241">
        <f t="shared" si="7"/>
        <v>169.934375</v>
      </c>
      <c r="AE56" s="346"/>
      <c r="AF56" s="241"/>
      <c r="AG56" s="241"/>
      <c r="AH56" s="241">
        <f t="shared" si="36"/>
        <v>84.9671875</v>
      </c>
      <c r="AI56" s="241">
        <f t="shared" si="37"/>
        <v>84.9671875</v>
      </c>
      <c r="AJ56" s="241">
        <f t="shared" si="24"/>
        <v>169.934375</v>
      </c>
      <c r="AK56" s="346"/>
      <c r="AL56" s="241">
        <f t="shared" si="25"/>
        <v>287.496875</v>
      </c>
      <c r="AM56" s="241">
        <f t="shared" si="26"/>
        <v>91.503125</v>
      </c>
      <c r="AN56" s="239"/>
    </row>
    <row r="57" spans="2:40">
      <c r="B57" s="233" t="s">
        <v>134</v>
      </c>
      <c r="C57" s="233" t="s">
        <v>38</v>
      </c>
      <c r="D57" s="233" t="s">
        <v>141</v>
      </c>
      <c r="E57" s="338" t="s">
        <v>142</v>
      </c>
      <c r="F57" s="239">
        <v>859</v>
      </c>
      <c r="G57" s="239">
        <v>2008</v>
      </c>
      <c r="H57" s="239">
        <f t="shared" si="27"/>
        <v>2867</v>
      </c>
      <c r="I57" s="346"/>
      <c r="J57" s="241">
        <v>1006</v>
      </c>
      <c r="K57" s="241">
        <v>1313</v>
      </c>
      <c r="L57" s="241">
        <v>384</v>
      </c>
      <c r="M57" s="346"/>
      <c r="N57" s="241">
        <v>179.214285714286</v>
      </c>
      <c r="O57" s="241">
        <f t="shared" si="5"/>
        <v>5.97380952380953</v>
      </c>
      <c r="P57" s="241"/>
      <c r="Q57" s="346"/>
      <c r="R57" s="241">
        <v>386</v>
      </c>
      <c r="S57" s="352">
        <v>45200</v>
      </c>
      <c r="T57" s="346"/>
      <c r="U57" s="241">
        <f t="shared" si="30"/>
        <v>107.528571428572</v>
      </c>
      <c r="V57" s="241">
        <f t="shared" si="6"/>
        <v>71.6857142857144</v>
      </c>
      <c r="W57" s="346"/>
      <c r="X57" s="241">
        <f t="shared" si="19"/>
        <v>129.034285714286</v>
      </c>
      <c r="Y57" s="241">
        <f t="shared" si="31"/>
        <v>139.787142857143</v>
      </c>
      <c r="Z57" s="241">
        <f t="shared" si="31"/>
        <v>139.787142857143</v>
      </c>
      <c r="AA57" s="241">
        <f t="shared" si="10"/>
        <v>408.608571428572</v>
      </c>
      <c r="AB57" s="346"/>
      <c r="AC57" s="241">
        <f t="shared" si="23"/>
        <v>2458.39142857143</v>
      </c>
      <c r="AD57" s="241">
        <f t="shared" si="7"/>
        <v>1597.95442857143</v>
      </c>
      <c r="AE57" s="346"/>
      <c r="AF57" s="241"/>
      <c r="AG57" s="241"/>
      <c r="AH57" s="241">
        <f t="shared" si="36"/>
        <v>798.977214285714</v>
      </c>
      <c r="AI57" s="241">
        <f t="shared" si="37"/>
        <v>798.977214285714</v>
      </c>
      <c r="AJ57" s="241">
        <f t="shared" si="24"/>
        <v>1597.95442857143</v>
      </c>
      <c r="AK57" s="346"/>
      <c r="AL57" s="241">
        <f t="shared" si="25"/>
        <v>2006.563</v>
      </c>
      <c r="AM57" s="241">
        <f t="shared" si="26"/>
        <v>860.437</v>
      </c>
      <c r="AN57" s="239"/>
    </row>
    <row r="58" spans="2:40">
      <c r="B58" s="233" t="s">
        <v>134</v>
      </c>
      <c r="C58" s="233" t="s">
        <v>38</v>
      </c>
      <c r="D58" s="233" t="s">
        <v>143</v>
      </c>
      <c r="E58" s="339" t="s">
        <v>144</v>
      </c>
      <c r="F58" s="239">
        <v>1012</v>
      </c>
      <c r="G58" s="239">
        <v>1571</v>
      </c>
      <c r="H58" s="239">
        <f t="shared" si="27"/>
        <v>2583</v>
      </c>
      <c r="I58" s="346"/>
      <c r="J58" s="241">
        <v>777</v>
      </c>
      <c r="K58" s="241">
        <v>1133</v>
      </c>
      <c r="L58" s="241">
        <v>420</v>
      </c>
      <c r="M58" s="346"/>
      <c r="N58" s="241">
        <v>163.666666666667</v>
      </c>
      <c r="O58" s="241">
        <f t="shared" si="5"/>
        <v>5.45555555555557</v>
      </c>
      <c r="P58" s="241"/>
      <c r="Q58" s="346"/>
      <c r="R58" s="241">
        <v>405</v>
      </c>
      <c r="S58" s="352">
        <v>45200</v>
      </c>
      <c r="T58" s="346"/>
      <c r="U58" s="241">
        <f t="shared" si="30"/>
        <v>98.2000000000002</v>
      </c>
      <c r="V58" s="241">
        <f t="shared" si="6"/>
        <v>65.4666666666668</v>
      </c>
      <c r="W58" s="346"/>
      <c r="X58" s="241">
        <f t="shared" si="19"/>
        <v>117.84</v>
      </c>
      <c r="Y58" s="241">
        <f t="shared" si="31"/>
        <v>127.66</v>
      </c>
      <c r="Z58" s="241">
        <f t="shared" si="31"/>
        <v>127.66</v>
      </c>
      <c r="AA58" s="241">
        <f t="shared" si="10"/>
        <v>373.160000000001</v>
      </c>
      <c r="AB58" s="346"/>
      <c r="AC58" s="241">
        <f t="shared" si="23"/>
        <v>2209.84</v>
      </c>
      <c r="AD58" s="241">
        <f t="shared" si="7"/>
        <v>1436.396</v>
      </c>
      <c r="AE58" s="346"/>
      <c r="AF58" s="241"/>
      <c r="AG58" s="241"/>
      <c r="AH58" s="241">
        <f t="shared" si="36"/>
        <v>718.198</v>
      </c>
      <c r="AI58" s="241">
        <f t="shared" si="37"/>
        <v>718.198</v>
      </c>
      <c r="AJ58" s="241">
        <f t="shared" si="24"/>
        <v>1436.396</v>
      </c>
      <c r="AK58" s="346"/>
      <c r="AL58" s="241">
        <f t="shared" si="25"/>
        <v>1809.556</v>
      </c>
      <c r="AM58" s="241">
        <f t="shared" si="26"/>
        <v>773.444</v>
      </c>
      <c r="AN58" s="239"/>
    </row>
    <row r="59" spans="2:40">
      <c r="B59" s="233" t="s">
        <v>134</v>
      </c>
      <c r="C59" s="233" t="s">
        <v>38</v>
      </c>
      <c r="D59" s="233" t="s">
        <v>145</v>
      </c>
      <c r="E59" s="337" t="s">
        <v>146</v>
      </c>
      <c r="F59" s="239">
        <v>565</v>
      </c>
      <c r="G59" s="239">
        <v>1352</v>
      </c>
      <c r="H59" s="239">
        <f t="shared" si="27"/>
        <v>1917</v>
      </c>
      <c r="I59" s="346"/>
      <c r="J59" s="241">
        <v>690</v>
      </c>
      <c r="K59" s="241">
        <v>889</v>
      </c>
      <c r="L59" s="241">
        <v>218</v>
      </c>
      <c r="M59" s="346"/>
      <c r="N59" s="241">
        <v>181</v>
      </c>
      <c r="O59" s="241">
        <f t="shared" si="5"/>
        <v>6.03333333333333</v>
      </c>
      <c r="P59" s="241"/>
      <c r="Q59" s="346"/>
      <c r="R59" s="241">
        <v>343</v>
      </c>
      <c r="S59" s="352">
        <v>45200</v>
      </c>
      <c r="T59" s="346"/>
      <c r="U59" s="241">
        <f t="shared" si="30"/>
        <v>108.6</v>
      </c>
      <c r="V59" s="241">
        <f t="shared" si="6"/>
        <v>72.4</v>
      </c>
      <c r="W59" s="346"/>
      <c r="X59" s="241">
        <f t="shared" si="19"/>
        <v>130.32</v>
      </c>
      <c r="Y59" s="241">
        <f t="shared" si="31"/>
        <v>141.18</v>
      </c>
      <c r="Z59" s="241">
        <f t="shared" si="31"/>
        <v>141.18</v>
      </c>
      <c r="AA59" s="241">
        <f t="shared" si="10"/>
        <v>412.68</v>
      </c>
      <c r="AB59" s="346"/>
      <c r="AC59" s="241">
        <f t="shared" si="23"/>
        <v>1504.32</v>
      </c>
      <c r="AD59" s="241">
        <f t="shared" si="7"/>
        <v>977.808</v>
      </c>
      <c r="AE59" s="346"/>
      <c r="AF59" s="241"/>
      <c r="AG59" s="241"/>
      <c r="AH59" s="241">
        <f t="shared" si="36"/>
        <v>488.904</v>
      </c>
      <c r="AI59" s="241">
        <f t="shared" si="37"/>
        <v>488.904</v>
      </c>
      <c r="AJ59" s="241">
        <f t="shared" si="24"/>
        <v>977.808</v>
      </c>
      <c r="AK59" s="346"/>
      <c r="AL59" s="241">
        <f t="shared" si="25"/>
        <v>1390.488</v>
      </c>
      <c r="AM59" s="241">
        <f t="shared" si="26"/>
        <v>526.512</v>
      </c>
      <c r="AN59" s="239"/>
    </row>
    <row r="60" spans="2:40">
      <c r="B60" s="233" t="s">
        <v>134</v>
      </c>
      <c r="C60" s="233" t="s">
        <v>38</v>
      </c>
      <c r="D60" s="233" t="s">
        <v>147</v>
      </c>
      <c r="E60" s="337" t="s">
        <v>148</v>
      </c>
      <c r="F60" s="239">
        <v>1034</v>
      </c>
      <c r="G60" s="239">
        <v>1569</v>
      </c>
      <c r="H60" s="239">
        <f t="shared" si="27"/>
        <v>2603</v>
      </c>
      <c r="I60" s="346"/>
      <c r="J60" s="241">
        <v>913</v>
      </c>
      <c r="K60" s="241">
        <v>1186</v>
      </c>
      <c r="L60" s="241">
        <v>185</v>
      </c>
      <c r="M60" s="346"/>
      <c r="N60" s="241">
        <v>223.466666666667</v>
      </c>
      <c r="O60" s="241">
        <f t="shared" si="5"/>
        <v>7.4488888888889</v>
      </c>
      <c r="P60" s="241"/>
      <c r="Q60" s="346"/>
      <c r="R60" s="241">
        <v>454</v>
      </c>
      <c r="S60" s="352">
        <v>45200</v>
      </c>
      <c r="T60" s="346"/>
      <c r="U60" s="241">
        <f t="shared" si="30"/>
        <v>134.08</v>
      </c>
      <c r="V60" s="241">
        <f t="shared" si="6"/>
        <v>89.3866666666668</v>
      </c>
      <c r="W60" s="346"/>
      <c r="X60" s="241">
        <f t="shared" si="19"/>
        <v>160.896</v>
      </c>
      <c r="Y60" s="241">
        <f t="shared" si="31"/>
        <v>174.304</v>
      </c>
      <c r="Z60" s="241">
        <f t="shared" si="31"/>
        <v>174.304</v>
      </c>
      <c r="AA60" s="241">
        <f t="shared" si="10"/>
        <v>509.504000000001</v>
      </c>
      <c r="AB60" s="346"/>
      <c r="AC60" s="241">
        <f t="shared" si="23"/>
        <v>2093.496</v>
      </c>
      <c r="AD60" s="241">
        <f t="shared" si="7"/>
        <v>1360.7724</v>
      </c>
      <c r="AE60" s="346"/>
      <c r="AF60" s="241"/>
      <c r="AG60" s="241"/>
      <c r="AH60" s="241">
        <f t="shared" si="36"/>
        <v>680.3862</v>
      </c>
      <c r="AI60" s="241">
        <f t="shared" si="37"/>
        <v>680.3862</v>
      </c>
      <c r="AJ60" s="241">
        <f t="shared" si="24"/>
        <v>1360.7724</v>
      </c>
      <c r="AK60" s="346"/>
      <c r="AL60" s="241">
        <f t="shared" si="25"/>
        <v>1870.2764</v>
      </c>
      <c r="AM60" s="241">
        <f t="shared" si="26"/>
        <v>732.7236</v>
      </c>
      <c r="AN60" s="239"/>
    </row>
    <row r="61" spans="2:40">
      <c r="B61" s="233" t="s">
        <v>134</v>
      </c>
      <c r="C61" s="233" t="s">
        <v>38</v>
      </c>
      <c r="D61" s="233" t="s">
        <v>149</v>
      </c>
      <c r="E61" s="339" t="s">
        <v>150</v>
      </c>
      <c r="F61" s="239">
        <v>1901</v>
      </c>
      <c r="G61" s="239">
        <v>382</v>
      </c>
      <c r="H61" s="239">
        <f t="shared" si="27"/>
        <v>2283</v>
      </c>
      <c r="I61" s="346"/>
      <c r="J61" s="241">
        <v>1135</v>
      </c>
      <c r="K61" s="241">
        <v>671</v>
      </c>
      <c r="L61" s="241">
        <v>369</v>
      </c>
      <c r="M61" s="346"/>
      <c r="N61" s="241">
        <v>225.866666666667</v>
      </c>
      <c r="O61" s="241">
        <f t="shared" si="5"/>
        <v>7.5288888888889</v>
      </c>
      <c r="P61" s="241"/>
      <c r="Q61" s="346"/>
      <c r="R61" s="241">
        <v>895</v>
      </c>
      <c r="S61" s="352">
        <v>45323</v>
      </c>
      <c r="T61" s="346"/>
      <c r="U61" s="241">
        <f t="shared" si="30"/>
        <v>135.52</v>
      </c>
      <c r="V61" s="241">
        <f t="shared" si="6"/>
        <v>90.3466666666668</v>
      </c>
      <c r="W61" s="346"/>
      <c r="X61" s="241">
        <f t="shared" si="19"/>
        <v>162.624</v>
      </c>
      <c r="Y61" s="241">
        <f t="shared" si="31"/>
        <v>176.176</v>
      </c>
      <c r="Z61" s="241">
        <f t="shared" si="31"/>
        <v>176.176</v>
      </c>
      <c r="AA61" s="241">
        <f t="shared" si="10"/>
        <v>514.976000000001</v>
      </c>
      <c r="AB61" s="346"/>
      <c r="AC61" s="241">
        <f t="shared" si="23"/>
        <v>1768.024</v>
      </c>
      <c r="AD61" s="241">
        <f t="shared" si="7"/>
        <v>1149.2156</v>
      </c>
      <c r="AE61" s="346"/>
      <c r="AF61" s="241"/>
      <c r="AG61" s="241"/>
      <c r="AH61" s="241">
        <f t="shared" si="36"/>
        <v>574.6078</v>
      </c>
      <c r="AI61" s="241">
        <f t="shared" si="37"/>
        <v>574.6078</v>
      </c>
      <c r="AJ61" s="241">
        <f t="shared" si="24"/>
        <v>1149.2156</v>
      </c>
      <c r="AK61" s="346"/>
      <c r="AL61" s="241">
        <f t="shared" si="25"/>
        <v>1664.1916</v>
      </c>
      <c r="AM61" s="241">
        <f t="shared" si="26"/>
        <v>618.808399999999</v>
      </c>
      <c r="AN61" s="239"/>
    </row>
    <row r="62" spans="2:40">
      <c r="B62" s="233" t="s">
        <v>134</v>
      </c>
      <c r="C62" s="233" t="s">
        <v>38</v>
      </c>
      <c r="D62" s="233" t="s">
        <v>151</v>
      </c>
      <c r="E62" s="337" t="s">
        <v>152</v>
      </c>
      <c r="F62" s="239">
        <v>1214</v>
      </c>
      <c r="G62" s="239">
        <v>1653</v>
      </c>
      <c r="H62" s="239">
        <f t="shared" si="27"/>
        <v>2867</v>
      </c>
      <c r="I62" s="346"/>
      <c r="J62" s="241">
        <v>1055</v>
      </c>
      <c r="K62" s="241">
        <v>1131</v>
      </c>
      <c r="L62" s="241">
        <v>334</v>
      </c>
      <c r="M62" s="346"/>
      <c r="N62" s="241">
        <v>118.166666666667</v>
      </c>
      <c r="O62" s="241">
        <f t="shared" si="5"/>
        <v>3.9388888888889</v>
      </c>
      <c r="P62" s="241"/>
      <c r="Q62" s="346"/>
      <c r="R62" s="241">
        <v>260</v>
      </c>
      <c r="S62" s="352">
        <v>45200</v>
      </c>
      <c r="T62" s="346"/>
      <c r="U62" s="241">
        <f t="shared" si="30"/>
        <v>70.9000000000002</v>
      </c>
      <c r="V62" s="241">
        <f t="shared" si="6"/>
        <v>47.2666666666668</v>
      </c>
      <c r="W62" s="346"/>
      <c r="X62" s="241">
        <f t="shared" si="19"/>
        <v>85.0800000000002</v>
      </c>
      <c r="Y62" s="241">
        <f t="shared" si="31"/>
        <v>92.1700000000003</v>
      </c>
      <c r="Z62" s="241">
        <f t="shared" si="31"/>
        <v>92.1700000000003</v>
      </c>
      <c r="AA62" s="241">
        <f t="shared" si="10"/>
        <v>269.420000000001</v>
      </c>
      <c r="AB62" s="346"/>
      <c r="AC62" s="241">
        <f t="shared" si="23"/>
        <v>2597.58</v>
      </c>
      <c r="AD62" s="241">
        <f t="shared" si="7"/>
        <v>1688.427</v>
      </c>
      <c r="AE62" s="346"/>
      <c r="AF62" s="241"/>
      <c r="AG62" s="241"/>
      <c r="AH62" s="241">
        <f t="shared" si="36"/>
        <v>844.2135</v>
      </c>
      <c r="AI62" s="241">
        <f t="shared" si="37"/>
        <v>844.2135</v>
      </c>
      <c r="AJ62" s="241">
        <f t="shared" si="24"/>
        <v>1688.427</v>
      </c>
      <c r="AK62" s="346"/>
      <c r="AL62" s="241">
        <f t="shared" si="25"/>
        <v>1957.847</v>
      </c>
      <c r="AM62" s="241">
        <f t="shared" si="26"/>
        <v>909.153</v>
      </c>
      <c r="AN62" s="239"/>
    </row>
    <row r="63" spans="2:40">
      <c r="B63" s="233" t="s">
        <v>134</v>
      </c>
      <c r="C63" s="233" t="s">
        <v>38</v>
      </c>
      <c r="D63" s="233" t="s">
        <v>153</v>
      </c>
      <c r="E63" s="337" t="s">
        <v>154</v>
      </c>
      <c r="F63" s="239">
        <v>1152</v>
      </c>
      <c r="G63" s="239"/>
      <c r="H63" s="239">
        <f t="shared" si="27"/>
        <v>1152</v>
      </c>
      <c r="I63" s="346"/>
      <c r="J63" s="241">
        <v>271</v>
      </c>
      <c r="K63" s="241">
        <v>525</v>
      </c>
      <c r="L63" s="241">
        <v>356</v>
      </c>
      <c r="M63" s="346"/>
      <c r="N63" s="241">
        <v>175.666666666667</v>
      </c>
      <c r="O63" s="241">
        <f t="shared" si="5"/>
        <v>5.85555555555557</v>
      </c>
      <c r="P63" s="241"/>
      <c r="Q63" s="346"/>
      <c r="R63" s="241">
        <v>405</v>
      </c>
      <c r="S63" s="352">
        <v>45200</v>
      </c>
      <c r="T63" s="346"/>
      <c r="U63" s="241">
        <f t="shared" si="30"/>
        <v>105.4</v>
      </c>
      <c r="V63" s="241">
        <f t="shared" si="6"/>
        <v>70.2666666666668</v>
      </c>
      <c r="W63" s="346"/>
      <c r="X63" s="241">
        <f t="shared" si="19"/>
        <v>126.48</v>
      </c>
      <c r="Y63" s="241">
        <f t="shared" si="31"/>
        <v>137.02</v>
      </c>
      <c r="Z63" s="241">
        <f t="shared" si="31"/>
        <v>137.02</v>
      </c>
      <c r="AA63" s="241">
        <f t="shared" si="10"/>
        <v>400.520000000001</v>
      </c>
      <c r="AB63" s="346"/>
      <c r="AC63" s="241">
        <f t="shared" si="23"/>
        <v>751.479999999999</v>
      </c>
      <c r="AD63" s="241">
        <f t="shared" si="7"/>
        <v>488.462</v>
      </c>
      <c r="AE63" s="346"/>
      <c r="AF63" s="241"/>
      <c r="AG63" s="241"/>
      <c r="AH63" s="241">
        <f t="shared" si="36"/>
        <v>244.231</v>
      </c>
      <c r="AI63" s="241">
        <f t="shared" si="37"/>
        <v>244.231</v>
      </c>
      <c r="AJ63" s="241">
        <f t="shared" si="24"/>
        <v>488.462</v>
      </c>
      <c r="AK63" s="346"/>
      <c r="AL63" s="241">
        <f t="shared" si="25"/>
        <v>888.982</v>
      </c>
      <c r="AM63" s="241">
        <f t="shared" si="26"/>
        <v>263.018</v>
      </c>
      <c r="AN63" s="239"/>
    </row>
    <row r="64" spans="2:40">
      <c r="B64" s="233" t="s">
        <v>134</v>
      </c>
      <c r="C64" s="233" t="s">
        <v>38</v>
      </c>
      <c r="D64" s="233" t="s">
        <v>155</v>
      </c>
      <c r="E64" s="338" t="s">
        <v>156</v>
      </c>
      <c r="F64" s="239">
        <v>812</v>
      </c>
      <c r="G64" s="239">
        <v>1403</v>
      </c>
      <c r="H64" s="239">
        <f t="shared" si="27"/>
        <v>2215</v>
      </c>
      <c r="I64" s="346"/>
      <c r="J64" s="241">
        <v>842</v>
      </c>
      <c r="K64" s="241">
        <v>991</v>
      </c>
      <c r="L64" s="241">
        <v>327</v>
      </c>
      <c r="M64" s="346"/>
      <c r="N64" s="241">
        <v>184.933333333333</v>
      </c>
      <c r="O64" s="241">
        <f t="shared" si="5"/>
        <v>6.16444444444443</v>
      </c>
      <c r="P64" s="241"/>
      <c r="Q64" s="346"/>
      <c r="R64" s="241">
        <v>441</v>
      </c>
      <c r="S64" s="352">
        <v>45200</v>
      </c>
      <c r="T64" s="346"/>
      <c r="U64" s="241">
        <f t="shared" si="30"/>
        <v>110.96</v>
      </c>
      <c r="V64" s="241">
        <f t="shared" si="6"/>
        <v>73.9733333333332</v>
      </c>
      <c r="W64" s="346"/>
      <c r="X64" s="241">
        <f t="shared" si="19"/>
        <v>133.152</v>
      </c>
      <c r="Y64" s="241">
        <f t="shared" si="31"/>
        <v>144.248</v>
      </c>
      <c r="Z64" s="241">
        <f t="shared" si="31"/>
        <v>144.248</v>
      </c>
      <c r="AA64" s="241">
        <f t="shared" si="10"/>
        <v>421.647999999999</v>
      </c>
      <c r="AB64" s="346"/>
      <c r="AC64" s="241">
        <f t="shared" si="23"/>
        <v>1793.352</v>
      </c>
      <c r="AD64" s="241">
        <f t="shared" si="7"/>
        <v>1165.6788</v>
      </c>
      <c r="AE64" s="346"/>
      <c r="AF64" s="241"/>
      <c r="AG64" s="241"/>
      <c r="AH64" s="241">
        <f t="shared" si="36"/>
        <v>582.8394</v>
      </c>
      <c r="AI64" s="241">
        <f t="shared" si="37"/>
        <v>582.8394</v>
      </c>
      <c r="AJ64" s="241">
        <f t="shared" si="24"/>
        <v>1165.6788</v>
      </c>
      <c r="AK64" s="346"/>
      <c r="AL64" s="241">
        <f t="shared" si="25"/>
        <v>1587.3268</v>
      </c>
      <c r="AM64" s="241">
        <f t="shared" si="26"/>
        <v>627.6732</v>
      </c>
      <c r="AN64" s="239"/>
    </row>
    <row r="65" spans="2:40">
      <c r="B65" s="233" t="s">
        <v>157</v>
      </c>
      <c r="C65" s="233" t="s">
        <v>26</v>
      </c>
      <c r="D65" s="233" t="s">
        <v>158</v>
      </c>
      <c r="E65" t="s">
        <v>159</v>
      </c>
      <c r="F65" s="239">
        <v>1</v>
      </c>
      <c r="G65" s="239">
        <v>453</v>
      </c>
      <c r="H65" s="239">
        <f t="shared" si="27"/>
        <v>454</v>
      </c>
      <c r="I65" s="346"/>
      <c r="J65" s="241">
        <v>164</v>
      </c>
      <c r="K65" s="241">
        <v>241</v>
      </c>
      <c r="L65" s="241">
        <v>41</v>
      </c>
      <c r="M65" s="346"/>
      <c r="N65" s="241">
        <v>42.4444444444444</v>
      </c>
      <c r="O65" s="241">
        <f t="shared" si="5"/>
        <v>1.41481481481481</v>
      </c>
      <c r="P65" s="241"/>
      <c r="Q65" s="346"/>
      <c r="R65" s="241"/>
      <c r="S65" s="241"/>
      <c r="T65" s="346"/>
      <c r="U65" s="241">
        <f t="shared" si="30"/>
        <v>25.4666666666666</v>
      </c>
      <c r="V65" s="241">
        <f t="shared" si="6"/>
        <v>16.9777777777778</v>
      </c>
      <c r="W65" s="346"/>
      <c r="X65" s="241">
        <f t="shared" si="19"/>
        <v>30.56</v>
      </c>
      <c r="Y65" s="241">
        <f t="shared" si="31"/>
        <v>33.1066666666666</v>
      </c>
      <c r="Z65" s="241">
        <f t="shared" si="31"/>
        <v>33.1066666666666</v>
      </c>
      <c r="AA65" s="241">
        <f t="shared" si="10"/>
        <v>96.7733333333332</v>
      </c>
      <c r="AB65" s="346"/>
      <c r="AC65" s="241">
        <f t="shared" si="23"/>
        <v>357.226666666667</v>
      </c>
      <c r="AD65" s="241">
        <f t="shared" si="7"/>
        <v>232.197333333333</v>
      </c>
      <c r="AE65" s="346"/>
      <c r="AF65" s="241"/>
      <c r="AG65" s="241"/>
      <c r="AH65" s="241">
        <f t="shared" si="36"/>
        <v>116.098666666667</v>
      </c>
      <c r="AI65" s="241">
        <f t="shared" si="37"/>
        <v>116.098666666667</v>
      </c>
      <c r="AJ65" s="241">
        <f t="shared" si="24"/>
        <v>232.197333333333</v>
      </c>
      <c r="AK65" s="346"/>
      <c r="AL65" s="241">
        <f t="shared" si="25"/>
        <v>328.970666666667</v>
      </c>
      <c r="AM65" s="241">
        <f t="shared" si="26"/>
        <v>125.029333333333</v>
      </c>
      <c r="AN65" s="239"/>
    </row>
    <row r="66" spans="2:40">
      <c r="B66" s="233" t="s">
        <v>160</v>
      </c>
      <c r="C66" s="233" t="s">
        <v>26</v>
      </c>
      <c r="D66" s="233" t="s">
        <v>161</v>
      </c>
      <c r="E66" t="s">
        <v>162</v>
      </c>
      <c r="F66" s="239">
        <v>341</v>
      </c>
      <c r="G66" s="239">
        <v>169</v>
      </c>
      <c r="H66" s="239">
        <f t="shared" si="27"/>
        <v>510</v>
      </c>
      <c r="I66" s="346"/>
      <c r="J66" s="241">
        <v>253</v>
      </c>
      <c r="K66" s="241">
        <v>120</v>
      </c>
      <c r="L66" s="241">
        <v>131</v>
      </c>
      <c r="M66" s="346"/>
      <c r="N66" s="241">
        <v>15.8666666666667</v>
      </c>
      <c r="O66" s="241">
        <f t="shared" si="5"/>
        <v>0.52888888888889</v>
      </c>
      <c r="P66" s="241"/>
      <c r="Q66" s="346"/>
      <c r="R66" s="241"/>
      <c r="S66" s="241"/>
      <c r="T66" s="346"/>
      <c r="U66" s="241">
        <f t="shared" si="30"/>
        <v>9.52000000000002</v>
      </c>
      <c r="V66" s="241">
        <f t="shared" si="6"/>
        <v>6.34666666666668</v>
      </c>
      <c r="W66" s="346"/>
      <c r="X66" s="241">
        <f t="shared" si="19"/>
        <v>11.424</v>
      </c>
      <c r="Y66" s="241">
        <f t="shared" si="31"/>
        <v>12.376</v>
      </c>
      <c r="Z66" s="241">
        <f t="shared" si="31"/>
        <v>12.376</v>
      </c>
      <c r="AA66" s="241">
        <f t="shared" si="10"/>
        <v>36.1760000000001</v>
      </c>
      <c r="AB66" s="346"/>
      <c r="AC66" s="241">
        <f t="shared" si="23"/>
        <v>473.824</v>
      </c>
      <c r="AD66" s="241">
        <f t="shared" si="7"/>
        <v>307.9856</v>
      </c>
      <c r="AE66" s="346"/>
      <c r="AF66" s="241"/>
      <c r="AG66" s="241"/>
      <c r="AH66" s="241">
        <f t="shared" si="36"/>
        <v>153.9928</v>
      </c>
      <c r="AI66" s="241">
        <f t="shared" si="37"/>
        <v>153.9928</v>
      </c>
      <c r="AJ66" s="241">
        <f t="shared" si="24"/>
        <v>307.9856</v>
      </c>
      <c r="AK66" s="346"/>
      <c r="AL66" s="241">
        <f t="shared" si="25"/>
        <v>344.1616</v>
      </c>
      <c r="AM66" s="241">
        <f t="shared" si="26"/>
        <v>165.8384</v>
      </c>
      <c r="AN66" s="239"/>
    </row>
    <row r="67" spans="2:40">
      <c r="B67" s="233" t="s">
        <v>157</v>
      </c>
      <c r="C67" s="233" t="s">
        <v>26</v>
      </c>
      <c r="D67" s="233" t="s">
        <v>163</v>
      </c>
      <c r="E67" t="s">
        <v>164</v>
      </c>
      <c r="F67" s="239"/>
      <c r="G67" s="239">
        <v>421</v>
      </c>
      <c r="H67" s="239">
        <f t="shared" si="27"/>
        <v>421</v>
      </c>
      <c r="I67" s="346"/>
      <c r="J67" s="241">
        <v>165</v>
      </c>
      <c r="K67" s="241">
        <v>213</v>
      </c>
      <c r="L67" s="241">
        <v>41</v>
      </c>
      <c r="M67" s="346"/>
      <c r="N67" s="241">
        <v>85.125</v>
      </c>
      <c r="O67" s="241">
        <f t="shared" si="5"/>
        <v>2.8375</v>
      </c>
      <c r="P67" s="241"/>
      <c r="Q67" s="346"/>
      <c r="R67" s="241"/>
      <c r="S67" s="241"/>
      <c r="T67" s="346"/>
      <c r="U67" s="241">
        <f t="shared" si="30"/>
        <v>51.075</v>
      </c>
      <c r="V67" s="241">
        <f t="shared" si="6"/>
        <v>34.05</v>
      </c>
      <c r="W67" s="346"/>
      <c r="X67" s="241">
        <f t="shared" si="19"/>
        <v>61.29</v>
      </c>
      <c r="Y67" s="241">
        <f t="shared" si="31"/>
        <v>66.3975</v>
      </c>
      <c r="Z67" s="241">
        <f t="shared" si="31"/>
        <v>66.3975</v>
      </c>
      <c r="AA67" s="241">
        <f t="shared" si="10"/>
        <v>194.085</v>
      </c>
      <c r="AB67" s="346"/>
      <c r="AC67" s="241">
        <f t="shared" si="23"/>
        <v>226.915</v>
      </c>
      <c r="AD67" s="241">
        <f t="shared" si="7"/>
        <v>147.49475</v>
      </c>
      <c r="AE67" s="346"/>
      <c r="AF67" s="241"/>
      <c r="AG67" s="241"/>
      <c r="AH67" s="241">
        <f t="shared" si="36"/>
        <v>73.747375</v>
      </c>
      <c r="AI67" s="241">
        <f t="shared" si="37"/>
        <v>73.747375</v>
      </c>
      <c r="AJ67" s="241">
        <f t="shared" si="24"/>
        <v>147.49475</v>
      </c>
      <c r="AK67" s="346"/>
      <c r="AL67" s="241">
        <f t="shared" si="25"/>
        <v>341.57975</v>
      </c>
      <c r="AM67" s="241">
        <f t="shared" si="26"/>
        <v>79.42025</v>
      </c>
      <c r="AN67" s="239"/>
    </row>
    <row r="68" spans="2:40">
      <c r="B68" s="233" t="s">
        <v>157</v>
      </c>
      <c r="C68" s="233" t="s">
        <v>26</v>
      </c>
      <c r="D68" s="233" t="s">
        <v>165</v>
      </c>
      <c r="E68" t="s">
        <v>166</v>
      </c>
      <c r="F68" s="239">
        <v>1</v>
      </c>
      <c r="G68" s="239">
        <v>310</v>
      </c>
      <c r="H68" s="239">
        <f t="shared" si="27"/>
        <v>311</v>
      </c>
      <c r="I68" s="346"/>
      <c r="J68" s="241">
        <v>103</v>
      </c>
      <c r="K68" s="241">
        <v>177</v>
      </c>
      <c r="L68" s="241">
        <v>26</v>
      </c>
      <c r="M68" s="346"/>
      <c r="N68" s="241">
        <v>86.8125</v>
      </c>
      <c r="O68" s="241">
        <f t="shared" si="5"/>
        <v>2.89375</v>
      </c>
      <c r="P68" s="241"/>
      <c r="Q68" s="346"/>
      <c r="R68" s="241"/>
      <c r="S68" s="241"/>
      <c r="T68" s="346"/>
      <c r="U68" s="241">
        <f t="shared" si="30"/>
        <v>52.0875</v>
      </c>
      <c r="V68" s="241">
        <f t="shared" si="6"/>
        <v>34.725</v>
      </c>
      <c r="W68" s="346"/>
      <c r="X68" s="241">
        <f t="shared" si="19"/>
        <v>62.505</v>
      </c>
      <c r="Y68" s="241">
        <f t="shared" si="31"/>
        <v>67.71375</v>
      </c>
      <c r="Z68" s="241">
        <f t="shared" si="31"/>
        <v>67.71375</v>
      </c>
      <c r="AA68" s="241">
        <f t="shared" si="10"/>
        <v>197.9325</v>
      </c>
      <c r="AB68" s="346"/>
      <c r="AC68" s="241">
        <f t="shared" ref="AC68:AC87" si="38">H68-AA68</f>
        <v>113.0675</v>
      </c>
      <c r="AD68" s="241">
        <f t="shared" si="7"/>
        <v>73.493875</v>
      </c>
      <c r="AE68" s="346"/>
      <c r="AF68" s="241"/>
      <c r="AG68" s="241"/>
      <c r="AH68" s="241"/>
      <c r="AI68" s="241"/>
      <c r="AJ68" s="241">
        <f t="shared" ref="AJ68:AJ87" si="39">SUM(AH68:AI68)</f>
        <v>0</v>
      </c>
      <c r="AK68" s="346"/>
      <c r="AL68" s="241">
        <f t="shared" ref="AL68:AL87" si="40">AJ68+AA68</f>
        <v>197.9325</v>
      </c>
      <c r="AM68" s="241">
        <f t="shared" ref="AM68:AM87" si="41">H68-AL68</f>
        <v>113.0675</v>
      </c>
      <c r="AN68" s="239"/>
    </row>
    <row r="69" spans="2:40">
      <c r="B69" s="233" t="s">
        <v>157</v>
      </c>
      <c r="C69" s="233" t="s">
        <v>26</v>
      </c>
      <c r="D69" s="233" t="s">
        <v>167</v>
      </c>
      <c r="E69" t="s">
        <v>168</v>
      </c>
      <c r="F69" s="239">
        <v>10</v>
      </c>
      <c r="G69" s="239">
        <v>322</v>
      </c>
      <c r="H69" s="239">
        <f t="shared" si="27"/>
        <v>332</v>
      </c>
      <c r="I69" s="346"/>
      <c r="J69" s="241">
        <v>173</v>
      </c>
      <c r="K69" s="241">
        <v>118</v>
      </c>
      <c r="L69" s="241">
        <v>28</v>
      </c>
      <c r="M69" s="346"/>
      <c r="N69" s="241">
        <v>51.125</v>
      </c>
      <c r="O69" s="241">
        <f t="shared" ref="O69:O87" si="42">N69/30</f>
        <v>1.70416666666667</v>
      </c>
      <c r="P69" s="241"/>
      <c r="Q69" s="346"/>
      <c r="R69" s="241"/>
      <c r="S69" s="241"/>
      <c r="T69" s="346"/>
      <c r="U69" s="241">
        <f t="shared" si="30"/>
        <v>30.675</v>
      </c>
      <c r="V69" s="241">
        <f t="shared" ref="V69:V87" si="43">N69-U69</f>
        <v>20.45</v>
      </c>
      <c r="W69" s="346"/>
      <c r="X69" s="241">
        <f t="shared" ref="X69:X87" si="44">$U69*120%</f>
        <v>36.81</v>
      </c>
      <c r="Y69" s="241">
        <f t="shared" ref="Y69:Z87" si="45">$U69*130%</f>
        <v>39.8775</v>
      </c>
      <c r="Z69" s="241">
        <f t="shared" si="45"/>
        <v>39.8775</v>
      </c>
      <c r="AA69" s="241">
        <f t="shared" ref="AA69:AA87" si="46">SUM(X69:Z69)</f>
        <v>116.565</v>
      </c>
      <c r="AB69" s="346"/>
      <c r="AC69" s="241">
        <f t="shared" si="38"/>
        <v>215.435</v>
      </c>
      <c r="AD69" s="241">
        <f t="shared" ref="AD69:AD87" si="47">AC69*65%</f>
        <v>140.03275</v>
      </c>
      <c r="AE69" s="346"/>
      <c r="AF69" s="241"/>
      <c r="AG69" s="241"/>
      <c r="AH69" s="241">
        <f t="shared" ref="AH69:AH71" si="48">AD69*50%</f>
        <v>70.016375</v>
      </c>
      <c r="AI69" s="241">
        <f t="shared" ref="AI69:AI71" si="49">AD69*50%</f>
        <v>70.016375</v>
      </c>
      <c r="AJ69" s="241">
        <f t="shared" si="39"/>
        <v>140.03275</v>
      </c>
      <c r="AK69" s="346"/>
      <c r="AL69" s="241">
        <f t="shared" si="40"/>
        <v>256.59775</v>
      </c>
      <c r="AM69" s="241">
        <f t="shared" si="41"/>
        <v>75.40225</v>
      </c>
      <c r="AN69" s="239"/>
    </row>
    <row r="70" spans="2:40">
      <c r="B70" s="233" t="s">
        <v>157</v>
      </c>
      <c r="C70" s="233" t="s">
        <v>26</v>
      </c>
      <c r="D70" s="233" t="s">
        <v>169</v>
      </c>
      <c r="E70" t="s">
        <v>170</v>
      </c>
      <c r="F70" s="239">
        <v>381</v>
      </c>
      <c r="G70" s="239">
        <v>135</v>
      </c>
      <c r="H70" s="239">
        <f t="shared" si="27"/>
        <v>516</v>
      </c>
      <c r="I70" s="346"/>
      <c r="J70" s="241">
        <v>246</v>
      </c>
      <c r="K70" s="241">
        <v>94</v>
      </c>
      <c r="L70" s="241">
        <v>174</v>
      </c>
      <c r="M70" s="346"/>
      <c r="N70" s="241">
        <v>49.0714285714286</v>
      </c>
      <c r="O70" s="241">
        <f t="shared" si="42"/>
        <v>1.63571428571429</v>
      </c>
      <c r="P70" s="241"/>
      <c r="Q70" s="346"/>
      <c r="R70" s="241"/>
      <c r="S70" s="241"/>
      <c r="T70" s="346"/>
      <c r="U70" s="241">
        <f t="shared" si="30"/>
        <v>29.4428571428572</v>
      </c>
      <c r="V70" s="241">
        <f t="shared" si="43"/>
        <v>19.6285714285714</v>
      </c>
      <c r="W70" s="346"/>
      <c r="X70" s="241">
        <f t="shared" si="44"/>
        <v>35.3314285714286</v>
      </c>
      <c r="Y70" s="241">
        <f t="shared" si="45"/>
        <v>38.2757142857143</v>
      </c>
      <c r="Z70" s="241">
        <f t="shared" si="45"/>
        <v>38.2757142857143</v>
      </c>
      <c r="AA70" s="241">
        <f t="shared" si="46"/>
        <v>111.882857142857</v>
      </c>
      <c r="AB70" s="346"/>
      <c r="AC70" s="241">
        <f t="shared" si="38"/>
        <v>404.117142857143</v>
      </c>
      <c r="AD70" s="241">
        <f t="shared" si="47"/>
        <v>262.676142857143</v>
      </c>
      <c r="AE70" s="346"/>
      <c r="AF70" s="241"/>
      <c r="AG70" s="241"/>
      <c r="AH70" s="241">
        <f t="shared" si="48"/>
        <v>131.338071428571</v>
      </c>
      <c r="AI70" s="241">
        <f t="shared" si="49"/>
        <v>131.338071428571</v>
      </c>
      <c r="AJ70" s="241">
        <f t="shared" si="39"/>
        <v>262.676142857143</v>
      </c>
      <c r="AK70" s="346"/>
      <c r="AL70" s="241">
        <f t="shared" si="40"/>
        <v>374.559</v>
      </c>
      <c r="AM70" s="241">
        <f t="shared" si="41"/>
        <v>141.441</v>
      </c>
      <c r="AN70" s="239"/>
    </row>
    <row r="71" spans="2:40">
      <c r="B71" s="233" t="s">
        <v>157</v>
      </c>
      <c r="C71" s="233" t="s">
        <v>26</v>
      </c>
      <c r="D71" s="233" t="s">
        <v>171</v>
      </c>
      <c r="E71" t="s">
        <v>172</v>
      </c>
      <c r="F71" s="239">
        <v>5</v>
      </c>
      <c r="G71" s="239">
        <v>390</v>
      </c>
      <c r="H71" s="239">
        <f t="shared" si="27"/>
        <v>395</v>
      </c>
      <c r="I71" s="346"/>
      <c r="J71" s="241">
        <v>170</v>
      </c>
      <c r="K71" s="241">
        <v>175</v>
      </c>
      <c r="L71" s="241">
        <v>38</v>
      </c>
      <c r="M71" s="346"/>
      <c r="N71" s="241">
        <v>58.625</v>
      </c>
      <c r="O71" s="241">
        <f t="shared" si="42"/>
        <v>1.95416666666667</v>
      </c>
      <c r="P71" s="241"/>
      <c r="Q71" s="346"/>
      <c r="R71" s="241"/>
      <c r="S71" s="241"/>
      <c r="T71" s="346"/>
      <c r="U71" s="241">
        <f t="shared" si="30"/>
        <v>35.175</v>
      </c>
      <c r="V71" s="241">
        <f t="shared" si="43"/>
        <v>23.45</v>
      </c>
      <c r="W71" s="346"/>
      <c r="X71" s="241">
        <f t="shared" si="44"/>
        <v>42.21</v>
      </c>
      <c r="Y71" s="241">
        <f t="shared" si="45"/>
        <v>45.7275</v>
      </c>
      <c r="Z71" s="241">
        <f t="shared" si="45"/>
        <v>45.7275</v>
      </c>
      <c r="AA71" s="241">
        <f t="shared" si="46"/>
        <v>133.665</v>
      </c>
      <c r="AB71" s="346"/>
      <c r="AC71" s="241">
        <f t="shared" si="38"/>
        <v>261.335</v>
      </c>
      <c r="AD71" s="241">
        <f t="shared" si="47"/>
        <v>169.86775</v>
      </c>
      <c r="AE71" s="346"/>
      <c r="AF71" s="241"/>
      <c r="AG71" s="241"/>
      <c r="AH71" s="241">
        <f t="shared" si="48"/>
        <v>84.933875</v>
      </c>
      <c r="AI71" s="241">
        <f t="shared" si="49"/>
        <v>84.933875</v>
      </c>
      <c r="AJ71" s="241">
        <f t="shared" si="39"/>
        <v>169.86775</v>
      </c>
      <c r="AK71" s="346"/>
      <c r="AL71" s="241">
        <f t="shared" si="40"/>
        <v>303.53275</v>
      </c>
      <c r="AM71" s="241">
        <f t="shared" si="41"/>
        <v>91.46725</v>
      </c>
      <c r="AN71" s="239"/>
    </row>
    <row r="72" spans="2:40">
      <c r="B72" s="233" t="s">
        <v>157</v>
      </c>
      <c r="C72" s="233" t="s">
        <v>26</v>
      </c>
      <c r="D72" s="233" t="s">
        <v>173</v>
      </c>
      <c r="E72" t="s">
        <v>174</v>
      </c>
      <c r="F72" s="239"/>
      <c r="G72" s="239">
        <v>240</v>
      </c>
      <c r="H72" s="239">
        <f t="shared" si="27"/>
        <v>240</v>
      </c>
      <c r="I72" s="346"/>
      <c r="J72" s="241">
        <v>88</v>
      </c>
      <c r="K72" s="241">
        <v>130</v>
      </c>
      <c r="L72" s="241">
        <v>19</v>
      </c>
      <c r="M72" s="346"/>
      <c r="N72" s="241">
        <v>89.125</v>
      </c>
      <c r="O72" s="241">
        <f t="shared" si="42"/>
        <v>2.97083333333333</v>
      </c>
      <c r="P72" s="241"/>
      <c r="Q72" s="346"/>
      <c r="R72" s="241"/>
      <c r="S72" s="241"/>
      <c r="T72" s="346"/>
      <c r="U72" s="241">
        <f t="shared" si="30"/>
        <v>53.475</v>
      </c>
      <c r="V72" s="241">
        <f t="shared" si="43"/>
        <v>35.65</v>
      </c>
      <c r="W72" s="346"/>
      <c r="X72" s="241">
        <f t="shared" si="44"/>
        <v>64.17</v>
      </c>
      <c r="Y72" s="241">
        <f t="shared" si="45"/>
        <v>69.5175</v>
      </c>
      <c r="Z72" s="241">
        <f t="shared" si="45"/>
        <v>69.5175</v>
      </c>
      <c r="AA72" s="241">
        <f t="shared" si="46"/>
        <v>203.205</v>
      </c>
      <c r="AB72" s="346"/>
      <c r="AC72" s="241">
        <f t="shared" si="38"/>
        <v>36.795</v>
      </c>
      <c r="AD72" s="241">
        <f t="shared" si="47"/>
        <v>23.91675</v>
      </c>
      <c r="AE72" s="346"/>
      <c r="AF72" s="241"/>
      <c r="AG72" s="241"/>
      <c r="AH72" s="241"/>
      <c r="AI72" s="241"/>
      <c r="AJ72" s="241">
        <f t="shared" si="39"/>
        <v>0</v>
      </c>
      <c r="AK72" s="346"/>
      <c r="AL72" s="241">
        <f t="shared" si="40"/>
        <v>203.205</v>
      </c>
      <c r="AM72" s="241">
        <f t="shared" si="41"/>
        <v>36.795</v>
      </c>
      <c r="AN72" s="239"/>
    </row>
    <row r="73" spans="2:40">
      <c r="B73" s="233" t="s">
        <v>157</v>
      </c>
      <c r="C73" s="233" t="s">
        <v>26</v>
      </c>
      <c r="D73" s="233" t="s">
        <v>175</v>
      </c>
      <c r="E73" t="s">
        <v>176</v>
      </c>
      <c r="F73" s="239">
        <v>2</v>
      </c>
      <c r="G73" s="239">
        <v>210</v>
      </c>
      <c r="H73" s="239">
        <f t="shared" si="27"/>
        <v>212</v>
      </c>
      <c r="I73" s="346"/>
      <c r="J73" s="241">
        <v>52</v>
      </c>
      <c r="K73" s="241">
        <v>127</v>
      </c>
      <c r="L73" s="241">
        <v>29</v>
      </c>
      <c r="M73" s="346"/>
      <c r="N73" s="241">
        <v>60.5333333333333</v>
      </c>
      <c r="O73" s="241">
        <f t="shared" si="42"/>
        <v>2.01777777777778</v>
      </c>
      <c r="P73" s="241"/>
      <c r="Q73" s="346"/>
      <c r="R73" s="241"/>
      <c r="S73" s="241"/>
      <c r="T73" s="346"/>
      <c r="U73" s="241">
        <f t="shared" si="30"/>
        <v>36.32</v>
      </c>
      <c r="V73" s="241">
        <f t="shared" si="43"/>
        <v>24.2133333333333</v>
      </c>
      <c r="W73" s="346"/>
      <c r="X73" s="241">
        <f t="shared" si="44"/>
        <v>43.584</v>
      </c>
      <c r="Y73" s="241">
        <f t="shared" si="45"/>
        <v>47.216</v>
      </c>
      <c r="Z73" s="241">
        <f t="shared" si="45"/>
        <v>47.216</v>
      </c>
      <c r="AA73" s="241">
        <f t="shared" si="46"/>
        <v>138.016</v>
      </c>
      <c r="AB73" s="346"/>
      <c r="AC73" s="241">
        <f t="shared" si="38"/>
        <v>73.9840000000001</v>
      </c>
      <c r="AD73" s="241">
        <f t="shared" si="47"/>
        <v>48.0896</v>
      </c>
      <c r="AE73" s="346"/>
      <c r="AF73" s="241"/>
      <c r="AG73" s="241"/>
      <c r="AH73" s="241"/>
      <c r="AI73" s="241"/>
      <c r="AJ73" s="241">
        <f t="shared" si="39"/>
        <v>0</v>
      </c>
      <c r="AK73" s="346"/>
      <c r="AL73" s="241">
        <f t="shared" si="40"/>
        <v>138.016</v>
      </c>
      <c r="AM73" s="241">
        <f t="shared" si="41"/>
        <v>73.9840000000001</v>
      </c>
      <c r="AN73" s="239"/>
    </row>
    <row r="74" spans="2:40">
      <c r="B74" s="233" t="s">
        <v>157</v>
      </c>
      <c r="C74" s="233" t="s">
        <v>38</v>
      </c>
      <c r="D74" s="233" t="s">
        <v>177</v>
      </c>
      <c r="E74" s="339" t="s">
        <v>178</v>
      </c>
      <c r="F74" s="239">
        <v>682</v>
      </c>
      <c r="G74" s="239">
        <v>1719</v>
      </c>
      <c r="H74" s="239">
        <f t="shared" si="27"/>
        <v>2401</v>
      </c>
      <c r="I74" s="346"/>
      <c r="J74" s="241">
        <v>823</v>
      </c>
      <c r="K74" s="241">
        <v>1062</v>
      </c>
      <c r="L74" s="241">
        <v>252</v>
      </c>
      <c r="M74" s="346"/>
      <c r="N74" s="241">
        <v>155.666666666667</v>
      </c>
      <c r="O74" s="241">
        <f t="shared" si="42"/>
        <v>5.1888888888889</v>
      </c>
      <c r="P74" s="241"/>
      <c r="Q74" s="346"/>
      <c r="R74" s="241">
        <v>365</v>
      </c>
      <c r="S74" s="352">
        <v>44986</v>
      </c>
      <c r="T74" s="346"/>
      <c r="U74" s="241">
        <f t="shared" si="30"/>
        <v>93.4000000000002</v>
      </c>
      <c r="V74" s="241">
        <f t="shared" si="43"/>
        <v>62.2666666666668</v>
      </c>
      <c r="W74" s="346"/>
      <c r="X74" s="241">
        <f t="shared" si="44"/>
        <v>112.08</v>
      </c>
      <c r="Y74" s="241">
        <f t="shared" si="45"/>
        <v>121.42</v>
      </c>
      <c r="Z74" s="241">
        <f t="shared" si="45"/>
        <v>121.42</v>
      </c>
      <c r="AA74" s="241">
        <f t="shared" si="46"/>
        <v>354.920000000001</v>
      </c>
      <c r="AB74" s="346"/>
      <c r="AC74" s="241">
        <f t="shared" si="38"/>
        <v>2046.08</v>
      </c>
      <c r="AD74" s="241">
        <f t="shared" si="47"/>
        <v>1329.952</v>
      </c>
      <c r="AE74" s="346"/>
      <c r="AF74" s="241"/>
      <c r="AG74" s="241"/>
      <c r="AH74" s="241">
        <f t="shared" ref="AH74:AH86" si="50">AD74*50%</f>
        <v>664.976</v>
      </c>
      <c r="AI74" s="241">
        <f t="shared" ref="AI74:AI86" si="51">AD74*50%</f>
        <v>664.976</v>
      </c>
      <c r="AJ74" s="241">
        <f t="shared" si="39"/>
        <v>1329.952</v>
      </c>
      <c r="AK74" s="346"/>
      <c r="AL74" s="241">
        <f t="shared" si="40"/>
        <v>1684.872</v>
      </c>
      <c r="AM74" s="241">
        <f t="shared" si="41"/>
        <v>716.128</v>
      </c>
      <c r="AN74" s="239"/>
    </row>
    <row r="75" spans="2:40">
      <c r="B75" s="233" t="s">
        <v>157</v>
      </c>
      <c r="C75" s="233" t="s">
        <v>38</v>
      </c>
      <c r="D75" s="233" t="s">
        <v>179</v>
      </c>
      <c r="E75" s="337" t="s">
        <v>180</v>
      </c>
      <c r="F75" s="239">
        <v>95</v>
      </c>
      <c r="G75" s="239">
        <v>1379</v>
      </c>
      <c r="H75" s="239">
        <f t="shared" si="27"/>
        <v>1474</v>
      </c>
      <c r="I75" s="346"/>
      <c r="J75" s="241">
        <v>397</v>
      </c>
      <c r="K75" s="241">
        <v>743</v>
      </c>
      <c r="L75" s="241">
        <v>217</v>
      </c>
      <c r="M75" s="346"/>
      <c r="N75" s="241">
        <v>250.6</v>
      </c>
      <c r="O75" s="241">
        <f t="shared" si="42"/>
        <v>8.35333333333333</v>
      </c>
      <c r="P75" s="241"/>
      <c r="Q75" s="346"/>
      <c r="R75" s="241">
        <v>514</v>
      </c>
      <c r="S75" s="352">
        <v>45323</v>
      </c>
      <c r="T75" s="346"/>
      <c r="U75" s="241">
        <f t="shared" si="30"/>
        <v>150.36</v>
      </c>
      <c r="V75" s="241">
        <f t="shared" si="43"/>
        <v>100.24</v>
      </c>
      <c r="W75" s="346"/>
      <c r="X75" s="241">
        <f t="shared" si="44"/>
        <v>180.432</v>
      </c>
      <c r="Y75" s="241">
        <f t="shared" si="45"/>
        <v>195.468</v>
      </c>
      <c r="Z75" s="241">
        <f t="shared" si="45"/>
        <v>195.468</v>
      </c>
      <c r="AA75" s="241">
        <f t="shared" si="46"/>
        <v>571.368</v>
      </c>
      <c r="AB75" s="346"/>
      <c r="AC75" s="241">
        <f t="shared" si="38"/>
        <v>902.632</v>
      </c>
      <c r="AD75" s="241">
        <f t="shared" si="47"/>
        <v>586.7108</v>
      </c>
      <c r="AE75" s="346"/>
      <c r="AF75" s="241"/>
      <c r="AG75" s="241"/>
      <c r="AH75" s="241">
        <f t="shared" si="50"/>
        <v>293.3554</v>
      </c>
      <c r="AI75" s="241">
        <f t="shared" si="51"/>
        <v>293.3554</v>
      </c>
      <c r="AJ75" s="241">
        <f t="shared" si="39"/>
        <v>586.7108</v>
      </c>
      <c r="AK75" s="346"/>
      <c r="AL75" s="241">
        <f t="shared" si="40"/>
        <v>1158.0788</v>
      </c>
      <c r="AM75" s="241">
        <f t="shared" si="41"/>
        <v>315.9212</v>
      </c>
      <c r="AN75" s="239"/>
    </row>
    <row r="76" spans="2:40">
      <c r="B76" s="233" t="s">
        <v>157</v>
      </c>
      <c r="C76" s="233" t="s">
        <v>38</v>
      </c>
      <c r="D76" s="233" t="s">
        <v>181</v>
      </c>
      <c r="E76" s="337" t="s">
        <v>182</v>
      </c>
      <c r="F76" s="239">
        <v>765</v>
      </c>
      <c r="G76" s="239">
        <v>1503</v>
      </c>
      <c r="H76" s="239">
        <f t="shared" si="27"/>
        <v>2268</v>
      </c>
      <c r="I76" s="346"/>
      <c r="J76" s="241">
        <v>837</v>
      </c>
      <c r="K76" s="241">
        <v>1026</v>
      </c>
      <c r="L76" s="241">
        <v>147</v>
      </c>
      <c r="M76" s="346"/>
      <c r="N76" s="241">
        <v>279.733333333333</v>
      </c>
      <c r="O76" s="241">
        <f t="shared" si="42"/>
        <v>9.32444444444443</v>
      </c>
      <c r="P76" s="241"/>
      <c r="Q76" s="346"/>
      <c r="R76" s="241">
        <v>499</v>
      </c>
      <c r="S76" s="352">
        <v>45292</v>
      </c>
      <c r="T76" s="346"/>
      <c r="U76" s="241">
        <f t="shared" si="30"/>
        <v>167.84</v>
      </c>
      <c r="V76" s="241">
        <f t="shared" si="43"/>
        <v>111.893333333333</v>
      </c>
      <c r="W76" s="346"/>
      <c r="X76" s="241">
        <f t="shared" si="44"/>
        <v>201.408</v>
      </c>
      <c r="Y76" s="241">
        <f t="shared" si="45"/>
        <v>218.192</v>
      </c>
      <c r="Z76" s="241">
        <f t="shared" si="45"/>
        <v>218.192</v>
      </c>
      <c r="AA76" s="241">
        <f t="shared" si="46"/>
        <v>637.791999999999</v>
      </c>
      <c r="AB76" s="346"/>
      <c r="AC76" s="241">
        <f t="shared" si="38"/>
        <v>1630.208</v>
      </c>
      <c r="AD76" s="241">
        <f t="shared" si="47"/>
        <v>1059.6352</v>
      </c>
      <c r="AE76" s="346"/>
      <c r="AF76" s="241"/>
      <c r="AG76" s="241"/>
      <c r="AH76" s="241">
        <f t="shared" si="50"/>
        <v>529.8176</v>
      </c>
      <c r="AI76" s="241">
        <f t="shared" si="51"/>
        <v>529.8176</v>
      </c>
      <c r="AJ76" s="241">
        <f t="shared" si="39"/>
        <v>1059.6352</v>
      </c>
      <c r="AK76" s="346"/>
      <c r="AL76" s="241">
        <f t="shared" si="40"/>
        <v>1697.4272</v>
      </c>
      <c r="AM76" s="241">
        <f t="shared" si="41"/>
        <v>570.5728</v>
      </c>
      <c r="AN76" s="239"/>
    </row>
    <row r="77" spans="2:40">
      <c r="B77" s="233" t="s">
        <v>160</v>
      </c>
      <c r="C77" s="233" t="s">
        <v>38</v>
      </c>
      <c r="D77" s="233" t="s">
        <v>183</v>
      </c>
      <c r="E77" s="338" t="s">
        <v>184</v>
      </c>
      <c r="F77" s="239">
        <v>109</v>
      </c>
      <c r="G77" s="239">
        <v>1837</v>
      </c>
      <c r="H77" s="239">
        <f t="shared" si="27"/>
        <v>1946</v>
      </c>
      <c r="I77" s="346"/>
      <c r="J77" s="241">
        <v>681</v>
      </c>
      <c r="K77" s="241">
        <v>894</v>
      </c>
      <c r="L77" s="241">
        <v>206</v>
      </c>
      <c r="M77" s="346"/>
      <c r="N77" s="241">
        <v>422.2</v>
      </c>
      <c r="O77" s="241">
        <f t="shared" si="42"/>
        <v>14.0733333333333</v>
      </c>
      <c r="P77" s="241"/>
      <c r="Q77" s="346"/>
      <c r="R77" s="241">
        <v>852</v>
      </c>
      <c r="S77" s="352">
        <v>45292</v>
      </c>
      <c r="T77" s="346"/>
      <c r="U77" s="241">
        <f t="shared" si="30"/>
        <v>253.32</v>
      </c>
      <c r="V77" s="241">
        <f t="shared" si="43"/>
        <v>168.88</v>
      </c>
      <c r="W77" s="346"/>
      <c r="X77" s="241">
        <f t="shared" si="44"/>
        <v>303.984</v>
      </c>
      <c r="Y77" s="241">
        <f t="shared" si="45"/>
        <v>329.316</v>
      </c>
      <c r="Z77" s="241">
        <f t="shared" si="45"/>
        <v>329.316</v>
      </c>
      <c r="AA77" s="241">
        <f t="shared" si="46"/>
        <v>962.616</v>
      </c>
      <c r="AB77" s="346"/>
      <c r="AC77" s="241">
        <f t="shared" si="38"/>
        <v>983.384</v>
      </c>
      <c r="AD77" s="241">
        <f t="shared" si="47"/>
        <v>639.1996</v>
      </c>
      <c r="AE77" s="346"/>
      <c r="AF77" s="241"/>
      <c r="AG77" s="241"/>
      <c r="AH77" s="241">
        <f t="shared" si="50"/>
        <v>319.5998</v>
      </c>
      <c r="AI77" s="241">
        <f t="shared" si="51"/>
        <v>319.5998</v>
      </c>
      <c r="AJ77" s="241">
        <f t="shared" si="39"/>
        <v>639.1996</v>
      </c>
      <c r="AK77" s="346"/>
      <c r="AL77" s="241">
        <f t="shared" si="40"/>
        <v>1601.8156</v>
      </c>
      <c r="AM77" s="241">
        <f t="shared" si="41"/>
        <v>344.1844</v>
      </c>
      <c r="AN77" s="239"/>
    </row>
    <row r="78" spans="2:40">
      <c r="B78" s="233" t="s">
        <v>157</v>
      </c>
      <c r="C78" s="233" t="s">
        <v>33</v>
      </c>
      <c r="D78" s="233" t="s">
        <v>185</v>
      </c>
      <c r="E78" s="337" t="s">
        <v>186</v>
      </c>
      <c r="F78" s="239">
        <v>3818</v>
      </c>
      <c r="G78" s="239">
        <v>72</v>
      </c>
      <c r="H78" s="239">
        <f t="shared" si="27"/>
        <v>3890</v>
      </c>
      <c r="I78" s="346"/>
      <c r="J78" s="241">
        <v>1598</v>
      </c>
      <c r="K78" s="241">
        <v>1466</v>
      </c>
      <c r="L78" s="241">
        <v>708</v>
      </c>
      <c r="M78" s="346"/>
      <c r="N78" s="241">
        <v>197.533333333333</v>
      </c>
      <c r="O78" s="241">
        <f t="shared" si="42"/>
        <v>6.58444444444443</v>
      </c>
      <c r="P78" s="241"/>
      <c r="Q78" s="346"/>
      <c r="R78" s="241">
        <v>330</v>
      </c>
      <c r="S78" s="352">
        <v>45231</v>
      </c>
      <c r="T78" s="346"/>
      <c r="U78" s="241">
        <f>N78*100%</f>
        <v>197.533333333333</v>
      </c>
      <c r="V78" s="241">
        <f t="shared" si="43"/>
        <v>0</v>
      </c>
      <c r="W78" s="346"/>
      <c r="X78" s="241">
        <f t="shared" si="44"/>
        <v>237.04</v>
      </c>
      <c r="Y78" s="241">
        <f t="shared" si="45"/>
        <v>256.793333333333</v>
      </c>
      <c r="Z78" s="241">
        <f t="shared" si="45"/>
        <v>256.793333333333</v>
      </c>
      <c r="AA78" s="241">
        <f t="shared" si="46"/>
        <v>750.626666666665</v>
      </c>
      <c r="AB78" s="346"/>
      <c r="AC78" s="241">
        <f t="shared" si="38"/>
        <v>3139.37333333333</v>
      </c>
      <c r="AD78" s="241">
        <f t="shared" si="47"/>
        <v>2040.59266666667</v>
      </c>
      <c r="AE78" s="346"/>
      <c r="AF78" s="241"/>
      <c r="AG78" s="241"/>
      <c r="AH78" s="241">
        <f t="shared" si="50"/>
        <v>1020.29633333333</v>
      </c>
      <c r="AI78" s="241">
        <f t="shared" si="51"/>
        <v>1020.29633333333</v>
      </c>
      <c r="AJ78" s="241">
        <f t="shared" si="39"/>
        <v>2040.59266666667</v>
      </c>
      <c r="AK78" s="346"/>
      <c r="AL78" s="241">
        <f t="shared" si="40"/>
        <v>2791.21933333333</v>
      </c>
      <c r="AM78" s="241">
        <f t="shared" si="41"/>
        <v>1098.78066666667</v>
      </c>
      <c r="AN78" s="239"/>
    </row>
    <row r="79" spans="2:40">
      <c r="B79" s="233" t="s">
        <v>160</v>
      </c>
      <c r="C79" s="233" t="s">
        <v>38</v>
      </c>
      <c r="D79" s="233" t="s">
        <v>187</v>
      </c>
      <c r="E79" s="338" t="s">
        <v>188</v>
      </c>
      <c r="F79" s="239">
        <v>95</v>
      </c>
      <c r="G79" s="239">
        <v>1998</v>
      </c>
      <c r="H79" s="239">
        <f t="shared" si="27"/>
        <v>2093</v>
      </c>
      <c r="I79" s="346"/>
      <c r="J79" s="241">
        <v>705</v>
      </c>
      <c r="K79" s="241">
        <v>948</v>
      </c>
      <c r="L79" s="241">
        <v>271</v>
      </c>
      <c r="M79" s="346"/>
      <c r="N79" s="241">
        <v>372.6</v>
      </c>
      <c r="O79" s="241">
        <f t="shared" si="42"/>
        <v>12.42</v>
      </c>
      <c r="P79" s="241"/>
      <c r="Q79" s="346"/>
      <c r="R79" s="241">
        <v>789</v>
      </c>
      <c r="S79" s="352">
        <v>45108</v>
      </c>
      <c r="T79" s="346"/>
      <c r="U79" s="241">
        <f>N79*60%</f>
        <v>223.56</v>
      </c>
      <c r="V79" s="241">
        <f t="shared" si="43"/>
        <v>149.04</v>
      </c>
      <c r="W79" s="346"/>
      <c r="X79" s="241">
        <f t="shared" si="44"/>
        <v>268.272</v>
      </c>
      <c r="Y79" s="241">
        <f t="shared" si="45"/>
        <v>290.628</v>
      </c>
      <c r="Z79" s="241">
        <f t="shared" si="45"/>
        <v>290.628</v>
      </c>
      <c r="AA79" s="241">
        <f t="shared" si="46"/>
        <v>849.528</v>
      </c>
      <c r="AB79" s="346"/>
      <c r="AC79" s="241">
        <f t="shared" si="38"/>
        <v>1243.472</v>
      </c>
      <c r="AD79" s="241">
        <f t="shared" si="47"/>
        <v>808.2568</v>
      </c>
      <c r="AE79" s="346"/>
      <c r="AF79" s="241"/>
      <c r="AG79" s="241"/>
      <c r="AH79" s="241">
        <f t="shared" si="50"/>
        <v>404.1284</v>
      </c>
      <c r="AI79" s="241">
        <f t="shared" si="51"/>
        <v>404.1284</v>
      </c>
      <c r="AJ79" s="241">
        <f t="shared" si="39"/>
        <v>808.2568</v>
      </c>
      <c r="AK79" s="346"/>
      <c r="AL79" s="241">
        <f t="shared" si="40"/>
        <v>1657.7848</v>
      </c>
      <c r="AM79" s="241">
        <f t="shared" si="41"/>
        <v>435.2152</v>
      </c>
      <c r="AN79" s="239"/>
    </row>
    <row r="80" spans="2:40">
      <c r="B80" s="233" t="s">
        <v>157</v>
      </c>
      <c r="C80" s="233" t="s">
        <v>33</v>
      </c>
      <c r="D80" s="233" t="s">
        <v>189</v>
      </c>
      <c r="E80" s="337" t="s">
        <v>190</v>
      </c>
      <c r="F80" s="239">
        <v>1559</v>
      </c>
      <c r="G80" s="239">
        <v>829</v>
      </c>
      <c r="H80" s="239">
        <f t="shared" si="27"/>
        <v>2388</v>
      </c>
      <c r="I80" s="346"/>
      <c r="J80" s="241">
        <v>728</v>
      </c>
      <c r="K80" s="241">
        <v>1172</v>
      </c>
      <c r="L80" s="241">
        <v>393</v>
      </c>
      <c r="M80" s="346"/>
      <c r="N80" s="241">
        <v>242</v>
      </c>
      <c r="O80" s="241">
        <f t="shared" si="42"/>
        <v>8.06666666666667</v>
      </c>
      <c r="P80" s="241"/>
      <c r="Q80" s="346"/>
      <c r="R80" s="241">
        <v>345</v>
      </c>
      <c r="S80" s="352">
        <v>45352</v>
      </c>
      <c r="T80" s="346"/>
      <c r="U80" s="241">
        <f>N80*100%</f>
        <v>242</v>
      </c>
      <c r="V80" s="241">
        <f t="shared" si="43"/>
        <v>0</v>
      </c>
      <c r="W80" s="346"/>
      <c r="X80" s="241">
        <f t="shared" si="44"/>
        <v>290.4</v>
      </c>
      <c r="Y80" s="241">
        <f t="shared" si="45"/>
        <v>314.6</v>
      </c>
      <c r="Z80" s="241">
        <f t="shared" si="45"/>
        <v>314.6</v>
      </c>
      <c r="AA80" s="241">
        <f t="shared" si="46"/>
        <v>919.6</v>
      </c>
      <c r="AB80" s="346"/>
      <c r="AC80" s="241">
        <f t="shared" si="38"/>
        <v>1468.4</v>
      </c>
      <c r="AD80" s="241">
        <f t="shared" si="47"/>
        <v>954.46</v>
      </c>
      <c r="AE80" s="346"/>
      <c r="AF80" s="241"/>
      <c r="AG80" s="241"/>
      <c r="AH80" s="241">
        <f t="shared" si="50"/>
        <v>477.23</v>
      </c>
      <c r="AI80" s="241">
        <f t="shared" si="51"/>
        <v>477.23</v>
      </c>
      <c r="AJ80" s="241">
        <f t="shared" si="39"/>
        <v>954.46</v>
      </c>
      <c r="AK80" s="346"/>
      <c r="AL80" s="241">
        <f t="shared" si="40"/>
        <v>1874.06</v>
      </c>
      <c r="AM80" s="241">
        <f t="shared" si="41"/>
        <v>513.94</v>
      </c>
      <c r="AN80" s="239"/>
    </row>
    <row r="81" spans="2:40">
      <c r="B81" s="233" t="s">
        <v>157</v>
      </c>
      <c r="C81" s="233" t="s">
        <v>38</v>
      </c>
      <c r="D81" s="233" t="s">
        <v>191</v>
      </c>
      <c r="E81" s="339" t="s">
        <v>192</v>
      </c>
      <c r="F81" s="239">
        <v>1543</v>
      </c>
      <c r="G81" s="239">
        <v>638</v>
      </c>
      <c r="H81" s="239">
        <f t="shared" si="27"/>
        <v>2181</v>
      </c>
      <c r="I81" s="346"/>
      <c r="J81" s="241">
        <v>1002</v>
      </c>
      <c r="K81" s="241">
        <v>774</v>
      </c>
      <c r="L81" s="241">
        <v>334</v>
      </c>
      <c r="M81" s="346"/>
      <c r="N81" s="241">
        <v>123.571428571429</v>
      </c>
      <c r="O81" s="241">
        <f t="shared" si="42"/>
        <v>4.11904761904763</v>
      </c>
      <c r="P81" s="241"/>
      <c r="Q81" s="346"/>
      <c r="R81" s="241">
        <v>280</v>
      </c>
      <c r="S81" s="352">
        <v>45139</v>
      </c>
      <c r="T81" s="346"/>
      <c r="U81" s="241">
        <f>N81*60%</f>
        <v>74.1428571428574</v>
      </c>
      <c r="V81" s="241">
        <f t="shared" si="43"/>
        <v>49.4285714285716</v>
      </c>
      <c r="W81" s="346"/>
      <c r="X81" s="241">
        <f t="shared" si="44"/>
        <v>88.9714285714289</v>
      </c>
      <c r="Y81" s="241">
        <f t="shared" si="45"/>
        <v>96.3857142857146</v>
      </c>
      <c r="Z81" s="241">
        <f t="shared" si="45"/>
        <v>96.3857142857146</v>
      </c>
      <c r="AA81" s="241">
        <f t="shared" si="46"/>
        <v>281.742857142858</v>
      </c>
      <c r="AB81" s="346"/>
      <c r="AC81" s="241">
        <f t="shared" si="38"/>
        <v>1899.25714285714</v>
      </c>
      <c r="AD81" s="241">
        <f t="shared" si="47"/>
        <v>1234.51714285714</v>
      </c>
      <c r="AE81" s="346"/>
      <c r="AF81" s="241"/>
      <c r="AG81" s="241"/>
      <c r="AH81" s="241">
        <f t="shared" si="50"/>
        <v>617.258571428571</v>
      </c>
      <c r="AI81" s="241">
        <f t="shared" si="51"/>
        <v>617.258571428571</v>
      </c>
      <c r="AJ81" s="241">
        <f t="shared" si="39"/>
        <v>1234.51714285714</v>
      </c>
      <c r="AK81" s="346"/>
      <c r="AL81" s="241">
        <f t="shared" si="40"/>
        <v>1516.26</v>
      </c>
      <c r="AM81" s="241">
        <f t="shared" si="41"/>
        <v>664.74</v>
      </c>
      <c r="AN81" s="239"/>
    </row>
    <row r="82" spans="2:40">
      <c r="B82" s="233" t="s">
        <v>157</v>
      </c>
      <c r="C82" s="233" t="s">
        <v>33</v>
      </c>
      <c r="D82" s="233" t="s">
        <v>193</v>
      </c>
      <c r="E82" s="338" t="s">
        <v>194</v>
      </c>
      <c r="F82" s="239">
        <v>2654</v>
      </c>
      <c r="G82" s="239">
        <v>18</v>
      </c>
      <c r="H82" s="239">
        <f t="shared" ref="H82:H90" si="52">SUM(F82:G82)</f>
        <v>2672</v>
      </c>
      <c r="I82" s="346"/>
      <c r="J82" s="241">
        <v>1277</v>
      </c>
      <c r="K82" s="241">
        <v>913</v>
      </c>
      <c r="L82" s="241">
        <v>414</v>
      </c>
      <c r="M82" s="346"/>
      <c r="N82" s="241">
        <v>300.416666666667</v>
      </c>
      <c r="O82" s="241">
        <f t="shared" si="42"/>
        <v>10.0138888888889</v>
      </c>
      <c r="P82" s="241"/>
      <c r="Q82" s="346"/>
      <c r="R82" s="241">
        <v>509</v>
      </c>
      <c r="S82" s="352">
        <v>45352</v>
      </c>
      <c r="T82" s="346"/>
      <c r="U82" s="241">
        <f>N82*100%</f>
        <v>300.416666666667</v>
      </c>
      <c r="V82" s="241">
        <f t="shared" si="43"/>
        <v>0</v>
      </c>
      <c r="W82" s="346"/>
      <c r="X82" s="241">
        <f t="shared" si="44"/>
        <v>360.5</v>
      </c>
      <c r="Y82" s="241">
        <f t="shared" si="45"/>
        <v>390.541666666667</v>
      </c>
      <c r="Z82" s="241">
        <f t="shared" si="45"/>
        <v>390.541666666667</v>
      </c>
      <c r="AA82" s="241">
        <f t="shared" si="46"/>
        <v>1141.58333333333</v>
      </c>
      <c r="AB82" s="346"/>
      <c r="AC82" s="241">
        <f t="shared" si="38"/>
        <v>1530.41666666667</v>
      </c>
      <c r="AD82" s="241">
        <f t="shared" si="47"/>
        <v>994.770833333333</v>
      </c>
      <c r="AE82" s="346"/>
      <c r="AF82" s="241"/>
      <c r="AG82" s="241"/>
      <c r="AH82" s="241">
        <f t="shared" si="50"/>
        <v>497.385416666666</v>
      </c>
      <c r="AI82" s="241">
        <f t="shared" si="51"/>
        <v>497.385416666666</v>
      </c>
      <c r="AJ82" s="241">
        <f t="shared" si="39"/>
        <v>994.770833333333</v>
      </c>
      <c r="AK82" s="346"/>
      <c r="AL82" s="241">
        <f t="shared" si="40"/>
        <v>2136.35416666667</v>
      </c>
      <c r="AM82" s="241">
        <f t="shared" si="41"/>
        <v>535.645833333333</v>
      </c>
      <c r="AN82" s="239"/>
    </row>
    <row r="83" spans="2:40">
      <c r="B83" s="233" t="s">
        <v>157</v>
      </c>
      <c r="C83" s="233" t="s">
        <v>38</v>
      </c>
      <c r="D83" s="233" t="s">
        <v>195</v>
      </c>
      <c r="E83" s="337" t="s">
        <v>196</v>
      </c>
      <c r="F83" s="239">
        <v>578</v>
      </c>
      <c r="G83" s="239">
        <v>1159</v>
      </c>
      <c r="H83" s="239">
        <f t="shared" si="52"/>
        <v>1737</v>
      </c>
      <c r="I83" s="346"/>
      <c r="J83" s="241">
        <v>621</v>
      </c>
      <c r="K83" s="241">
        <v>800</v>
      </c>
      <c r="L83" s="241">
        <v>261</v>
      </c>
      <c r="M83" s="346"/>
      <c r="N83" s="241">
        <v>138.133333333333</v>
      </c>
      <c r="O83" s="241">
        <f t="shared" si="42"/>
        <v>4.60444444444443</v>
      </c>
      <c r="P83" s="241"/>
      <c r="Q83" s="346"/>
      <c r="R83" s="241">
        <v>301</v>
      </c>
      <c r="S83" s="352">
        <v>45108</v>
      </c>
      <c r="T83" s="346"/>
      <c r="U83" s="241">
        <f>N83*60%</f>
        <v>82.8799999999998</v>
      </c>
      <c r="V83" s="241">
        <f t="shared" si="43"/>
        <v>55.2533333333332</v>
      </c>
      <c r="W83" s="346"/>
      <c r="X83" s="241">
        <f t="shared" si="44"/>
        <v>99.4559999999998</v>
      </c>
      <c r="Y83" s="241">
        <f t="shared" si="45"/>
        <v>107.744</v>
      </c>
      <c r="Z83" s="241">
        <f t="shared" si="45"/>
        <v>107.744</v>
      </c>
      <c r="AA83" s="241">
        <f t="shared" si="46"/>
        <v>314.943999999999</v>
      </c>
      <c r="AB83" s="346"/>
      <c r="AC83" s="241">
        <f t="shared" si="38"/>
        <v>1422.056</v>
      </c>
      <c r="AD83" s="241">
        <f t="shared" si="47"/>
        <v>924.3364</v>
      </c>
      <c r="AE83" s="346"/>
      <c r="AF83" s="241"/>
      <c r="AG83" s="241"/>
      <c r="AH83" s="241">
        <f t="shared" si="50"/>
        <v>462.1682</v>
      </c>
      <c r="AI83" s="241">
        <f t="shared" si="51"/>
        <v>462.1682</v>
      </c>
      <c r="AJ83" s="241">
        <f t="shared" si="39"/>
        <v>924.3364</v>
      </c>
      <c r="AK83" s="346"/>
      <c r="AL83" s="241">
        <f t="shared" si="40"/>
        <v>1239.2804</v>
      </c>
      <c r="AM83" s="241">
        <f t="shared" si="41"/>
        <v>497.7196</v>
      </c>
      <c r="AN83" s="239"/>
    </row>
    <row r="84" spans="2:40">
      <c r="B84" s="233" t="s">
        <v>157</v>
      </c>
      <c r="C84" s="233" t="s">
        <v>38</v>
      </c>
      <c r="D84" s="233" t="s">
        <v>197</v>
      </c>
      <c r="E84" s="337" t="s">
        <v>198</v>
      </c>
      <c r="F84" s="239">
        <v>3089</v>
      </c>
      <c r="G84" s="239">
        <v>518</v>
      </c>
      <c r="H84" s="239">
        <f t="shared" si="52"/>
        <v>3607</v>
      </c>
      <c r="I84" s="346"/>
      <c r="J84" s="241">
        <v>1077</v>
      </c>
      <c r="K84" s="241">
        <v>1601</v>
      </c>
      <c r="L84" s="241">
        <v>895</v>
      </c>
      <c r="M84" s="346"/>
      <c r="N84" s="241">
        <v>95.2666666666667</v>
      </c>
      <c r="O84" s="241">
        <f t="shared" si="42"/>
        <v>3.17555555555556</v>
      </c>
      <c r="P84" s="241"/>
      <c r="Q84" s="346"/>
      <c r="R84" s="241">
        <v>197</v>
      </c>
      <c r="S84" s="352">
        <v>45139</v>
      </c>
      <c r="T84" s="346"/>
      <c r="U84" s="241">
        <f>N84*60%</f>
        <v>57.16</v>
      </c>
      <c r="V84" s="241">
        <f t="shared" si="43"/>
        <v>38.1066666666667</v>
      </c>
      <c r="W84" s="346"/>
      <c r="X84" s="241">
        <f t="shared" si="44"/>
        <v>68.592</v>
      </c>
      <c r="Y84" s="241">
        <f t="shared" si="45"/>
        <v>74.308</v>
      </c>
      <c r="Z84" s="241">
        <f t="shared" si="45"/>
        <v>74.308</v>
      </c>
      <c r="AA84" s="241">
        <f t="shared" si="46"/>
        <v>217.208</v>
      </c>
      <c r="AB84" s="346"/>
      <c r="AC84" s="241">
        <f t="shared" si="38"/>
        <v>3389.792</v>
      </c>
      <c r="AD84" s="241">
        <f t="shared" si="47"/>
        <v>2203.3648</v>
      </c>
      <c r="AE84" s="346"/>
      <c r="AF84" s="241"/>
      <c r="AG84" s="241"/>
      <c r="AH84" s="241">
        <f t="shared" si="50"/>
        <v>1101.6824</v>
      </c>
      <c r="AI84" s="241">
        <f t="shared" si="51"/>
        <v>1101.6824</v>
      </c>
      <c r="AJ84" s="241">
        <f t="shared" si="39"/>
        <v>2203.3648</v>
      </c>
      <c r="AK84" s="346"/>
      <c r="AL84" s="241">
        <f t="shared" si="40"/>
        <v>2420.5728</v>
      </c>
      <c r="AM84" s="241">
        <f t="shared" si="41"/>
        <v>1186.4272</v>
      </c>
      <c r="AN84" s="239"/>
    </row>
    <row r="85" spans="2:40">
      <c r="B85" s="233" t="s">
        <v>160</v>
      </c>
      <c r="C85" s="233" t="s">
        <v>38</v>
      </c>
      <c r="D85" s="233" t="s">
        <v>199</v>
      </c>
      <c r="E85" s="338" t="s">
        <v>200</v>
      </c>
      <c r="F85" s="239">
        <v>2155</v>
      </c>
      <c r="G85" s="239">
        <v>1216</v>
      </c>
      <c r="H85" s="239">
        <f t="shared" si="52"/>
        <v>3371</v>
      </c>
      <c r="I85" s="346"/>
      <c r="J85" s="241">
        <v>1241</v>
      </c>
      <c r="K85" s="241">
        <v>1462</v>
      </c>
      <c r="L85" s="241">
        <v>463</v>
      </c>
      <c r="M85" s="346"/>
      <c r="N85" s="241">
        <v>294</v>
      </c>
      <c r="O85" s="241">
        <f t="shared" si="42"/>
        <v>9.8</v>
      </c>
      <c r="P85" s="241"/>
      <c r="Q85" s="346"/>
      <c r="R85" s="241">
        <v>636</v>
      </c>
      <c r="S85" s="352">
        <v>45139</v>
      </c>
      <c r="T85" s="346"/>
      <c r="U85" s="241">
        <f>N85*60%</f>
        <v>176.4</v>
      </c>
      <c r="V85" s="241">
        <f t="shared" si="43"/>
        <v>117.6</v>
      </c>
      <c r="W85" s="346"/>
      <c r="X85" s="241">
        <f t="shared" si="44"/>
        <v>211.68</v>
      </c>
      <c r="Y85" s="241">
        <f t="shared" si="45"/>
        <v>229.32</v>
      </c>
      <c r="Z85" s="241">
        <f t="shared" si="45"/>
        <v>229.32</v>
      </c>
      <c r="AA85" s="241">
        <f t="shared" si="46"/>
        <v>670.32</v>
      </c>
      <c r="AB85" s="346"/>
      <c r="AC85" s="241">
        <f t="shared" si="38"/>
        <v>2700.68</v>
      </c>
      <c r="AD85" s="241">
        <f t="shared" si="47"/>
        <v>1755.442</v>
      </c>
      <c r="AE85" s="346"/>
      <c r="AF85" s="241"/>
      <c r="AG85" s="241"/>
      <c r="AH85" s="241">
        <f t="shared" si="50"/>
        <v>877.721</v>
      </c>
      <c r="AI85" s="241">
        <f t="shared" si="51"/>
        <v>877.721</v>
      </c>
      <c r="AJ85" s="241">
        <f t="shared" si="39"/>
        <v>1755.442</v>
      </c>
      <c r="AK85" s="346"/>
      <c r="AL85" s="241">
        <f t="shared" si="40"/>
        <v>2425.762</v>
      </c>
      <c r="AM85" s="241">
        <f t="shared" si="41"/>
        <v>945.238</v>
      </c>
      <c r="AN85" s="239"/>
    </row>
    <row r="86" spans="2:40">
      <c r="B86" s="233" t="s">
        <v>157</v>
      </c>
      <c r="C86" s="233" t="s">
        <v>38</v>
      </c>
      <c r="D86" s="233" t="s">
        <v>201</v>
      </c>
      <c r="E86" s="338" t="s">
        <v>202</v>
      </c>
      <c r="F86" s="239">
        <v>162</v>
      </c>
      <c r="G86" s="239">
        <v>2011</v>
      </c>
      <c r="H86" s="239">
        <f t="shared" si="52"/>
        <v>2173</v>
      </c>
      <c r="I86" s="346"/>
      <c r="J86" s="241">
        <v>627</v>
      </c>
      <c r="K86" s="241">
        <v>1071</v>
      </c>
      <c r="L86" s="241">
        <v>309</v>
      </c>
      <c r="M86" s="346"/>
      <c r="N86" s="241">
        <v>367.866666666667</v>
      </c>
      <c r="O86" s="241">
        <f t="shared" si="42"/>
        <v>12.2622222222222</v>
      </c>
      <c r="P86" s="241"/>
      <c r="Q86" s="346"/>
      <c r="R86" s="241">
        <v>735</v>
      </c>
      <c r="S86" s="352">
        <v>44927</v>
      </c>
      <c r="T86" s="346"/>
      <c r="U86" s="241">
        <f>N86*60%</f>
        <v>220.72</v>
      </c>
      <c r="V86" s="241">
        <f t="shared" si="43"/>
        <v>147.146666666667</v>
      </c>
      <c r="W86" s="346"/>
      <c r="X86" s="241">
        <f t="shared" si="44"/>
        <v>264.864</v>
      </c>
      <c r="Y86" s="241">
        <f t="shared" si="45"/>
        <v>286.936</v>
      </c>
      <c r="Z86" s="241">
        <f t="shared" si="45"/>
        <v>286.936</v>
      </c>
      <c r="AA86" s="241">
        <f t="shared" si="46"/>
        <v>838.736000000001</v>
      </c>
      <c r="AB86" s="346"/>
      <c r="AC86" s="241">
        <f t="shared" si="38"/>
        <v>1334.264</v>
      </c>
      <c r="AD86" s="241">
        <f t="shared" si="47"/>
        <v>867.271599999999</v>
      </c>
      <c r="AE86" s="346"/>
      <c r="AF86" s="241"/>
      <c r="AG86" s="241"/>
      <c r="AH86" s="241">
        <f t="shared" si="50"/>
        <v>433.6358</v>
      </c>
      <c r="AI86" s="241">
        <f t="shared" si="51"/>
        <v>433.6358</v>
      </c>
      <c r="AJ86" s="241">
        <f t="shared" si="39"/>
        <v>867.271599999999</v>
      </c>
      <c r="AK86" s="346"/>
      <c r="AL86" s="241">
        <f t="shared" si="40"/>
        <v>1706.0076</v>
      </c>
      <c r="AM86" s="241">
        <f t="shared" si="41"/>
        <v>466.9924</v>
      </c>
      <c r="AN86" s="239"/>
    </row>
    <row r="87" spans="2:40">
      <c r="B87" s="233" t="s">
        <v>157</v>
      </c>
      <c r="C87" s="233" t="s">
        <v>38</v>
      </c>
      <c r="D87" s="233" t="s">
        <v>203</v>
      </c>
      <c r="E87" s="339" t="s">
        <v>204</v>
      </c>
      <c r="F87" s="239">
        <v>779</v>
      </c>
      <c r="G87" s="239">
        <v>1</v>
      </c>
      <c r="H87" s="239">
        <f t="shared" si="52"/>
        <v>780</v>
      </c>
      <c r="I87" s="346"/>
      <c r="J87" s="241">
        <v>327</v>
      </c>
      <c r="K87" s="241">
        <v>336</v>
      </c>
      <c r="L87" s="241">
        <v>23</v>
      </c>
      <c r="M87" s="346"/>
      <c r="N87" s="241">
        <v>200.692307692308</v>
      </c>
      <c r="O87" s="241">
        <f t="shared" si="42"/>
        <v>6.6897435897436</v>
      </c>
      <c r="P87" s="241"/>
      <c r="Q87" s="346"/>
      <c r="R87" s="241">
        <v>506</v>
      </c>
      <c r="S87" s="352">
        <v>45323</v>
      </c>
      <c r="T87" s="346"/>
      <c r="U87" s="241">
        <f>N87*60%</f>
        <v>120.415384615385</v>
      </c>
      <c r="V87" s="241">
        <f t="shared" si="43"/>
        <v>80.2769230769232</v>
      </c>
      <c r="W87" s="346"/>
      <c r="X87" s="241">
        <f t="shared" si="44"/>
        <v>144.498461538462</v>
      </c>
      <c r="Y87" s="241">
        <f t="shared" si="45"/>
        <v>156.54</v>
      </c>
      <c r="Z87" s="241">
        <f t="shared" si="45"/>
        <v>156.54</v>
      </c>
      <c r="AA87" s="241">
        <f t="shared" si="46"/>
        <v>457.578461538462</v>
      </c>
      <c r="AB87" s="346"/>
      <c r="AC87" s="241">
        <f t="shared" si="38"/>
        <v>322.421538461538</v>
      </c>
      <c r="AD87" s="241">
        <f t="shared" si="47"/>
        <v>209.574</v>
      </c>
      <c r="AE87" s="346"/>
      <c r="AF87" s="241"/>
      <c r="AG87" s="241"/>
      <c r="AH87" s="241"/>
      <c r="AI87" s="241"/>
      <c r="AJ87" s="241">
        <f t="shared" si="39"/>
        <v>0</v>
      </c>
      <c r="AK87" s="346"/>
      <c r="AL87" s="241">
        <f t="shared" si="40"/>
        <v>457.578461538462</v>
      </c>
      <c r="AM87" s="241">
        <f t="shared" si="41"/>
        <v>322.421538461538</v>
      </c>
      <c r="AN87" s="239"/>
    </row>
    <row r="88" spans="2:40">
      <c r="B88" s="233"/>
      <c r="C88" s="233"/>
      <c r="D88" s="233"/>
      <c r="F88" s="239"/>
      <c r="G88" s="239"/>
      <c r="H88" s="239"/>
      <c r="I88" s="355"/>
      <c r="J88" s="239"/>
      <c r="K88" s="239"/>
      <c r="L88" s="239"/>
      <c r="M88" s="355"/>
      <c r="N88" s="241"/>
      <c r="O88" s="241"/>
      <c r="P88" s="241"/>
      <c r="Q88" s="355"/>
      <c r="R88" s="241"/>
      <c r="S88" s="241"/>
      <c r="T88" s="355"/>
      <c r="U88" s="239"/>
      <c r="V88" s="241"/>
      <c r="W88" s="355"/>
      <c r="X88" s="239"/>
      <c r="Y88" s="239"/>
      <c r="Z88" s="239"/>
      <c r="AA88" s="239"/>
      <c r="AB88" s="355"/>
      <c r="AC88" s="239"/>
      <c r="AD88" s="239"/>
      <c r="AE88" s="355"/>
      <c r="AF88" s="239"/>
      <c r="AG88" s="239"/>
      <c r="AH88" s="239"/>
      <c r="AI88" s="239"/>
      <c r="AJ88" s="239"/>
      <c r="AK88" s="355"/>
      <c r="AL88" s="239"/>
      <c r="AM88" s="239"/>
      <c r="AN88" s="239"/>
    </row>
    <row r="89" spans="2:40">
      <c r="B89" s="233"/>
      <c r="C89" s="233"/>
      <c r="D89" s="233"/>
      <c r="F89" s="239"/>
      <c r="G89" s="239"/>
      <c r="H89" s="239"/>
      <c r="I89" s="355"/>
      <c r="J89" s="239"/>
      <c r="K89" s="239"/>
      <c r="L89" s="239"/>
      <c r="M89" s="355"/>
      <c r="N89" s="241"/>
      <c r="O89" s="241"/>
      <c r="P89" s="241"/>
      <c r="Q89" s="355"/>
      <c r="R89" s="241"/>
      <c r="S89" s="241"/>
      <c r="T89" s="355"/>
      <c r="U89" s="239"/>
      <c r="V89" s="241"/>
      <c r="W89" s="355"/>
      <c r="X89" s="239"/>
      <c r="Y89" s="239"/>
      <c r="Z89" s="239"/>
      <c r="AA89" s="239"/>
      <c r="AB89" s="355"/>
      <c r="AC89" s="239"/>
      <c r="AD89" s="239"/>
      <c r="AE89" s="355"/>
      <c r="AF89" s="239"/>
      <c r="AG89" s="239"/>
      <c r="AH89" s="239"/>
      <c r="AI89" s="239"/>
      <c r="AJ89" s="239"/>
      <c r="AK89" s="355"/>
      <c r="AL89" s="239"/>
      <c r="AM89" s="239"/>
      <c r="AN89" s="239"/>
    </row>
    <row r="90" spans="2:40">
      <c r="B90" s="233" t="s">
        <v>205</v>
      </c>
      <c r="C90" s="233" t="s">
        <v>206</v>
      </c>
      <c r="D90" s="233"/>
      <c r="E90" t="s">
        <v>206</v>
      </c>
      <c r="F90" s="239"/>
      <c r="G90" s="239">
        <v>46939</v>
      </c>
      <c r="H90" s="239">
        <f t="shared" si="52"/>
        <v>46939</v>
      </c>
      <c r="I90" s="355"/>
      <c r="J90" s="239"/>
      <c r="K90" s="239"/>
      <c r="L90" s="239"/>
      <c r="M90" s="355"/>
      <c r="N90" s="241"/>
      <c r="O90" s="241"/>
      <c r="P90" s="241"/>
      <c r="Q90" s="355"/>
      <c r="R90" s="241"/>
      <c r="S90" s="241"/>
      <c r="T90" s="355"/>
      <c r="U90" s="239"/>
      <c r="V90" s="241"/>
      <c r="W90" s="355"/>
      <c r="X90" s="239"/>
      <c r="Y90" s="239"/>
      <c r="Z90" s="239"/>
      <c r="AA90" s="239"/>
      <c r="AB90" s="355"/>
      <c r="AC90" s="239"/>
      <c r="AD90" s="239"/>
      <c r="AE90" s="355"/>
      <c r="AF90" s="239"/>
      <c r="AG90" s="239"/>
      <c r="AH90" s="239"/>
      <c r="AI90" s="239"/>
      <c r="AJ90" s="239"/>
      <c r="AK90" s="355"/>
      <c r="AL90" s="239"/>
      <c r="AM90" s="239"/>
      <c r="AN90" s="239"/>
    </row>
  </sheetData>
  <autoFilter xmlns:etc="http://www.wps.cn/officeDocument/2017/etCustomData" ref="B3:AN9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Q172"/>
  <sheetViews>
    <sheetView zoomScale="78" zoomScaleNormal="78" workbookViewId="0">
      <pane xSplit="5" ySplit="12" topLeftCell="H13" activePane="bottomRight" state="frozen"/>
      <selection/>
      <selection pane="topRight"/>
      <selection pane="bottomLeft"/>
      <selection pane="bottomRight" activeCell="AW143" sqref="AW143"/>
    </sheetView>
  </sheetViews>
  <sheetFormatPr defaultColWidth="9" defaultRowHeight="15"/>
  <cols>
    <col min="1" max="1" width="0.857142857142857" customWidth="1"/>
    <col min="2" max="2" width="13.7142857142857" customWidth="1"/>
    <col min="3" max="3" width="10" customWidth="1"/>
    <col min="4" max="4" width="8.28571428571429" customWidth="1"/>
    <col min="5" max="5" width="41.1428571428571" customWidth="1"/>
    <col min="6" max="7" width="7" customWidth="1"/>
    <col min="8" max="8" width="7.85714285714286" customWidth="1"/>
    <col min="9" max="9" width="1.14285714285714" style="330" customWidth="1"/>
    <col min="10" max="12" width="8.14285714285714" customWidth="1"/>
    <col min="13" max="13" width="1.14285714285714" style="330" customWidth="1"/>
    <col min="14" max="14" width="10.1428571428571" style="331" customWidth="1"/>
    <col min="15" max="15" width="7" style="331" customWidth="1"/>
    <col min="16" max="16" width="1.14285714285714" style="330" hidden="1" customWidth="1"/>
    <col min="17" max="17" width="12.5714285714286" style="331" hidden="1" customWidth="1"/>
    <col min="18" max="18" width="10.1428571428571" style="332" hidden="1" customWidth="1"/>
    <col min="19" max="19" width="1.14285714285714" style="330" hidden="1" customWidth="1"/>
    <col min="20" max="20" width="10.5714285714286" hidden="1" customWidth="1"/>
    <col min="21" max="21" width="11.5714285714286" style="331" hidden="1" customWidth="1"/>
    <col min="22" max="22" width="1.14285714285714" style="330" customWidth="1"/>
    <col min="23" max="26" width="8.14285714285714" customWidth="1"/>
    <col min="27" max="27" width="1.14285714285714" style="330" customWidth="1"/>
    <col min="28" max="31" width="7.71428571428571" customWidth="1"/>
    <col min="32" max="32" width="1.14285714285714" style="330" customWidth="1"/>
    <col min="33" max="33" width="2.14285714285714" customWidth="1"/>
    <col min="34" max="34" width="11.2857142857143" hidden="1" customWidth="1"/>
    <col min="35" max="35" width="1.14285714285714" style="330" customWidth="1"/>
    <col min="36" max="37" width="7.14285714285714" customWidth="1"/>
    <col min="38" max="38" width="9.57142857142857" customWidth="1"/>
    <col min="39" max="39" width="11.5714285714286" customWidth="1"/>
    <col min="40" max="40" width="11.2857142857143" customWidth="1"/>
    <col min="41" max="43" width="9" hidden="1" customWidth="1"/>
  </cols>
  <sheetData>
    <row r="1" spans="6:39">
      <c r="F1" s="333" t="s">
        <v>1</v>
      </c>
      <c r="G1" s="333"/>
      <c r="H1" s="333"/>
      <c r="J1" s="333" t="s">
        <v>207</v>
      </c>
      <c r="K1" s="333"/>
      <c r="L1" s="333"/>
      <c r="N1" s="340" t="s">
        <v>208</v>
      </c>
      <c r="O1" s="340"/>
      <c r="T1" s="347">
        <v>0.6</v>
      </c>
      <c r="U1" s="347">
        <v>0.4</v>
      </c>
      <c r="W1" s="333" t="s">
        <v>209</v>
      </c>
      <c r="X1" s="333"/>
      <c r="Y1" s="333"/>
      <c r="Z1" s="333"/>
      <c r="AB1" s="353" t="s">
        <v>210</v>
      </c>
      <c r="AC1" s="353"/>
      <c r="AD1" s="353"/>
      <c r="AE1" s="353"/>
      <c r="AJ1" s="333" t="s">
        <v>210</v>
      </c>
      <c r="AK1" s="333"/>
      <c r="AL1" s="333"/>
      <c r="AM1" s="333"/>
    </row>
    <row r="2" ht="6" customHeight="1" spans="3:39">
      <c r="C2" s="233" t="s">
        <v>26</v>
      </c>
      <c r="T2" s="347"/>
      <c r="U2" s="347"/>
      <c r="X2" s="348"/>
      <c r="AB2" s="347"/>
      <c r="AC2" s="347"/>
      <c r="AD2" s="347"/>
      <c r="AE2" s="347"/>
      <c r="AM2" s="239">
        <f>SUMIF(C13:C96,C2,AM13:AM96)</f>
        <v>34008</v>
      </c>
    </row>
    <row r="3" hidden="1" spans="3:39">
      <c r="C3" s="233" t="s">
        <v>33</v>
      </c>
      <c r="T3" s="347"/>
      <c r="U3" s="347"/>
      <c r="X3" s="348"/>
      <c r="AB3" s="347"/>
      <c r="AC3" s="347"/>
      <c r="AD3" s="347"/>
      <c r="AE3" s="347"/>
      <c r="AM3" s="239">
        <f>SUMIF(C13:C96,C3,AM13:AM96)</f>
        <v>23304</v>
      </c>
    </row>
    <row r="4" hidden="1" spans="3:39">
      <c r="C4" s="233" t="s">
        <v>38</v>
      </c>
      <c r="T4" s="347"/>
      <c r="U4" s="347"/>
      <c r="X4" s="348"/>
      <c r="AB4" s="347"/>
      <c r="AC4" s="347"/>
      <c r="AD4" s="347"/>
      <c r="AE4" s="347"/>
      <c r="AM4" s="239">
        <f>SUMIF(C13:C96,C4,AM13:AM96)</f>
        <v>86142</v>
      </c>
    </row>
    <row r="5" hidden="1" spans="3:39">
      <c r="C5" s="233" t="s">
        <v>211</v>
      </c>
      <c r="T5" s="347"/>
      <c r="U5" s="347"/>
      <c r="X5" s="348"/>
      <c r="AB5" s="347"/>
      <c r="AC5" s="347"/>
      <c r="AD5" s="347"/>
      <c r="AE5" s="347"/>
      <c r="AM5" s="241">
        <f>SUMIF(C13:C168,C5,AM13:AM168)</f>
        <v>16843.8871131813</v>
      </c>
    </row>
    <row r="6" hidden="1" spans="3:39">
      <c r="C6" s="233" t="s">
        <v>206</v>
      </c>
      <c r="T6" s="347"/>
      <c r="U6" s="347"/>
      <c r="X6" s="348"/>
      <c r="AB6" s="347"/>
      <c r="AC6" s="347"/>
      <c r="AD6" s="347"/>
      <c r="AE6" s="347"/>
      <c r="AM6" s="241">
        <f>SUMIF(C13:C168,C6,AM13:AM170)</f>
        <v>59280.83014358</v>
      </c>
    </row>
    <row r="7" hidden="1" spans="3:39">
      <c r="C7" s="233" t="s">
        <v>212</v>
      </c>
      <c r="T7" s="347"/>
      <c r="U7" s="347"/>
      <c r="X7" s="348"/>
      <c r="AB7" s="347"/>
      <c r="AC7" s="347"/>
      <c r="AD7" s="347"/>
      <c r="AE7" s="347"/>
      <c r="AM7" s="241">
        <f>SUMIF(C13:C168,C7,AM13:AM168)</f>
        <v>8230</v>
      </c>
    </row>
    <row r="8" hidden="1" spans="3:39">
      <c r="C8" s="233" t="s">
        <v>213</v>
      </c>
      <c r="T8" s="347"/>
      <c r="U8" s="347"/>
      <c r="X8" s="348"/>
      <c r="AB8" s="347"/>
      <c r="AC8" s="347"/>
      <c r="AD8" s="347"/>
      <c r="AE8" s="347"/>
      <c r="AM8" s="241">
        <f>SUMIF(C13:C170,C8,AM13:AM170)</f>
        <v>1110</v>
      </c>
    </row>
    <row r="9" hidden="1" spans="3:39">
      <c r="C9" s="233"/>
      <c r="T9" s="347"/>
      <c r="U9" s="347"/>
      <c r="X9" s="348"/>
      <c r="AB9" s="347"/>
      <c r="AC9" s="347"/>
      <c r="AD9" s="347"/>
      <c r="AE9" s="347"/>
      <c r="AM9" s="349">
        <f>SUM(AM2:AM8)</f>
        <v>228918.717256761</v>
      </c>
    </row>
    <row r="10" hidden="1" spans="3:31">
      <c r="C10" s="233"/>
      <c r="T10" s="347"/>
      <c r="U10" s="347"/>
      <c r="X10" s="348"/>
      <c r="AB10" s="347"/>
      <c r="AC10" s="347"/>
      <c r="AD10" s="347"/>
      <c r="AE10" s="347"/>
    </row>
    <row r="11" s="233" customFormat="1" ht="13.5" customHeight="1" spans="5:40">
      <c r="E11" s="233" t="s">
        <v>0</v>
      </c>
      <c r="F11" s="334">
        <f>SUBTOTAL(9,F13:F96)</f>
        <v>57113</v>
      </c>
      <c r="G11" s="334">
        <f>SUBTOTAL(9,G13:G96)</f>
        <v>81694</v>
      </c>
      <c r="H11" s="334">
        <f>SUBTOTAL(9,H13:H96)</f>
        <v>138807</v>
      </c>
      <c r="I11" s="341"/>
      <c r="J11" s="334" t="s">
        <v>1</v>
      </c>
      <c r="K11" s="334" t="s">
        <v>1</v>
      </c>
      <c r="L11" s="334" t="s">
        <v>1</v>
      </c>
      <c r="M11" s="341"/>
      <c r="N11" s="342">
        <f>SUBTOTAL(9,N13:N170)</f>
        <v>28010.2014499389</v>
      </c>
      <c r="O11" s="342">
        <f>SUBTOTAL(9,O13:O170)</f>
        <v>763.848937220187</v>
      </c>
      <c r="P11" s="341"/>
      <c r="Q11" s="349">
        <f>SUBTOTAL(9,Q13:Q96)</f>
        <v>39787</v>
      </c>
      <c r="R11" s="350"/>
      <c r="S11" s="341"/>
      <c r="T11" s="349">
        <f>SUBTOTAL(9,T13:T96)</f>
        <v>12492.7208699634</v>
      </c>
      <c r="U11" s="349">
        <f>N11-T11</f>
        <v>15517.4805799756</v>
      </c>
      <c r="V11" s="341"/>
      <c r="W11" s="342">
        <f>SUBTOTAL(9,W13:W170)</f>
        <v>1033</v>
      </c>
      <c r="X11" s="342">
        <f>SUBTOTAL(9,X13:X170)</f>
        <v>1288.85</v>
      </c>
      <c r="Y11" s="342">
        <f>SUBTOTAL(9,Y13:Y170)</f>
        <v>1280.85</v>
      </c>
      <c r="Z11" s="342">
        <f>SUBTOTAL(9,Z13:Z170)</f>
        <v>3602.7</v>
      </c>
      <c r="AA11" s="341"/>
      <c r="AB11" s="349">
        <f t="shared" ref="AB11:AE11" si="0">SUBTOTAL(9,AB13:AB170)</f>
        <v>30990</v>
      </c>
      <c r="AC11" s="349">
        <f t="shared" si="0"/>
        <v>38665.5</v>
      </c>
      <c r="AD11" s="349">
        <f t="shared" si="0"/>
        <v>38425.5</v>
      </c>
      <c r="AE11" s="349">
        <f t="shared" si="0"/>
        <v>108081</v>
      </c>
      <c r="AF11" s="341"/>
      <c r="AG11" s="349"/>
      <c r="AH11" s="349"/>
      <c r="AI11" s="341"/>
      <c r="AJ11" s="349">
        <f t="shared" ref="AJ11:AM11" si="1">SUBTOTAL(9,AJ13:AJ170)</f>
        <v>60894.6159573709</v>
      </c>
      <c r="AK11" s="349">
        <f t="shared" si="1"/>
        <v>60894.6159573709</v>
      </c>
      <c r="AL11" s="349">
        <f t="shared" si="1"/>
        <v>120837.717256761</v>
      </c>
      <c r="AM11" s="349">
        <f t="shared" si="1"/>
        <v>228918.717256761</v>
      </c>
      <c r="AN11" s="354"/>
    </row>
    <row r="12" s="232" customFormat="1" ht="44.25" customHeight="1" spans="2:42">
      <c r="B12" s="335" t="s">
        <v>2</v>
      </c>
      <c r="C12" s="335" t="s">
        <v>3</v>
      </c>
      <c r="D12" s="335" t="s">
        <v>4</v>
      </c>
      <c r="E12" s="335" t="s">
        <v>5</v>
      </c>
      <c r="F12" s="336" t="s">
        <v>6</v>
      </c>
      <c r="G12" s="336" t="s">
        <v>7</v>
      </c>
      <c r="H12" s="336" t="s">
        <v>8</v>
      </c>
      <c r="I12" s="343"/>
      <c r="J12" s="344" t="s">
        <v>9</v>
      </c>
      <c r="K12" s="344" t="s">
        <v>10</v>
      </c>
      <c r="L12" s="344" t="s">
        <v>11</v>
      </c>
      <c r="M12" s="343"/>
      <c r="N12" s="345" t="s">
        <v>12</v>
      </c>
      <c r="O12" s="345" t="s">
        <v>13</v>
      </c>
      <c r="P12" s="343"/>
      <c r="Q12" s="345" t="s">
        <v>14</v>
      </c>
      <c r="R12" s="351" t="s">
        <v>15</v>
      </c>
      <c r="S12" s="343"/>
      <c r="T12" s="344" t="s">
        <v>6</v>
      </c>
      <c r="U12" s="345" t="s">
        <v>16</v>
      </c>
      <c r="V12" s="343"/>
      <c r="W12" s="207" t="s">
        <v>17</v>
      </c>
      <c r="X12" s="207" t="s">
        <v>18</v>
      </c>
      <c r="Y12" s="207" t="s">
        <v>19</v>
      </c>
      <c r="Z12" s="207" t="s">
        <v>20</v>
      </c>
      <c r="AA12" s="343"/>
      <c r="AB12" s="207" t="s">
        <v>17</v>
      </c>
      <c r="AC12" s="207" t="s">
        <v>18</v>
      </c>
      <c r="AD12" s="207" t="s">
        <v>19</v>
      </c>
      <c r="AE12" s="207" t="s">
        <v>20</v>
      </c>
      <c r="AF12" s="343"/>
      <c r="AG12" s="207"/>
      <c r="AH12" s="344"/>
      <c r="AI12" s="343"/>
      <c r="AJ12" s="207" t="s">
        <v>22</v>
      </c>
      <c r="AK12" s="207" t="s">
        <v>23</v>
      </c>
      <c r="AL12" s="207" t="s">
        <v>0</v>
      </c>
      <c r="AM12" s="207" t="s">
        <v>214</v>
      </c>
      <c r="AN12" s="344"/>
      <c r="AO12" s="207" t="s">
        <v>22</v>
      </c>
      <c r="AP12" s="207" t="s">
        <v>23</v>
      </c>
    </row>
    <row r="13" spans="2:43">
      <c r="B13" s="233" t="s">
        <v>25</v>
      </c>
      <c r="C13" s="233" t="s">
        <v>26</v>
      </c>
      <c r="D13" s="233" t="s">
        <v>27</v>
      </c>
      <c r="E13" t="s">
        <v>28</v>
      </c>
      <c r="F13" s="239">
        <v>137</v>
      </c>
      <c r="G13" s="239">
        <v>274</v>
      </c>
      <c r="H13" s="239">
        <v>411</v>
      </c>
      <c r="I13" s="346"/>
      <c r="J13" s="241">
        <v>73</v>
      </c>
      <c r="K13" s="241">
        <v>234</v>
      </c>
      <c r="L13" s="241">
        <v>98</v>
      </c>
      <c r="M13" s="346"/>
      <c r="N13" s="241">
        <v>62.6</v>
      </c>
      <c r="O13" s="241">
        <v>2.08666666666667</v>
      </c>
      <c r="P13" s="346"/>
      <c r="Q13" s="241"/>
      <c r="R13" s="241"/>
      <c r="S13" s="346"/>
      <c r="T13" s="241">
        <v>37.56</v>
      </c>
      <c r="U13" s="241">
        <v>25.04</v>
      </c>
      <c r="V13" s="346"/>
      <c r="W13" s="241">
        <v>4</v>
      </c>
      <c r="X13" s="241">
        <v>6</v>
      </c>
      <c r="Y13" s="241">
        <v>6</v>
      </c>
      <c r="Z13" s="241">
        <v>16</v>
      </c>
      <c r="AA13" s="346"/>
      <c r="AB13" s="241">
        <v>120</v>
      </c>
      <c r="AC13" s="241">
        <v>180</v>
      </c>
      <c r="AD13" s="241">
        <v>180</v>
      </c>
      <c r="AE13" s="241">
        <v>480</v>
      </c>
      <c r="AF13" s="346"/>
      <c r="AG13" s="241"/>
      <c r="AH13" s="241">
        <v>-44.85</v>
      </c>
      <c r="AI13" s="346"/>
      <c r="AJ13" s="241">
        <v>234</v>
      </c>
      <c r="AK13" s="241">
        <v>234</v>
      </c>
      <c r="AL13" s="241">
        <v>468</v>
      </c>
      <c r="AM13" s="241">
        <v>948</v>
      </c>
      <c r="AN13" s="239"/>
      <c r="AO13">
        <v>41</v>
      </c>
      <c r="AP13">
        <v>107</v>
      </c>
      <c r="AQ13">
        <f>SUM(AO13:AP13)</f>
        <v>148</v>
      </c>
    </row>
    <row r="14" spans="2:43">
      <c r="B14" s="233" t="s">
        <v>25</v>
      </c>
      <c r="C14" s="233" t="s">
        <v>26</v>
      </c>
      <c r="D14" s="233" t="s">
        <v>29</v>
      </c>
      <c r="E14" t="s">
        <v>30</v>
      </c>
      <c r="F14" s="239">
        <v>3</v>
      </c>
      <c r="G14" s="239">
        <v>480</v>
      </c>
      <c r="H14" s="239">
        <v>483</v>
      </c>
      <c r="I14" s="346"/>
      <c r="J14" s="241">
        <v>191</v>
      </c>
      <c r="K14" s="241">
        <v>255</v>
      </c>
      <c r="L14" s="241">
        <v>33</v>
      </c>
      <c r="M14" s="346"/>
      <c r="N14" s="241">
        <v>128.875</v>
      </c>
      <c r="O14" s="241">
        <v>4.29583333333333</v>
      </c>
      <c r="P14" s="346"/>
      <c r="Q14" s="241"/>
      <c r="R14" s="241"/>
      <c r="S14" s="346"/>
      <c r="T14" s="241">
        <v>77.325</v>
      </c>
      <c r="U14" s="241">
        <v>51.55</v>
      </c>
      <c r="V14" s="346"/>
      <c r="W14" s="241">
        <v>6</v>
      </c>
      <c r="X14" s="241">
        <v>8</v>
      </c>
      <c r="Y14" s="241">
        <v>8</v>
      </c>
      <c r="Z14" s="241">
        <v>22</v>
      </c>
      <c r="AA14" s="346"/>
      <c r="AB14" s="241">
        <v>180</v>
      </c>
      <c r="AC14" s="241">
        <v>240</v>
      </c>
      <c r="AD14" s="241">
        <v>240</v>
      </c>
      <c r="AE14" s="241">
        <v>660</v>
      </c>
      <c r="AF14" s="346"/>
      <c r="AG14" s="241"/>
      <c r="AH14" s="241">
        <v>-115.05</v>
      </c>
      <c r="AI14" s="346"/>
      <c r="AJ14" s="241">
        <v>312</v>
      </c>
      <c r="AK14" s="241">
        <v>312</v>
      </c>
      <c r="AL14" s="241">
        <v>624</v>
      </c>
      <c r="AM14" s="241">
        <v>1284</v>
      </c>
      <c r="AN14" s="239"/>
      <c r="AO14">
        <v>200</v>
      </c>
      <c r="AP14">
        <v>157</v>
      </c>
      <c r="AQ14">
        <f t="shared" ref="AQ14:AQ46" si="2">SUM(AO14:AP14)</f>
        <v>357</v>
      </c>
    </row>
    <row r="15" spans="2:43">
      <c r="B15" s="233" t="s">
        <v>25</v>
      </c>
      <c r="C15" s="233" t="s">
        <v>26</v>
      </c>
      <c r="D15" s="233" t="s">
        <v>31</v>
      </c>
      <c r="E15" t="s">
        <v>32</v>
      </c>
      <c r="F15" s="239">
        <v>13</v>
      </c>
      <c r="G15" s="239">
        <v>878</v>
      </c>
      <c r="H15" s="239">
        <v>891</v>
      </c>
      <c r="I15" s="346"/>
      <c r="J15" s="241">
        <v>269</v>
      </c>
      <c r="K15" s="241">
        <v>491</v>
      </c>
      <c r="L15" s="241">
        <v>123</v>
      </c>
      <c r="M15" s="346"/>
      <c r="N15" s="241">
        <v>448.5</v>
      </c>
      <c r="O15" s="241">
        <v>14.95</v>
      </c>
      <c r="P15" s="346"/>
      <c r="Q15" s="241"/>
      <c r="R15" s="241"/>
      <c r="S15" s="346"/>
      <c r="T15" s="241">
        <v>269.1</v>
      </c>
      <c r="U15" s="241">
        <v>179.4</v>
      </c>
      <c r="V15" s="346"/>
      <c r="W15" s="241">
        <v>17</v>
      </c>
      <c r="X15" s="241">
        <v>21</v>
      </c>
      <c r="Y15" s="241">
        <v>19</v>
      </c>
      <c r="Z15" s="241">
        <v>57</v>
      </c>
      <c r="AA15" s="346"/>
      <c r="AB15" s="241">
        <v>510</v>
      </c>
      <c r="AC15" s="241">
        <v>630</v>
      </c>
      <c r="AD15" s="241">
        <v>570</v>
      </c>
      <c r="AE15" s="241">
        <v>1710</v>
      </c>
      <c r="AF15" s="346"/>
      <c r="AG15" s="241"/>
      <c r="AH15" s="241">
        <v>-532.35</v>
      </c>
      <c r="AI15" s="346"/>
      <c r="AJ15" s="241">
        <v>741</v>
      </c>
      <c r="AK15" s="241">
        <v>741</v>
      </c>
      <c r="AL15" s="241">
        <v>1482</v>
      </c>
      <c r="AM15" s="241">
        <v>3192</v>
      </c>
      <c r="AN15" s="239"/>
      <c r="AO15">
        <v>739</v>
      </c>
      <c r="AP15">
        <v>707</v>
      </c>
      <c r="AQ15">
        <f t="shared" si="2"/>
        <v>1446</v>
      </c>
    </row>
    <row r="16" spans="2:43">
      <c r="B16" s="233" t="s">
        <v>25</v>
      </c>
      <c r="C16" s="233" t="s">
        <v>33</v>
      </c>
      <c r="D16" s="233" t="s">
        <v>34</v>
      </c>
      <c r="E16" s="337" t="s">
        <v>35</v>
      </c>
      <c r="F16" s="239">
        <v>855</v>
      </c>
      <c r="G16" s="239">
        <v>52</v>
      </c>
      <c r="H16" s="239">
        <v>907</v>
      </c>
      <c r="I16" s="346"/>
      <c r="J16" s="241">
        <v>301</v>
      </c>
      <c r="K16" s="241">
        <v>365</v>
      </c>
      <c r="L16" s="241">
        <v>158</v>
      </c>
      <c r="M16" s="346"/>
      <c r="N16" s="241">
        <v>186.083333333333</v>
      </c>
      <c r="O16" s="241">
        <v>6.20277777777778</v>
      </c>
      <c r="P16" s="346"/>
      <c r="Q16" s="241">
        <v>398</v>
      </c>
      <c r="R16" s="352">
        <v>45200</v>
      </c>
      <c r="S16" s="346"/>
      <c r="T16" s="241">
        <v>186.083333333333</v>
      </c>
      <c r="U16" s="241">
        <v>0</v>
      </c>
      <c r="V16" s="346"/>
      <c r="W16" s="241">
        <v>8</v>
      </c>
      <c r="X16" s="241">
        <v>10</v>
      </c>
      <c r="Y16" s="241">
        <v>10</v>
      </c>
      <c r="Z16" s="241">
        <v>28</v>
      </c>
      <c r="AA16" s="346"/>
      <c r="AB16" s="241">
        <v>240</v>
      </c>
      <c r="AC16" s="241">
        <v>300</v>
      </c>
      <c r="AD16" s="241">
        <v>300</v>
      </c>
      <c r="AE16" s="241">
        <v>840</v>
      </c>
      <c r="AF16" s="346"/>
      <c r="AG16" s="241"/>
      <c r="AH16" s="241">
        <v>43.55</v>
      </c>
      <c r="AI16" s="346"/>
      <c r="AJ16" s="241">
        <v>390</v>
      </c>
      <c r="AK16" s="241">
        <v>390</v>
      </c>
      <c r="AL16" s="241">
        <v>780</v>
      </c>
      <c r="AM16" s="241">
        <v>1620</v>
      </c>
      <c r="AN16" s="239"/>
      <c r="AO16">
        <v>164</v>
      </c>
      <c r="AP16">
        <v>151</v>
      </c>
      <c r="AQ16">
        <f t="shared" si="2"/>
        <v>315</v>
      </c>
    </row>
    <row r="17" spans="2:43">
      <c r="B17" s="233" t="s">
        <v>25</v>
      </c>
      <c r="C17" s="233" t="s">
        <v>33</v>
      </c>
      <c r="D17" s="233" t="s">
        <v>36</v>
      </c>
      <c r="E17" s="338" t="s">
        <v>37</v>
      </c>
      <c r="F17" s="239">
        <v>5693</v>
      </c>
      <c r="G17" s="239">
        <v>75</v>
      </c>
      <c r="H17" s="239">
        <v>5768</v>
      </c>
      <c r="I17" s="346"/>
      <c r="J17" s="241">
        <v>3144</v>
      </c>
      <c r="K17" s="241">
        <v>2152</v>
      </c>
      <c r="L17" s="241">
        <v>269</v>
      </c>
      <c r="M17" s="346"/>
      <c r="N17" s="241">
        <v>983.6</v>
      </c>
      <c r="O17" s="241">
        <v>32.7866666666667</v>
      </c>
      <c r="P17" s="346"/>
      <c r="Q17" s="241">
        <v>1558</v>
      </c>
      <c r="R17" s="352">
        <v>45292</v>
      </c>
      <c r="S17" s="346"/>
      <c r="T17" s="241">
        <v>983.6</v>
      </c>
      <c r="U17" s="241">
        <v>0</v>
      </c>
      <c r="V17" s="346"/>
      <c r="W17" s="241">
        <v>35</v>
      </c>
      <c r="X17" s="241">
        <v>40</v>
      </c>
      <c r="Y17" s="241">
        <v>37</v>
      </c>
      <c r="Z17" s="241">
        <v>112</v>
      </c>
      <c r="AA17" s="346"/>
      <c r="AB17" s="241">
        <v>1050</v>
      </c>
      <c r="AC17" s="241">
        <v>1200</v>
      </c>
      <c r="AD17" s="241">
        <v>1110</v>
      </c>
      <c r="AE17" s="241">
        <v>3360</v>
      </c>
      <c r="AF17" s="346"/>
      <c r="AG17" s="241"/>
      <c r="AH17" s="241">
        <v>1565.2</v>
      </c>
      <c r="AI17" s="346"/>
      <c r="AJ17" s="241">
        <v>1443</v>
      </c>
      <c r="AK17" s="241">
        <v>1443</v>
      </c>
      <c r="AL17" s="241">
        <v>2886</v>
      </c>
      <c r="AM17" s="241">
        <v>6246</v>
      </c>
      <c r="AN17" s="239"/>
      <c r="AO17">
        <v>1289</v>
      </c>
      <c r="AP17">
        <v>1558</v>
      </c>
      <c r="AQ17">
        <f t="shared" si="2"/>
        <v>2847</v>
      </c>
    </row>
    <row r="18" spans="2:43">
      <c r="B18" s="233" t="s">
        <v>25</v>
      </c>
      <c r="C18" s="233" t="s">
        <v>38</v>
      </c>
      <c r="D18" s="233" t="s">
        <v>39</v>
      </c>
      <c r="E18" s="338" t="s">
        <v>40</v>
      </c>
      <c r="F18" s="239">
        <v>182</v>
      </c>
      <c r="G18" s="239">
        <v>2098</v>
      </c>
      <c r="H18" s="239">
        <v>2280</v>
      </c>
      <c r="I18" s="346"/>
      <c r="J18" s="241">
        <v>907</v>
      </c>
      <c r="K18" s="241">
        <v>1141</v>
      </c>
      <c r="L18" s="241">
        <v>120</v>
      </c>
      <c r="M18" s="346"/>
      <c r="N18" s="241">
        <v>491.230769230769</v>
      </c>
      <c r="O18" s="241">
        <v>16.374358974359</v>
      </c>
      <c r="P18" s="346"/>
      <c r="Q18" s="241">
        <v>1059</v>
      </c>
      <c r="R18" s="352">
        <v>45139</v>
      </c>
      <c r="S18" s="346"/>
      <c r="T18" s="241">
        <v>294.738461538462</v>
      </c>
      <c r="U18" s="241">
        <v>196.492307692308</v>
      </c>
      <c r="V18" s="346"/>
      <c r="W18" s="241">
        <v>18</v>
      </c>
      <c r="X18" s="241">
        <v>20</v>
      </c>
      <c r="Y18" s="241">
        <v>20</v>
      </c>
      <c r="Z18" s="241">
        <v>58</v>
      </c>
      <c r="AA18" s="346"/>
      <c r="AB18" s="241">
        <v>540</v>
      </c>
      <c r="AC18" s="241">
        <v>600</v>
      </c>
      <c r="AD18" s="241">
        <v>600</v>
      </c>
      <c r="AE18" s="241">
        <v>1740</v>
      </c>
      <c r="AF18" s="346"/>
      <c r="AG18" s="241"/>
      <c r="AH18" s="241">
        <v>351</v>
      </c>
      <c r="AI18" s="346"/>
      <c r="AJ18" s="241">
        <v>780</v>
      </c>
      <c r="AK18" s="241">
        <v>780</v>
      </c>
      <c r="AL18" s="241">
        <v>1560</v>
      </c>
      <c r="AM18" s="241">
        <v>3300</v>
      </c>
      <c r="AN18" s="239"/>
      <c r="AO18">
        <v>908</v>
      </c>
      <c r="AP18">
        <v>829</v>
      </c>
      <c r="AQ18">
        <f t="shared" si="2"/>
        <v>1737</v>
      </c>
    </row>
    <row r="19" spans="2:43">
      <c r="B19" s="233" t="s">
        <v>25</v>
      </c>
      <c r="C19" s="233" t="s">
        <v>38</v>
      </c>
      <c r="D19" s="233" t="s">
        <v>41</v>
      </c>
      <c r="E19" s="337" t="s">
        <v>42</v>
      </c>
      <c r="F19" s="239">
        <v>528</v>
      </c>
      <c r="G19" s="239">
        <v>1286</v>
      </c>
      <c r="H19" s="239">
        <v>1814</v>
      </c>
      <c r="I19" s="346"/>
      <c r="J19" s="241">
        <v>505</v>
      </c>
      <c r="K19" s="241">
        <v>1035</v>
      </c>
      <c r="L19" s="241">
        <v>206</v>
      </c>
      <c r="M19" s="346"/>
      <c r="N19" s="241">
        <v>198.6</v>
      </c>
      <c r="O19" s="241">
        <v>6.62</v>
      </c>
      <c r="P19" s="346"/>
      <c r="Q19" s="241">
        <v>363</v>
      </c>
      <c r="R19" s="352">
        <v>45261</v>
      </c>
      <c r="S19" s="346"/>
      <c r="T19" s="241">
        <v>119.16</v>
      </c>
      <c r="U19" s="241">
        <v>79.44</v>
      </c>
      <c r="V19" s="346"/>
      <c r="W19" s="241">
        <v>9</v>
      </c>
      <c r="X19" s="241">
        <v>10</v>
      </c>
      <c r="Y19" s="241">
        <v>10</v>
      </c>
      <c r="Z19" s="241">
        <v>29</v>
      </c>
      <c r="AA19" s="346"/>
      <c r="AB19" s="241">
        <v>270</v>
      </c>
      <c r="AC19" s="241">
        <v>300</v>
      </c>
      <c r="AD19" s="241">
        <v>300</v>
      </c>
      <c r="AE19" s="241">
        <v>870</v>
      </c>
      <c r="AF19" s="346"/>
      <c r="AG19" s="241"/>
      <c r="AH19" s="241">
        <v>613.6</v>
      </c>
      <c r="AI19" s="346"/>
      <c r="AJ19" s="241">
        <v>390</v>
      </c>
      <c r="AK19" s="241">
        <v>390</v>
      </c>
      <c r="AL19" s="241">
        <v>780</v>
      </c>
      <c r="AM19" s="241">
        <v>1650</v>
      </c>
      <c r="AN19" s="239"/>
      <c r="AO19">
        <v>363</v>
      </c>
      <c r="AP19">
        <v>299</v>
      </c>
      <c r="AQ19">
        <f t="shared" si="2"/>
        <v>662</v>
      </c>
    </row>
    <row r="20" spans="2:43">
      <c r="B20" s="233" t="s">
        <v>25</v>
      </c>
      <c r="C20" s="233" t="s">
        <v>38</v>
      </c>
      <c r="D20" s="233" t="s">
        <v>43</v>
      </c>
      <c r="E20" s="338" t="s">
        <v>44</v>
      </c>
      <c r="F20" s="239">
        <v>281</v>
      </c>
      <c r="G20" s="239">
        <v>1015</v>
      </c>
      <c r="H20" s="239">
        <v>1296</v>
      </c>
      <c r="I20" s="346"/>
      <c r="J20" s="241">
        <v>539</v>
      </c>
      <c r="K20" s="241">
        <v>553</v>
      </c>
      <c r="L20" s="241">
        <v>95</v>
      </c>
      <c r="M20" s="346"/>
      <c r="N20" s="241">
        <v>247.333333333333</v>
      </c>
      <c r="O20" s="241">
        <v>8.24444444444445</v>
      </c>
      <c r="P20" s="346"/>
      <c r="Q20" s="241">
        <v>669</v>
      </c>
      <c r="R20" s="352">
        <v>45200</v>
      </c>
      <c r="S20" s="346"/>
      <c r="T20" s="241">
        <v>148.4</v>
      </c>
      <c r="U20" s="241">
        <v>98.9333333333333</v>
      </c>
      <c r="V20" s="346"/>
      <c r="W20" s="241">
        <v>10</v>
      </c>
      <c r="X20" s="241">
        <v>12</v>
      </c>
      <c r="Y20" s="241">
        <v>12</v>
      </c>
      <c r="Z20" s="241">
        <v>34</v>
      </c>
      <c r="AA20" s="346"/>
      <c r="AB20" s="241">
        <v>300</v>
      </c>
      <c r="AC20" s="241">
        <v>360</v>
      </c>
      <c r="AD20" s="241">
        <v>360</v>
      </c>
      <c r="AE20" s="241">
        <v>1020</v>
      </c>
      <c r="AF20" s="346"/>
      <c r="AG20" s="241"/>
      <c r="AH20" s="241">
        <v>179.4</v>
      </c>
      <c r="AI20" s="346"/>
      <c r="AJ20" s="241">
        <v>468</v>
      </c>
      <c r="AK20" s="241">
        <v>468</v>
      </c>
      <c r="AL20" s="241">
        <v>936</v>
      </c>
      <c r="AM20" s="241">
        <v>1956</v>
      </c>
      <c r="AN20" s="239"/>
      <c r="AO20">
        <v>245</v>
      </c>
      <c r="AP20">
        <v>216</v>
      </c>
      <c r="AQ20">
        <f t="shared" si="2"/>
        <v>461</v>
      </c>
    </row>
    <row r="21" spans="2:43">
      <c r="B21" s="233" t="s">
        <v>25</v>
      </c>
      <c r="C21" s="233" t="s">
        <v>38</v>
      </c>
      <c r="D21" s="233" t="s">
        <v>45</v>
      </c>
      <c r="E21" s="338" t="s">
        <v>46</v>
      </c>
      <c r="F21" s="239">
        <v>71</v>
      </c>
      <c r="G21" s="239">
        <v>2128</v>
      </c>
      <c r="H21" s="239">
        <v>2199</v>
      </c>
      <c r="I21" s="346"/>
      <c r="J21" s="241">
        <v>538</v>
      </c>
      <c r="K21" s="241">
        <v>887</v>
      </c>
      <c r="L21" s="241">
        <v>40</v>
      </c>
      <c r="M21" s="346"/>
      <c r="N21" s="241">
        <v>409.533333333333</v>
      </c>
      <c r="O21" s="241">
        <v>13.6511111111111</v>
      </c>
      <c r="P21" s="346"/>
      <c r="Q21" s="241">
        <v>839</v>
      </c>
      <c r="R21" s="352">
        <v>45108</v>
      </c>
      <c r="S21" s="346"/>
      <c r="T21" s="241">
        <v>245.72</v>
      </c>
      <c r="U21" s="241">
        <v>163.813333333333</v>
      </c>
      <c r="V21" s="346"/>
      <c r="W21" s="241">
        <v>16</v>
      </c>
      <c r="X21" s="241">
        <v>18</v>
      </c>
      <c r="Y21" s="241">
        <v>18</v>
      </c>
      <c r="Z21" s="241">
        <v>52</v>
      </c>
      <c r="AA21" s="346"/>
      <c r="AB21" s="241">
        <v>480</v>
      </c>
      <c r="AC21" s="241">
        <v>540</v>
      </c>
      <c r="AD21" s="241">
        <v>540</v>
      </c>
      <c r="AE21" s="241">
        <v>1560</v>
      </c>
      <c r="AF21" s="346"/>
      <c r="AG21" s="241"/>
      <c r="AH21" s="241">
        <v>415.35</v>
      </c>
      <c r="AI21" s="346"/>
      <c r="AJ21" s="241">
        <v>702</v>
      </c>
      <c r="AK21" s="241">
        <v>702</v>
      </c>
      <c r="AL21" s="241">
        <v>1404</v>
      </c>
      <c r="AM21" s="241">
        <v>2964</v>
      </c>
      <c r="AN21" s="239"/>
      <c r="AO21">
        <v>658</v>
      </c>
      <c r="AP21">
        <v>724</v>
      </c>
      <c r="AQ21">
        <f t="shared" si="2"/>
        <v>1382</v>
      </c>
    </row>
    <row r="22" spans="2:43">
      <c r="B22" s="233" t="s">
        <v>25</v>
      </c>
      <c r="C22" s="233" t="s">
        <v>38</v>
      </c>
      <c r="D22" s="233" t="s">
        <v>47</v>
      </c>
      <c r="E22" s="337" t="s">
        <v>48</v>
      </c>
      <c r="F22" s="239">
        <v>324</v>
      </c>
      <c r="G22" s="239">
        <v>1073</v>
      </c>
      <c r="H22" s="239">
        <v>1397</v>
      </c>
      <c r="I22" s="346"/>
      <c r="J22" s="241">
        <v>602</v>
      </c>
      <c r="K22" s="241">
        <v>894</v>
      </c>
      <c r="L22" s="241">
        <v>125</v>
      </c>
      <c r="M22" s="346"/>
      <c r="N22" s="241">
        <v>152.6</v>
      </c>
      <c r="O22" s="241">
        <v>5.08666666666667</v>
      </c>
      <c r="P22" s="346"/>
      <c r="Q22" s="241">
        <v>510</v>
      </c>
      <c r="R22" s="352">
        <v>45200</v>
      </c>
      <c r="S22" s="346"/>
      <c r="T22" s="241">
        <v>91.56</v>
      </c>
      <c r="U22" s="241">
        <v>61.04</v>
      </c>
      <c r="V22" s="346"/>
      <c r="W22" s="241">
        <v>7</v>
      </c>
      <c r="X22" s="241">
        <v>9</v>
      </c>
      <c r="Y22" s="241">
        <v>9</v>
      </c>
      <c r="Z22" s="241">
        <v>25</v>
      </c>
      <c r="AA22" s="346"/>
      <c r="AB22" s="241">
        <v>210</v>
      </c>
      <c r="AC22" s="241">
        <v>270</v>
      </c>
      <c r="AD22" s="241">
        <v>270</v>
      </c>
      <c r="AE22" s="241">
        <v>750</v>
      </c>
      <c r="AF22" s="346"/>
      <c r="AG22" s="241"/>
      <c r="AH22" s="241">
        <v>420.55</v>
      </c>
      <c r="AI22" s="346"/>
      <c r="AJ22" s="241">
        <v>351</v>
      </c>
      <c r="AK22" s="241">
        <v>351</v>
      </c>
      <c r="AL22" s="241">
        <v>702</v>
      </c>
      <c r="AM22" s="241">
        <v>1452</v>
      </c>
      <c r="AN22" s="239"/>
      <c r="AO22">
        <v>155</v>
      </c>
      <c r="AP22">
        <v>168</v>
      </c>
      <c r="AQ22">
        <f t="shared" si="2"/>
        <v>323</v>
      </c>
    </row>
    <row r="23" spans="2:43">
      <c r="B23" s="233" t="s">
        <v>25</v>
      </c>
      <c r="C23" s="233" t="s">
        <v>38</v>
      </c>
      <c r="D23" s="233" t="s">
        <v>49</v>
      </c>
      <c r="E23" s="339" t="s">
        <v>50</v>
      </c>
      <c r="F23" s="239">
        <v>353</v>
      </c>
      <c r="G23" s="239">
        <v>1568</v>
      </c>
      <c r="H23" s="239">
        <v>1921</v>
      </c>
      <c r="I23" s="346"/>
      <c r="J23" s="241">
        <v>594</v>
      </c>
      <c r="K23" s="241">
        <v>826</v>
      </c>
      <c r="L23" s="241">
        <v>169</v>
      </c>
      <c r="M23" s="346"/>
      <c r="N23" s="241">
        <v>288.2</v>
      </c>
      <c r="O23" s="241">
        <v>9.60666666666667</v>
      </c>
      <c r="P23" s="346"/>
      <c r="Q23" s="241">
        <v>695</v>
      </c>
      <c r="R23" s="352">
        <v>45474</v>
      </c>
      <c r="S23" s="346"/>
      <c r="T23" s="241">
        <v>172.92</v>
      </c>
      <c r="U23" s="241">
        <v>115.28</v>
      </c>
      <c r="V23" s="346"/>
      <c r="W23" s="241">
        <v>12</v>
      </c>
      <c r="X23" s="241">
        <v>14</v>
      </c>
      <c r="Y23" s="241">
        <v>14</v>
      </c>
      <c r="Z23" s="241">
        <v>40</v>
      </c>
      <c r="AA23" s="346"/>
      <c r="AB23" s="241">
        <v>360</v>
      </c>
      <c r="AC23" s="241">
        <v>420</v>
      </c>
      <c r="AD23" s="241">
        <v>420</v>
      </c>
      <c r="AE23" s="241">
        <v>1200</v>
      </c>
      <c r="AF23" s="346"/>
      <c r="AG23" s="241"/>
      <c r="AH23" s="241">
        <v>468.65</v>
      </c>
      <c r="AI23" s="346"/>
      <c r="AJ23" s="241">
        <v>546</v>
      </c>
      <c r="AK23" s="241">
        <v>546</v>
      </c>
      <c r="AL23" s="241">
        <v>1092</v>
      </c>
      <c r="AM23" s="241">
        <v>2292</v>
      </c>
      <c r="AN23" s="239"/>
      <c r="AO23">
        <v>415</v>
      </c>
      <c r="AP23">
        <v>414</v>
      </c>
      <c r="AQ23">
        <f t="shared" si="2"/>
        <v>829</v>
      </c>
    </row>
    <row r="24" spans="2:43">
      <c r="B24" s="233" t="s">
        <v>25</v>
      </c>
      <c r="C24" s="233" t="s">
        <v>38</v>
      </c>
      <c r="D24" s="233" t="s">
        <v>51</v>
      </c>
      <c r="E24" s="337" t="s">
        <v>52</v>
      </c>
      <c r="F24" s="239">
        <v>1110</v>
      </c>
      <c r="G24" s="239">
        <v>1233</v>
      </c>
      <c r="H24" s="239">
        <v>2343</v>
      </c>
      <c r="I24" s="346"/>
      <c r="J24" s="241">
        <v>737</v>
      </c>
      <c r="K24" s="241">
        <v>1093</v>
      </c>
      <c r="L24" s="241">
        <v>173</v>
      </c>
      <c r="M24" s="346"/>
      <c r="N24" s="241">
        <v>358.928571428571</v>
      </c>
      <c r="O24" s="241">
        <v>11.9642857142857</v>
      </c>
      <c r="P24" s="346"/>
      <c r="Q24" s="241">
        <v>1806</v>
      </c>
      <c r="R24" s="352">
        <v>45047</v>
      </c>
      <c r="S24" s="346"/>
      <c r="T24" s="241">
        <v>215.357142857143</v>
      </c>
      <c r="U24" s="241">
        <v>143.571428571429</v>
      </c>
      <c r="V24" s="346"/>
      <c r="W24" s="241">
        <v>14</v>
      </c>
      <c r="X24" s="241">
        <v>16</v>
      </c>
      <c r="Y24" s="241">
        <v>16</v>
      </c>
      <c r="Z24" s="241">
        <v>46</v>
      </c>
      <c r="AA24" s="346"/>
      <c r="AB24" s="241">
        <v>420</v>
      </c>
      <c r="AC24" s="241">
        <v>480</v>
      </c>
      <c r="AD24" s="241">
        <v>480</v>
      </c>
      <c r="AE24" s="241">
        <v>1380</v>
      </c>
      <c r="AF24" s="346"/>
      <c r="AG24" s="241"/>
      <c r="AH24" s="241">
        <v>625.95</v>
      </c>
      <c r="AI24" s="346"/>
      <c r="AJ24" s="241">
        <v>624</v>
      </c>
      <c r="AK24" s="241">
        <v>624</v>
      </c>
      <c r="AL24" s="241">
        <v>1248</v>
      </c>
      <c r="AM24" s="241">
        <v>2628</v>
      </c>
      <c r="AN24" s="239"/>
      <c r="AO24">
        <v>380</v>
      </c>
      <c r="AP24">
        <v>286</v>
      </c>
      <c r="AQ24">
        <f t="shared" si="2"/>
        <v>666</v>
      </c>
    </row>
    <row r="25" spans="2:43">
      <c r="B25" s="233" t="s">
        <v>25</v>
      </c>
      <c r="C25" s="233" t="s">
        <v>33</v>
      </c>
      <c r="D25" s="233" t="s">
        <v>53</v>
      </c>
      <c r="E25" s="338" t="s">
        <v>54</v>
      </c>
      <c r="F25" s="239">
        <v>3030</v>
      </c>
      <c r="G25" s="239">
        <v>81</v>
      </c>
      <c r="H25" s="239">
        <v>3111</v>
      </c>
      <c r="I25" s="346"/>
      <c r="J25" s="241">
        <v>1227</v>
      </c>
      <c r="K25" s="241">
        <v>1423</v>
      </c>
      <c r="L25" s="241">
        <v>324</v>
      </c>
      <c r="M25" s="346"/>
      <c r="N25" s="241">
        <v>532.333333333333</v>
      </c>
      <c r="O25" s="241">
        <v>17.7444444444444</v>
      </c>
      <c r="P25" s="346"/>
      <c r="Q25" s="241">
        <v>1268</v>
      </c>
      <c r="R25" s="352">
        <v>45108</v>
      </c>
      <c r="S25" s="346"/>
      <c r="T25" s="241">
        <v>532.333333333333</v>
      </c>
      <c r="U25" s="241">
        <v>0</v>
      </c>
      <c r="V25" s="346"/>
      <c r="W25" s="241">
        <v>20</v>
      </c>
      <c r="X25" s="241">
        <v>22</v>
      </c>
      <c r="Y25" s="241">
        <v>22</v>
      </c>
      <c r="Z25" s="241">
        <v>64</v>
      </c>
      <c r="AA25" s="346"/>
      <c r="AB25" s="241">
        <v>600</v>
      </c>
      <c r="AC25" s="241">
        <v>660</v>
      </c>
      <c r="AD25" s="241">
        <v>660</v>
      </c>
      <c r="AE25" s="241">
        <v>1920</v>
      </c>
      <c r="AF25" s="346"/>
      <c r="AG25" s="241"/>
      <c r="AH25" s="241">
        <v>774.15</v>
      </c>
      <c r="AI25" s="346"/>
      <c r="AJ25" s="241">
        <v>858</v>
      </c>
      <c r="AK25" s="241">
        <v>858</v>
      </c>
      <c r="AL25" s="241">
        <v>1716</v>
      </c>
      <c r="AM25" s="241">
        <v>3636</v>
      </c>
      <c r="AN25" s="239"/>
      <c r="AO25">
        <v>355</v>
      </c>
      <c r="AP25">
        <v>365</v>
      </c>
      <c r="AQ25">
        <f t="shared" si="2"/>
        <v>720</v>
      </c>
    </row>
    <row r="26" spans="2:43">
      <c r="B26" s="233" t="s">
        <v>55</v>
      </c>
      <c r="C26" s="233" t="s">
        <v>26</v>
      </c>
      <c r="D26" s="233" t="s">
        <v>56</v>
      </c>
      <c r="E26" t="s">
        <v>57</v>
      </c>
      <c r="F26" s="239">
        <v>1</v>
      </c>
      <c r="G26" s="239">
        <v>402</v>
      </c>
      <c r="H26" s="239">
        <v>403</v>
      </c>
      <c r="I26" s="346"/>
      <c r="J26" s="241">
        <v>99</v>
      </c>
      <c r="K26" s="241">
        <v>238</v>
      </c>
      <c r="L26" s="241">
        <v>58</v>
      </c>
      <c r="M26" s="346"/>
      <c r="N26" s="241">
        <v>199.375</v>
      </c>
      <c r="O26" s="241">
        <v>6.64583333333333</v>
      </c>
      <c r="P26" s="346"/>
      <c r="Q26" s="241"/>
      <c r="R26" s="241"/>
      <c r="S26" s="346"/>
      <c r="T26" s="241">
        <v>119.625</v>
      </c>
      <c r="U26" s="241">
        <v>79.75</v>
      </c>
      <c r="V26" s="346"/>
      <c r="W26" s="241">
        <v>9</v>
      </c>
      <c r="X26" s="241">
        <v>10</v>
      </c>
      <c r="Y26" s="241">
        <v>10</v>
      </c>
      <c r="Z26" s="241">
        <v>29</v>
      </c>
      <c r="AA26" s="346"/>
      <c r="AB26" s="241">
        <v>270</v>
      </c>
      <c r="AC26" s="241">
        <v>300</v>
      </c>
      <c r="AD26" s="241">
        <v>300</v>
      </c>
      <c r="AE26" s="241">
        <v>870</v>
      </c>
      <c r="AF26" s="346"/>
      <c r="AG26" s="241"/>
      <c r="AH26" s="241">
        <v>-303.55</v>
      </c>
      <c r="AI26" s="346"/>
      <c r="AJ26" s="241">
        <v>450</v>
      </c>
      <c r="AK26" s="241">
        <v>450</v>
      </c>
      <c r="AL26" s="241">
        <v>900</v>
      </c>
      <c r="AM26" s="241">
        <v>1770</v>
      </c>
      <c r="AN26" s="239"/>
      <c r="AO26">
        <v>203</v>
      </c>
      <c r="AP26">
        <v>811</v>
      </c>
      <c r="AQ26">
        <f t="shared" si="2"/>
        <v>1014</v>
      </c>
    </row>
    <row r="27" spans="2:43">
      <c r="B27" s="233" t="s">
        <v>55</v>
      </c>
      <c r="C27" s="233" t="s">
        <v>38</v>
      </c>
      <c r="D27" s="233" t="s">
        <v>58</v>
      </c>
      <c r="E27" s="338" t="s">
        <v>59</v>
      </c>
      <c r="F27" s="239">
        <v>776</v>
      </c>
      <c r="G27" s="239">
        <v>1661</v>
      </c>
      <c r="H27" s="239">
        <v>2437</v>
      </c>
      <c r="I27" s="346"/>
      <c r="J27" s="241">
        <v>879</v>
      </c>
      <c r="K27" s="241">
        <v>1078</v>
      </c>
      <c r="L27" s="241">
        <v>389</v>
      </c>
      <c r="M27" s="346"/>
      <c r="N27" s="241">
        <v>367.666666666667</v>
      </c>
      <c r="O27" s="241">
        <v>12.2555555555556</v>
      </c>
      <c r="P27" s="346"/>
      <c r="Q27" s="241">
        <v>1084</v>
      </c>
      <c r="R27" s="352">
        <v>45292</v>
      </c>
      <c r="S27" s="346"/>
      <c r="T27" s="241">
        <v>220.6</v>
      </c>
      <c r="U27" s="241">
        <v>147.066666666667</v>
      </c>
      <c r="V27" s="346"/>
      <c r="W27" s="241">
        <v>14</v>
      </c>
      <c r="X27" s="241">
        <v>16</v>
      </c>
      <c r="Y27" s="241">
        <v>16</v>
      </c>
      <c r="Z27" s="241">
        <v>46</v>
      </c>
      <c r="AA27" s="346"/>
      <c r="AB27" s="241">
        <v>420</v>
      </c>
      <c r="AC27" s="241">
        <v>480</v>
      </c>
      <c r="AD27" s="241">
        <v>480</v>
      </c>
      <c r="AE27" s="241">
        <v>1380</v>
      </c>
      <c r="AF27" s="346"/>
      <c r="AG27" s="241"/>
      <c r="AH27" s="241">
        <v>687.05</v>
      </c>
      <c r="AI27" s="346"/>
      <c r="AJ27" s="241">
        <v>720</v>
      </c>
      <c r="AK27" s="241">
        <v>720</v>
      </c>
      <c r="AL27" s="241">
        <v>1440</v>
      </c>
      <c r="AM27" s="241">
        <v>2820</v>
      </c>
      <c r="AN27" s="239"/>
      <c r="AO27">
        <v>405</v>
      </c>
      <c r="AP27">
        <v>1084</v>
      </c>
      <c r="AQ27">
        <f t="shared" si="2"/>
        <v>1489</v>
      </c>
    </row>
    <row r="28" spans="2:43">
      <c r="B28" s="233" t="s">
        <v>55</v>
      </c>
      <c r="C28" s="233" t="s">
        <v>38</v>
      </c>
      <c r="D28" s="233" t="s">
        <v>60</v>
      </c>
      <c r="E28" s="338" t="s">
        <v>61</v>
      </c>
      <c r="F28" s="239">
        <v>606</v>
      </c>
      <c r="G28" s="239">
        <v>1944</v>
      </c>
      <c r="H28" s="239">
        <v>2550</v>
      </c>
      <c r="I28" s="346"/>
      <c r="J28" s="241">
        <v>1127</v>
      </c>
      <c r="K28" s="241">
        <v>1005</v>
      </c>
      <c r="L28" s="241">
        <v>122</v>
      </c>
      <c r="M28" s="346"/>
      <c r="N28" s="241">
        <v>336.2</v>
      </c>
      <c r="O28" s="241">
        <v>11.2066666666667</v>
      </c>
      <c r="P28" s="346"/>
      <c r="Q28" s="241">
        <v>681</v>
      </c>
      <c r="R28" s="352">
        <v>45108</v>
      </c>
      <c r="S28" s="346"/>
      <c r="T28" s="241">
        <v>201.72</v>
      </c>
      <c r="U28" s="241">
        <v>134.48</v>
      </c>
      <c r="V28" s="346"/>
      <c r="W28" s="241">
        <v>13</v>
      </c>
      <c r="X28" s="241">
        <v>15</v>
      </c>
      <c r="Y28" s="241">
        <v>15</v>
      </c>
      <c r="Z28" s="241">
        <v>43</v>
      </c>
      <c r="AA28" s="346"/>
      <c r="AB28" s="241">
        <v>390</v>
      </c>
      <c r="AC28" s="241">
        <v>450</v>
      </c>
      <c r="AD28" s="241">
        <v>450</v>
      </c>
      <c r="AE28" s="241">
        <v>1290</v>
      </c>
      <c r="AF28" s="346"/>
      <c r="AG28" s="241"/>
      <c r="AH28" s="241">
        <v>819</v>
      </c>
      <c r="AI28" s="346"/>
      <c r="AJ28" s="241">
        <v>675</v>
      </c>
      <c r="AK28" s="241">
        <v>675</v>
      </c>
      <c r="AL28" s="241">
        <v>1350</v>
      </c>
      <c r="AM28" s="241">
        <v>2640</v>
      </c>
      <c r="AN28" s="239"/>
      <c r="AO28">
        <v>511</v>
      </c>
      <c r="AP28">
        <v>381</v>
      </c>
      <c r="AQ28">
        <f t="shared" si="2"/>
        <v>892</v>
      </c>
    </row>
    <row r="29" spans="2:43">
      <c r="B29" s="233" t="s">
        <v>55</v>
      </c>
      <c r="C29" s="233" t="s">
        <v>38</v>
      </c>
      <c r="D29" s="233" t="s">
        <v>62</v>
      </c>
      <c r="E29" s="338" t="s">
        <v>63</v>
      </c>
      <c r="F29" s="239">
        <v>155</v>
      </c>
      <c r="G29" s="239">
        <v>1856</v>
      </c>
      <c r="H29" s="239">
        <v>2011</v>
      </c>
      <c r="I29" s="346"/>
      <c r="J29" s="241">
        <v>683</v>
      </c>
      <c r="K29" s="241">
        <v>924</v>
      </c>
      <c r="L29" s="241">
        <v>192</v>
      </c>
      <c r="M29" s="346"/>
      <c r="N29" s="241">
        <v>350</v>
      </c>
      <c r="O29" s="241">
        <v>11.6666666666667</v>
      </c>
      <c r="P29" s="346"/>
      <c r="Q29" s="241">
        <v>1175</v>
      </c>
      <c r="R29" s="352">
        <v>45047</v>
      </c>
      <c r="S29" s="346"/>
      <c r="T29" s="241">
        <v>210</v>
      </c>
      <c r="U29" s="241">
        <v>140</v>
      </c>
      <c r="V29" s="346"/>
      <c r="W29" s="241">
        <v>14</v>
      </c>
      <c r="X29" s="241">
        <v>16</v>
      </c>
      <c r="Y29" s="241">
        <v>16</v>
      </c>
      <c r="Z29" s="241">
        <v>46</v>
      </c>
      <c r="AA29" s="346"/>
      <c r="AB29" s="241">
        <v>420</v>
      </c>
      <c r="AC29" s="241">
        <v>480</v>
      </c>
      <c r="AD29" s="241">
        <v>480</v>
      </c>
      <c r="AE29" s="241">
        <v>1380</v>
      </c>
      <c r="AF29" s="346"/>
      <c r="AG29" s="241"/>
      <c r="AH29" s="241">
        <v>410.15</v>
      </c>
      <c r="AI29" s="346"/>
      <c r="AJ29" s="241">
        <v>720</v>
      </c>
      <c r="AK29" s="241">
        <v>720</v>
      </c>
      <c r="AL29" s="241">
        <v>1440</v>
      </c>
      <c r="AM29" s="241">
        <v>2820</v>
      </c>
      <c r="AN29" s="239"/>
      <c r="AO29">
        <v>400</v>
      </c>
      <c r="AP29">
        <v>450</v>
      </c>
      <c r="AQ29">
        <f t="shared" si="2"/>
        <v>850</v>
      </c>
    </row>
    <row r="30" spans="2:43">
      <c r="B30" s="233" t="s">
        <v>55</v>
      </c>
      <c r="C30" s="233" t="s">
        <v>38</v>
      </c>
      <c r="D30" s="233" t="s">
        <v>64</v>
      </c>
      <c r="E30" s="338" t="s">
        <v>65</v>
      </c>
      <c r="F30" s="239">
        <v>403</v>
      </c>
      <c r="G30" s="239">
        <v>1974</v>
      </c>
      <c r="H30" s="239">
        <v>2377</v>
      </c>
      <c r="I30" s="346"/>
      <c r="J30" s="241">
        <v>709</v>
      </c>
      <c r="K30" s="241">
        <v>1132</v>
      </c>
      <c r="L30" s="241">
        <v>331</v>
      </c>
      <c r="M30" s="346"/>
      <c r="N30" s="241">
        <v>580.933333333333</v>
      </c>
      <c r="O30" s="241">
        <v>19.3644444444444</v>
      </c>
      <c r="P30" s="346"/>
      <c r="Q30" s="241">
        <v>2094</v>
      </c>
      <c r="R30" s="352">
        <v>45292</v>
      </c>
      <c r="S30" s="346"/>
      <c r="T30" s="241">
        <v>348.56</v>
      </c>
      <c r="U30" s="241">
        <v>232.373333333333</v>
      </c>
      <c r="V30" s="346"/>
      <c r="W30" s="241">
        <v>21</v>
      </c>
      <c r="X30" s="241">
        <v>23</v>
      </c>
      <c r="Y30" s="241">
        <v>23</v>
      </c>
      <c r="Z30" s="241">
        <v>67</v>
      </c>
      <c r="AA30" s="346"/>
      <c r="AB30" s="241">
        <v>630</v>
      </c>
      <c r="AC30" s="241">
        <v>690</v>
      </c>
      <c r="AD30" s="241">
        <v>690</v>
      </c>
      <c r="AE30" s="241">
        <v>2010</v>
      </c>
      <c r="AF30" s="346"/>
      <c r="AG30" s="241"/>
      <c r="AH30" s="241">
        <v>238.55</v>
      </c>
      <c r="AI30" s="346"/>
      <c r="AJ30" s="241">
        <v>1035</v>
      </c>
      <c r="AK30" s="241">
        <v>1035</v>
      </c>
      <c r="AL30" s="241">
        <v>2070</v>
      </c>
      <c r="AM30" s="241">
        <v>4080</v>
      </c>
      <c r="AN30" s="239"/>
      <c r="AO30">
        <v>760</v>
      </c>
      <c r="AP30">
        <v>2094</v>
      </c>
      <c r="AQ30">
        <f t="shared" si="2"/>
        <v>2854</v>
      </c>
    </row>
    <row r="31" spans="2:43">
      <c r="B31" s="233" t="s">
        <v>55</v>
      </c>
      <c r="C31" s="233" t="s">
        <v>33</v>
      </c>
      <c r="D31" s="233" t="s">
        <v>66</v>
      </c>
      <c r="E31" s="338" t="s">
        <v>67</v>
      </c>
      <c r="F31" s="239">
        <v>1316</v>
      </c>
      <c r="G31" s="239">
        <v>445</v>
      </c>
      <c r="H31" s="239">
        <v>1761</v>
      </c>
      <c r="I31" s="346"/>
      <c r="J31" s="241">
        <v>562</v>
      </c>
      <c r="K31" s="241">
        <v>798</v>
      </c>
      <c r="L31" s="241">
        <v>233</v>
      </c>
      <c r="M31" s="346"/>
      <c r="N31" s="241">
        <v>227.833333333333</v>
      </c>
      <c r="O31" s="241">
        <v>7.59444444444444</v>
      </c>
      <c r="P31" s="346"/>
      <c r="Q31" s="241">
        <v>491</v>
      </c>
      <c r="R31" s="352">
        <v>45383</v>
      </c>
      <c r="S31" s="346"/>
      <c r="T31" s="241">
        <v>227.833333333333</v>
      </c>
      <c r="U31" s="241">
        <v>0</v>
      </c>
      <c r="V31" s="346"/>
      <c r="W31" s="241">
        <v>10</v>
      </c>
      <c r="X31" s="241">
        <v>12</v>
      </c>
      <c r="Y31" s="241">
        <v>12</v>
      </c>
      <c r="Z31" s="241">
        <v>34</v>
      </c>
      <c r="AA31" s="346"/>
      <c r="AB31" s="241">
        <v>300</v>
      </c>
      <c r="AC31" s="241">
        <v>360</v>
      </c>
      <c r="AD31" s="241">
        <v>360</v>
      </c>
      <c r="AE31" s="241">
        <v>1020</v>
      </c>
      <c r="AF31" s="346"/>
      <c r="AG31" s="241"/>
      <c r="AH31" s="241">
        <v>481.65</v>
      </c>
      <c r="AI31" s="346"/>
      <c r="AJ31" s="241">
        <v>540</v>
      </c>
      <c r="AK31" s="241">
        <v>540</v>
      </c>
      <c r="AL31" s="241">
        <v>1080</v>
      </c>
      <c r="AM31" s="241">
        <v>2100</v>
      </c>
      <c r="AN31" s="239"/>
      <c r="AO31">
        <v>0</v>
      </c>
      <c r="AP31">
        <v>0</v>
      </c>
      <c r="AQ31">
        <f t="shared" si="2"/>
        <v>0</v>
      </c>
    </row>
    <row r="32" spans="2:43">
      <c r="B32" s="233" t="s">
        <v>55</v>
      </c>
      <c r="C32" s="233" t="s">
        <v>38</v>
      </c>
      <c r="D32" s="233" t="s">
        <v>68</v>
      </c>
      <c r="E32" s="337" t="s">
        <v>69</v>
      </c>
      <c r="F32" s="239">
        <v>968</v>
      </c>
      <c r="G32" s="239">
        <v>1286</v>
      </c>
      <c r="H32" s="239">
        <v>2254</v>
      </c>
      <c r="I32" s="346"/>
      <c r="J32" s="241">
        <v>881</v>
      </c>
      <c r="K32" s="241">
        <v>682</v>
      </c>
      <c r="L32" s="241">
        <v>289</v>
      </c>
      <c r="M32" s="346"/>
      <c r="N32" s="241">
        <v>211.2</v>
      </c>
      <c r="O32" s="241">
        <v>7.04</v>
      </c>
      <c r="P32" s="346"/>
      <c r="Q32" s="241">
        <v>471</v>
      </c>
      <c r="R32" s="352">
        <v>45108</v>
      </c>
      <c r="S32" s="346"/>
      <c r="T32" s="241">
        <v>126.72</v>
      </c>
      <c r="U32" s="241">
        <v>84.48</v>
      </c>
      <c r="V32" s="346"/>
      <c r="W32" s="241">
        <v>9</v>
      </c>
      <c r="X32" s="241">
        <v>10</v>
      </c>
      <c r="Y32" s="241">
        <v>10</v>
      </c>
      <c r="Z32" s="241">
        <v>29</v>
      </c>
      <c r="AA32" s="346"/>
      <c r="AB32" s="241">
        <v>270</v>
      </c>
      <c r="AC32" s="241">
        <v>300</v>
      </c>
      <c r="AD32" s="241">
        <v>300</v>
      </c>
      <c r="AE32" s="241">
        <v>870</v>
      </c>
      <c r="AF32" s="346"/>
      <c r="AG32" s="241"/>
      <c r="AH32" s="241">
        <v>899.6</v>
      </c>
      <c r="AI32" s="346"/>
      <c r="AJ32" s="241">
        <v>450</v>
      </c>
      <c r="AK32" s="241">
        <v>450</v>
      </c>
      <c r="AL32" s="241">
        <v>900</v>
      </c>
      <c r="AM32" s="241">
        <v>1770</v>
      </c>
      <c r="AN32" s="239"/>
      <c r="AO32">
        <v>194</v>
      </c>
      <c r="AP32">
        <v>209</v>
      </c>
      <c r="AQ32">
        <f t="shared" si="2"/>
        <v>403</v>
      </c>
    </row>
    <row r="33" spans="2:43">
      <c r="B33" s="233" t="s">
        <v>55</v>
      </c>
      <c r="C33" s="233" t="s">
        <v>38</v>
      </c>
      <c r="D33" s="233" t="s">
        <v>70</v>
      </c>
      <c r="E33" s="337" t="s">
        <v>71</v>
      </c>
      <c r="F33" s="239">
        <v>1368</v>
      </c>
      <c r="G33" s="239">
        <v>1475</v>
      </c>
      <c r="H33" s="239">
        <v>2843</v>
      </c>
      <c r="I33" s="346"/>
      <c r="J33" s="241">
        <v>1166</v>
      </c>
      <c r="K33" s="241">
        <v>1371</v>
      </c>
      <c r="L33" s="241">
        <v>209</v>
      </c>
      <c r="M33" s="346"/>
      <c r="N33" s="241">
        <v>391.6</v>
      </c>
      <c r="O33" s="241">
        <v>13.0533333333333</v>
      </c>
      <c r="P33" s="346"/>
      <c r="Q33" s="241">
        <v>993</v>
      </c>
      <c r="R33" s="352">
        <v>45047</v>
      </c>
      <c r="S33" s="346"/>
      <c r="T33" s="241">
        <v>234.96</v>
      </c>
      <c r="U33" s="241">
        <v>156.64</v>
      </c>
      <c r="V33" s="346"/>
      <c r="W33" s="241">
        <v>15</v>
      </c>
      <c r="X33" s="241">
        <v>17</v>
      </c>
      <c r="Y33" s="241">
        <v>17</v>
      </c>
      <c r="Z33" s="241">
        <v>49</v>
      </c>
      <c r="AA33" s="346"/>
      <c r="AB33" s="241">
        <v>450</v>
      </c>
      <c r="AC33" s="241">
        <v>510</v>
      </c>
      <c r="AD33" s="241">
        <v>510</v>
      </c>
      <c r="AE33" s="241">
        <v>1470</v>
      </c>
      <c r="AF33" s="346"/>
      <c r="AG33" s="241"/>
      <c r="AH33" s="241">
        <v>892.45</v>
      </c>
      <c r="AI33" s="346"/>
      <c r="AJ33" s="241">
        <v>765</v>
      </c>
      <c r="AK33" s="241">
        <v>765</v>
      </c>
      <c r="AL33" s="241">
        <v>1530</v>
      </c>
      <c r="AM33" s="241">
        <v>3000</v>
      </c>
      <c r="AN33" s="239"/>
      <c r="AO33">
        <v>558</v>
      </c>
      <c r="AP33">
        <v>869</v>
      </c>
      <c r="AQ33">
        <f t="shared" si="2"/>
        <v>1427</v>
      </c>
    </row>
    <row r="34" spans="2:43">
      <c r="B34" s="233" t="s">
        <v>55</v>
      </c>
      <c r="C34" s="233" t="s">
        <v>38</v>
      </c>
      <c r="D34" s="233" t="s">
        <v>72</v>
      </c>
      <c r="E34" s="339" t="s">
        <v>73</v>
      </c>
      <c r="F34" s="239">
        <v>29</v>
      </c>
      <c r="G34" s="239">
        <v>2</v>
      </c>
      <c r="H34" s="239">
        <v>31</v>
      </c>
      <c r="I34" s="346"/>
      <c r="J34" s="241">
        <v>707</v>
      </c>
      <c r="K34" s="241">
        <v>737</v>
      </c>
      <c r="L34" s="241">
        <v>2</v>
      </c>
      <c r="M34" s="346"/>
      <c r="N34" s="241">
        <v>85.3333333333333</v>
      </c>
      <c r="O34" s="241">
        <v>2.84444444444444</v>
      </c>
      <c r="P34" s="346"/>
      <c r="Q34" s="241">
        <v>209</v>
      </c>
      <c r="R34" s="352">
        <v>45261</v>
      </c>
      <c r="S34" s="346"/>
      <c r="T34" s="241">
        <v>51.2</v>
      </c>
      <c r="U34" s="241">
        <v>34.1333333333333</v>
      </c>
      <c r="V34" s="346"/>
      <c r="W34" s="241">
        <v>5</v>
      </c>
      <c r="X34" s="241">
        <v>7</v>
      </c>
      <c r="Y34" s="241">
        <v>7</v>
      </c>
      <c r="Z34" s="241">
        <v>19</v>
      </c>
      <c r="AA34" s="346"/>
      <c r="AB34" s="241">
        <v>150</v>
      </c>
      <c r="AC34" s="241">
        <v>210</v>
      </c>
      <c r="AD34" s="241">
        <v>210</v>
      </c>
      <c r="AE34" s="241">
        <v>570</v>
      </c>
      <c r="AF34" s="346"/>
      <c r="AG34" s="241"/>
      <c r="AH34" s="241">
        <v>-350.35</v>
      </c>
      <c r="AI34" s="346"/>
      <c r="AJ34" s="241">
        <v>315</v>
      </c>
      <c r="AK34" s="241">
        <v>315</v>
      </c>
      <c r="AL34" s="241">
        <v>630</v>
      </c>
      <c r="AM34" s="241">
        <v>1200</v>
      </c>
      <c r="AN34" s="239"/>
      <c r="AO34">
        <v>209</v>
      </c>
      <c r="AP34">
        <v>194</v>
      </c>
      <c r="AQ34">
        <f t="shared" si="2"/>
        <v>403</v>
      </c>
    </row>
    <row r="35" spans="2:43">
      <c r="B35" s="233" t="s">
        <v>55</v>
      </c>
      <c r="C35" s="233" t="s">
        <v>38</v>
      </c>
      <c r="D35" s="233" t="s">
        <v>74</v>
      </c>
      <c r="E35" s="337" t="s">
        <v>75</v>
      </c>
      <c r="F35" s="239">
        <v>254</v>
      </c>
      <c r="G35" s="239">
        <v>1490</v>
      </c>
      <c r="H35" s="239">
        <v>1744</v>
      </c>
      <c r="I35" s="346"/>
      <c r="J35" s="241">
        <v>699</v>
      </c>
      <c r="K35" s="241">
        <v>751</v>
      </c>
      <c r="L35" s="241">
        <v>192</v>
      </c>
      <c r="M35" s="346"/>
      <c r="N35" s="241">
        <v>300</v>
      </c>
      <c r="O35" s="241">
        <v>10</v>
      </c>
      <c r="P35" s="346"/>
      <c r="Q35" s="241">
        <v>697</v>
      </c>
      <c r="R35" s="352">
        <v>45292</v>
      </c>
      <c r="S35" s="346"/>
      <c r="T35" s="241">
        <v>180</v>
      </c>
      <c r="U35" s="241">
        <v>120</v>
      </c>
      <c r="V35" s="346"/>
      <c r="W35" s="241">
        <v>12</v>
      </c>
      <c r="X35" s="241">
        <v>14</v>
      </c>
      <c r="Y35" s="241">
        <v>14</v>
      </c>
      <c r="Z35" s="241">
        <v>40</v>
      </c>
      <c r="AA35" s="346"/>
      <c r="AB35" s="241">
        <v>360</v>
      </c>
      <c r="AC35" s="241">
        <v>420</v>
      </c>
      <c r="AD35" s="241">
        <v>420</v>
      </c>
      <c r="AE35" s="241">
        <v>1200</v>
      </c>
      <c r="AF35" s="346"/>
      <c r="AG35" s="241"/>
      <c r="AH35" s="241">
        <v>353.6</v>
      </c>
      <c r="AI35" s="346"/>
      <c r="AJ35" s="241">
        <v>630</v>
      </c>
      <c r="AK35" s="241">
        <v>630</v>
      </c>
      <c r="AL35" s="241">
        <v>1260</v>
      </c>
      <c r="AM35" s="241">
        <v>2460</v>
      </c>
      <c r="AN35" s="239"/>
      <c r="AO35">
        <v>300</v>
      </c>
      <c r="AP35">
        <v>400</v>
      </c>
      <c r="AQ35">
        <f t="shared" si="2"/>
        <v>700</v>
      </c>
    </row>
    <row r="36" spans="2:43">
      <c r="B36" s="233" t="s">
        <v>55</v>
      </c>
      <c r="C36" s="233" t="s">
        <v>38</v>
      </c>
      <c r="D36" s="233" t="s">
        <v>76</v>
      </c>
      <c r="E36" s="338" t="s">
        <v>77</v>
      </c>
      <c r="F36" s="239">
        <v>513</v>
      </c>
      <c r="G36" s="239">
        <v>1545</v>
      </c>
      <c r="H36" s="239">
        <v>2058</v>
      </c>
      <c r="I36" s="346"/>
      <c r="J36" s="241">
        <v>558</v>
      </c>
      <c r="K36" s="241">
        <v>1088</v>
      </c>
      <c r="L36" s="241">
        <v>150</v>
      </c>
      <c r="M36" s="346"/>
      <c r="N36" s="241">
        <v>290.733333333333</v>
      </c>
      <c r="O36" s="241">
        <v>9.69111111111111</v>
      </c>
      <c r="P36" s="346"/>
      <c r="Q36" s="241">
        <v>838</v>
      </c>
      <c r="R36" s="352">
        <v>44927</v>
      </c>
      <c r="S36" s="346"/>
      <c r="T36" s="241">
        <v>174.44</v>
      </c>
      <c r="U36" s="241">
        <v>116.293333333333</v>
      </c>
      <c r="V36" s="346"/>
      <c r="W36" s="241">
        <v>12</v>
      </c>
      <c r="X36" s="241">
        <v>14</v>
      </c>
      <c r="Y36" s="241">
        <v>14</v>
      </c>
      <c r="Z36" s="241">
        <v>40</v>
      </c>
      <c r="AA36" s="346"/>
      <c r="AB36" s="241">
        <v>360</v>
      </c>
      <c r="AC36" s="241">
        <v>420</v>
      </c>
      <c r="AD36" s="241">
        <v>420</v>
      </c>
      <c r="AE36" s="241">
        <v>1200</v>
      </c>
      <c r="AF36" s="346"/>
      <c r="AG36" s="241"/>
      <c r="AH36" s="241">
        <v>557.7</v>
      </c>
      <c r="AI36" s="346"/>
      <c r="AJ36" s="241">
        <v>630</v>
      </c>
      <c r="AK36" s="241">
        <v>630</v>
      </c>
      <c r="AL36" s="241">
        <v>1260</v>
      </c>
      <c r="AM36" s="241">
        <v>2460</v>
      </c>
      <c r="AN36" s="239"/>
      <c r="AO36">
        <v>446</v>
      </c>
      <c r="AP36">
        <v>838</v>
      </c>
      <c r="AQ36">
        <f t="shared" si="2"/>
        <v>1284</v>
      </c>
    </row>
    <row r="37" spans="2:43">
      <c r="B37" s="233" t="s">
        <v>55</v>
      </c>
      <c r="C37" s="233" t="s">
        <v>38</v>
      </c>
      <c r="D37" s="233" t="s">
        <v>78</v>
      </c>
      <c r="E37" s="338" t="s">
        <v>79</v>
      </c>
      <c r="F37" s="239">
        <v>13</v>
      </c>
      <c r="G37" s="239">
        <v>2052</v>
      </c>
      <c r="H37" s="239">
        <v>2065</v>
      </c>
      <c r="I37" s="346"/>
      <c r="J37" s="241">
        <v>692</v>
      </c>
      <c r="K37" s="241">
        <v>1067</v>
      </c>
      <c r="L37" s="241">
        <v>178</v>
      </c>
      <c r="M37" s="346"/>
      <c r="N37" s="241">
        <v>518.6</v>
      </c>
      <c r="O37" s="241">
        <v>17.2866666666667</v>
      </c>
      <c r="P37" s="346"/>
      <c r="Q37" s="241">
        <v>1319</v>
      </c>
      <c r="R37" s="352">
        <v>45078</v>
      </c>
      <c r="S37" s="346"/>
      <c r="T37" s="241">
        <v>311.16</v>
      </c>
      <c r="U37" s="241">
        <v>207.44</v>
      </c>
      <c r="V37" s="346"/>
      <c r="W37" s="241">
        <v>19</v>
      </c>
      <c r="X37" s="241">
        <v>20</v>
      </c>
      <c r="Y37" s="241">
        <v>20</v>
      </c>
      <c r="Z37" s="241">
        <v>59</v>
      </c>
      <c r="AA37" s="346"/>
      <c r="AB37" s="241">
        <v>570</v>
      </c>
      <c r="AC37" s="241">
        <v>600</v>
      </c>
      <c r="AD37" s="241">
        <v>600</v>
      </c>
      <c r="AE37" s="241">
        <v>1770</v>
      </c>
      <c r="AF37" s="346"/>
      <c r="AG37" s="241"/>
      <c r="AH37" s="241">
        <v>191.75</v>
      </c>
      <c r="AI37" s="346"/>
      <c r="AJ37" s="241">
        <v>900</v>
      </c>
      <c r="AK37" s="241">
        <v>900</v>
      </c>
      <c r="AL37" s="241">
        <v>1800</v>
      </c>
      <c r="AM37" s="241">
        <v>3570</v>
      </c>
      <c r="AN37" s="239"/>
      <c r="AO37">
        <v>962</v>
      </c>
      <c r="AP37">
        <v>1258</v>
      </c>
      <c r="AQ37">
        <f t="shared" si="2"/>
        <v>2220</v>
      </c>
    </row>
    <row r="38" spans="2:43">
      <c r="B38" s="233" t="s">
        <v>55</v>
      </c>
      <c r="C38" s="233" t="s">
        <v>38</v>
      </c>
      <c r="D38" s="233" t="s">
        <v>80</v>
      </c>
      <c r="E38" s="338" t="s">
        <v>81</v>
      </c>
      <c r="F38" s="239">
        <v>555</v>
      </c>
      <c r="G38" s="239">
        <v>2054</v>
      </c>
      <c r="H38" s="239">
        <v>2609</v>
      </c>
      <c r="I38" s="346"/>
      <c r="J38" s="241">
        <v>937</v>
      </c>
      <c r="K38" s="241">
        <v>1257</v>
      </c>
      <c r="L38" s="241">
        <v>298</v>
      </c>
      <c r="M38" s="346"/>
      <c r="N38" s="241">
        <v>638.6</v>
      </c>
      <c r="O38" s="241">
        <v>21.2866666666667</v>
      </c>
      <c r="P38" s="346"/>
      <c r="Q38" s="241">
        <v>3056</v>
      </c>
      <c r="R38" s="352">
        <v>45292</v>
      </c>
      <c r="S38" s="346"/>
      <c r="T38" s="241">
        <v>383.16</v>
      </c>
      <c r="U38" s="241">
        <v>255.44</v>
      </c>
      <c r="V38" s="346"/>
      <c r="W38" s="241">
        <v>23</v>
      </c>
      <c r="X38" s="241">
        <v>25</v>
      </c>
      <c r="Y38" s="241">
        <v>25</v>
      </c>
      <c r="Z38" s="241">
        <v>73</v>
      </c>
      <c r="AA38" s="346"/>
      <c r="AB38" s="241">
        <v>690</v>
      </c>
      <c r="AC38" s="241">
        <v>750</v>
      </c>
      <c r="AD38" s="241">
        <v>750</v>
      </c>
      <c r="AE38" s="241">
        <v>2190</v>
      </c>
      <c r="AF38" s="346"/>
      <c r="AG38" s="241"/>
      <c r="AH38" s="241">
        <v>272.35</v>
      </c>
      <c r="AI38" s="346"/>
      <c r="AJ38" s="241">
        <v>1125</v>
      </c>
      <c r="AK38" s="241">
        <v>1125</v>
      </c>
      <c r="AL38" s="241">
        <v>2250</v>
      </c>
      <c r="AM38" s="241">
        <v>4440</v>
      </c>
      <c r="AN38" s="239"/>
      <c r="AO38">
        <v>1065</v>
      </c>
      <c r="AP38">
        <v>3056</v>
      </c>
      <c r="AQ38">
        <f t="shared" si="2"/>
        <v>4121</v>
      </c>
    </row>
    <row r="39" spans="2:43">
      <c r="B39" s="233" t="s">
        <v>55</v>
      </c>
      <c r="C39" s="233" t="s">
        <v>38</v>
      </c>
      <c r="D39" s="233" t="s">
        <v>82</v>
      </c>
      <c r="E39" s="338" t="s">
        <v>83</v>
      </c>
      <c r="F39" s="239">
        <v>494</v>
      </c>
      <c r="G39" s="239">
        <v>1675</v>
      </c>
      <c r="H39" s="239">
        <v>2169</v>
      </c>
      <c r="I39" s="346"/>
      <c r="J39" s="241">
        <v>746</v>
      </c>
      <c r="K39" s="241">
        <v>1040</v>
      </c>
      <c r="L39" s="241">
        <v>248</v>
      </c>
      <c r="M39" s="346"/>
      <c r="N39" s="241">
        <v>451.733333333333</v>
      </c>
      <c r="O39" s="241">
        <v>15.0577777777778</v>
      </c>
      <c r="P39" s="346"/>
      <c r="Q39" s="241">
        <v>1549</v>
      </c>
      <c r="R39" s="352">
        <v>45292</v>
      </c>
      <c r="S39" s="346"/>
      <c r="T39" s="241">
        <v>271.04</v>
      </c>
      <c r="U39" s="241">
        <v>180.693333333333</v>
      </c>
      <c r="V39" s="346"/>
      <c r="W39" s="241">
        <v>17</v>
      </c>
      <c r="X39" s="241">
        <v>19</v>
      </c>
      <c r="Y39" s="241">
        <v>19</v>
      </c>
      <c r="Z39" s="241">
        <v>55</v>
      </c>
      <c r="AA39" s="346"/>
      <c r="AB39" s="241">
        <v>510</v>
      </c>
      <c r="AC39" s="241">
        <v>570</v>
      </c>
      <c r="AD39" s="241">
        <v>570</v>
      </c>
      <c r="AE39" s="241">
        <v>1650</v>
      </c>
      <c r="AF39" s="346"/>
      <c r="AG39" s="241"/>
      <c r="AH39" s="241">
        <v>337.35</v>
      </c>
      <c r="AI39" s="346"/>
      <c r="AJ39" s="241">
        <v>855</v>
      </c>
      <c r="AK39" s="241">
        <v>855</v>
      </c>
      <c r="AL39" s="241">
        <v>1710</v>
      </c>
      <c r="AM39" s="241">
        <v>3360</v>
      </c>
      <c r="AN39" s="239"/>
      <c r="AO39">
        <v>694</v>
      </c>
      <c r="AP39">
        <v>1549</v>
      </c>
      <c r="AQ39">
        <f t="shared" si="2"/>
        <v>2243</v>
      </c>
    </row>
    <row r="40" spans="2:43">
      <c r="B40" s="233" t="s">
        <v>55</v>
      </c>
      <c r="C40" s="233" t="s">
        <v>38</v>
      </c>
      <c r="D40" s="233" t="s">
        <v>84</v>
      </c>
      <c r="E40" s="339" t="s">
        <v>85</v>
      </c>
      <c r="F40" s="239">
        <v>889</v>
      </c>
      <c r="G40" s="239">
        <v>1667</v>
      </c>
      <c r="H40" s="239">
        <v>2556</v>
      </c>
      <c r="I40" s="346"/>
      <c r="J40" s="241">
        <v>890</v>
      </c>
      <c r="K40" s="241">
        <v>1354</v>
      </c>
      <c r="L40" s="241">
        <v>191</v>
      </c>
      <c r="M40" s="346"/>
      <c r="N40" s="241">
        <v>207.666666666667</v>
      </c>
      <c r="O40" s="241">
        <v>6.92222222222222</v>
      </c>
      <c r="P40" s="346"/>
      <c r="Q40" s="241">
        <v>452</v>
      </c>
      <c r="R40" s="352">
        <v>45261</v>
      </c>
      <c r="S40" s="346"/>
      <c r="T40" s="241">
        <v>124.6</v>
      </c>
      <c r="U40" s="241">
        <v>83.0666666666667</v>
      </c>
      <c r="V40" s="346"/>
      <c r="W40" s="241">
        <v>9</v>
      </c>
      <c r="X40" s="241">
        <v>10</v>
      </c>
      <c r="Y40" s="241">
        <v>10</v>
      </c>
      <c r="Z40" s="241">
        <v>29</v>
      </c>
      <c r="AA40" s="346"/>
      <c r="AB40" s="241">
        <v>270</v>
      </c>
      <c r="AC40" s="241">
        <v>300</v>
      </c>
      <c r="AD40" s="241">
        <v>300</v>
      </c>
      <c r="AE40" s="241">
        <v>870</v>
      </c>
      <c r="AF40" s="346"/>
      <c r="AG40" s="241"/>
      <c r="AH40" s="241">
        <v>1095.9</v>
      </c>
      <c r="AI40" s="346"/>
      <c r="AJ40" s="241">
        <v>450</v>
      </c>
      <c r="AK40" s="241">
        <v>450</v>
      </c>
      <c r="AL40" s="241">
        <v>900</v>
      </c>
      <c r="AM40" s="241">
        <v>1770</v>
      </c>
      <c r="AN40" s="239"/>
      <c r="AO40">
        <v>452</v>
      </c>
      <c r="AP40">
        <v>288</v>
      </c>
      <c r="AQ40">
        <f t="shared" si="2"/>
        <v>740</v>
      </c>
    </row>
    <row r="41" spans="2:43">
      <c r="B41" s="233" t="s">
        <v>215</v>
      </c>
      <c r="C41" s="233" t="s">
        <v>26</v>
      </c>
      <c r="D41" s="233" t="s">
        <v>87</v>
      </c>
      <c r="E41" t="s">
        <v>88</v>
      </c>
      <c r="F41" s="239">
        <v>33</v>
      </c>
      <c r="G41" s="239">
        <v>526</v>
      </c>
      <c r="H41" s="239">
        <v>559</v>
      </c>
      <c r="I41" s="346"/>
      <c r="J41" s="241">
        <v>174</v>
      </c>
      <c r="K41" s="241">
        <v>335</v>
      </c>
      <c r="L41" s="241">
        <v>42</v>
      </c>
      <c r="M41" s="346"/>
      <c r="N41" s="241">
        <v>79.75</v>
      </c>
      <c r="O41" s="241">
        <v>2.65833333333333</v>
      </c>
      <c r="P41" s="346"/>
      <c r="Q41" s="241"/>
      <c r="R41" s="241"/>
      <c r="S41" s="346"/>
      <c r="T41" s="241">
        <v>47.85</v>
      </c>
      <c r="U41" s="241">
        <v>31.9</v>
      </c>
      <c r="V41" s="346"/>
      <c r="W41" s="241">
        <v>5</v>
      </c>
      <c r="X41" s="241">
        <v>7</v>
      </c>
      <c r="Y41" s="241">
        <v>7</v>
      </c>
      <c r="Z41" s="241">
        <v>19</v>
      </c>
      <c r="AA41" s="346"/>
      <c r="AB41" s="241">
        <v>150</v>
      </c>
      <c r="AC41" s="241">
        <v>210</v>
      </c>
      <c r="AD41" s="241">
        <v>210</v>
      </c>
      <c r="AE41" s="241">
        <v>570</v>
      </c>
      <c r="AF41" s="346"/>
      <c r="AG41" s="241"/>
      <c r="AH41" s="241">
        <v>-7.15</v>
      </c>
      <c r="AI41" s="346"/>
      <c r="AJ41" s="241">
        <v>273</v>
      </c>
      <c r="AK41" s="241">
        <v>273</v>
      </c>
      <c r="AL41" s="241">
        <v>546</v>
      </c>
      <c r="AM41" s="241">
        <v>1116</v>
      </c>
      <c r="AN41" s="239"/>
      <c r="AO41">
        <v>81</v>
      </c>
      <c r="AP41">
        <v>70</v>
      </c>
      <c r="AQ41">
        <f t="shared" si="2"/>
        <v>151</v>
      </c>
    </row>
    <row r="42" spans="2:43">
      <c r="B42" s="233" t="s">
        <v>215</v>
      </c>
      <c r="C42" s="233" t="s">
        <v>26</v>
      </c>
      <c r="D42" s="233" t="s">
        <v>89</v>
      </c>
      <c r="E42" t="s">
        <v>90</v>
      </c>
      <c r="F42" s="239">
        <v>6</v>
      </c>
      <c r="G42" s="239">
        <v>450</v>
      </c>
      <c r="H42" s="239">
        <v>456</v>
      </c>
      <c r="I42" s="346"/>
      <c r="J42" s="241">
        <v>157</v>
      </c>
      <c r="K42" s="241">
        <v>227</v>
      </c>
      <c r="L42" s="241">
        <v>60</v>
      </c>
      <c r="M42" s="346"/>
      <c r="N42" s="241">
        <v>49.9333333333333</v>
      </c>
      <c r="O42" s="241">
        <v>1.66444444444444</v>
      </c>
      <c r="P42" s="346"/>
      <c r="Q42" s="241"/>
      <c r="R42" s="241"/>
      <c r="S42" s="346"/>
      <c r="T42" s="241">
        <v>29.96</v>
      </c>
      <c r="U42" s="241">
        <v>19.9733333333333</v>
      </c>
      <c r="V42" s="346"/>
      <c r="W42" s="241">
        <v>4</v>
      </c>
      <c r="X42" s="241">
        <v>6</v>
      </c>
      <c r="Y42" s="241">
        <v>6</v>
      </c>
      <c r="Z42" s="241">
        <v>16</v>
      </c>
      <c r="AA42" s="346"/>
      <c r="AB42" s="241">
        <v>120</v>
      </c>
      <c r="AC42" s="241">
        <v>180</v>
      </c>
      <c r="AD42" s="241">
        <v>180</v>
      </c>
      <c r="AE42" s="241">
        <v>480</v>
      </c>
      <c r="AF42" s="346"/>
      <c r="AG42" s="241"/>
      <c r="AH42" s="241">
        <v>-15.6</v>
      </c>
      <c r="AI42" s="346"/>
      <c r="AJ42" s="241">
        <v>234</v>
      </c>
      <c r="AK42" s="241">
        <v>234</v>
      </c>
      <c r="AL42" s="241">
        <v>468</v>
      </c>
      <c r="AM42" s="241">
        <v>948</v>
      </c>
      <c r="AN42" s="239"/>
      <c r="AO42">
        <v>78</v>
      </c>
      <c r="AP42">
        <v>45</v>
      </c>
      <c r="AQ42">
        <f t="shared" si="2"/>
        <v>123</v>
      </c>
    </row>
    <row r="43" spans="2:43">
      <c r="B43" s="233" t="s">
        <v>215</v>
      </c>
      <c r="C43" s="233" t="s">
        <v>26</v>
      </c>
      <c r="D43" s="233" t="s">
        <v>91</v>
      </c>
      <c r="E43" t="s">
        <v>92</v>
      </c>
      <c r="F43" s="239">
        <v>301</v>
      </c>
      <c r="G43" s="239">
        <v>149</v>
      </c>
      <c r="H43" s="239">
        <v>450</v>
      </c>
      <c r="I43" s="346"/>
      <c r="J43" s="241">
        <v>234</v>
      </c>
      <c r="K43" s="241">
        <v>94</v>
      </c>
      <c r="L43" s="241">
        <v>122</v>
      </c>
      <c r="M43" s="346"/>
      <c r="N43" s="241">
        <v>38.25</v>
      </c>
      <c r="O43" s="241">
        <v>1.275</v>
      </c>
      <c r="P43" s="346"/>
      <c r="Q43" s="241"/>
      <c r="R43" s="241"/>
      <c r="S43" s="346"/>
      <c r="T43" s="241">
        <v>22.95</v>
      </c>
      <c r="U43" s="241">
        <v>15.3</v>
      </c>
      <c r="V43" s="346"/>
      <c r="W43" s="241">
        <v>4</v>
      </c>
      <c r="X43" s="241">
        <v>6</v>
      </c>
      <c r="Y43" s="241">
        <v>6</v>
      </c>
      <c r="Z43" s="241">
        <v>16</v>
      </c>
      <c r="AA43" s="346"/>
      <c r="AB43" s="241">
        <v>120</v>
      </c>
      <c r="AC43" s="241">
        <v>180</v>
      </c>
      <c r="AD43" s="241">
        <v>180</v>
      </c>
      <c r="AE43" s="241">
        <v>480</v>
      </c>
      <c r="AF43" s="346"/>
      <c r="AG43" s="241"/>
      <c r="AH43" s="241">
        <v>-19.5</v>
      </c>
      <c r="AI43" s="346"/>
      <c r="AJ43" s="241">
        <v>234</v>
      </c>
      <c r="AK43" s="241">
        <v>234</v>
      </c>
      <c r="AL43" s="241">
        <v>468</v>
      </c>
      <c r="AM43" s="241">
        <v>948</v>
      </c>
      <c r="AN43" s="239"/>
      <c r="AO43">
        <v>45</v>
      </c>
      <c r="AP43">
        <v>50</v>
      </c>
      <c r="AQ43">
        <f t="shared" si="2"/>
        <v>95</v>
      </c>
    </row>
    <row r="44" spans="2:43">
      <c r="B44" s="233" t="s">
        <v>215</v>
      </c>
      <c r="C44" s="233" t="s">
        <v>26</v>
      </c>
      <c r="D44" s="233" t="s">
        <v>93</v>
      </c>
      <c r="E44" t="s">
        <v>94</v>
      </c>
      <c r="F44" s="239">
        <v>2</v>
      </c>
      <c r="G44" s="239">
        <v>690</v>
      </c>
      <c r="H44" s="239">
        <v>692</v>
      </c>
      <c r="I44" s="346"/>
      <c r="J44" s="241">
        <v>321</v>
      </c>
      <c r="K44" s="241">
        <v>311</v>
      </c>
      <c r="L44" s="241">
        <v>54</v>
      </c>
      <c r="M44" s="346"/>
      <c r="N44" s="241">
        <v>37.875</v>
      </c>
      <c r="O44" s="241">
        <v>1.2625</v>
      </c>
      <c r="P44" s="346"/>
      <c r="Q44" s="241"/>
      <c r="R44" s="241"/>
      <c r="S44" s="346"/>
      <c r="T44" s="241">
        <v>22.725</v>
      </c>
      <c r="U44" s="241">
        <v>15.15</v>
      </c>
      <c r="V44" s="346"/>
      <c r="W44" s="241">
        <v>4</v>
      </c>
      <c r="X44" s="241">
        <v>6</v>
      </c>
      <c r="Y44" s="241">
        <v>6</v>
      </c>
      <c r="Z44" s="241">
        <v>16</v>
      </c>
      <c r="AA44" s="346"/>
      <c r="AB44" s="241">
        <v>120</v>
      </c>
      <c r="AC44" s="241">
        <v>180</v>
      </c>
      <c r="AD44" s="241">
        <v>180</v>
      </c>
      <c r="AE44" s="241">
        <v>480</v>
      </c>
      <c r="AF44" s="346"/>
      <c r="AG44" s="241"/>
      <c r="AH44" s="241">
        <v>137.8</v>
      </c>
      <c r="AI44" s="346"/>
      <c r="AJ44" s="241">
        <v>234</v>
      </c>
      <c r="AK44" s="241">
        <v>234</v>
      </c>
      <c r="AL44" s="241">
        <v>468</v>
      </c>
      <c r="AM44" s="241">
        <v>948</v>
      </c>
      <c r="AN44" s="239"/>
      <c r="AO44">
        <v>32</v>
      </c>
      <c r="AP44">
        <v>53</v>
      </c>
      <c r="AQ44">
        <f t="shared" si="2"/>
        <v>85</v>
      </c>
    </row>
    <row r="45" spans="2:43">
      <c r="B45" s="233" t="s">
        <v>215</v>
      </c>
      <c r="C45" s="233" t="s">
        <v>26</v>
      </c>
      <c r="D45" s="233" t="s">
        <v>95</v>
      </c>
      <c r="E45" t="s">
        <v>96</v>
      </c>
      <c r="F45" s="239">
        <v>3</v>
      </c>
      <c r="G45" s="239">
        <v>445</v>
      </c>
      <c r="H45" s="239">
        <v>448</v>
      </c>
      <c r="I45" s="346"/>
      <c r="J45" s="241">
        <v>158</v>
      </c>
      <c r="K45" s="241">
        <v>249</v>
      </c>
      <c r="L45" s="241">
        <v>36</v>
      </c>
      <c r="M45" s="346"/>
      <c r="N45" s="241">
        <v>87.375</v>
      </c>
      <c r="O45" s="241">
        <v>2.9125</v>
      </c>
      <c r="P45" s="346"/>
      <c r="Q45" s="241"/>
      <c r="R45" s="241"/>
      <c r="S45" s="346"/>
      <c r="T45" s="241">
        <v>52.425</v>
      </c>
      <c r="U45" s="241">
        <v>34.95</v>
      </c>
      <c r="V45" s="346"/>
      <c r="W45" s="241">
        <v>5</v>
      </c>
      <c r="X45" s="241">
        <v>7</v>
      </c>
      <c r="Y45" s="241">
        <v>7</v>
      </c>
      <c r="Z45" s="241">
        <v>19</v>
      </c>
      <c r="AA45" s="346"/>
      <c r="AB45" s="241">
        <v>150</v>
      </c>
      <c r="AC45" s="241">
        <v>210</v>
      </c>
      <c r="AD45" s="241">
        <v>210</v>
      </c>
      <c r="AE45" s="241">
        <v>570</v>
      </c>
      <c r="AF45" s="346"/>
      <c r="AG45" s="241"/>
      <c r="AH45" s="241">
        <v>-79.3</v>
      </c>
      <c r="AI45" s="346"/>
      <c r="AJ45" s="241">
        <v>273</v>
      </c>
      <c r="AK45" s="241">
        <v>273</v>
      </c>
      <c r="AL45" s="241">
        <v>546</v>
      </c>
      <c r="AM45" s="241">
        <v>1116</v>
      </c>
      <c r="AN45" s="239"/>
      <c r="AO45">
        <v>39</v>
      </c>
      <c r="AP45">
        <v>132</v>
      </c>
      <c r="AQ45">
        <f t="shared" si="2"/>
        <v>171</v>
      </c>
    </row>
    <row r="46" spans="2:43">
      <c r="B46" s="233" t="s">
        <v>215</v>
      </c>
      <c r="C46" s="233" t="s">
        <v>26</v>
      </c>
      <c r="D46" s="233" t="s">
        <v>97</v>
      </c>
      <c r="E46" t="s">
        <v>98</v>
      </c>
      <c r="F46" s="239"/>
      <c r="G46" s="239">
        <v>417</v>
      </c>
      <c r="H46" s="239">
        <v>417</v>
      </c>
      <c r="I46" s="346"/>
      <c r="J46" s="241">
        <v>131</v>
      </c>
      <c r="K46" s="241">
        <v>222</v>
      </c>
      <c r="L46" s="241">
        <v>56</v>
      </c>
      <c r="M46" s="346"/>
      <c r="N46" s="241">
        <v>57.5333333333333</v>
      </c>
      <c r="O46" s="241">
        <v>1.91777777777778</v>
      </c>
      <c r="P46" s="346"/>
      <c r="Q46" s="241"/>
      <c r="R46" s="241"/>
      <c r="S46" s="346"/>
      <c r="T46" s="241">
        <v>34.52</v>
      </c>
      <c r="U46" s="241">
        <v>23.0133333333333</v>
      </c>
      <c r="V46" s="346"/>
      <c r="W46" s="241">
        <v>4</v>
      </c>
      <c r="X46" s="241">
        <v>6</v>
      </c>
      <c r="Y46" s="241">
        <v>6</v>
      </c>
      <c r="Z46" s="241">
        <v>16</v>
      </c>
      <c r="AA46" s="346"/>
      <c r="AB46" s="241">
        <v>120</v>
      </c>
      <c r="AC46" s="241">
        <v>180</v>
      </c>
      <c r="AD46" s="241">
        <v>180</v>
      </c>
      <c r="AE46" s="241">
        <v>480</v>
      </c>
      <c r="AF46" s="346"/>
      <c r="AG46" s="241"/>
      <c r="AH46" s="241">
        <v>-40.95</v>
      </c>
      <c r="AI46" s="346"/>
      <c r="AJ46" s="241">
        <v>234</v>
      </c>
      <c r="AK46" s="241">
        <v>234</v>
      </c>
      <c r="AL46" s="241">
        <v>468</v>
      </c>
      <c r="AM46" s="241">
        <v>948</v>
      </c>
      <c r="AN46" s="239"/>
      <c r="AO46">
        <v>49</v>
      </c>
      <c r="AP46">
        <v>84</v>
      </c>
      <c r="AQ46">
        <f t="shared" si="2"/>
        <v>133</v>
      </c>
    </row>
    <row r="47" spans="2:40">
      <c r="B47" s="233" t="s">
        <v>215</v>
      </c>
      <c r="C47" s="233" t="s">
        <v>38</v>
      </c>
      <c r="D47" s="233" t="s">
        <v>99</v>
      </c>
      <c r="E47" s="339" t="s">
        <v>100</v>
      </c>
      <c r="F47" s="239">
        <v>1108</v>
      </c>
      <c r="G47" s="239">
        <v>1058</v>
      </c>
      <c r="H47" s="239">
        <v>2166</v>
      </c>
      <c r="I47" s="346"/>
      <c r="J47" s="241">
        <v>813</v>
      </c>
      <c r="K47" s="241">
        <v>985</v>
      </c>
      <c r="L47" s="241">
        <v>263</v>
      </c>
      <c r="M47" s="346"/>
      <c r="N47" s="241">
        <v>220.333333333333</v>
      </c>
      <c r="O47" s="241">
        <v>7.34444444444444</v>
      </c>
      <c r="P47" s="346"/>
      <c r="Q47" s="241">
        <v>431</v>
      </c>
      <c r="R47" s="352">
        <v>45139</v>
      </c>
      <c r="S47" s="346"/>
      <c r="T47" s="241">
        <v>132.2</v>
      </c>
      <c r="U47" s="241">
        <v>88.1333333333334</v>
      </c>
      <c r="V47" s="346"/>
      <c r="W47" s="241"/>
      <c r="X47" s="241"/>
      <c r="Y47" s="241"/>
      <c r="Z47" s="241"/>
      <c r="AA47" s="346"/>
      <c r="AB47" s="241"/>
      <c r="AC47" s="241"/>
      <c r="AD47" s="241"/>
      <c r="AE47" s="241"/>
      <c r="AF47" s="346"/>
      <c r="AG47" s="241"/>
      <c r="AH47" s="241">
        <v>0</v>
      </c>
      <c r="AI47" s="346"/>
      <c r="AJ47" s="241"/>
      <c r="AK47" s="241"/>
      <c r="AL47" s="241"/>
      <c r="AM47" s="241"/>
      <c r="AN47" s="239"/>
    </row>
    <row r="48" spans="2:40">
      <c r="B48" s="233" t="s">
        <v>215</v>
      </c>
      <c r="C48" s="233" t="s">
        <v>38</v>
      </c>
      <c r="D48" s="233" t="s">
        <v>101</v>
      </c>
      <c r="E48" s="339" t="s">
        <v>102</v>
      </c>
      <c r="F48" s="239">
        <v>1040</v>
      </c>
      <c r="G48" s="239">
        <v>452</v>
      </c>
      <c r="H48" s="239">
        <v>1492</v>
      </c>
      <c r="I48" s="346"/>
      <c r="J48" s="241">
        <v>562</v>
      </c>
      <c r="K48" s="241">
        <v>710</v>
      </c>
      <c r="L48" s="241">
        <v>207</v>
      </c>
      <c r="M48" s="346"/>
      <c r="N48" s="241"/>
      <c r="O48" s="241">
        <v>0</v>
      </c>
      <c r="P48" s="346"/>
      <c r="Q48" s="241"/>
      <c r="R48" s="352"/>
      <c r="S48" s="346"/>
      <c r="T48" s="241">
        <v>0</v>
      </c>
      <c r="U48" s="241">
        <v>0</v>
      </c>
      <c r="V48" s="346"/>
      <c r="W48" s="241"/>
      <c r="X48" s="241"/>
      <c r="Y48" s="241"/>
      <c r="Z48" s="241"/>
      <c r="AA48" s="346"/>
      <c r="AB48" s="241"/>
      <c r="AC48" s="241"/>
      <c r="AD48" s="241"/>
      <c r="AE48" s="241"/>
      <c r="AF48" s="346"/>
      <c r="AG48" s="241"/>
      <c r="AH48" s="241">
        <v>0</v>
      </c>
      <c r="AI48" s="346"/>
      <c r="AJ48" s="241"/>
      <c r="AK48" s="241"/>
      <c r="AL48" s="241"/>
      <c r="AM48" s="241"/>
      <c r="AN48" s="239"/>
    </row>
    <row r="49" spans="2:43">
      <c r="B49" s="233" t="s">
        <v>215</v>
      </c>
      <c r="C49" s="233" t="s">
        <v>38</v>
      </c>
      <c r="D49" s="233" t="s">
        <v>103</v>
      </c>
      <c r="E49" s="337" t="s">
        <v>104</v>
      </c>
      <c r="F49" s="239">
        <v>341</v>
      </c>
      <c r="G49" s="239">
        <v>1685</v>
      </c>
      <c r="H49" s="239">
        <v>2026</v>
      </c>
      <c r="I49" s="346"/>
      <c r="J49" s="241">
        <v>631</v>
      </c>
      <c r="K49" s="241">
        <v>859</v>
      </c>
      <c r="L49" s="241">
        <v>206</v>
      </c>
      <c r="M49" s="346"/>
      <c r="N49" s="241">
        <v>211.466666666667</v>
      </c>
      <c r="O49" s="241">
        <v>7.04888888888889</v>
      </c>
      <c r="P49" s="346"/>
      <c r="Q49" s="241">
        <v>521</v>
      </c>
      <c r="R49" s="352">
        <v>45474</v>
      </c>
      <c r="S49" s="346"/>
      <c r="T49" s="241">
        <v>126.88</v>
      </c>
      <c r="U49" s="241">
        <v>84.5866666666667</v>
      </c>
      <c r="V49" s="346"/>
      <c r="W49" s="241">
        <v>9</v>
      </c>
      <c r="X49" s="241">
        <v>10</v>
      </c>
      <c r="Y49" s="241">
        <v>10</v>
      </c>
      <c r="Z49" s="241">
        <v>29</v>
      </c>
      <c r="AA49" s="346"/>
      <c r="AB49" s="241">
        <v>270</v>
      </c>
      <c r="AC49" s="241">
        <v>300</v>
      </c>
      <c r="AD49" s="241">
        <v>300</v>
      </c>
      <c r="AE49" s="241">
        <v>870</v>
      </c>
      <c r="AF49" s="346"/>
      <c r="AG49" s="241"/>
      <c r="AH49" s="241">
        <v>751.4</v>
      </c>
      <c r="AI49" s="346"/>
      <c r="AJ49" s="241">
        <v>390</v>
      </c>
      <c r="AK49" s="241">
        <v>390</v>
      </c>
      <c r="AL49" s="241">
        <v>780</v>
      </c>
      <c r="AM49" s="241">
        <v>1650</v>
      </c>
      <c r="AN49" s="239"/>
      <c r="AO49">
        <v>286</v>
      </c>
      <c r="AP49">
        <v>297</v>
      </c>
      <c r="AQ49">
        <f t="shared" ref="AQ49:AQ66" si="3">SUM(AO49:AP49)</f>
        <v>583</v>
      </c>
    </row>
    <row r="50" spans="2:43">
      <c r="B50" s="233" t="s">
        <v>215</v>
      </c>
      <c r="C50" s="233" t="s">
        <v>38</v>
      </c>
      <c r="D50" s="233" t="s">
        <v>105</v>
      </c>
      <c r="E50" s="337" t="s">
        <v>106</v>
      </c>
      <c r="F50" s="239">
        <v>1176</v>
      </c>
      <c r="G50" s="239">
        <v>1603</v>
      </c>
      <c r="H50" s="239">
        <v>2779</v>
      </c>
      <c r="I50" s="346"/>
      <c r="J50" s="241">
        <v>838</v>
      </c>
      <c r="K50" s="241">
        <v>1132</v>
      </c>
      <c r="L50" s="241">
        <v>417</v>
      </c>
      <c r="M50" s="346"/>
      <c r="N50" s="241">
        <v>199.785714285714</v>
      </c>
      <c r="O50" s="241">
        <v>6.65952380952381</v>
      </c>
      <c r="P50" s="346"/>
      <c r="Q50" s="241">
        <v>395</v>
      </c>
      <c r="R50" s="352">
        <v>45292</v>
      </c>
      <c r="S50" s="346"/>
      <c r="T50" s="241">
        <v>119.871428571429</v>
      </c>
      <c r="U50" s="241">
        <v>79.9142857142857</v>
      </c>
      <c r="V50" s="346"/>
      <c r="W50" s="241">
        <v>9</v>
      </c>
      <c r="X50" s="241">
        <v>10</v>
      </c>
      <c r="Y50" s="241">
        <v>10</v>
      </c>
      <c r="Z50" s="241">
        <v>29</v>
      </c>
      <c r="AA50" s="346"/>
      <c r="AB50" s="241">
        <v>270</v>
      </c>
      <c r="AC50" s="241">
        <v>300</v>
      </c>
      <c r="AD50" s="241">
        <v>300</v>
      </c>
      <c r="AE50" s="241">
        <v>870</v>
      </c>
      <c r="AF50" s="346"/>
      <c r="AG50" s="241"/>
      <c r="AH50" s="241">
        <v>1240.85</v>
      </c>
      <c r="AI50" s="346"/>
      <c r="AJ50" s="241">
        <v>390</v>
      </c>
      <c r="AK50" s="241">
        <v>390</v>
      </c>
      <c r="AL50" s="241">
        <v>780</v>
      </c>
      <c r="AM50" s="241">
        <v>1650</v>
      </c>
      <c r="AN50" s="239"/>
      <c r="AO50">
        <v>257</v>
      </c>
      <c r="AP50">
        <v>395</v>
      </c>
      <c r="AQ50">
        <f t="shared" si="3"/>
        <v>652</v>
      </c>
    </row>
    <row r="51" spans="2:43">
      <c r="B51" s="233" t="s">
        <v>215</v>
      </c>
      <c r="C51" s="233" t="s">
        <v>38</v>
      </c>
      <c r="D51" s="233" t="s">
        <v>107</v>
      </c>
      <c r="E51" s="337" t="s">
        <v>108</v>
      </c>
      <c r="F51" s="239">
        <v>490</v>
      </c>
      <c r="G51" s="239">
        <v>1829</v>
      </c>
      <c r="H51" s="239">
        <v>2319</v>
      </c>
      <c r="I51" s="346"/>
      <c r="J51" s="241">
        <v>730</v>
      </c>
      <c r="K51" s="241">
        <v>1043</v>
      </c>
      <c r="L51" s="241">
        <v>312</v>
      </c>
      <c r="M51" s="346"/>
      <c r="N51" s="241">
        <v>323.266666666667</v>
      </c>
      <c r="O51" s="241">
        <v>10.7755555555556</v>
      </c>
      <c r="P51" s="346"/>
      <c r="Q51" s="241">
        <v>1336</v>
      </c>
      <c r="R51" s="352">
        <v>45108</v>
      </c>
      <c r="S51" s="346"/>
      <c r="T51" s="241">
        <v>193.96</v>
      </c>
      <c r="U51" s="241">
        <v>129.306666666667</v>
      </c>
      <c r="V51" s="346"/>
      <c r="W51" s="241">
        <v>13</v>
      </c>
      <c r="X51" s="241">
        <v>15</v>
      </c>
      <c r="Y51" s="241">
        <v>15</v>
      </c>
      <c r="Z51" s="241">
        <v>43</v>
      </c>
      <c r="AA51" s="346"/>
      <c r="AB51" s="241">
        <v>390</v>
      </c>
      <c r="AC51" s="241">
        <v>450</v>
      </c>
      <c r="AD51" s="241">
        <v>450</v>
      </c>
      <c r="AE51" s="241">
        <v>1290</v>
      </c>
      <c r="AF51" s="346"/>
      <c r="AG51" s="241"/>
      <c r="AH51" s="241">
        <v>668.85</v>
      </c>
      <c r="AI51" s="346"/>
      <c r="AJ51" s="241">
        <v>585</v>
      </c>
      <c r="AK51" s="241">
        <v>585</v>
      </c>
      <c r="AL51" s="241">
        <v>1170</v>
      </c>
      <c r="AM51" s="241">
        <v>2460</v>
      </c>
      <c r="AN51" s="239"/>
      <c r="AO51">
        <v>446</v>
      </c>
      <c r="AP51">
        <v>366</v>
      </c>
      <c r="AQ51">
        <f t="shared" si="3"/>
        <v>812</v>
      </c>
    </row>
    <row r="52" spans="2:43">
      <c r="B52" s="233" t="s">
        <v>215</v>
      </c>
      <c r="C52" s="233" t="s">
        <v>38</v>
      </c>
      <c r="D52" s="233" t="s">
        <v>109</v>
      </c>
      <c r="E52" s="337" t="s">
        <v>110</v>
      </c>
      <c r="F52" s="239">
        <v>335</v>
      </c>
      <c r="G52" s="239">
        <v>1918</v>
      </c>
      <c r="H52" s="239">
        <v>2253</v>
      </c>
      <c r="I52" s="346"/>
      <c r="J52" s="241">
        <v>864</v>
      </c>
      <c r="K52" s="241">
        <v>1008</v>
      </c>
      <c r="L52" s="241">
        <v>284</v>
      </c>
      <c r="M52" s="346"/>
      <c r="N52" s="241">
        <v>218.266666666667</v>
      </c>
      <c r="O52" s="241">
        <v>7.27555555555556</v>
      </c>
      <c r="P52" s="346"/>
      <c r="Q52" s="241">
        <v>384</v>
      </c>
      <c r="R52" s="352">
        <v>45139</v>
      </c>
      <c r="S52" s="346"/>
      <c r="T52" s="241">
        <v>130.96</v>
      </c>
      <c r="U52" s="241">
        <v>87.3066666666667</v>
      </c>
      <c r="V52" s="346"/>
      <c r="W52" s="241">
        <v>9</v>
      </c>
      <c r="X52" s="241">
        <v>10</v>
      </c>
      <c r="Y52" s="241">
        <v>10</v>
      </c>
      <c r="Z52" s="241">
        <v>29</v>
      </c>
      <c r="AA52" s="346"/>
      <c r="AB52" s="241">
        <v>270</v>
      </c>
      <c r="AC52" s="241">
        <v>300</v>
      </c>
      <c r="AD52" s="241">
        <v>300</v>
      </c>
      <c r="AE52" s="241">
        <v>870</v>
      </c>
      <c r="AF52" s="346"/>
      <c r="AG52" s="241"/>
      <c r="AH52" s="241">
        <v>898.95</v>
      </c>
      <c r="AI52" s="346"/>
      <c r="AJ52" s="241">
        <v>390</v>
      </c>
      <c r="AK52" s="241">
        <v>390</v>
      </c>
      <c r="AL52" s="241">
        <v>780</v>
      </c>
      <c r="AM52" s="241">
        <v>1650</v>
      </c>
      <c r="AN52" s="239"/>
      <c r="AO52">
        <v>334</v>
      </c>
      <c r="AP52">
        <v>299</v>
      </c>
      <c r="AQ52">
        <f t="shared" si="3"/>
        <v>633</v>
      </c>
    </row>
    <row r="53" spans="2:43">
      <c r="B53" s="233" t="s">
        <v>111</v>
      </c>
      <c r="C53" s="233" t="s">
        <v>26</v>
      </c>
      <c r="D53" s="233" t="s">
        <v>112</v>
      </c>
      <c r="E53" t="s">
        <v>113</v>
      </c>
      <c r="F53" s="239"/>
      <c r="G53" s="239">
        <v>400</v>
      </c>
      <c r="H53" s="239">
        <v>400</v>
      </c>
      <c r="I53" s="346"/>
      <c r="J53" s="241">
        <v>150</v>
      </c>
      <c r="K53" s="241">
        <v>219</v>
      </c>
      <c r="L53" s="241">
        <v>24</v>
      </c>
      <c r="M53" s="346"/>
      <c r="N53" s="241">
        <v>73.6875</v>
      </c>
      <c r="O53" s="241">
        <v>2.45625</v>
      </c>
      <c r="P53" s="346"/>
      <c r="Q53" s="241"/>
      <c r="R53" s="241"/>
      <c r="S53" s="346"/>
      <c r="T53" s="241">
        <v>44.2125</v>
      </c>
      <c r="U53" s="241">
        <v>29.475</v>
      </c>
      <c r="V53" s="346"/>
      <c r="W53" s="241">
        <v>4</v>
      </c>
      <c r="X53" s="241">
        <v>6</v>
      </c>
      <c r="Y53" s="241">
        <v>6</v>
      </c>
      <c r="Z53" s="241">
        <v>16</v>
      </c>
      <c r="AA53" s="346"/>
      <c r="AB53" s="241">
        <v>120</v>
      </c>
      <c r="AC53" s="241">
        <v>180</v>
      </c>
      <c r="AD53" s="241">
        <v>180</v>
      </c>
      <c r="AE53" s="241">
        <v>480</v>
      </c>
      <c r="AF53" s="346"/>
      <c r="AG53" s="241"/>
      <c r="AH53" s="241">
        <v>-52</v>
      </c>
      <c r="AI53" s="346"/>
      <c r="AJ53" s="241">
        <v>234</v>
      </c>
      <c r="AK53" s="241">
        <v>234</v>
      </c>
      <c r="AL53" s="241">
        <v>468</v>
      </c>
      <c r="AM53" s="241">
        <v>948</v>
      </c>
      <c r="AN53" s="239"/>
      <c r="AO53">
        <v>78</v>
      </c>
      <c r="AP53">
        <v>118</v>
      </c>
      <c r="AQ53">
        <f t="shared" si="3"/>
        <v>196</v>
      </c>
    </row>
    <row r="54" spans="2:43">
      <c r="B54" s="233" t="s">
        <v>111</v>
      </c>
      <c r="C54" s="233" t="s">
        <v>26</v>
      </c>
      <c r="D54" s="233" t="s">
        <v>114</v>
      </c>
      <c r="E54" t="s">
        <v>115</v>
      </c>
      <c r="F54" s="239">
        <v>2</v>
      </c>
      <c r="G54" s="239">
        <v>273</v>
      </c>
      <c r="H54" s="239">
        <v>275</v>
      </c>
      <c r="I54" s="346"/>
      <c r="J54" s="241">
        <v>90</v>
      </c>
      <c r="K54" s="241">
        <v>168</v>
      </c>
      <c r="L54" s="241">
        <v>9</v>
      </c>
      <c r="M54" s="346"/>
      <c r="N54" s="241">
        <v>113.1875</v>
      </c>
      <c r="O54" s="241">
        <v>3.77291666666667</v>
      </c>
      <c r="P54" s="346"/>
      <c r="Q54" s="241"/>
      <c r="R54" s="241"/>
      <c r="S54" s="346"/>
      <c r="T54" s="241">
        <v>67.9125</v>
      </c>
      <c r="U54" s="241">
        <v>45.275</v>
      </c>
      <c r="V54" s="346"/>
      <c r="W54" s="241">
        <v>6</v>
      </c>
      <c r="X54" s="241">
        <v>8</v>
      </c>
      <c r="Y54" s="241">
        <v>8</v>
      </c>
      <c r="Z54" s="241">
        <v>22</v>
      </c>
      <c r="AA54" s="346"/>
      <c r="AB54" s="241">
        <v>180</v>
      </c>
      <c r="AC54" s="241">
        <v>240</v>
      </c>
      <c r="AD54" s="241">
        <v>240</v>
      </c>
      <c r="AE54" s="241">
        <v>660</v>
      </c>
      <c r="AF54" s="346"/>
      <c r="AG54" s="241"/>
      <c r="AH54" s="241">
        <v>-250.25</v>
      </c>
      <c r="AI54" s="346"/>
      <c r="AJ54" s="241">
        <v>312</v>
      </c>
      <c r="AK54" s="241">
        <v>312</v>
      </c>
      <c r="AL54" s="241">
        <v>624</v>
      </c>
      <c r="AM54" s="241">
        <v>1284</v>
      </c>
      <c r="AN54" s="239"/>
      <c r="AO54">
        <v>110</v>
      </c>
      <c r="AP54">
        <v>133</v>
      </c>
      <c r="AQ54">
        <f t="shared" si="3"/>
        <v>243</v>
      </c>
    </row>
    <row r="55" spans="2:43">
      <c r="B55" s="233" t="s">
        <v>111</v>
      </c>
      <c r="C55" s="233" t="s">
        <v>33</v>
      </c>
      <c r="D55" s="233" t="s">
        <v>116</v>
      </c>
      <c r="E55" s="338" t="s">
        <v>117</v>
      </c>
      <c r="F55" s="239">
        <v>1970</v>
      </c>
      <c r="G55" s="239">
        <v>1230</v>
      </c>
      <c r="H55" s="239">
        <v>3200</v>
      </c>
      <c r="I55" s="346"/>
      <c r="J55" s="241">
        <v>1269</v>
      </c>
      <c r="K55" s="241">
        <v>1162</v>
      </c>
      <c r="L55" s="241">
        <v>560</v>
      </c>
      <c r="M55" s="346"/>
      <c r="N55" s="241">
        <v>558.8</v>
      </c>
      <c r="O55" s="241">
        <v>18.6266666666667</v>
      </c>
      <c r="P55" s="346"/>
      <c r="Q55" s="241">
        <v>1023</v>
      </c>
      <c r="R55" s="352">
        <v>45292</v>
      </c>
      <c r="S55" s="346"/>
      <c r="T55" s="241">
        <v>558.8</v>
      </c>
      <c r="U55" s="241">
        <v>0</v>
      </c>
      <c r="V55" s="346"/>
      <c r="W55" s="241">
        <v>21</v>
      </c>
      <c r="X55" s="241">
        <v>23</v>
      </c>
      <c r="Y55" s="241">
        <v>23</v>
      </c>
      <c r="Z55" s="241">
        <v>67</v>
      </c>
      <c r="AA55" s="346"/>
      <c r="AB55" s="241">
        <v>630</v>
      </c>
      <c r="AC55" s="241">
        <v>690</v>
      </c>
      <c r="AD55" s="241">
        <v>690</v>
      </c>
      <c r="AE55" s="241">
        <v>2010</v>
      </c>
      <c r="AF55" s="346"/>
      <c r="AG55" s="241"/>
      <c r="AH55" s="241">
        <v>773.5</v>
      </c>
      <c r="AI55" s="346"/>
      <c r="AJ55" s="241">
        <v>897</v>
      </c>
      <c r="AK55" s="241">
        <v>897</v>
      </c>
      <c r="AL55" s="241">
        <v>1794</v>
      </c>
      <c r="AM55" s="241">
        <v>3804</v>
      </c>
      <c r="AN55" s="239"/>
      <c r="AO55">
        <v>178</v>
      </c>
      <c r="AP55">
        <v>1023</v>
      </c>
      <c r="AQ55">
        <f t="shared" si="3"/>
        <v>1201</v>
      </c>
    </row>
    <row r="56" spans="2:43">
      <c r="B56" s="233" t="s">
        <v>118</v>
      </c>
      <c r="C56" s="233" t="s">
        <v>26</v>
      </c>
      <c r="D56" s="233" t="s">
        <v>119</v>
      </c>
      <c r="E56" t="s">
        <v>120</v>
      </c>
      <c r="F56" s="239">
        <v>17</v>
      </c>
      <c r="G56" s="239">
        <v>250</v>
      </c>
      <c r="H56" s="239">
        <v>267</v>
      </c>
      <c r="I56" s="346"/>
      <c r="J56" s="241">
        <v>89</v>
      </c>
      <c r="K56" s="241">
        <v>147</v>
      </c>
      <c r="L56" s="241">
        <v>25</v>
      </c>
      <c r="M56" s="346"/>
      <c r="N56" s="241">
        <v>71.5625</v>
      </c>
      <c r="O56" s="241">
        <v>2.38541666666667</v>
      </c>
      <c r="P56" s="346"/>
      <c r="Q56" s="241"/>
      <c r="R56" s="241"/>
      <c r="S56" s="346"/>
      <c r="T56" s="241">
        <v>42.9375</v>
      </c>
      <c r="U56" s="241">
        <v>28.625</v>
      </c>
      <c r="V56" s="346"/>
      <c r="W56" s="241">
        <v>4</v>
      </c>
      <c r="X56" s="241">
        <v>6</v>
      </c>
      <c r="Y56" s="241">
        <v>6</v>
      </c>
      <c r="Z56" s="241">
        <v>16</v>
      </c>
      <c r="AA56" s="346"/>
      <c r="AB56" s="241">
        <v>120</v>
      </c>
      <c r="AC56" s="241">
        <v>180</v>
      </c>
      <c r="AD56" s="241">
        <v>180</v>
      </c>
      <c r="AE56" s="241">
        <v>480</v>
      </c>
      <c r="AF56" s="346"/>
      <c r="AG56" s="241"/>
      <c r="AH56" s="241">
        <v>-138.45</v>
      </c>
      <c r="AI56" s="346"/>
      <c r="AJ56" s="241">
        <v>234</v>
      </c>
      <c r="AK56" s="241">
        <v>234</v>
      </c>
      <c r="AL56" s="241">
        <v>468</v>
      </c>
      <c r="AM56" s="241">
        <v>948</v>
      </c>
      <c r="AN56" s="239"/>
      <c r="AO56">
        <v>73</v>
      </c>
      <c r="AP56">
        <v>84</v>
      </c>
      <c r="AQ56">
        <f t="shared" si="3"/>
        <v>157</v>
      </c>
    </row>
    <row r="57" spans="2:43">
      <c r="B57" s="233" t="s">
        <v>118</v>
      </c>
      <c r="C57" s="233" t="s">
        <v>26</v>
      </c>
      <c r="D57" s="233" t="s">
        <v>121</v>
      </c>
      <c r="E57" t="s">
        <v>122</v>
      </c>
      <c r="F57" s="239">
        <v>3</v>
      </c>
      <c r="G57" s="239">
        <v>459</v>
      </c>
      <c r="H57" s="239">
        <v>462</v>
      </c>
      <c r="I57" s="346"/>
      <c r="J57" s="241">
        <v>170</v>
      </c>
      <c r="K57" s="241">
        <v>236</v>
      </c>
      <c r="L57" s="241">
        <v>49</v>
      </c>
      <c r="M57" s="346"/>
      <c r="N57" s="241">
        <v>58.3125</v>
      </c>
      <c r="O57" s="241">
        <v>1.94375</v>
      </c>
      <c r="P57" s="346"/>
      <c r="Q57" s="241"/>
      <c r="R57" s="241"/>
      <c r="S57" s="346"/>
      <c r="T57" s="241">
        <v>34.9875</v>
      </c>
      <c r="U57" s="241">
        <v>23.325</v>
      </c>
      <c r="V57" s="346"/>
      <c r="W57" s="241">
        <v>4</v>
      </c>
      <c r="X57" s="241">
        <v>6</v>
      </c>
      <c r="Y57" s="241">
        <v>6</v>
      </c>
      <c r="Z57" s="241">
        <v>16</v>
      </c>
      <c r="AA57" s="346"/>
      <c r="AB57" s="241">
        <v>120</v>
      </c>
      <c r="AC57" s="241">
        <v>180</v>
      </c>
      <c r="AD57" s="241">
        <v>180</v>
      </c>
      <c r="AE57" s="241">
        <v>480</v>
      </c>
      <c r="AF57" s="346"/>
      <c r="AG57" s="241"/>
      <c r="AH57" s="241">
        <v>-11.7</v>
      </c>
      <c r="AI57" s="346"/>
      <c r="AJ57" s="241">
        <v>234</v>
      </c>
      <c r="AK57" s="241">
        <v>234</v>
      </c>
      <c r="AL57" s="241">
        <v>468</v>
      </c>
      <c r="AM57" s="241">
        <v>948</v>
      </c>
      <c r="AN57" s="239"/>
      <c r="AO57">
        <v>63</v>
      </c>
      <c r="AP57">
        <v>83</v>
      </c>
      <c r="AQ57">
        <f t="shared" si="3"/>
        <v>146</v>
      </c>
    </row>
    <row r="58" spans="2:43">
      <c r="B58" s="233" t="s">
        <v>118</v>
      </c>
      <c r="C58" s="233" t="s">
        <v>38</v>
      </c>
      <c r="D58" s="233" t="s">
        <v>123</v>
      </c>
      <c r="E58" s="337" t="s">
        <v>124</v>
      </c>
      <c r="F58" s="239">
        <v>1231</v>
      </c>
      <c r="G58" s="239">
        <v>1754</v>
      </c>
      <c r="H58" s="239">
        <v>2985</v>
      </c>
      <c r="I58" s="346"/>
      <c r="J58" s="241">
        <v>1256</v>
      </c>
      <c r="K58" s="241">
        <v>945</v>
      </c>
      <c r="L58" s="241">
        <v>115</v>
      </c>
      <c r="M58" s="346"/>
      <c r="N58" s="241">
        <v>232.266666666667</v>
      </c>
      <c r="O58" s="241">
        <v>7.74222222222222</v>
      </c>
      <c r="P58" s="346"/>
      <c r="Q58" s="241">
        <v>419</v>
      </c>
      <c r="R58" s="352">
        <v>45108</v>
      </c>
      <c r="S58" s="346"/>
      <c r="T58" s="241">
        <v>139.36</v>
      </c>
      <c r="U58" s="241">
        <v>92.9066666666667</v>
      </c>
      <c r="V58" s="346"/>
      <c r="W58" s="241">
        <v>10</v>
      </c>
      <c r="X58" s="241">
        <v>12</v>
      </c>
      <c r="Y58" s="241">
        <v>12</v>
      </c>
      <c r="Z58" s="241">
        <v>34</v>
      </c>
      <c r="AA58" s="346"/>
      <c r="AB58" s="241">
        <v>300</v>
      </c>
      <c r="AC58" s="241">
        <v>360</v>
      </c>
      <c r="AD58" s="241">
        <v>360</v>
      </c>
      <c r="AE58" s="241">
        <v>1020</v>
      </c>
      <c r="AF58" s="346"/>
      <c r="AG58" s="241"/>
      <c r="AH58" s="241">
        <v>1277.25</v>
      </c>
      <c r="AI58" s="346"/>
      <c r="AJ58" s="241">
        <v>468</v>
      </c>
      <c r="AK58" s="241">
        <v>468</v>
      </c>
      <c r="AL58" s="241">
        <v>936</v>
      </c>
      <c r="AM58" s="241">
        <v>1956</v>
      </c>
      <c r="AN58" s="239"/>
      <c r="AO58">
        <v>317</v>
      </c>
      <c r="AP58">
        <v>418</v>
      </c>
      <c r="AQ58">
        <f t="shared" si="3"/>
        <v>735</v>
      </c>
    </row>
    <row r="59" spans="2:43">
      <c r="B59" s="233" t="s">
        <v>125</v>
      </c>
      <c r="C59" s="233" t="s">
        <v>26</v>
      </c>
      <c r="D59" s="233" t="s">
        <v>126</v>
      </c>
      <c r="E59" t="s">
        <v>127</v>
      </c>
      <c r="F59" s="239">
        <v>9</v>
      </c>
      <c r="G59" s="239">
        <v>363</v>
      </c>
      <c r="H59" s="239">
        <v>372</v>
      </c>
      <c r="I59" s="346"/>
      <c r="J59" s="241">
        <v>113</v>
      </c>
      <c r="K59" s="241">
        <v>241</v>
      </c>
      <c r="L59" s="241">
        <v>12</v>
      </c>
      <c r="M59" s="346"/>
      <c r="N59" s="241">
        <v>133.1875</v>
      </c>
      <c r="O59" s="241">
        <v>4.43958333333333</v>
      </c>
      <c r="P59" s="346"/>
      <c r="Q59" s="241"/>
      <c r="R59" s="241"/>
      <c r="S59" s="346"/>
      <c r="T59" s="241">
        <v>79.9125</v>
      </c>
      <c r="U59" s="241">
        <v>53.275</v>
      </c>
      <c r="V59" s="346"/>
      <c r="W59" s="241">
        <v>6</v>
      </c>
      <c r="X59" s="241">
        <v>8</v>
      </c>
      <c r="Y59" s="241">
        <v>8</v>
      </c>
      <c r="Z59" s="241">
        <v>22</v>
      </c>
      <c r="AA59" s="346"/>
      <c r="AB59" s="241">
        <v>180</v>
      </c>
      <c r="AC59" s="241">
        <v>240</v>
      </c>
      <c r="AD59" s="241">
        <v>240</v>
      </c>
      <c r="AE59" s="241">
        <v>660</v>
      </c>
      <c r="AF59" s="346"/>
      <c r="AG59" s="241"/>
      <c r="AH59" s="241">
        <v>-187.2</v>
      </c>
      <c r="AI59" s="346"/>
      <c r="AJ59" s="241">
        <v>312</v>
      </c>
      <c r="AK59" s="241">
        <v>312</v>
      </c>
      <c r="AL59" s="241">
        <v>624</v>
      </c>
      <c r="AM59" s="241">
        <v>1284</v>
      </c>
      <c r="AN59" s="239"/>
      <c r="AO59">
        <v>131</v>
      </c>
      <c r="AP59">
        <v>133</v>
      </c>
      <c r="AQ59">
        <f t="shared" si="3"/>
        <v>264</v>
      </c>
    </row>
    <row r="60" spans="2:43">
      <c r="B60" s="233" t="s">
        <v>125</v>
      </c>
      <c r="C60" s="233" t="s">
        <v>26</v>
      </c>
      <c r="D60" s="233" t="s">
        <v>128</v>
      </c>
      <c r="E60" t="s">
        <v>129</v>
      </c>
      <c r="F60" s="239">
        <v>14</v>
      </c>
      <c r="G60" s="239">
        <v>233</v>
      </c>
      <c r="H60" s="239">
        <v>247</v>
      </c>
      <c r="I60" s="346"/>
      <c r="J60" s="241">
        <v>58</v>
      </c>
      <c r="K60" s="241">
        <v>153</v>
      </c>
      <c r="L60" s="241">
        <v>34</v>
      </c>
      <c r="M60" s="346"/>
      <c r="N60" s="241">
        <v>68.5625</v>
      </c>
      <c r="O60" s="241">
        <v>2.28541666666667</v>
      </c>
      <c r="P60" s="346"/>
      <c r="Q60" s="241"/>
      <c r="R60" s="241"/>
      <c r="S60" s="346"/>
      <c r="T60" s="241">
        <v>41.1375</v>
      </c>
      <c r="U60" s="241">
        <v>27.425</v>
      </c>
      <c r="V60" s="346"/>
      <c r="W60" s="241">
        <v>4</v>
      </c>
      <c r="X60" s="241">
        <v>6</v>
      </c>
      <c r="Y60" s="241">
        <v>6</v>
      </c>
      <c r="Z60" s="241">
        <v>16</v>
      </c>
      <c r="AA60" s="346"/>
      <c r="AB60" s="241">
        <v>120</v>
      </c>
      <c r="AC60" s="241">
        <v>180</v>
      </c>
      <c r="AD60" s="241">
        <v>180</v>
      </c>
      <c r="AE60" s="241">
        <v>480</v>
      </c>
      <c r="AF60" s="346"/>
      <c r="AG60" s="241"/>
      <c r="AH60" s="241">
        <v>-151.45</v>
      </c>
      <c r="AI60" s="346"/>
      <c r="AJ60" s="241">
        <v>234</v>
      </c>
      <c r="AK60" s="241">
        <v>234</v>
      </c>
      <c r="AL60" s="241">
        <v>468</v>
      </c>
      <c r="AM60" s="241">
        <v>948</v>
      </c>
      <c r="AN60" s="239"/>
      <c r="AO60">
        <v>97</v>
      </c>
      <c r="AP60">
        <v>81</v>
      </c>
      <c r="AQ60">
        <f t="shared" si="3"/>
        <v>178</v>
      </c>
    </row>
    <row r="61" spans="2:43">
      <c r="B61" s="233" t="s">
        <v>125</v>
      </c>
      <c r="C61" s="233" t="s">
        <v>26</v>
      </c>
      <c r="D61" s="233" t="s">
        <v>130</v>
      </c>
      <c r="E61" t="s">
        <v>131</v>
      </c>
      <c r="F61" s="239">
        <v>312</v>
      </c>
      <c r="G61" s="239">
        <v>601</v>
      </c>
      <c r="H61" s="239">
        <v>913</v>
      </c>
      <c r="I61" s="346"/>
      <c r="J61" s="241">
        <v>291</v>
      </c>
      <c r="K61" s="241">
        <v>481</v>
      </c>
      <c r="L61" s="241">
        <v>121</v>
      </c>
      <c r="M61" s="346"/>
      <c r="N61" s="241">
        <v>142.25</v>
      </c>
      <c r="O61" s="241">
        <v>4.74166666666667</v>
      </c>
      <c r="P61" s="346"/>
      <c r="Q61" s="241"/>
      <c r="R61" s="241"/>
      <c r="S61" s="346"/>
      <c r="T61" s="241">
        <v>85.35</v>
      </c>
      <c r="U61" s="241">
        <v>56.9</v>
      </c>
      <c r="V61" s="346"/>
      <c r="W61" s="241">
        <v>7</v>
      </c>
      <c r="X61" s="241">
        <v>9</v>
      </c>
      <c r="Y61" s="241">
        <v>9</v>
      </c>
      <c r="Z61" s="241">
        <v>25</v>
      </c>
      <c r="AA61" s="346"/>
      <c r="AB61" s="241">
        <v>210</v>
      </c>
      <c r="AC61" s="241">
        <v>270</v>
      </c>
      <c r="AD61" s="241">
        <v>270</v>
      </c>
      <c r="AE61" s="241">
        <v>750</v>
      </c>
      <c r="AF61" s="346"/>
      <c r="AG61" s="241"/>
      <c r="AH61" s="241">
        <v>105.95</v>
      </c>
      <c r="AI61" s="346"/>
      <c r="AJ61" s="241">
        <v>351</v>
      </c>
      <c r="AK61" s="241">
        <v>351</v>
      </c>
      <c r="AL61" s="241">
        <v>702</v>
      </c>
      <c r="AM61" s="241">
        <v>1452</v>
      </c>
      <c r="AN61" s="239"/>
      <c r="AO61">
        <v>119</v>
      </c>
      <c r="AP61">
        <v>156</v>
      </c>
      <c r="AQ61">
        <f t="shared" si="3"/>
        <v>275</v>
      </c>
    </row>
    <row r="62" spans="2:43">
      <c r="B62" s="233" t="s">
        <v>125</v>
      </c>
      <c r="C62" s="233" t="s">
        <v>38</v>
      </c>
      <c r="D62" s="233" t="s">
        <v>132</v>
      </c>
      <c r="E62" s="338" t="s">
        <v>133</v>
      </c>
      <c r="F62" s="239">
        <v>429</v>
      </c>
      <c r="G62" s="239">
        <v>1935</v>
      </c>
      <c r="H62" s="239">
        <v>2364</v>
      </c>
      <c r="I62" s="346"/>
      <c r="J62" s="241">
        <v>1063</v>
      </c>
      <c r="K62" s="241">
        <v>1024</v>
      </c>
      <c r="L62" s="241">
        <v>238</v>
      </c>
      <c r="M62" s="346"/>
      <c r="N62" s="241">
        <v>268.266666666667</v>
      </c>
      <c r="O62" s="241">
        <v>8.94222222222222</v>
      </c>
      <c r="P62" s="346"/>
      <c r="Q62" s="241">
        <v>557</v>
      </c>
      <c r="R62" s="352">
        <v>45139</v>
      </c>
      <c r="S62" s="346"/>
      <c r="T62" s="241">
        <v>160.96</v>
      </c>
      <c r="U62" s="241">
        <v>107.306666666667</v>
      </c>
      <c r="V62" s="346"/>
      <c r="W62" s="241">
        <v>12</v>
      </c>
      <c r="X62" s="241">
        <v>14</v>
      </c>
      <c r="Y62" s="241">
        <v>14</v>
      </c>
      <c r="Z62" s="241">
        <v>40</v>
      </c>
      <c r="AA62" s="346"/>
      <c r="AB62" s="241">
        <v>360</v>
      </c>
      <c r="AC62" s="241">
        <v>420</v>
      </c>
      <c r="AD62" s="241">
        <v>420</v>
      </c>
      <c r="AE62" s="241">
        <v>1200</v>
      </c>
      <c r="AF62" s="346"/>
      <c r="AG62" s="241"/>
      <c r="AH62" s="241">
        <v>756.6</v>
      </c>
      <c r="AI62" s="346"/>
      <c r="AJ62" s="241">
        <v>546</v>
      </c>
      <c r="AK62" s="241">
        <v>546</v>
      </c>
      <c r="AL62" s="241">
        <v>1092</v>
      </c>
      <c r="AM62" s="241">
        <v>2292</v>
      </c>
      <c r="AN62" s="239"/>
      <c r="AO62">
        <v>289</v>
      </c>
      <c r="AP62">
        <v>366</v>
      </c>
      <c r="AQ62">
        <f t="shared" si="3"/>
        <v>655</v>
      </c>
    </row>
    <row r="63" spans="2:43">
      <c r="B63" s="233" t="s">
        <v>134</v>
      </c>
      <c r="C63" s="233" t="s">
        <v>26</v>
      </c>
      <c r="D63" s="233" t="s">
        <v>135</v>
      </c>
      <c r="E63" t="s">
        <v>136</v>
      </c>
      <c r="F63" s="239">
        <v>-5</v>
      </c>
      <c r="G63" s="239">
        <v>798</v>
      </c>
      <c r="H63" s="239">
        <v>793</v>
      </c>
      <c r="I63" s="346"/>
      <c r="J63" s="241">
        <v>356</v>
      </c>
      <c r="K63" s="241">
        <v>278</v>
      </c>
      <c r="L63" s="241">
        <v>142</v>
      </c>
      <c r="M63" s="346"/>
      <c r="N63" s="241">
        <v>249.375</v>
      </c>
      <c r="O63" s="241">
        <v>8.3125</v>
      </c>
      <c r="P63" s="346"/>
      <c r="Q63" s="241"/>
      <c r="R63" s="241"/>
      <c r="S63" s="346"/>
      <c r="T63" s="241">
        <v>149.625</v>
      </c>
      <c r="U63" s="241">
        <v>99.75</v>
      </c>
      <c r="V63" s="346"/>
      <c r="W63" s="241">
        <v>10</v>
      </c>
      <c r="X63" s="241">
        <v>15</v>
      </c>
      <c r="Y63" s="241">
        <v>12</v>
      </c>
      <c r="Z63" s="241">
        <v>37</v>
      </c>
      <c r="AA63" s="346"/>
      <c r="AB63" s="241">
        <v>300</v>
      </c>
      <c r="AC63" s="241">
        <v>450</v>
      </c>
      <c r="AD63" s="241">
        <v>360</v>
      </c>
      <c r="AE63" s="241">
        <v>1110</v>
      </c>
      <c r="AF63" s="346"/>
      <c r="AG63" s="241"/>
      <c r="AH63" s="241">
        <v>-206.05</v>
      </c>
      <c r="AI63" s="346"/>
      <c r="AJ63" s="241">
        <v>468</v>
      </c>
      <c r="AK63" s="241">
        <v>468</v>
      </c>
      <c r="AL63" s="241">
        <v>936</v>
      </c>
      <c r="AM63" s="241">
        <v>2046</v>
      </c>
      <c r="AN63" s="239"/>
      <c r="AO63">
        <v>316</v>
      </c>
      <c r="AP63">
        <v>251</v>
      </c>
      <c r="AQ63">
        <f t="shared" si="3"/>
        <v>567</v>
      </c>
    </row>
    <row r="64" spans="2:43">
      <c r="B64" s="233" t="s">
        <v>134</v>
      </c>
      <c r="C64" s="233" t="s">
        <v>26</v>
      </c>
      <c r="D64" s="233" t="s">
        <v>137</v>
      </c>
      <c r="E64" t="s">
        <v>138</v>
      </c>
      <c r="F64" s="239"/>
      <c r="G64" s="239">
        <v>545</v>
      </c>
      <c r="H64" s="239">
        <v>545</v>
      </c>
      <c r="I64" s="346"/>
      <c r="J64" s="241">
        <v>244</v>
      </c>
      <c r="K64" s="241">
        <v>247</v>
      </c>
      <c r="L64" s="241">
        <v>46</v>
      </c>
      <c r="M64" s="346"/>
      <c r="N64" s="241">
        <v>47.0625</v>
      </c>
      <c r="O64" s="241">
        <v>1.56875</v>
      </c>
      <c r="P64" s="346"/>
      <c r="Q64" s="241"/>
      <c r="R64" s="241"/>
      <c r="S64" s="346"/>
      <c r="T64" s="241">
        <v>28.2375</v>
      </c>
      <c r="U64" s="241">
        <v>18.825</v>
      </c>
      <c r="V64" s="346"/>
      <c r="W64" s="241">
        <v>4</v>
      </c>
      <c r="X64" s="241">
        <v>6</v>
      </c>
      <c r="Y64" s="241">
        <v>6</v>
      </c>
      <c r="Z64" s="241">
        <v>16</v>
      </c>
      <c r="AA64" s="346"/>
      <c r="AB64" s="241">
        <v>120</v>
      </c>
      <c r="AC64" s="241">
        <v>180</v>
      </c>
      <c r="AD64" s="241">
        <v>180</v>
      </c>
      <c r="AE64" s="241">
        <v>480</v>
      </c>
      <c r="AF64" s="346"/>
      <c r="AG64" s="241"/>
      <c r="AH64" s="241">
        <v>42.25</v>
      </c>
      <c r="AI64" s="346"/>
      <c r="AJ64" s="241">
        <v>234</v>
      </c>
      <c r="AK64" s="241">
        <v>234</v>
      </c>
      <c r="AL64" s="241">
        <v>468</v>
      </c>
      <c r="AM64" s="241">
        <v>948</v>
      </c>
      <c r="AN64" s="239"/>
      <c r="AO64">
        <v>33</v>
      </c>
      <c r="AP64">
        <v>56</v>
      </c>
      <c r="AQ64">
        <f t="shared" si="3"/>
        <v>89</v>
      </c>
    </row>
    <row r="65" spans="2:43">
      <c r="B65" s="233" t="s">
        <v>134</v>
      </c>
      <c r="C65" s="233" t="s">
        <v>26</v>
      </c>
      <c r="D65" s="233" t="s">
        <v>139</v>
      </c>
      <c r="E65" t="s">
        <v>140</v>
      </c>
      <c r="F65" s="239">
        <v>3</v>
      </c>
      <c r="G65" s="239">
        <v>376</v>
      </c>
      <c r="H65" s="239">
        <v>379</v>
      </c>
      <c r="I65" s="346"/>
      <c r="J65" s="241">
        <v>116</v>
      </c>
      <c r="K65" s="241">
        <v>209</v>
      </c>
      <c r="L65" s="241">
        <v>46</v>
      </c>
      <c r="M65" s="346"/>
      <c r="N65" s="241">
        <v>51.5625</v>
      </c>
      <c r="O65" s="241">
        <v>1.71875</v>
      </c>
      <c r="P65" s="346"/>
      <c r="Q65" s="241"/>
      <c r="R65" s="241"/>
      <c r="S65" s="346"/>
      <c r="T65" s="241">
        <v>30.9375</v>
      </c>
      <c r="U65" s="241">
        <v>20.625</v>
      </c>
      <c r="V65" s="346"/>
      <c r="W65" s="241">
        <v>4</v>
      </c>
      <c r="X65" s="241">
        <v>6</v>
      </c>
      <c r="Y65" s="241">
        <v>6</v>
      </c>
      <c r="Z65" s="241">
        <v>16</v>
      </c>
      <c r="AA65" s="346"/>
      <c r="AB65" s="241">
        <v>120</v>
      </c>
      <c r="AC65" s="241">
        <v>180</v>
      </c>
      <c r="AD65" s="241">
        <v>180</v>
      </c>
      <c r="AE65" s="241">
        <v>480</v>
      </c>
      <c r="AF65" s="346"/>
      <c r="AG65" s="241"/>
      <c r="AH65" s="241">
        <v>-65.65</v>
      </c>
      <c r="AI65" s="346"/>
      <c r="AJ65" s="241">
        <v>234</v>
      </c>
      <c r="AK65" s="241">
        <v>234</v>
      </c>
      <c r="AL65" s="241">
        <v>468</v>
      </c>
      <c r="AM65" s="241">
        <v>948</v>
      </c>
      <c r="AN65" s="239"/>
      <c r="AO65">
        <v>67</v>
      </c>
      <c r="AP65">
        <v>54</v>
      </c>
      <c r="AQ65">
        <f t="shared" si="3"/>
        <v>121</v>
      </c>
    </row>
    <row r="66" spans="2:43">
      <c r="B66" s="233" t="s">
        <v>134</v>
      </c>
      <c r="C66" s="233" t="s">
        <v>38</v>
      </c>
      <c r="D66" s="233" t="s">
        <v>141</v>
      </c>
      <c r="E66" s="338" t="s">
        <v>142</v>
      </c>
      <c r="F66" s="239">
        <v>859</v>
      </c>
      <c r="G66" s="239">
        <v>2008</v>
      </c>
      <c r="H66" s="239">
        <v>2867</v>
      </c>
      <c r="I66" s="346"/>
      <c r="J66" s="241">
        <v>1006</v>
      </c>
      <c r="K66" s="241">
        <v>1313</v>
      </c>
      <c r="L66" s="241">
        <v>384</v>
      </c>
      <c r="M66" s="346"/>
      <c r="N66" s="241">
        <v>179.214285714286</v>
      </c>
      <c r="O66" s="241">
        <v>5.97380952380952</v>
      </c>
      <c r="P66" s="346"/>
      <c r="Q66" s="241">
        <v>386</v>
      </c>
      <c r="R66" s="352">
        <v>45200</v>
      </c>
      <c r="S66" s="346"/>
      <c r="T66" s="241">
        <v>107.528571428571</v>
      </c>
      <c r="U66" s="241">
        <v>71.6857142857143</v>
      </c>
      <c r="V66" s="346"/>
      <c r="W66" s="241">
        <v>8</v>
      </c>
      <c r="X66" s="241">
        <v>10</v>
      </c>
      <c r="Y66" s="241">
        <v>10</v>
      </c>
      <c r="Z66" s="241">
        <v>28</v>
      </c>
      <c r="AA66" s="346"/>
      <c r="AB66" s="241">
        <v>240</v>
      </c>
      <c r="AC66" s="241">
        <v>300</v>
      </c>
      <c r="AD66" s="241">
        <v>300</v>
      </c>
      <c r="AE66" s="241">
        <v>840</v>
      </c>
      <c r="AF66" s="346"/>
      <c r="AG66" s="241"/>
      <c r="AH66" s="241">
        <v>1317.55</v>
      </c>
      <c r="AI66" s="346"/>
      <c r="AJ66" s="241">
        <v>390</v>
      </c>
      <c r="AK66" s="241">
        <v>390</v>
      </c>
      <c r="AL66" s="241">
        <v>780</v>
      </c>
      <c r="AM66" s="241">
        <v>1620</v>
      </c>
      <c r="AN66" s="239"/>
      <c r="AO66">
        <v>170</v>
      </c>
      <c r="AP66">
        <v>183</v>
      </c>
      <c r="AQ66">
        <f t="shared" si="3"/>
        <v>353</v>
      </c>
    </row>
    <row r="67" spans="2:40">
      <c r="B67" s="233" t="s">
        <v>134</v>
      </c>
      <c r="C67" s="233" t="s">
        <v>38</v>
      </c>
      <c r="D67" s="233" t="s">
        <v>143</v>
      </c>
      <c r="E67" s="339" t="s">
        <v>144</v>
      </c>
      <c r="F67" s="239">
        <v>1012</v>
      </c>
      <c r="G67" s="239">
        <v>1571</v>
      </c>
      <c r="H67" s="239">
        <v>2583</v>
      </c>
      <c r="I67" s="346"/>
      <c r="J67" s="241">
        <v>777</v>
      </c>
      <c r="K67" s="241">
        <v>1133</v>
      </c>
      <c r="L67" s="241">
        <v>420</v>
      </c>
      <c r="M67" s="346"/>
      <c r="N67" s="241">
        <v>163.666666666667</v>
      </c>
      <c r="O67" s="241">
        <v>5.45555555555555</v>
      </c>
      <c r="P67" s="346"/>
      <c r="Q67" s="241">
        <v>405</v>
      </c>
      <c r="R67" s="352">
        <v>45200</v>
      </c>
      <c r="S67" s="346"/>
      <c r="T67" s="241">
        <v>98.2</v>
      </c>
      <c r="U67" s="241">
        <v>65.4666666666667</v>
      </c>
      <c r="V67" s="346"/>
      <c r="W67" s="241"/>
      <c r="X67" s="241"/>
      <c r="Y67" s="241"/>
      <c r="Z67" s="241"/>
      <c r="AA67" s="346"/>
      <c r="AB67" s="241"/>
      <c r="AC67" s="241"/>
      <c r="AD67" s="241"/>
      <c r="AE67" s="241"/>
      <c r="AF67" s="346"/>
      <c r="AG67" s="241"/>
      <c r="AH67" s="241">
        <v>0</v>
      </c>
      <c r="AI67" s="346"/>
      <c r="AJ67" s="241"/>
      <c r="AK67" s="241"/>
      <c r="AL67" s="241"/>
      <c r="AM67" s="241"/>
      <c r="AN67" s="239"/>
    </row>
    <row r="68" spans="2:40">
      <c r="B68" s="233" t="s">
        <v>134</v>
      </c>
      <c r="C68" s="233" t="s">
        <v>38</v>
      </c>
      <c r="D68" s="233" t="s">
        <v>145</v>
      </c>
      <c r="E68" s="339" t="s">
        <v>146</v>
      </c>
      <c r="F68" s="239">
        <v>565</v>
      </c>
      <c r="G68" s="239">
        <v>1352</v>
      </c>
      <c r="H68" s="239">
        <v>1917</v>
      </c>
      <c r="I68" s="346"/>
      <c r="J68" s="241">
        <v>690</v>
      </c>
      <c r="K68" s="241">
        <v>889</v>
      </c>
      <c r="L68" s="241">
        <v>218</v>
      </c>
      <c r="M68" s="346"/>
      <c r="N68" s="241">
        <v>181</v>
      </c>
      <c r="O68" s="241">
        <v>6.03333333333333</v>
      </c>
      <c r="P68" s="346"/>
      <c r="Q68" s="241">
        <v>343</v>
      </c>
      <c r="R68" s="352">
        <v>45200</v>
      </c>
      <c r="S68" s="346"/>
      <c r="T68" s="241">
        <v>108.6</v>
      </c>
      <c r="U68" s="241">
        <v>72.4</v>
      </c>
      <c r="V68" s="346"/>
      <c r="W68" s="241"/>
      <c r="X68" s="241"/>
      <c r="Y68" s="241"/>
      <c r="Z68" s="241"/>
      <c r="AA68" s="346"/>
      <c r="AB68" s="241"/>
      <c r="AC68" s="241"/>
      <c r="AD68" s="241"/>
      <c r="AE68" s="241"/>
      <c r="AF68" s="346"/>
      <c r="AG68" s="241"/>
      <c r="AH68" s="241">
        <v>0</v>
      </c>
      <c r="AI68" s="346"/>
      <c r="AJ68" s="241"/>
      <c r="AK68" s="241"/>
      <c r="AL68" s="241"/>
      <c r="AM68" s="241"/>
      <c r="AN68" s="239"/>
    </row>
    <row r="69" spans="2:40">
      <c r="B69" s="233" t="s">
        <v>134</v>
      </c>
      <c r="C69" s="233" t="s">
        <v>38</v>
      </c>
      <c r="D69" s="233" t="s">
        <v>147</v>
      </c>
      <c r="E69" s="337" t="s">
        <v>148</v>
      </c>
      <c r="F69" s="239">
        <v>1034</v>
      </c>
      <c r="G69" s="239">
        <v>1569</v>
      </c>
      <c r="H69" s="239">
        <v>2603</v>
      </c>
      <c r="I69" s="346"/>
      <c r="J69" s="241">
        <v>913</v>
      </c>
      <c r="K69" s="241">
        <v>1186</v>
      </c>
      <c r="L69" s="241">
        <v>185</v>
      </c>
      <c r="M69" s="346"/>
      <c r="N69" s="241">
        <v>223.466666666667</v>
      </c>
      <c r="O69" s="241">
        <v>7.44888888888889</v>
      </c>
      <c r="P69" s="346"/>
      <c r="Q69" s="241">
        <v>454</v>
      </c>
      <c r="R69" s="352">
        <v>45200</v>
      </c>
      <c r="S69" s="346"/>
      <c r="T69" s="241">
        <v>134.08</v>
      </c>
      <c r="U69" s="241">
        <v>89.3866666666667</v>
      </c>
      <c r="V69" s="346"/>
      <c r="W69" s="241"/>
      <c r="X69" s="241"/>
      <c r="Y69" s="241"/>
      <c r="Z69" s="241"/>
      <c r="AA69" s="346"/>
      <c r="AB69" s="241"/>
      <c r="AC69" s="241"/>
      <c r="AD69" s="241"/>
      <c r="AE69" s="241"/>
      <c r="AF69" s="346"/>
      <c r="AG69" s="241"/>
      <c r="AH69" s="241">
        <v>0</v>
      </c>
      <c r="AI69" s="346"/>
      <c r="AJ69" s="241"/>
      <c r="AK69" s="241"/>
      <c r="AL69" s="241"/>
      <c r="AM69" s="241"/>
      <c r="AN69" s="239"/>
    </row>
    <row r="70" spans="2:40">
      <c r="B70" s="233" t="s">
        <v>134</v>
      </c>
      <c r="C70" s="233" t="s">
        <v>38</v>
      </c>
      <c r="D70" s="233" t="s">
        <v>149</v>
      </c>
      <c r="E70" s="339" t="s">
        <v>150</v>
      </c>
      <c r="F70" s="239">
        <v>1901</v>
      </c>
      <c r="G70" s="239">
        <v>382</v>
      </c>
      <c r="H70" s="239">
        <v>2283</v>
      </c>
      <c r="I70" s="346"/>
      <c r="J70" s="241">
        <v>1135</v>
      </c>
      <c r="K70" s="241">
        <v>671</v>
      </c>
      <c r="L70" s="241">
        <v>369</v>
      </c>
      <c r="M70" s="346"/>
      <c r="N70" s="241">
        <v>225.866666666667</v>
      </c>
      <c r="O70" s="241">
        <v>7.52888888888889</v>
      </c>
      <c r="P70" s="346"/>
      <c r="Q70" s="241">
        <v>895</v>
      </c>
      <c r="R70" s="352">
        <v>45323</v>
      </c>
      <c r="S70" s="346"/>
      <c r="T70" s="241">
        <v>135.52</v>
      </c>
      <c r="U70" s="241">
        <v>90.3466666666667</v>
      </c>
      <c r="V70" s="346"/>
      <c r="W70" s="241"/>
      <c r="X70" s="241"/>
      <c r="Y70" s="241"/>
      <c r="Z70" s="241"/>
      <c r="AA70" s="346"/>
      <c r="AB70" s="241"/>
      <c r="AC70" s="241"/>
      <c r="AD70" s="241"/>
      <c r="AE70" s="241"/>
      <c r="AF70" s="346"/>
      <c r="AG70" s="241"/>
      <c r="AH70" s="241">
        <v>0</v>
      </c>
      <c r="AI70" s="346"/>
      <c r="AJ70" s="241"/>
      <c r="AK70" s="241"/>
      <c r="AL70" s="241"/>
      <c r="AM70" s="241"/>
      <c r="AN70" s="239"/>
    </row>
    <row r="71" spans="2:43">
      <c r="B71" s="233" t="s">
        <v>134</v>
      </c>
      <c r="C71" s="233" t="s">
        <v>38</v>
      </c>
      <c r="D71" s="233" t="s">
        <v>151</v>
      </c>
      <c r="E71" s="337" t="s">
        <v>152</v>
      </c>
      <c r="F71" s="239">
        <v>1214</v>
      </c>
      <c r="G71" s="239">
        <v>1653</v>
      </c>
      <c r="H71" s="239">
        <v>2867</v>
      </c>
      <c r="I71" s="346"/>
      <c r="J71" s="241">
        <v>1055</v>
      </c>
      <c r="K71" s="241">
        <v>1131</v>
      </c>
      <c r="L71" s="241">
        <v>334</v>
      </c>
      <c r="M71" s="346"/>
      <c r="N71" s="241">
        <v>118.166666666667</v>
      </c>
      <c r="O71" s="241">
        <v>3.93888888888889</v>
      </c>
      <c r="P71" s="346"/>
      <c r="Q71" s="241">
        <v>260</v>
      </c>
      <c r="R71" s="352">
        <v>45200</v>
      </c>
      <c r="S71" s="346"/>
      <c r="T71" s="241">
        <v>70.9</v>
      </c>
      <c r="U71" s="241">
        <v>47.2666666666667</v>
      </c>
      <c r="V71" s="346"/>
      <c r="W71" s="241">
        <v>6</v>
      </c>
      <c r="X71" s="241">
        <v>8</v>
      </c>
      <c r="Y71" s="241">
        <v>8</v>
      </c>
      <c r="Z71" s="241">
        <v>22</v>
      </c>
      <c r="AA71" s="346"/>
      <c r="AB71" s="241">
        <v>180</v>
      </c>
      <c r="AC71" s="241">
        <v>240</v>
      </c>
      <c r="AD71" s="241">
        <v>240</v>
      </c>
      <c r="AE71" s="241">
        <v>660</v>
      </c>
      <c r="AF71" s="346"/>
      <c r="AG71" s="241"/>
      <c r="AH71" s="241">
        <v>1434.55</v>
      </c>
      <c r="AI71" s="346"/>
      <c r="AJ71" s="241">
        <v>312</v>
      </c>
      <c r="AK71" s="241">
        <v>312</v>
      </c>
      <c r="AL71" s="241">
        <v>624</v>
      </c>
      <c r="AM71" s="241">
        <v>1284</v>
      </c>
      <c r="AN71" s="239"/>
      <c r="AO71">
        <v>158</v>
      </c>
      <c r="AP71">
        <v>153</v>
      </c>
      <c r="AQ71">
        <f>SUM(AO71:AP71)</f>
        <v>311</v>
      </c>
    </row>
    <row r="72" spans="2:40">
      <c r="B72" s="233" t="s">
        <v>134</v>
      </c>
      <c r="C72" s="233" t="s">
        <v>38</v>
      </c>
      <c r="D72" s="233" t="s">
        <v>153</v>
      </c>
      <c r="E72" s="339" t="s">
        <v>154</v>
      </c>
      <c r="F72" s="239">
        <v>1152</v>
      </c>
      <c r="G72" s="239"/>
      <c r="H72" s="239">
        <v>1152</v>
      </c>
      <c r="I72" s="346"/>
      <c r="J72" s="241">
        <v>271</v>
      </c>
      <c r="K72" s="241">
        <v>525</v>
      </c>
      <c r="L72" s="241">
        <v>356</v>
      </c>
      <c r="M72" s="346"/>
      <c r="N72" s="241">
        <v>175.666666666667</v>
      </c>
      <c r="O72" s="241">
        <v>5.85555555555556</v>
      </c>
      <c r="P72" s="346"/>
      <c r="Q72" s="241">
        <v>405</v>
      </c>
      <c r="R72" s="352">
        <v>45200</v>
      </c>
      <c r="S72" s="346"/>
      <c r="T72" s="241">
        <v>105.4</v>
      </c>
      <c r="U72" s="241">
        <v>70.2666666666667</v>
      </c>
      <c r="V72" s="346"/>
      <c r="W72" s="241"/>
      <c r="X72" s="241"/>
      <c r="Y72" s="241"/>
      <c r="Z72" s="241"/>
      <c r="AA72" s="346"/>
      <c r="AB72" s="241"/>
      <c r="AC72" s="241"/>
      <c r="AD72" s="241"/>
      <c r="AE72" s="241"/>
      <c r="AF72" s="346"/>
      <c r="AG72" s="241"/>
      <c r="AH72" s="241">
        <v>0</v>
      </c>
      <c r="AI72" s="346"/>
      <c r="AJ72" s="241"/>
      <c r="AK72" s="241"/>
      <c r="AL72" s="241"/>
      <c r="AM72" s="241"/>
      <c r="AN72" s="239"/>
    </row>
    <row r="73" spans="2:43">
      <c r="B73" s="233" t="s">
        <v>134</v>
      </c>
      <c r="C73" s="233" t="s">
        <v>38</v>
      </c>
      <c r="D73" s="233" t="s">
        <v>155</v>
      </c>
      <c r="E73" s="338" t="s">
        <v>156</v>
      </c>
      <c r="F73" s="239">
        <v>812</v>
      </c>
      <c r="G73" s="239">
        <v>1403</v>
      </c>
      <c r="H73" s="239">
        <v>2215</v>
      </c>
      <c r="I73" s="346"/>
      <c r="J73" s="241">
        <v>842</v>
      </c>
      <c r="K73" s="241">
        <v>991</v>
      </c>
      <c r="L73" s="241">
        <v>327</v>
      </c>
      <c r="M73" s="346"/>
      <c r="N73" s="241">
        <v>184.933333333333</v>
      </c>
      <c r="O73" s="241">
        <v>6.16444444444444</v>
      </c>
      <c r="P73" s="346"/>
      <c r="Q73" s="241">
        <v>441</v>
      </c>
      <c r="R73" s="352">
        <v>45200</v>
      </c>
      <c r="S73" s="346"/>
      <c r="T73" s="241">
        <v>110.96</v>
      </c>
      <c r="U73" s="241">
        <v>73.9733333333333</v>
      </c>
      <c r="V73" s="346"/>
      <c r="W73" s="241">
        <v>8</v>
      </c>
      <c r="X73" s="241">
        <v>10</v>
      </c>
      <c r="Y73" s="241">
        <v>10</v>
      </c>
      <c r="Z73" s="241">
        <v>28</v>
      </c>
      <c r="AA73" s="346"/>
      <c r="AB73" s="241">
        <v>240</v>
      </c>
      <c r="AC73" s="241">
        <v>300</v>
      </c>
      <c r="AD73" s="241">
        <v>300</v>
      </c>
      <c r="AE73" s="241">
        <v>840</v>
      </c>
      <c r="AF73" s="346"/>
      <c r="AG73" s="241"/>
      <c r="AH73" s="241">
        <v>893.75</v>
      </c>
      <c r="AI73" s="346"/>
      <c r="AJ73" s="241">
        <v>390</v>
      </c>
      <c r="AK73" s="241">
        <v>390</v>
      </c>
      <c r="AL73" s="241">
        <v>780</v>
      </c>
      <c r="AM73" s="241">
        <v>1620</v>
      </c>
      <c r="AN73" s="239"/>
      <c r="AO73">
        <v>118</v>
      </c>
      <c r="AP73">
        <v>197</v>
      </c>
      <c r="AQ73">
        <f t="shared" ref="AQ73:AQ82" si="4">SUM(AO73:AP73)</f>
        <v>315</v>
      </c>
    </row>
    <row r="74" spans="2:43">
      <c r="B74" s="233" t="s">
        <v>157</v>
      </c>
      <c r="C74" s="233" t="s">
        <v>26</v>
      </c>
      <c r="D74" s="233" t="s">
        <v>158</v>
      </c>
      <c r="E74" t="s">
        <v>159</v>
      </c>
      <c r="F74" s="239">
        <v>1</v>
      </c>
      <c r="G74" s="239">
        <v>453</v>
      </c>
      <c r="H74" s="239">
        <v>454</v>
      </c>
      <c r="I74" s="346"/>
      <c r="J74" s="241">
        <v>164</v>
      </c>
      <c r="K74" s="241">
        <v>241</v>
      </c>
      <c r="L74" s="241">
        <v>41</v>
      </c>
      <c r="M74" s="346"/>
      <c r="N74" s="241">
        <v>42.4444444444444</v>
      </c>
      <c r="O74" s="241">
        <v>1.41481481481481</v>
      </c>
      <c r="P74" s="346"/>
      <c r="Q74" s="241"/>
      <c r="R74" s="241"/>
      <c r="S74" s="346"/>
      <c r="T74" s="241">
        <v>25.4666666666667</v>
      </c>
      <c r="U74" s="241">
        <v>16.9777777777778</v>
      </c>
      <c r="V74" s="346"/>
      <c r="W74" s="241">
        <v>4</v>
      </c>
      <c r="X74" s="241">
        <v>6</v>
      </c>
      <c r="Y74" s="241">
        <v>6</v>
      </c>
      <c r="Z74" s="241">
        <v>16</v>
      </c>
      <c r="AA74" s="346"/>
      <c r="AB74" s="241">
        <v>120</v>
      </c>
      <c r="AC74" s="241">
        <v>180</v>
      </c>
      <c r="AD74" s="241">
        <v>180</v>
      </c>
      <c r="AE74" s="241">
        <v>480</v>
      </c>
      <c r="AF74" s="346"/>
      <c r="AG74" s="241"/>
      <c r="AH74" s="241">
        <v>-16.9</v>
      </c>
      <c r="AI74" s="346"/>
      <c r="AJ74" s="241">
        <v>234</v>
      </c>
      <c r="AK74" s="241">
        <v>234</v>
      </c>
      <c r="AL74" s="241">
        <v>468</v>
      </c>
      <c r="AM74" s="241">
        <v>948</v>
      </c>
      <c r="AN74" s="239"/>
      <c r="AO74">
        <v>51</v>
      </c>
      <c r="AP74">
        <v>93</v>
      </c>
      <c r="AQ74">
        <f t="shared" si="4"/>
        <v>144</v>
      </c>
    </row>
    <row r="75" spans="2:43">
      <c r="B75" s="233" t="s">
        <v>160</v>
      </c>
      <c r="C75" s="233" t="s">
        <v>26</v>
      </c>
      <c r="D75" s="233" t="s">
        <v>161</v>
      </c>
      <c r="E75" t="s">
        <v>162</v>
      </c>
      <c r="F75" s="239">
        <v>341</v>
      </c>
      <c r="G75" s="239">
        <v>169</v>
      </c>
      <c r="H75" s="239">
        <v>510</v>
      </c>
      <c r="I75" s="346"/>
      <c r="J75" s="241">
        <v>253</v>
      </c>
      <c r="K75" s="241">
        <v>120</v>
      </c>
      <c r="L75" s="241">
        <v>131</v>
      </c>
      <c r="M75" s="346"/>
      <c r="N75" s="241">
        <v>15.8666666666667</v>
      </c>
      <c r="O75" s="241">
        <v>0.528888888888889</v>
      </c>
      <c r="P75" s="346"/>
      <c r="Q75" s="241"/>
      <c r="R75" s="241"/>
      <c r="S75" s="346"/>
      <c r="T75" s="241">
        <v>9.52</v>
      </c>
      <c r="U75" s="241">
        <v>6.34666666666667</v>
      </c>
      <c r="V75" s="346"/>
      <c r="W75" s="241">
        <v>4</v>
      </c>
      <c r="X75" s="241">
        <v>6</v>
      </c>
      <c r="Y75" s="241">
        <v>6</v>
      </c>
      <c r="Z75" s="241">
        <v>16</v>
      </c>
      <c r="AA75" s="346"/>
      <c r="AB75" s="241">
        <v>120</v>
      </c>
      <c r="AC75" s="241">
        <v>180</v>
      </c>
      <c r="AD75" s="241">
        <v>180</v>
      </c>
      <c r="AE75" s="241">
        <v>480</v>
      </c>
      <c r="AF75" s="346"/>
      <c r="AG75" s="241"/>
      <c r="AH75" s="241">
        <v>19.5</v>
      </c>
      <c r="AI75" s="346"/>
      <c r="AJ75" s="241">
        <v>234</v>
      </c>
      <c r="AK75" s="241">
        <v>234</v>
      </c>
      <c r="AL75" s="241">
        <v>468</v>
      </c>
      <c r="AM75" s="241">
        <v>948</v>
      </c>
      <c r="AN75" s="239"/>
      <c r="AO75">
        <v>4</v>
      </c>
      <c r="AP75">
        <v>38</v>
      </c>
      <c r="AQ75">
        <f t="shared" si="4"/>
        <v>42</v>
      </c>
    </row>
    <row r="76" spans="2:43">
      <c r="B76" s="233" t="s">
        <v>157</v>
      </c>
      <c r="C76" s="233" t="s">
        <v>26</v>
      </c>
      <c r="D76" s="233" t="s">
        <v>163</v>
      </c>
      <c r="E76" t="s">
        <v>164</v>
      </c>
      <c r="F76" s="239"/>
      <c r="G76" s="239">
        <v>421</v>
      </c>
      <c r="H76" s="239">
        <v>421</v>
      </c>
      <c r="I76" s="346"/>
      <c r="J76" s="241">
        <v>165</v>
      </c>
      <c r="K76" s="241">
        <v>213</v>
      </c>
      <c r="L76" s="241">
        <v>41</v>
      </c>
      <c r="M76" s="346"/>
      <c r="N76" s="241">
        <v>85.125</v>
      </c>
      <c r="O76" s="241">
        <v>2.8375</v>
      </c>
      <c r="P76" s="346"/>
      <c r="Q76" s="241"/>
      <c r="R76" s="241"/>
      <c r="S76" s="346"/>
      <c r="T76" s="241">
        <v>51.075</v>
      </c>
      <c r="U76" s="241">
        <v>34.05</v>
      </c>
      <c r="V76" s="346"/>
      <c r="W76" s="241">
        <v>5</v>
      </c>
      <c r="X76" s="241">
        <v>7</v>
      </c>
      <c r="Y76" s="241">
        <v>7</v>
      </c>
      <c r="Z76" s="241">
        <v>19</v>
      </c>
      <c r="AA76" s="346"/>
      <c r="AB76" s="241">
        <v>150</v>
      </c>
      <c r="AC76" s="241">
        <v>210</v>
      </c>
      <c r="AD76" s="241">
        <v>210</v>
      </c>
      <c r="AE76" s="241">
        <v>570</v>
      </c>
      <c r="AF76" s="346"/>
      <c r="AG76" s="241"/>
      <c r="AH76" s="241">
        <v>-96.85</v>
      </c>
      <c r="AI76" s="346"/>
      <c r="AJ76" s="241">
        <v>273</v>
      </c>
      <c r="AK76" s="241">
        <v>273</v>
      </c>
      <c r="AL76" s="241">
        <v>546</v>
      </c>
      <c r="AM76" s="241">
        <v>1116</v>
      </c>
      <c r="AN76" s="239"/>
      <c r="AO76">
        <v>60</v>
      </c>
      <c r="AP76">
        <v>110</v>
      </c>
      <c r="AQ76">
        <f t="shared" si="4"/>
        <v>170</v>
      </c>
    </row>
    <row r="77" spans="2:43">
      <c r="B77" s="233" t="s">
        <v>157</v>
      </c>
      <c r="C77" s="233" t="s">
        <v>26</v>
      </c>
      <c r="D77" s="233" t="s">
        <v>165</v>
      </c>
      <c r="E77" t="s">
        <v>166</v>
      </c>
      <c r="F77" s="239">
        <v>1</v>
      </c>
      <c r="G77" s="239">
        <v>310</v>
      </c>
      <c r="H77" s="239">
        <v>311</v>
      </c>
      <c r="I77" s="346"/>
      <c r="J77" s="241">
        <v>103</v>
      </c>
      <c r="K77" s="241">
        <v>177</v>
      </c>
      <c r="L77" s="241">
        <v>26</v>
      </c>
      <c r="M77" s="346"/>
      <c r="N77" s="241">
        <v>86.8125</v>
      </c>
      <c r="O77" s="241">
        <v>2.89375</v>
      </c>
      <c r="P77" s="346"/>
      <c r="Q77" s="241"/>
      <c r="R77" s="241"/>
      <c r="S77" s="346"/>
      <c r="T77" s="241">
        <v>52.0875</v>
      </c>
      <c r="U77" s="241">
        <v>34.725</v>
      </c>
      <c r="V77" s="346"/>
      <c r="W77" s="241">
        <v>5</v>
      </c>
      <c r="X77" s="241">
        <v>7</v>
      </c>
      <c r="Y77" s="241">
        <v>7</v>
      </c>
      <c r="Z77" s="241">
        <v>19</v>
      </c>
      <c r="AA77" s="346"/>
      <c r="AB77" s="241">
        <v>150</v>
      </c>
      <c r="AC77" s="241">
        <v>210</v>
      </c>
      <c r="AD77" s="241">
        <v>210</v>
      </c>
      <c r="AE77" s="241">
        <v>570</v>
      </c>
      <c r="AF77" s="346"/>
      <c r="AG77" s="241"/>
      <c r="AH77" s="241">
        <v>-168.35</v>
      </c>
      <c r="AI77" s="346"/>
      <c r="AJ77" s="241">
        <v>273</v>
      </c>
      <c r="AK77" s="241">
        <v>273</v>
      </c>
      <c r="AL77" s="241">
        <v>546</v>
      </c>
      <c r="AM77" s="241">
        <v>1116</v>
      </c>
      <c r="AN77" s="239"/>
      <c r="AO77">
        <v>50</v>
      </c>
      <c r="AP77">
        <v>84</v>
      </c>
      <c r="AQ77">
        <f t="shared" si="4"/>
        <v>134</v>
      </c>
    </row>
    <row r="78" spans="2:43">
      <c r="B78" s="233" t="s">
        <v>157</v>
      </c>
      <c r="C78" s="233" t="s">
        <v>26</v>
      </c>
      <c r="D78" s="233" t="s">
        <v>167</v>
      </c>
      <c r="E78" t="s">
        <v>168</v>
      </c>
      <c r="F78" s="239">
        <v>10</v>
      </c>
      <c r="G78" s="239">
        <v>322</v>
      </c>
      <c r="H78" s="239">
        <v>332</v>
      </c>
      <c r="I78" s="346"/>
      <c r="J78" s="241">
        <v>173</v>
      </c>
      <c r="K78" s="241">
        <v>118</v>
      </c>
      <c r="L78" s="241">
        <v>28</v>
      </c>
      <c r="M78" s="346"/>
      <c r="N78" s="241">
        <v>51.125</v>
      </c>
      <c r="O78" s="241">
        <v>1.70416666666667</v>
      </c>
      <c r="P78" s="346"/>
      <c r="Q78" s="241"/>
      <c r="R78" s="241"/>
      <c r="S78" s="346"/>
      <c r="T78" s="241">
        <v>30.675</v>
      </c>
      <c r="U78" s="241">
        <v>20.45</v>
      </c>
      <c r="V78" s="346"/>
      <c r="W78" s="241">
        <v>4</v>
      </c>
      <c r="X78" s="241">
        <v>6</v>
      </c>
      <c r="Y78" s="241">
        <v>6</v>
      </c>
      <c r="Z78" s="241">
        <v>16</v>
      </c>
      <c r="AA78" s="346"/>
      <c r="AB78" s="241">
        <v>120</v>
      </c>
      <c r="AC78" s="241">
        <v>180</v>
      </c>
      <c r="AD78" s="241">
        <v>180</v>
      </c>
      <c r="AE78" s="241">
        <v>480</v>
      </c>
      <c r="AF78" s="346"/>
      <c r="AG78" s="241"/>
      <c r="AH78" s="241">
        <v>-96.2</v>
      </c>
      <c r="AI78" s="346"/>
      <c r="AJ78" s="241">
        <v>234</v>
      </c>
      <c r="AK78" s="241">
        <v>234</v>
      </c>
      <c r="AL78" s="241">
        <v>468</v>
      </c>
      <c r="AM78" s="241">
        <v>948</v>
      </c>
      <c r="AN78" s="239"/>
      <c r="AO78">
        <v>40</v>
      </c>
      <c r="AP78">
        <v>70</v>
      </c>
      <c r="AQ78">
        <f t="shared" si="4"/>
        <v>110</v>
      </c>
    </row>
    <row r="79" spans="2:43">
      <c r="B79" s="233" t="s">
        <v>157</v>
      </c>
      <c r="C79" s="233" t="s">
        <v>26</v>
      </c>
      <c r="D79" s="233" t="s">
        <v>169</v>
      </c>
      <c r="E79" t="s">
        <v>170</v>
      </c>
      <c r="F79" s="239">
        <v>381</v>
      </c>
      <c r="G79" s="239">
        <v>135</v>
      </c>
      <c r="H79" s="239">
        <v>516</v>
      </c>
      <c r="I79" s="346"/>
      <c r="J79" s="241">
        <v>246</v>
      </c>
      <c r="K79" s="241">
        <v>94</v>
      </c>
      <c r="L79" s="241">
        <v>174</v>
      </c>
      <c r="M79" s="346"/>
      <c r="N79" s="241">
        <v>49.0714285714286</v>
      </c>
      <c r="O79" s="241">
        <v>1.63571428571429</v>
      </c>
      <c r="P79" s="346"/>
      <c r="Q79" s="241"/>
      <c r="R79" s="241"/>
      <c r="S79" s="346"/>
      <c r="T79" s="241">
        <v>29.4428571428571</v>
      </c>
      <c r="U79" s="241">
        <v>19.6285714285714</v>
      </c>
      <c r="V79" s="346"/>
      <c r="W79" s="241">
        <v>4</v>
      </c>
      <c r="X79" s="241">
        <v>6</v>
      </c>
      <c r="Y79" s="241">
        <v>6</v>
      </c>
      <c r="Z79" s="241">
        <v>16</v>
      </c>
      <c r="AA79" s="346"/>
      <c r="AB79" s="241">
        <v>120</v>
      </c>
      <c r="AC79" s="241">
        <v>180</v>
      </c>
      <c r="AD79" s="241">
        <v>180</v>
      </c>
      <c r="AE79" s="241">
        <v>480</v>
      </c>
      <c r="AF79" s="346"/>
      <c r="AG79" s="241"/>
      <c r="AH79" s="241">
        <v>23.4</v>
      </c>
      <c r="AI79" s="346"/>
      <c r="AJ79" s="241">
        <v>234</v>
      </c>
      <c r="AK79" s="241">
        <v>234</v>
      </c>
      <c r="AL79" s="241">
        <v>468</v>
      </c>
      <c r="AM79" s="241">
        <v>948</v>
      </c>
      <c r="AN79" s="239"/>
      <c r="AO79">
        <v>88</v>
      </c>
      <c r="AP79">
        <v>103</v>
      </c>
      <c r="AQ79">
        <f t="shared" si="4"/>
        <v>191</v>
      </c>
    </row>
    <row r="80" spans="2:43">
      <c r="B80" s="233" t="s">
        <v>157</v>
      </c>
      <c r="C80" s="233" t="s">
        <v>26</v>
      </c>
      <c r="D80" s="233" t="s">
        <v>171</v>
      </c>
      <c r="E80" t="s">
        <v>172</v>
      </c>
      <c r="F80" s="239">
        <v>5</v>
      </c>
      <c r="G80" s="239">
        <v>390</v>
      </c>
      <c r="H80" s="239">
        <v>395</v>
      </c>
      <c r="I80" s="346"/>
      <c r="J80" s="241">
        <v>170</v>
      </c>
      <c r="K80" s="241">
        <v>175</v>
      </c>
      <c r="L80" s="241">
        <v>38</v>
      </c>
      <c r="M80" s="346"/>
      <c r="N80" s="241">
        <v>58.625</v>
      </c>
      <c r="O80" s="241">
        <v>1.95416666666667</v>
      </c>
      <c r="P80" s="346"/>
      <c r="Q80" s="241"/>
      <c r="R80" s="241"/>
      <c r="S80" s="346"/>
      <c r="T80" s="241">
        <v>35.175</v>
      </c>
      <c r="U80" s="241">
        <v>23.45</v>
      </c>
      <c r="V80" s="346"/>
      <c r="W80" s="241">
        <v>4</v>
      </c>
      <c r="X80" s="241">
        <v>6</v>
      </c>
      <c r="Y80" s="241">
        <v>6</v>
      </c>
      <c r="Z80" s="241">
        <v>16</v>
      </c>
      <c r="AA80" s="346"/>
      <c r="AB80" s="241">
        <v>120</v>
      </c>
      <c r="AC80" s="241">
        <v>180</v>
      </c>
      <c r="AD80" s="241">
        <v>180</v>
      </c>
      <c r="AE80" s="241">
        <v>480</v>
      </c>
      <c r="AF80" s="346"/>
      <c r="AG80" s="241"/>
      <c r="AH80" s="241">
        <v>-55.25</v>
      </c>
      <c r="AI80" s="346"/>
      <c r="AJ80" s="241">
        <v>234</v>
      </c>
      <c r="AK80" s="241">
        <v>234</v>
      </c>
      <c r="AL80" s="241">
        <v>468</v>
      </c>
      <c r="AM80" s="241">
        <v>948</v>
      </c>
      <c r="AN80" s="239"/>
      <c r="AO80">
        <v>43</v>
      </c>
      <c r="AP80">
        <v>89</v>
      </c>
      <c r="AQ80">
        <f t="shared" si="4"/>
        <v>132</v>
      </c>
    </row>
    <row r="81" spans="2:43">
      <c r="B81" s="233" t="s">
        <v>157</v>
      </c>
      <c r="C81" s="233" t="s">
        <v>26</v>
      </c>
      <c r="D81" s="233" t="s">
        <v>173</v>
      </c>
      <c r="E81" t="s">
        <v>174</v>
      </c>
      <c r="F81" s="239"/>
      <c r="G81" s="239">
        <v>240</v>
      </c>
      <c r="H81" s="239">
        <v>240</v>
      </c>
      <c r="I81" s="346"/>
      <c r="J81" s="241">
        <v>88</v>
      </c>
      <c r="K81" s="241">
        <v>130</v>
      </c>
      <c r="L81" s="241">
        <v>19</v>
      </c>
      <c r="M81" s="346"/>
      <c r="N81" s="241">
        <v>89.125</v>
      </c>
      <c r="O81" s="241">
        <v>2.97083333333333</v>
      </c>
      <c r="P81" s="346"/>
      <c r="Q81" s="241"/>
      <c r="R81" s="241"/>
      <c r="S81" s="346"/>
      <c r="T81" s="241">
        <v>53.475</v>
      </c>
      <c r="U81" s="241">
        <v>35.65</v>
      </c>
      <c r="V81" s="346"/>
      <c r="W81" s="241">
        <v>5</v>
      </c>
      <c r="X81" s="241">
        <v>7</v>
      </c>
      <c r="Y81" s="241">
        <v>7</v>
      </c>
      <c r="Z81" s="241">
        <v>19</v>
      </c>
      <c r="AA81" s="346"/>
      <c r="AB81" s="241">
        <v>150</v>
      </c>
      <c r="AC81" s="241">
        <v>210</v>
      </c>
      <c r="AD81" s="241">
        <v>210</v>
      </c>
      <c r="AE81" s="241">
        <v>570</v>
      </c>
      <c r="AF81" s="346"/>
      <c r="AG81" s="241"/>
      <c r="AH81" s="241">
        <v>-214.5</v>
      </c>
      <c r="AI81" s="346"/>
      <c r="AJ81" s="241">
        <v>273</v>
      </c>
      <c r="AK81" s="241">
        <v>273</v>
      </c>
      <c r="AL81" s="241">
        <v>546</v>
      </c>
      <c r="AM81" s="241">
        <v>1116</v>
      </c>
      <c r="AN81" s="239"/>
      <c r="AO81">
        <v>86</v>
      </c>
      <c r="AP81">
        <v>76</v>
      </c>
      <c r="AQ81">
        <f t="shared" si="4"/>
        <v>162</v>
      </c>
    </row>
    <row r="82" spans="2:43">
      <c r="B82" s="233" t="s">
        <v>157</v>
      </c>
      <c r="C82" s="233" t="s">
        <v>26</v>
      </c>
      <c r="D82" s="233" t="s">
        <v>175</v>
      </c>
      <c r="E82" t="s">
        <v>176</v>
      </c>
      <c r="F82" s="239">
        <v>2</v>
      </c>
      <c r="G82" s="239">
        <v>210</v>
      </c>
      <c r="H82" s="239">
        <v>212</v>
      </c>
      <c r="I82" s="346"/>
      <c r="J82" s="241">
        <v>52</v>
      </c>
      <c r="K82" s="241">
        <v>127</v>
      </c>
      <c r="L82" s="241">
        <v>29</v>
      </c>
      <c r="M82" s="346"/>
      <c r="N82" s="241">
        <v>60.5333333333333</v>
      </c>
      <c r="O82" s="241">
        <v>2.01777777777778</v>
      </c>
      <c r="P82" s="346"/>
      <c r="Q82" s="241"/>
      <c r="R82" s="241"/>
      <c r="S82" s="346"/>
      <c r="T82" s="241">
        <v>36.32</v>
      </c>
      <c r="U82" s="241">
        <v>24.2133333333333</v>
      </c>
      <c r="V82" s="346"/>
      <c r="W82" s="241">
        <v>4</v>
      </c>
      <c r="X82" s="241">
        <v>6</v>
      </c>
      <c r="Y82" s="241">
        <v>6</v>
      </c>
      <c r="Z82" s="241">
        <v>16</v>
      </c>
      <c r="AA82" s="346"/>
      <c r="AB82" s="241">
        <v>120</v>
      </c>
      <c r="AC82" s="241">
        <v>180</v>
      </c>
      <c r="AD82" s="241">
        <v>180</v>
      </c>
      <c r="AE82" s="241">
        <v>480</v>
      </c>
      <c r="AF82" s="346"/>
      <c r="AG82" s="241"/>
      <c r="AH82" s="241">
        <v>-174.2</v>
      </c>
      <c r="AI82" s="346"/>
      <c r="AJ82" s="241">
        <v>234</v>
      </c>
      <c r="AK82" s="241">
        <v>234</v>
      </c>
      <c r="AL82" s="241">
        <v>468</v>
      </c>
      <c r="AM82" s="241">
        <v>948</v>
      </c>
      <c r="AN82" s="239"/>
      <c r="AO82">
        <v>44</v>
      </c>
      <c r="AP82">
        <v>49</v>
      </c>
      <c r="AQ82">
        <f t="shared" si="4"/>
        <v>93</v>
      </c>
    </row>
    <row r="83" spans="2:40">
      <c r="B83" s="233" t="s">
        <v>157</v>
      </c>
      <c r="C83" s="233" t="s">
        <v>38</v>
      </c>
      <c r="D83" s="233" t="s">
        <v>177</v>
      </c>
      <c r="E83" s="339" t="s">
        <v>178</v>
      </c>
      <c r="F83" s="239">
        <v>682</v>
      </c>
      <c r="G83" s="239">
        <v>1719</v>
      </c>
      <c r="H83" s="239">
        <v>2401</v>
      </c>
      <c r="I83" s="346"/>
      <c r="J83" s="241">
        <v>823</v>
      </c>
      <c r="K83" s="241">
        <v>1062</v>
      </c>
      <c r="L83" s="241">
        <v>252</v>
      </c>
      <c r="M83" s="346"/>
      <c r="N83" s="241">
        <v>155.666666666667</v>
      </c>
      <c r="O83" s="241">
        <v>5.18888888888889</v>
      </c>
      <c r="P83" s="346"/>
      <c r="Q83" s="241">
        <v>365</v>
      </c>
      <c r="R83" s="352">
        <v>44986</v>
      </c>
      <c r="S83" s="346"/>
      <c r="T83" s="241">
        <v>93.4</v>
      </c>
      <c r="U83" s="241">
        <v>62.2666666666667</v>
      </c>
      <c r="V83" s="346"/>
      <c r="W83" s="241"/>
      <c r="X83" s="241"/>
      <c r="Y83" s="241"/>
      <c r="Z83" s="241"/>
      <c r="AA83" s="346"/>
      <c r="AB83" s="241"/>
      <c r="AC83" s="241"/>
      <c r="AD83" s="241"/>
      <c r="AE83" s="241"/>
      <c r="AF83" s="346"/>
      <c r="AG83" s="241"/>
      <c r="AH83" s="241">
        <v>0</v>
      </c>
      <c r="AI83" s="346"/>
      <c r="AJ83" s="241"/>
      <c r="AK83" s="241"/>
      <c r="AL83" s="241"/>
      <c r="AM83" s="241"/>
      <c r="AN83" s="239"/>
    </row>
    <row r="84" spans="2:43">
      <c r="B84" s="233" t="s">
        <v>157</v>
      </c>
      <c r="C84" s="233" t="s">
        <v>38</v>
      </c>
      <c r="D84" s="233" t="s">
        <v>179</v>
      </c>
      <c r="E84" s="337" t="s">
        <v>180</v>
      </c>
      <c r="F84" s="239">
        <v>95</v>
      </c>
      <c r="G84" s="239">
        <v>1379</v>
      </c>
      <c r="H84" s="239">
        <v>1474</v>
      </c>
      <c r="I84" s="346"/>
      <c r="J84" s="241">
        <v>397</v>
      </c>
      <c r="K84" s="241">
        <v>743</v>
      </c>
      <c r="L84" s="241">
        <v>217</v>
      </c>
      <c r="M84" s="346"/>
      <c r="N84" s="241">
        <v>250.6</v>
      </c>
      <c r="O84" s="241">
        <v>8.35333333333333</v>
      </c>
      <c r="P84" s="346"/>
      <c r="Q84" s="241">
        <v>514</v>
      </c>
      <c r="R84" s="352">
        <v>45323</v>
      </c>
      <c r="S84" s="346"/>
      <c r="T84" s="241">
        <v>150.36</v>
      </c>
      <c r="U84" s="241">
        <v>100.24</v>
      </c>
      <c r="V84" s="346"/>
      <c r="W84" s="241">
        <v>10</v>
      </c>
      <c r="X84" s="241">
        <v>12</v>
      </c>
      <c r="Y84" s="241">
        <v>12</v>
      </c>
      <c r="Z84" s="241">
        <v>34</v>
      </c>
      <c r="AA84" s="346"/>
      <c r="AB84" s="241">
        <v>300</v>
      </c>
      <c r="AC84" s="241">
        <v>360</v>
      </c>
      <c r="AD84" s="241">
        <v>360</v>
      </c>
      <c r="AE84" s="241">
        <v>1020</v>
      </c>
      <c r="AF84" s="346"/>
      <c r="AG84" s="241"/>
      <c r="AH84" s="241">
        <v>295.1</v>
      </c>
      <c r="AI84" s="346"/>
      <c r="AJ84" s="241">
        <v>468</v>
      </c>
      <c r="AK84" s="241">
        <v>468</v>
      </c>
      <c r="AL84" s="241">
        <v>936</v>
      </c>
      <c r="AM84" s="241">
        <v>1956</v>
      </c>
      <c r="AN84" s="239"/>
      <c r="AO84">
        <v>158</v>
      </c>
      <c r="AP84">
        <v>411</v>
      </c>
      <c r="AQ84">
        <f t="shared" ref="AQ84:AQ89" si="5">SUM(AO84:AP84)</f>
        <v>569</v>
      </c>
    </row>
    <row r="85" spans="2:43">
      <c r="B85" s="233" t="s">
        <v>157</v>
      </c>
      <c r="C85" s="233" t="s">
        <v>38</v>
      </c>
      <c r="D85" s="233" t="s">
        <v>181</v>
      </c>
      <c r="E85" s="337" t="s">
        <v>182</v>
      </c>
      <c r="F85" s="239">
        <v>765</v>
      </c>
      <c r="G85" s="239">
        <v>1503</v>
      </c>
      <c r="H85" s="239">
        <v>2268</v>
      </c>
      <c r="I85" s="346"/>
      <c r="J85" s="241">
        <v>837</v>
      </c>
      <c r="K85" s="241">
        <v>1026</v>
      </c>
      <c r="L85" s="241">
        <v>147</v>
      </c>
      <c r="M85" s="346"/>
      <c r="N85" s="241">
        <v>279.733333333333</v>
      </c>
      <c r="O85" s="241">
        <v>9.32444444444445</v>
      </c>
      <c r="P85" s="346"/>
      <c r="Q85" s="241">
        <v>499</v>
      </c>
      <c r="R85" s="352">
        <v>45292</v>
      </c>
      <c r="S85" s="346"/>
      <c r="T85" s="241">
        <v>167.84</v>
      </c>
      <c r="U85" s="241">
        <v>111.893333333333</v>
      </c>
      <c r="V85" s="346"/>
      <c r="W85" s="241">
        <v>12</v>
      </c>
      <c r="X85" s="241">
        <v>14</v>
      </c>
      <c r="Y85" s="241">
        <v>14</v>
      </c>
      <c r="Z85" s="241">
        <v>40</v>
      </c>
      <c r="AA85" s="346"/>
      <c r="AB85" s="241">
        <v>360</v>
      </c>
      <c r="AC85" s="241">
        <v>420</v>
      </c>
      <c r="AD85" s="241">
        <v>420</v>
      </c>
      <c r="AE85" s="241">
        <v>1200</v>
      </c>
      <c r="AF85" s="346"/>
      <c r="AG85" s="241"/>
      <c r="AH85" s="241">
        <v>694.2</v>
      </c>
      <c r="AI85" s="346"/>
      <c r="AJ85" s="241">
        <v>546</v>
      </c>
      <c r="AK85" s="241">
        <v>546</v>
      </c>
      <c r="AL85" s="241">
        <v>1092</v>
      </c>
      <c r="AM85" s="241">
        <v>2292</v>
      </c>
      <c r="AN85" s="239"/>
      <c r="AO85">
        <v>284</v>
      </c>
      <c r="AP85">
        <v>499</v>
      </c>
      <c r="AQ85">
        <f t="shared" si="5"/>
        <v>783</v>
      </c>
    </row>
    <row r="86" spans="2:43">
      <c r="B86" s="233" t="s">
        <v>160</v>
      </c>
      <c r="C86" s="233" t="s">
        <v>38</v>
      </c>
      <c r="D86" s="233" t="s">
        <v>183</v>
      </c>
      <c r="E86" s="338" t="s">
        <v>184</v>
      </c>
      <c r="F86" s="239">
        <v>109</v>
      </c>
      <c r="G86" s="239">
        <v>1837</v>
      </c>
      <c r="H86" s="239">
        <v>1946</v>
      </c>
      <c r="I86" s="346"/>
      <c r="J86" s="241">
        <v>681</v>
      </c>
      <c r="K86" s="241">
        <v>894</v>
      </c>
      <c r="L86" s="241">
        <v>206</v>
      </c>
      <c r="M86" s="346"/>
      <c r="N86" s="241">
        <v>422.2</v>
      </c>
      <c r="O86" s="241">
        <v>14.0733333333333</v>
      </c>
      <c r="P86" s="346"/>
      <c r="Q86" s="241">
        <v>852</v>
      </c>
      <c r="R86" s="352">
        <v>45292</v>
      </c>
      <c r="S86" s="346"/>
      <c r="T86" s="241">
        <v>253.32</v>
      </c>
      <c r="U86" s="241">
        <v>168.88</v>
      </c>
      <c r="V86" s="346"/>
      <c r="W86" s="241">
        <v>16</v>
      </c>
      <c r="X86" s="241">
        <v>18</v>
      </c>
      <c r="Y86" s="241">
        <v>18</v>
      </c>
      <c r="Z86" s="241">
        <v>52</v>
      </c>
      <c r="AA86" s="346"/>
      <c r="AB86" s="241">
        <v>480</v>
      </c>
      <c r="AC86" s="241">
        <v>540</v>
      </c>
      <c r="AD86" s="241">
        <v>540</v>
      </c>
      <c r="AE86" s="241">
        <v>1560</v>
      </c>
      <c r="AF86" s="346"/>
      <c r="AG86" s="241"/>
      <c r="AH86" s="241">
        <v>250.9</v>
      </c>
      <c r="AI86" s="346"/>
      <c r="AJ86" s="241">
        <v>702</v>
      </c>
      <c r="AK86" s="241">
        <v>702</v>
      </c>
      <c r="AL86" s="241">
        <v>1404</v>
      </c>
      <c r="AM86" s="241">
        <v>2964</v>
      </c>
      <c r="AN86" s="239"/>
      <c r="AO86">
        <v>403</v>
      </c>
      <c r="AP86">
        <v>852</v>
      </c>
      <c r="AQ86">
        <f t="shared" si="5"/>
        <v>1255</v>
      </c>
    </row>
    <row r="87" spans="2:43">
      <c r="B87" s="233" t="s">
        <v>157</v>
      </c>
      <c r="C87" s="233" t="s">
        <v>33</v>
      </c>
      <c r="D87" s="233" t="s">
        <v>185</v>
      </c>
      <c r="E87" s="337" t="s">
        <v>186</v>
      </c>
      <c r="F87" s="239">
        <v>3818</v>
      </c>
      <c r="G87" s="239">
        <v>72</v>
      </c>
      <c r="H87" s="239">
        <v>3890</v>
      </c>
      <c r="I87" s="346"/>
      <c r="J87" s="241">
        <v>1598</v>
      </c>
      <c r="K87" s="241">
        <v>1466</v>
      </c>
      <c r="L87" s="241">
        <v>708</v>
      </c>
      <c r="M87" s="346"/>
      <c r="N87" s="241">
        <v>197.533333333333</v>
      </c>
      <c r="O87" s="241">
        <v>6.58444444444444</v>
      </c>
      <c r="P87" s="346"/>
      <c r="Q87" s="241">
        <v>330</v>
      </c>
      <c r="R87" s="352">
        <v>45231</v>
      </c>
      <c r="S87" s="346"/>
      <c r="T87" s="241">
        <v>197.533333333333</v>
      </c>
      <c r="U87" s="241">
        <v>0</v>
      </c>
      <c r="V87" s="346"/>
      <c r="W87" s="241">
        <v>9</v>
      </c>
      <c r="X87" s="241">
        <v>10</v>
      </c>
      <c r="Y87" s="241">
        <v>10</v>
      </c>
      <c r="Z87" s="241">
        <v>29</v>
      </c>
      <c r="AA87" s="346"/>
      <c r="AB87" s="241">
        <v>270</v>
      </c>
      <c r="AC87" s="241">
        <v>300</v>
      </c>
      <c r="AD87" s="241">
        <v>300</v>
      </c>
      <c r="AE87" s="241">
        <v>870</v>
      </c>
      <c r="AF87" s="346"/>
      <c r="AG87" s="241"/>
      <c r="AH87" s="241">
        <v>1963</v>
      </c>
      <c r="AI87" s="346"/>
      <c r="AJ87" s="241">
        <v>390</v>
      </c>
      <c r="AK87" s="241">
        <v>390</v>
      </c>
      <c r="AL87" s="241">
        <v>780</v>
      </c>
      <c r="AM87" s="241">
        <v>1650</v>
      </c>
      <c r="AN87" s="239"/>
      <c r="AO87">
        <v>173</v>
      </c>
      <c r="AP87">
        <v>253</v>
      </c>
      <c r="AQ87">
        <f t="shared" si="5"/>
        <v>426</v>
      </c>
    </row>
    <row r="88" spans="2:43">
      <c r="B88" s="233" t="s">
        <v>160</v>
      </c>
      <c r="C88" s="233" t="s">
        <v>38</v>
      </c>
      <c r="D88" s="233" t="s">
        <v>187</v>
      </c>
      <c r="E88" s="338" t="s">
        <v>188</v>
      </c>
      <c r="F88" s="239">
        <v>95</v>
      </c>
      <c r="G88" s="239">
        <v>1998</v>
      </c>
      <c r="H88" s="239">
        <v>2093</v>
      </c>
      <c r="I88" s="346"/>
      <c r="J88" s="241">
        <v>705</v>
      </c>
      <c r="K88" s="241">
        <v>948</v>
      </c>
      <c r="L88" s="241">
        <v>271</v>
      </c>
      <c r="M88" s="346"/>
      <c r="N88" s="241">
        <v>372.6</v>
      </c>
      <c r="O88" s="241">
        <v>12.42</v>
      </c>
      <c r="P88" s="346"/>
      <c r="Q88" s="241">
        <v>789</v>
      </c>
      <c r="R88" s="352">
        <v>45108</v>
      </c>
      <c r="S88" s="346"/>
      <c r="T88" s="241">
        <v>223.56</v>
      </c>
      <c r="U88" s="241">
        <v>149.04</v>
      </c>
      <c r="V88" s="346"/>
      <c r="W88" s="241">
        <v>14</v>
      </c>
      <c r="X88" s="241">
        <v>16</v>
      </c>
      <c r="Y88" s="241">
        <v>16</v>
      </c>
      <c r="Z88" s="241">
        <v>46</v>
      </c>
      <c r="AA88" s="346"/>
      <c r="AB88" s="241">
        <v>420</v>
      </c>
      <c r="AC88" s="241">
        <v>480</v>
      </c>
      <c r="AD88" s="241">
        <v>480</v>
      </c>
      <c r="AE88" s="241">
        <v>1380</v>
      </c>
      <c r="AF88" s="346"/>
      <c r="AG88" s="241"/>
      <c r="AH88" s="241">
        <v>463.45</v>
      </c>
      <c r="AI88" s="346"/>
      <c r="AJ88" s="241">
        <v>624</v>
      </c>
      <c r="AK88" s="241">
        <v>624</v>
      </c>
      <c r="AL88" s="241">
        <v>1248</v>
      </c>
      <c r="AM88" s="241">
        <v>2628</v>
      </c>
      <c r="AN88" s="239"/>
      <c r="AO88">
        <v>428</v>
      </c>
      <c r="AP88">
        <v>707</v>
      </c>
      <c r="AQ88">
        <f t="shared" si="5"/>
        <v>1135</v>
      </c>
    </row>
    <row r="89" spans="2:43">
      <c r="B89" s="233" t="s">
        <v>157</v>
      </c>
      <c r="C89" s="233" t="s">
        <v>33</v>
      </c>
      <c r="D89" s="233" t="s">
        <v>189</v>
      </c>
      <c r="E89" s="337" t="s">
        <v>190</v>
      </c>
      <c r="F89" s="239">
        <v>1559</v>
      </c>
      <c r="G89" s="239">
        <v>829</v>
      </c>
      <c r="H89" s="239">
        <v>2388</v>
      </c>
      <c r="I89" s="346"/>
      <c r="J89" s="241">
        <v>728</v>
      </c>
      <c r="K89" s="241">
        <v>1172</v>
      </c>
      <c r="L89" s="241">
        <v>393</v>
      </c>
      <c r="M89" s="346"/>
      <c r="N89" s="241">
        <v>242</v>
      </c>
      <c r="O89" s="241">
        <v>8.06666666666667</v>
      </c>
      <c r="P89" s="346"/>
      <c r="Q89" s="241">
        <v>345</v>
      </c>
      <c r="R89" s="352">
        <v>45352</v>
      </c>
      <c r="S89" s="346"/>
      <c r="T89" s="241">
        <v>242</v>
      </c>
      <c r="U89" s="241">
        <v>0</v>
      </c>
      <c r="V89" s="346"/>
      <c r="W89" s="241">
        <v>10</v>
      </c>
      <c r="X89" s="241">
        <v>12</v>
      </c>
      <c r="Y89" s="241">
        <v>12</v>
      </c>
      <c r="Z89" s="241">
        <v>34</v>
      </c>
      <c r="AA89" s="346"/>
      <c r="AB89" s="241">
        <v>300</v>
      </c>
      <c r="AC89" s="241">
        <v>360</v>
      </c>
      <c r="AD89" s="241">
        <v>360</v>
      </c>
      <c r="AE89" s="241">
        <v>1020</v>
      </c>
      <c r="AF89" s="346"/>
      <c r="AG89" s="241"/>
      <c r="AH89" s="241">
        <v>889.2</v>
      </c>
      <c r="AI89" s="346"/>
      <c r="AJ89" s="241">
        <v>468</v>
      </c>
      <c r="AK89" s="241">
        <v>468</v>
      </c>
      <c r="AL89" s="241">
        <v>936</v>
      </c>
      <c r="AM89" s="241">
        <v>1956</v>
      </c>
      <c r="AN89" s="239"/>
      <c r="AO89">
        <v>126</v>
      </c>
      <c r="AP89">
        <v>156</v>
      </c>
      <c r="AQ89">
        <f t="shared" si="5"/>
        <v>282</v>
      </c>
    </row>
    <row r="90" spans="2:40">
      <c r="B90" s="233" t="s">
        <v>157</v>
      </c>
      <c r="C90" s="233" t="s">
        <v>38</v>
      </c>
      <c r="D90" s="233" t="s">
        <v>191</v>
      </c>
      <c r="E90" s="339" t="s">
        <v>192</v>
      </c>
      <c r="F90" s="239">
        <v>1543</v>
      </c>
      <c r="G90" s="239">
        <v>638</v>
      </c>
      <c r="H90" s="239">
        <v>2181</v>
      </c>
      <c r="I90" s="346"/>
      <c r="J90" s="241">
        <v>1002</v>
      </c>
      <c r="K90" s="241">
        <v>774</v>
      </c>
      <c r="L90" s="241">
        <v>334</v>
      </c>
      <c r="M90" s="346"/>
      <c r="N90" s="241">
        <v>123.571428571429</v>
      </c>
      <c r="O90" s="241">
        <v>4.11904761904762</v>
      </c>
      <c r="P90" s="346"/>
      <c r="Q90" s="241">
        <v>280</v>
      </c>
      <c r="R90" s="352">
        <v>45139</v>
      </c>
      <c r="S90" s="346"/>
      <c r="T90" s="241">
        <v>74.1428571428571</v>
      </c>
      <c r="U90" s="241">
        <v>49.4285714285714</v>
      </c>
      <c r="V90" s="346"/>
      <c r="W90" s="241"/>
      <c r="X90" s="241"/>
      <c r="Y90" s="241"/>
      <c r="Z90" s="241"/>
      <c r="AA90" s="346"/>
      <c r="AB90" s="241"/>
      <c r="AC90" s="241"/>
      <c r="AD90" s="241"/>
      <c r="AE90" s="241"/>
      <c r="AF90" s="346"/>
      <c r="AG90" s="241"/>
      <c r="AH90" s="241">
        <v>0</v>
      </c>
      <c r="AI90" s="346"/>
      <c r="AJ90" s="241"/>
      <c r="AK90" s="241"/>
      <c r="AL90" s="241"/>
      <c r="AM90" s="241"/>
      <c r="AN90" s="239"/>
    </row>
    <row r="91" spans="2:43">
      <c r="B91" s="233" t="s">
        <v>157</v>
      </c>
      <c r="C91" s="233" t="s">
        <v>33</v>
      </c>
      <c r="D91" s="233" t="s">
        <v>193</v>
      </c>
      <c r="E91" s="338" t="s">
        <v>194</v>
      </c>
      <c r="F91" s="239">
        <v>2654</v>
      </c>
      <c r="G91" s="239">
        <v>18</v>
      </c>
      <c r="H91" s="239">
        <v>2672</v>
      </c>
      <c r="I91" s="346"/>
      <c r="J91" s="241">
        <v>1277</v>
      </c>
      <c r="K91" s="241">
        <v>913</v>
      </c>
      <c r="L91" s="241">
        <v>414</v>
      </c>
      <c r="M91" s="346"/>
      <c r="N91" s="241">
        <v>300.416666666667</v>
      </c>
      <c r="O91" s="241">
        <v>10.0138888888889</v>
      </c>
      <c r="P91" s="346"/>
      <c r="Q91" s="241">
        <v>509</v>
      </c>
      <c r="R91" s="352">
        <v>45352</v>
      </c>
      <c r="S91" s="346"/>
      <c r="T91" s="241">
        <v>300.416666666667</v>
      </c>
      <c r="U91" s="241">
        <v>0</v>
      </c>
      <c r="V91" s="346"/>
      <c r="W91" s="241">
        <v>12</v>
      </c>
      <c r="X91" s="241">
        <v>14</v>
      </c>
      <c r="Y91" s="241">
        <v>14</v>
      </c>
      <c r="Z91" s="241">
        <v>40</v>
      </c>
      <c r="AA91" s="346"/>
      <c r="AB91" s="241">
        <v>360</v>
      </c>
      <c r="AC91" s="241">
        <v>420</v>
      </c>
      <c r="AD91" s="241">
        <v>420</v>
      </c>
      <c r="AE91" s="241">
        <v>1200</v>
      </c>
      <c r="AF91" s="346"/>
      <c r="AG91" s="241"/>
      <c r="AH91" s="241">
        <v>956.8</v>
      </c>
      <c r="AI91" s="346"/>
      <c r="AJ91" s="241">
        <v>546</v>
      </c>
      <c r="AK91" s="241">
        <v>546</v>
      </c>
      <c r="AL91" s="241">
        <v>1092</v>
      </c>
      <c r="AM91" s="241">
        <v>2292</v>
      </c>
      <c r="AN91" s="239"/>
      <c r="AO91">
        <v>263</v>
      </c>
      <c r="AP91">
        <v>367</v>
      </c>
      <c r="AQ91">
        <f t="shared" ref="AQ91:AQ95" si="6">SUM(AO91:AP91)</f>
        <v>630</v>
      </c>
    </row>
    <row r="92" spans="2:43">
      <c r="B92" s="233" t="s">
        <v>157</v>
      </c>
      <c r="C92" s="233" t="s">
        <v>38</v>
      </c>
      <c r="D92" s="233" t="s">
        <v>195</v>
      </c>
      <c r="E92" s="337" t="s">
        <v>196</v>
      </c>
      <c r="F92" s="239">
        <v>578</v>
      </c>
      <c r="G92" s="239">
        <v>1159</v>
      </c>
      <c r="H92" s="239">
        <v>1737</v>
      </c>
      <c r="I92" s="346"/>
      <c r="J92" s="241">
        <v>621</v>
      </c>
      <c r="K92" s="241">
        <v>800</v>
      </c>
      <c r="L92" s="241">
        <v>261</v>
      </c>
      <c r="M92" s="346"/>
      <c r="N92" s="241">
        <v>138.133333333333</v>
      </c>
      <c r="O92" s="241">
        <v>4.60444444444444</v>
      </c>
      <c r="P92" s="346"/>
      <c r="Q92" s="241">
        <v>301</v>
      </c>
      <c r="R92" s="352">
        <v>45108</v>
      </c>
      <c r="S92" s="346"/>
      <c r="T92" s="241">
        <v>82.88</v>
      </c>
      <c r="U92" s="241">
        <v>55.2533333333333</v>
      </c>
      <c r="V92" s="346"/>
      <c r="W92" s="241">
        <v>7</v>
      </c>
      <c r="X92" s="241">
        <v>9</v>
      </c>
      <c r="Y92" s="241">
        <v>9</v>
      </c>
      <c r="Z92" s="241">
        <v>25</v>
      </c>
      <c r="AA92" s="346"/>
      <c r="AB92" s="241">
        <v>210</v>
      </c>
      <c r="AC92" s="241">
        <v>270</v>
      </c>
      <c r="AD92" s="241">
        <v>270</v>
      </c>
      <c r="AE92" s="241">
        <v>750</v>
      </c>
      <c r="AF92" s="346"/>
      <c r="AG92" s="241"/>
      <c r="AH92" s="241">
        <v>641.55</v>
      </c>
      <c r="AI92" s="346"/>
      <c r="AJ92" s="241">
        <v>351</v>
      </c>
      <c r="AK92" s="241">
        <v>351</v>
      </c>
      <c r="AL92" s="241">
        <v>702</v>
      </c>
      <c r="AM92" s="241">
        <v>1452</v>
      </c>
      <c r="AN92" s="239"/>
      <c r="AO92">
        <v>175</v>
      </c>
      <c r="AP92">
        <v>120</v>
      </c>
      <c r="AQ92">
        <f t="shared" si="6"/>
        <v>295</v>
      </c>
    </row>
    <row r="93" spans="2:43">
      <c r="B93" s="233" t="s">
        <v>157</v>
      </c>
      <c r="C93" s="233" t="s">
        <v>38</v>
      </c>
      <c r="D93" s="233" t="s">
        <v>197</v>
      </c>
      <c r="E93" s="337" t="s">
        <v>198</v>
      </c>
      <c r="F93" s="239">
        <v>3089</v>
      </c>
      <c r="G93" s="239">
        <v>518</v>
      </c>
      <c r="H93" s="239">
        <v>3607</v>
      </c>
      <c r="I93" s="346"/>
      <c r="J93" s="241">
        <v>1077</v>
      </c>
      <c r="K93" s="241">
        <v>1601</v>
      </c>
      <c r="L93" s="241">
        <v>895</v>
      </c>
      <c r="M93" s="346"/>
      <c r="N93" s="241">
        <v>95.2666666666667</v>
      </c>
      <c r="O93" s="241">
        <v>3.17555555555556</v>
      </c>
      <c r="P93" s="346"/>
      <c r="Q93" s="241">
        <v>197</v>
      </c>
      <c r="R93" s="352">
        <v>45139</v>
      </c>
      <c r="S93" s="346"/>
      <c r="T93" s="241">
        <v>57.16</v>
      </c>
      <c r="U93" s="241">
        <v>38.1066666666667</v>
      </c>
      <c r="V93" s="346"/>
      <c r="W93" s="241">
        <v>5</v>
      </c>
      <c r="X93" s="241">
        <v>7</v>
      </c>
      <c r="Y93" s="241">
        <v>7</v>
      </c>
      <c r="Z93" s="241">
        <v>19</v>
      </c>
      <c r="AA93" s="346"/>
      <c r="AB93" s="241">
        <v>150</v>
      </c>
      <c r="AC93" s="241">
        <v>210</v>
      </c>
      <c r="AD93" s="241">
        <v>210</v>
      </c>
      <c r="AE93" s="241">
        <v>570</v>
      </c>
      <c r="AF93" s="346"/>
      <c r="AG93" s="241"/>
      <c r="AH93" s="241">
        <v>1974.05</v>
      </c>
      <c r="AI93" s="346"/>
      <c r="AJ93" s="241">
        <v>273</v>
      </c>
      <c r="AK93" s="241">
        <v>273</v>
      </c>
      <c r="AL93" s="241">
        <v>546</v>
      </c>
      <c r="AM93" s="241">
        <v>1116</v>
      </c>
      <c r="AN93" s="239"/>
      <c r="AO93">
        <v>78</v>
      </c>
      <c r="AP93">
        <v>102</v>
      </c>
      <c r="AQ93">
        <f t="shared" si="6"/>
        <v>180</v>
      </c>
    </row>
    <row r="94" spans="2:43">
      <c r="B94" s="233" t="s">
        <v>160</v>
      </c>
      <c r="C94" s="233" t="s">
        <v>38</v>
      </c>
      <c r="D94" s="233" t="s">
        <v>199</v>
      </c>
      <c r="E94" s="338" t="s">
        <v>200</v>
      </c>
      <c r="F94" s="239">
        <v>2155</v>
      </c>
      <c r="G94" s="239">
        <v>1216</v>
      </c>
      <c r="H94" s="239">
        <v>3371</v>
      </c>
      <c r="I94" s="346"/>
      <c r="J94" s="241">
        <v>1241</v>
      </c>
      <c r="K94" s="241">
        <v>1462</v>
      </c>
      <c r="L94" s="241">
        <v>463</v>
      </c>
      <c r="M94" s="346"/>
      <c r="N94" s="241">
        <v>294</v>
      </c>
      <c r="O94" s="241">
        <v>9.8</v>
      </c>
      <c r="P94" s="346"/>
      <c r="Q94" s="241">
        <v>636</v>
      </c>
      <c r="R94" s="352">
        <v>45139</v>
      </c>
      <c r="S94" s="346"/>
      <c r="T94" s="241">
        <v>176.4</v>
      </c>
      <c r="U94" s="241">
        <v>117.6</v>
      </c>
      <c r="V94" s="346"/>
      <c r="W94" s="241">
        <v>12</v>
      </c>
      <c r="X94" s="241">
        <v>14</v>
      </c>
      <c r="Y94" s="241">
        <v>14</v>
      </c>
      <c r="Z94" s="241">
        <v>40</v>
      </c>
      <c r="AA94" s="346"/>
      <c r="AB94" s="241">
        <v>360</v>
      </c>
      <c r="AC94" s="241">
        <v>420</v>
      </c>
      <c r="AD94" s="241">
        <v>420</v>
      </c>
      <c r="AE94" s="241">
        <v>1200</v>
      </c>
      <c r="AF94" s="346"/>
      <c r="AG94" s="241"/>
      <c r="AH94" s="241">
        <v>1411.15</v>
      </c>
      <c r="AI94" s="346"/>
      <c r="AJ94" s="241">
        <v>546</v>
      </c>
      <c r="AK94" s="241">
        <v>546</v>
      </c>
      <c r="AL94" s="241">
        <v>1092</v>
      </c>
      <c r="AM94" s="241">
        <v>2292</v>
      </c>
      <c r="AN94" s="239"/>
      <c r="AO94">
        <v>276</v>
      </c>
      <c r="AP94">
        <v>409</v>
      </c>
      <c r="AQ94">
        <f t="shared" si="6"/>
        <v>685</v>
      </c>
    </row>
    <row r="95" spans="2:43">
      <c r="B95" s="233" t="s">
        <v>157</v>
      </c>
      <c r="C95" s="233" t="s">
        <v>38</v>
      </c>
      <c r="D95" s="233" t="s">
        <v>201</v>
      </c>
      <c r="E95" s="338" t="s">
        <v>202</v>
      </c>
      <c r="F95" s="239">
        <v>162</v>
      </c>
      <c r="G95" s="239">
        <v>2011</v>
      </c>
      <c r="H95" s="239">
        <v>2173</v>
      </c>
      <c r="I95" s="346"/>
      <c r="J95" s="241">
        <v>627</v>
      </c>
      <c r="K95" s="241">
        <v>1071</v>
      </c>
      <c r="L95" s="241">
        <v>309</v>
      </c>
      <c r="M95" s="346"/>
      <c r="N95" s="241">
        <v>367.866666666667</v>
      </c>
      <c r="O95" s="241">
        <v>12.2622222222222</v>
      </c>
      <c r="P95" s="346"/>
      <c r="Q95" s="241">
        <v>735</v>
      </c>
      <c r="R95" s="352">
        <v>44927</v>
      </c>
      <c r="S95" s="346"/>
      <c r="T95" s="241">
        <v>220.72</v>
      </c>
      <c r="U95" s="241">
        <v>147.146666666667</v>
      </c>
      <c r="V95" s="346"/>
      <c r="W95" s="241">
        <v>14</v>
      </c>
      <c r="X95" s="241">
        <v>16</v>
      </c>
      <c r="Y95" s="241">
        <v>16</v>
      </c>
      <c r="Z95" s="241">
        <v>46</v>
      </c>
      <c r="AA95" s="346"/>
      <c r="AB95" s="241">
        <v>420</v>
      </c>
      <c r="AC95" s="241">
        <v>480</v>
      </c>
      <c r="AD95" s="241">
        <v>480</v>
      </c>
      <c r="AE95" s="241">
        <v>1380</v>
      </c>
      <c r="AF95" s="346"/>
      <c r="AG95" s="241"/>
      <c r="AH95" s="241">
        <v>515.45</v>
      </c>
      <c r="AI95" s="346"/>
      <c r="AJ95" s="241">
        <v>624</v>
      </c>
      <c r="AK95" s="241">
        <v>624</v>
      </c>
      <c r="AL95" s="241">
        <v>1248</v>
      </c>
      <c r="AM95" s="241">
        <v>2628</v>
      </c>
      <c r="AN95" s="239"/>
      <c r="AO95">
        <v>422</v>
      </c>
      <c r="AP95">
        <v>735</v>
      </c>
      <c r="AQ95">
        <f t="shared" si="6"/>
        <v>1157</v>
      </c>
    </row>
    <row r="96" spans="2:40">
      <c r="B96" s="233" t="s">
        <v>157</v>
      </c>
      <c r="C96" s="233" t="s">
        <v>38</v>
      </c>
      <c r="D96" s="233" t="s">
        <v>203</v>
      </c>
      <c r="E96" s="339" t="s">
        <v>204</v>
      </c>
      <c r="F96" s="239">
        <v>779</v>
      </c>
      <c r="G96" s="239">
        <v>1</v>
      </c>
      <c r="H96" s="239">
        <v>780</v>
      </c>
      <c r="I96" s="346"/>
      <c r="J96" s="241">
        <v>327</v>
      </c>
      <c r="K96" s="241">
        <v>336</v>
      </c>
      <c r="L96" s="241">
        <v>23</v>
      </c>
      <c r="M96" s="346"/>
      <c r="N96" s="241">
        <v>200.692307692308</v>
      </c>
      <c r="O96" s="241">
        <v>6.68974358974359</v>
      </c>
      <c r="P96" s="346"/>
      <c r="Q96" s="241">
        <v>506</v>
      </c>
      <c r="R96" s="352">
        <v>45323</v>
      </c>
      <c r="S96" s="346"/>
      <c r="T96" s="241">
        <v>120.415384615385</v>
      </c>
      <c r="U96" s="241">
        <v>80.2769230769231</v>
      </c>
      <c r="V96" s="346"/>
      <c r="W96" s="241"/>
      <c r="X96" s="241"/>
      <c r="Y96" s="241"/>
      <c r="Z96" s="241"/>
      <c r="AA96" s="346"/>
      <c r="AB96" s="241"/>
      <c r="AC96" s="241"/>
      <c r="AD96" s="241"/>
      <c r="AE96" s="241"/>
      <c r="AF96" s="346"/>
      <c r="AG96" s="241"/>
      <c r="AH96" s="241">
        <v>0</v>
      </c>
      <c r="AI96" s="346"/>
      <c r="AJ96" s="241"/>
      <c r="AK96" s="241"/>
      <c r="AL96" s="241"/>
      <c r="AM96" s="241"/>
      <c r="AN96" s="239"/>
    </row>
    <row r="97" spans="2:40">
      <c r="B97" s="233" t="s">
        <v>25</v>
      </c>
      <c r="C97" s="233" t="s">
        <v>211</v>
      </c>
      <c r="D97" s="233">
        <v>1311</v>
      </c>
      <c r="E97" s="337" t="s">
        <v>216</v>
      </c>
      <c r="F97" s="239"/>
      <c r="G97" s="239"/>
      <c r="H97" s="239"/>
      <c r="I97" s="355"/>
      <c r="J97" s="239"/>
      <c r="K97" s="239"/>
      <c r="L97" s="239"/>
      <c r="M97" s="355"/>
      <c r="N97" s="241">
        <v>386</v>
      </c>
      <c r="O97" s="241">
        <v>7.8</v>
      </c>
      <c r="P97" s="355"/>
      <c r="Q97" s="241"/>
      <c r="R97" s="241"/>
      <c r="S97" s="355"/>
      <c r="T97" s="239"/>
      <c r="U97" s="241"/>
      <c r="V97" s="355"/>
      <c r="W97" s="241">
        <v>10</v>
      </c>
      <c r="X97" s="241">
        <v>13.5</v>
      </c>
      <c r="Y97" s="241">
        <v>13.5</v>
      </c>
      <c r="Z97" s="241">
        <v>37</v>
      </c>
      <c r="AA97" s="355"/>
      <c r="AB97" s="241">
        <v>300</v>
      </c>
      <c r="AC97" s="241">
        <v>405</v>
      </c>
      <c r="AD97" s="241">
        <v>405</v>
      </c>
      <c r="AE97" s="241">
        <v>1110</v>
      </c>
      <c r="AF97" s="346"/>
      <c r="AG97" s="241"/>
      <c r="AH97" s="241"/>
      <c r="AI97" s="346"/>
      <c r="AJ97" s="241">
        <v>581.514657980456</v>
      </c>
      <c r="AK97" s="241">
        <v>581.514657980456</v>
      </c>
      <c r="AL97" s="241">
        <v>211.514657980456</v>
      </c>
      <c r="AM97" s="241">
        <v>1321.51465798046</v>
      </c>
      <c r="AN97" s="239"/>
    </row>
    <row r="98" spans="2:40">
      <c r="B98" s="233" t="s">
        <v>25</v>
      </c>
      <c r="C98" s="233" t="s">
        <v>211</v>
      </c>
      <c r="D98" s="233">
        <v>1315</v>
      </c>
      <c r="E98" s="337" t="s">
        <v>217</v>
      </c>
      <c r="F98" s="239"/>
      <c r="G98" s="239"/>
      <c r="H98" s="239"/>
      <c r="I98" s="355"/>
      <c r="J98" s="239"/>
      <c r="K98" s="239"/>
      <c r="L98" s="239"/>
      <c r="M98" s="355"/>
      <c r="N98" s="241">
        <v>388.4</v>
      </c>
      <c r="O98" s="241">
        <v>6.57777777777778</v>
      </c>
      <c r="P98" s="355"/>
      <c r="Q98" s="241"/>
      <c r="R98" s="241"/>
      <c r="S98" s="355"/>
      <c r="T98" s="239"/>
      <c r="U98" s="241"/>
      <c r="V98" s="355"/>
      <c r="W98" s="241">
        <v>10</v>
      </c>
      <c r="X98" s="241">
        <v>13.5</v>
      </c>
      <c r="Y98" s="241">
        <v>13.5</v>
      </c>
      <c r="Z98" s="241">
        <v>37</v>
      </c>
      <c r="AA98" s="355"/>
      <c r="AB98" s="241">
        <v>300</v>
      </c>
      <c r="AC98" s="241">
        <v>405</v>
      </c>
      <c r="AD98" s="241">
        <v>405</v>
      </c>
      <c r="AE98" s="241">
        <v>1110</v>
      </c>
      <c r="AF98" s="346"/>
      <c r="AG98" s="241"/>
      <c r="AH98" s="241"/>
      <c r="AI98" s="346"/>
      <c r="AJ98" s="241">
        <v>532.251851851852</v>
      </c>
      <c r="AK98" s="241">
        <v>532.251851851852</v>
      </c>
      <c r="AL98" s="241">
        <v>1064.5037037037</v>
      </c>
      <c r="AM98" s="241">
        <v>2174.5037037037</v>
      </c>
      <c r="AN98" s="239"/>
    </row>
    <row r="99" spans="2:40">
      <c r="B99" s="233" t="s">
        <v>25</v>
      </c>
      <c r="C99" s="233" t="s">
        <v>211</v>
      </c>
      <c r="D99" s="233">
        <v>1315</v>
      </c>
      <c r="E99" s="337" t="s">
        <v>218</v>
      </c>
      <c r="F99" s="239"/>
      <c r="G99" s="239"/>
      <c r="H99" s="239"/>
      <c r="I99" s="355"/>
      <c r="J99" s="239"/>
      <c r="K99" s="239"/>
      <c r="L99" s="239"/>
      <c r="M99" s="355"/>
      <c r="N99" s="241">
        <v>205</v>
      </c>
      <c r="O99" s="241">
        <v>2.54444444444444</v>
      </c>
      <c r="P99" s="355"/>
      <c r="Q99" s="241"/>
      <c r="R99" s="241"/>
      <c r="S99" s="355"/>
      <c r="T99" s="239"/>
      <c r="U99" s="241"/>
      <c r="V99" s="355"/>
      <c r="W99" s="241">
        <v>6</v>
      </c>
      <c r="X99" s="241">
        <v>8.1</v>
      </c>
      <c r="Y99" s="241">
        <v>8.1</v>
      </c>
      <c r="Z99" s="241">
        <v>22.2</v>
      </c>
      <c r="AA99" s="355"/>
      <c r="AB99" s="241">
        <v>180</v>
      </c>
      <c r="AC99" s="241">
        <v>243</v>
      </c>
      <c r="AD99" s="241">
        <v>243</v>
      </c>
      <c r="AE99" s="241">
        <v>666</v>
      </c>
      <c r="AF99" s="346"/>
      <c r="AG99" s="241"/>
      <c r="AH99" s="241"/>
      <c r="AI99" s="346"/>
      <c r="AJ99" s="241">
        <v>384.8</v>
      </c>
      <c r="AK99" s="241">
        <v>384.8</v>
      </c>
      <c r="AL99" s="241">
        <v>769.6</v>
      </c>
      <c r="AM99" s="241">
        <v>1435.6</v>
      </c>
      <c r="AN99" s="239"/>
    </row>
    <row r="100" spans="2:39">
      <c r="B100" t="s">
        <v>55</v>
      </c>
      <c r="C100" s="233" t="s">
        <v>211</v>
      </c>
      <c r="D100">
        <v>1317</v>
      </c>
      <c r="E100" t="s">
        <v>219</v>
      </c>
      <c r="N100" s="241">
        <v>205</v>
      </c>
      <c r="O100" s="241">
        <v>2.54444444444444</v>
      </c>
      <c r="W100" s="241">
        <v>5</v>
      </c>
      <c r="X100" s="241">
        <v>6.75</v>
      </c>
      <c r="Y100" s="241">
        <v>6.75</v>
      </c>
      <c r="Z100" s="241">
        <v>18.5</v>
      </c>
      <c r="AB100" s="241">
        <v>150</v>
      </c>
      <c r="AC100" s="241">
        <v>202.5</v>
      </c>
      <c r="AD100" s="241">
        <v>202.5</v>
      </c>
      <c r="AE100" s="241">
        <v>555</v>
      </c>
      <c r="AF100" s="356"/>
      <c r="AG100" s="331"/>
      <c r="AH100" s="331"/>
      <c r="AI100" s="356"/>
      <c r="AJ100" s="241">
        <v>291.44472361809</v>
      </c>
      <c r="AK100" s="241">
        <v>291.44472361809</v>
      </c>
      <c r="AL100" s="241">
        <v>582.889447236181</v>
      </c>
      <c r="AM100" s="241">
        <v>1137.88944723618</v>
      </c>
    </row>
    <row r="101" spans="2:39">
      <c r="B101" t="s">
        <v>25</v>
      </c>
      <c r="C101" s="233" t="s">
        <v>211</v>
      </c>
      <c r="D101">
        <v>1318</v>
      </c>
      <c r="E101" s="337" t="s">
        <v>220</v>
      </c>
      <c r="N101" s="241">
        <v>381.8</v>
      </c>
      <c r="O101" s="241">
        <v>6.34444444444444</v>
      </c>
      <c r="W101" s="241">
        <v>8</v>
      </c>
      <c r="X101" s="241">
        <v>10.8</v>
      </c>
      <c r="Y101" s="241">
        <v>10.8</v>
      </c>
      <c r="Z101" s="241">
        <v>29.6</v>
      </c>
      <c r="AB101" s="241">
        <v>240</v>
      </c>
      <c r="AC101" s="241">
        <v>324</v>
      </c>
      <c r="AD101" s="241">
        <v>324</v>
      </c>
      <c r="AE101" s="241">
        <v>888</v>
      </c>
      <c r="AF101" s="356"/>
      <c r="AG101" s="331"/>
      <c r="AH101" s="331"/>
      <c r="AI101" s="356"/>
      <c r="AJ101" s="241">
        <v>453.899850523169</v>
      </c>
      <c r="AK101" s="241">
        <v>453.899850523169</v>
      </c>
      <c r="AL101" s="241">
        <v>907.799701046338</v>
      </c>
      <c r="AM101" s="241">
        <v>1795.79970104634</v>
      </c>
    </row>
    <row r="102" spans="2:39">
      <c r="B102" t="s">
        <v>25</v>
      </c>
      <c r="C102" s="233" t="s">
        <v>211</v>
      </c>
      <c r="D102">
        <v>1323</v>
      </c>
      <c r="E102" s="337" t="s">
        <v>221</v>
      </c>
      <c r="N102" s="241">
        <v>112</v>
      </c>
      <c r="O102" s="241">
        <v>1.04444444444444</v>
      </c>
      <c r="W102" s="241">
        <v>3</v>
      </c>
      <c r="X102" s="241">
        <v>4.05</v>
      </c>
      <c r="Y102" s="241">
        <v>4.05</v>
      </c>
      <c r="Z102" s="241">
        <v>11.1</v>
      </c>
      <c r="AB102" s="241">
        <v>90</v>
      </c>
      <c r="AC102" s="241">
        <v>121.5</v>
      </c>
      <c r="AD102" s="241">
        <v>121.5</v>
      </c>
      <c r="AE102" s="241">
        <v>333</v>
      </c>
      <c r="AF102" s="356"/>
      <c r="AG102" s="331"/>
      <c r="AH102" s="331"/>
      <c r="AI102" s="356"/>
      <c r="AJ102" s="241">
        <v>185.635193133047</v>
      </c>
      <c r="AK102" s="241">
        <v>185.635193133047</v>
      </c>
      <c r="AL102" s="241">
        <v>371.270386266094</v>
      </c>
      <c r="AM102" s="241">
        <v>704.270386266094</v>
      </c>
    </row>
    <row r="103" spans="2:39">
      <c r="B103" t="s">
        <v>55</v>
      </c>
      <c r="C103" s="233" t="s">
        <v>211</v>
      </c>
      <c r="D103">
        <v>1324</v>
      </c>
      <c r="E103" t="s">
        <v>222</v>
      </c>
      <c r="N103" s="241">
        <v>360.4</v>
      </c>
      <c r="O103" s="241">
        <v>4.15555555555556</v>
      </c>
      <c r="W103" s="241">
        <v>6</v>
      </c>
      <c r="X103" s="241">
        <v>8.1</v>
      </c>
      <c r="Y103" s="241">
        <v>8.1</v>
      </c>
      <c r="Z103" s="241">
        <v>22.2</v>
      </c>
      <c r="AB103" s="241">
        <v>180</v>
      </c>
      <c r="AC103" s="241">
        <v>243</v>
      </c>
      <c r="AD103" s="241">
        <v>243</v>
      </c>
      <c r="AE103" s="241">
        <v>666</v>
      </c>
      <c r="AF103" s="356"/>
      <c r="AG103" s="331"/>
      <c r="AH103" s="331"/>
      <c r="AI103" s="356"/>
      <c r="AJ103" s="241">
        <v>318.904761904762</v>
      </c>
      <c r="AK103" s="241">
        <v>318.904761904762</v>
      </c>
      <c r="AL103" s="241">
        <v>637.809523809524</v>
      </c>
      <c r="AM103" s="241">
        <v>1303.80952380952</v>
      </c>
    </row>
    <row r="104" spans="2:39">
      <c r="B104" t="s">
        <v>223</v>
      </c>
      <c r="C104" s="233" t="s">
        <v>211</v>
      </c>
      <c r="D104">
        <v>1374</v>
      </c>
      <c r="E104" t="s">
        <v>224</v>
      </c>
      <c r="N104" s="241">
        <v>47.6</v>
      </c>
      <c r="O104" s="241">
        <v>0.866666666666667</v>
      </c>
      <c r="W104" s="241">
        <v>3</v>
      </c>
      <c r="X104" s="241">
        <v>4.05</v>
      </c>
      <c r="Y104" s="241">
        <v>4.05</v>
      </c>
      <c r="Z104" s="241">
        <v>11.1</v>
      </c>
      <c r="AB104" s="241">
        <v>90</v>
      </c>
      <c r="AC104" s="241">
        <v>121.5</v>
      </c>
      <c r="AD104" s="241">
        <v>121.5</v>
      </c>
      <c r="AE104" s="241">
        <v>333</v>
      </c>
      <c r="AF104" s="356"/>
      <c r="AG104" s="331"/>
      <c r="AH104" s="331"/>
      <c r="AI104" s="356"/>
      <c r="AJ104" s="241">
        <v>291.375</v>
      </c>
      <c r="AK104" s="241">
        <v>291.375</v>
      </c>
      <c r="AL104" s="241">
        <v>582.75</v>
      </c>
      <c r="AM104" s="241">
        <v>915.75</v>
      </c>
    </row>
    <row r="105" spans="2:39">
      <c r="B105" t="s">
        <v>223</v>
      </c>
      <c r="C105" s="233" t="s">
        <v>211</v>
      </c>
      <c r="D105">
        <v>1375</v>
      </c>
      <c r="E105" t="s">
        <v>225</v>
      </c>
      <c r="N105" s="241">
        <v>41</v>
      </c>
      <c r="O105" s="241">
        <v>0.522222222222222</v>
      </c>
      <c r="W105" s="241">
        <v>3</v>
      </c>
      <c r="X105" s="241">
        <v>4.05</v>
      </c>
      <c r="Y105" s="241">
        <v>4.05</v>
      </c>
      <c r="Z105" s="241">
        <v>11.1</v>
      </c>
      <c r="AB105" s="241">
        <v>90</v>
      </c>
      <c r="AC105" s="241">
        <v>121.5</v>
      </c>
      <c r="AD105" s="241">
        <v>121.5</v>
      </c>
      <c r="AE105" s="241">
        <v>333</v>
      </c>
      <c r="AF105" s="356"/>
      <c r="AG105" s="331"/>
      <c r="AH105" s="331"/>
      <c r="AI105" s="356"/>
      <c r="AJ105" s="241">
        <v>221.063291139241</v>
      </c>
      <c r="AK105" s="241">
        <v>221.063291139241</v>
      </c>
      <c r="AL105" s="241">
        <v>442.126582278481</v>
      </c>
      <c r="AM105" s="241">
        <v>775.126582278481</v>
      </c>
    </row>
    <row r="106" spans="2:39">
      <c r="B106" t="s">
        <v>223</v>
      </c>
      <c r="C106" s="233" t="s">
        <v>211</v>
      </c>
      <c r="D106">
        <v>1926</v>
      </c>
      <c r="E106" t="s">
        <v>226</v>
      </c>
      <c r="N106" s="241">
        <v>65.2</v>
      </c>
      <c r="O106" s="241">
        <v>0.766666666666667</v>
      </c>
      <c r="W106" s="241">
        <v>3</v>
      </c>
      <c r="X106" s="241">
        <v>4.05</v>
      </c>
      <c r="Y106" s="241">
        <v>4.05</v>
      </c>
      <c r="Z106" s="241">
        <v>11.1</v>
      </c>
      <c r="AB106" s="241">
        <v>90</v>
      </c>
      <c r="AC106" s="241">
        <v>121.5</v>
      </c>
      <c r="AD106" s="241">
        <v>121.5</v>
      </c>
      <c r="AE106" s="241">
        <v>333</v>
      </c>
      <c r="AF106" s="356"/>
      <c r="AG106" s="331"/>
      <c r="AH106" s="331"/>
      <c r="AI106" s="356"/>
      <c r="AJ106" s="241">
        <v>210.338521400778</v>
      </c>
      <c r="AK106" s="241">
        <v>210.338521400778</v>
      </c>
      <c r="AL106" s="241">
        <v>420.677042801556</v>
      </c>
      <c r="AM106" s="241">
        <v>753.677042801557</v>
      </c>
    </row>
    <row r="107" spans="2:39">
      <c r="B107" t="s">
        <v>25</v>
      </c>
      <c r="C107" s="233" t="s">
        <v>211</v>
      </c>
      <c r="D107">
        <v>1928</v>
      </c>
      <c r="E107" t="s">
        <v>227</v>
      </c>
      <c r="N107" s="241">
        <v>118.4</v>
      </c>
      <c r="O107" s="241">
        <v>1.93333333333333</v>
      </c>
      <c r="W107" s="241">
        <v>3</v>
      </c>
      <c r="X107" s="241">
        <v>4.05</v>
      </c>
      <c r="Y107" s="241">
        <v>4.05</v>
      </c>
      <c r="Z107" s="241">
        <v>11.1</v>
      </c>
      <c r="AB107" s="241">
        <v>90</v>
      </c>
      <c r="AC107" s="241">
        <v>121.5</v>
      </c>
      <c r="AD107" s="241">
        <v>121.5</v>
      </c>
      <c r="AE107" s="241">
        <v>333</v>
      </c>
      <c r="AF107" s="356"/>
      <c r="AG107" s="331"/>
      <c r="AH107" s="331"/>
      <c r="AI107" s="356"/>
      <c r="AJ107" s="241">
        <v>265.019138755981</v>
      </c>
      <c r="AK107" s="241">
        <v>265.019138755981</v>
      </c>
      <c r="AL107" s="241">
        <v>530.038277511962</v>
      </c>
      <c r="AM107" s="241">
        <v>863.038277511962</v>
      </c>
    </row>
    <row r="108" spans="2:39">
      <c r="B108" t="s">
        <v>25</v>
      </c>
      <c r="C108" s="233" t="s">
        <v>211</v>
      </c>
      <c r="D108">
        <v>1973</v>
      </c>
      <c r="E108" s="337" t="s">
        <v>228</v>
      </c>
      <c r="N108" s="241">
        <v>114.4</v>
      </c>
      <c r="O108" s="241">
        <v>1.92222222222222</v>
      </c>
      <c r="W108" s="241">
        <v>3</v>
      </c>
      <c r="X108" s="241">
        <v>4.05</v>
      </c>
      <c r="Y108" s="241">
        <v>4.05</v>
      </c>
      <c r="Z108" s="241">
        <v>11.1</v>
      </c>
      <c r="AB108" s="241">
        <v>90</v>
      </c>
      <c r="AC108" s="241">
        <v>121.5</v>
      </c>
      <c r="AD108" s="241">
        <v>121.5</v>
      </c>
      <c r="AE108" s="241">
        <v>333</v>
      </c>
      <c r="AF108" s="356"/>
      <c r="AG108" s="331"/>
      <c r="AH108" s="331"/>
      <c r="AI108" s="356"/>
      <c r="AJ108" s="241">
        <v>271.426065162907</v>
      </c>
      <c r="AK108" s="241">
        <v>271.426065162907</v>
      </c>
      <c r="AL108" s="241">
        <v>542.852130325815</v>
      </c>
      <c r="AM108" s="241">
        <v>875.852130325815</v>
      </c>
    </row>
    <row r="109" spans="2:39">
      <c r="B109" t="s">
        <v>25</v>
      </c>
      <c r="C109" s="233" t="s">
        <v>211</v>
      </c>
      <c r="D109">
        <v>1974</v>
      </c>
      <c r="E109" s="337" t="s">
        <v>229</v>
      </c>
      <c r="N109" s="241">
        <v>149.2</v>
      </c>
      <c r="O109" s="241">
        <v>1.81111111111111</v>
      </c>
      <c r="W109" s="241">
        <v>3</v>
      </c>
      <c r="X109" s="241">
        <v>4.05</v>
      </c>
      <c r="Y109" s="241">
        <v>4.05</v>
      </c>
      <c r="Z109" s="241">
        <v>11.1</v>
      </c>
      <c r="AB109" s="241">
        <v>90</v>
      </c>
      <c r="AC109" s="241">
        <v>121.5</v>
      </c>
      <c r="AD109" s="241">
        <v>121.5</v>
      </c>
      <c r="AE109" s="241">
        <v>333</v>
      </c>
      <c r="AF109" s="356"/>
      <c r="AG109" s="331"/>
      <c r="AH109" s="331"/>
      <c r="AI109" s="356"/>
      <c r="AJ109" s="241">
        <v>214.447684391081</v>
      </c>
      <c r="AK109" s="241">
        <v>214.447684391081</v>
      </c>
      <c r="AL109" s="241">
        <v>428.895368782161</v>
      </c>
      <c r="AM109" s="241">
        <v>761.895368782161</v>
      </c>
    </row>
    <row r="110" spans="2:39">
      <c r="B110" t="s">
        <v>55</v>
      </c>
      <c r="C110" s="233" t="s">
        <v>211</v>
      </c>
      <c r="D110">
        <v>1978</v>
      </c>
      <c r="E110" t="s">
        <v>230</v>
      </c>
      <c r="N110" s="241">
        <v>136.4</v>
      </c>
      <c r="O110" s="241">
        <v>1.47777777777778</v>
      </c>
      <c r="W110" s="241">
        <v>3</v>
      </c>
      <c r="X110" s="241">
        <v>4.05</v>
      </c>
      <c r="Y110" s="241">
        <v>4.05</v>
      </c>
      <c r="Z110" s="241">
        <v>11.1</v>
      </c>
      <c r="AB110" s="241">
        <v>90</v>
      </c>
      <c r="AC110" s="241">
        <v>121.5</v>
      </c>
      <c r="AD110" s="241">
        <v>121.5</v>
      </c>
      <c r="AE110" s="241">
        <v>333</v>
      </c>
      <c r="AF110" s="356"/>
      <c r="AG110" s="331"/>
      <c r="AH110" s="331"/>
      <c r="AI110" s="356"/>
      <c r="AJ110" s="241">
        <v>200.635701275046</v>
      </c>
      <c r="AK110" s="241">
        <v>200.635701275046</v>
      </c>
      <c r="AL110" s="241">
        <v>401.271402550091</v>
      </c>
      <c r="AM110" s="241">
        <v>734.271402550091</v>
      </c>
    </row>
    <row r="111" spans="2:39">
      <c r="B111" t="s">
        <v>25</v>
      </c>
      <c r="C111" s="233" t="s">
        <v>211</v>
      </c>
      <c r="D111">
        <v>1987</v>
      </c>
      <c r="E111" t="s">
        <v>231</v>
      </c>
      <c r="N111" s="241">
        <v>125.6</v>
      </c>
      <c r="O111" s="241">
        <v>2.97777777777778</v>
      </c>
      <c r="W111" s="241">
        <v>4</v>
      </c>
      <c r="X111" s="241">
        <v>5.4</v>
      </c>
      <c r="Y111" s="241">
        <v>5.4</v>
      </c>
      <c r="Z111" s="241">
        <v>14.8</v>
      </c>
      <c r="AB111" s="241">
        <v>120</v>
      </c>
      <c r="AC111" s="241">
        <v>162</v>
      </c>
      <c r="AD111" s="241">
        <v>162</v>
      </c>
      <c r="AE111" s="241">
        <v>444</v>
      </c>
      <c r="AF111" s="356"/>
      <c r="AG111" s="331"/>
      <c r="AH111" s="331"/>
      <c r="AI111" s="356"/>
      <c r="AJ111" s="241">
        <v>423.444444444444</v>
      </c>
      <c r="AK111" s="241">
        <v>423.444444444444</v>
      </c>
      <c r="AL111" s="241">
        <v>846.888888888889</v>
      </c>
      <c r="AM111" s="241">
        <v>1290.88888888889</v>
      </c>
    </row>
    <row r="112" spans="2:39">
      <c r="B112" t="s">
        <v>55</v>
      </c>
      <c r="C112" s="233" t="s">
        <v>206</v>
      </c>
      <c r="E112" t="s">
        <v>232</v>
      </c>
      <c r="N112" s="241">
        <v>1381.4</v>
      </c>
      <c r="O112" s="241">
        <v>16.2777777777778</v>
      </c>
      <c r="W112" s="241">
        <v>20</v>
      </c>
      <c r="X112" s="241">
        <v>27</v>
      </c>
      <c r="Y112" s="241">
        <v>27</v>
      </c>
      <c r="Z112" s="241">
        <v>74</v>
      </c>
      <c r="AB112" s="241">
        <v>600</v>
      </c>
      <c r="AC112" s="241">
        <v>810</v>
      </c>
      <c r="AD112" s="241">
        <v>810</v>
      </c>
      <c r="AE112" s="241">
        <v>2220</v>
      </c>
      <c r="AF112" s="356"/>
      <c r="AG112" s="331"/>
      <c r="AH112" s="331"/>
      <c r="AI112" s="356"/>
      <c r="AJ112" s="241">
        <v>839.604924660051</v>
      </c>
      <c r="AK112" s="241">
        <v>839.604924660051</v>
      </c>
      <c r="AL112" s="241">
        <v>1679.2098493201</v>
      </c>
      <c r="AM112" s="241">
        <v>3899.2098493201</v>
      </c>
    </row>
    <row r="113" spans="2:39">
      <c r="B113" t="s">
        <v>55</v>
      </c>
      <c r="C113" s="233" t="s">
        <v>206</v>
      </c>
      <c r="E113" t="s">
        <v>233</v>
      </c>
      <c r="N113" s="241">
        <v>404.2</v>
      </c>
      <c r="O113" s="241">
        <v>4.3</v>
      </c>
      <c r="W113" s="241">
        <v>6</v>
      </c>
      <c r="X113" s="241">
        <v>8.1</v>
      </c>
      <c r="Y113" s="241">
        <v>8.1</v>
      </c>
      <c r="Z113" s="241">
        <v>22.2</v>
      </c>
      <c r="AB113" s="241">
        <v>180</v>
      </c>
      <c r="AC113" s="241">
        <v>243</v>
      </c>
      <c r="AD113" s="241">
        <v>243</v>
      </c>
      <c r="AE113" s="241">
        <v>666</v>
      </c>
      <c r="AF113" s="356"/>
      <c r="AG113" s="331"/>
      <c r="AH113" s="331"/>
      <c r="AI113" s="356"/>
      <c r="AJ113" s="241">
        <v>309.631578947368</v>
      </c>
      <c r="AK113" s="241">
        <v>309.631578947368</v>
      </c>
      <c r="AL113" s="241">
        <v>619.263157894737</v>
      </c>
      <c r="AM113" s="241">
        <v>1285.26315789474</v>
      </c>
    </row>
    <row r="114" spans="2:39">
      <c r="B114" t="s">
        <v>55</v>
      </c>
      <c r="C114" s="233" t="s">
        <v>206</v>
      </c>
      <c r="E114" t="s">
        <v>234</v>
      </c>
      <c r="N114" s="241">
        <v>420.6</v>
      </c>
      <c r="O114" s="241">
        <v>1.88888888888889</v>
      </c>
      <c r="W114" s="241">
        <v>4</v>
      </c>
      <c r="X114" s="241">
        <v>5.4</v>
      </c>
      <c r="Y114" s="241">
        <v>5.4</v>
      </c>
      <c r="Z114" s="241">
        <v>14.8</v>
      </c>
      <c r="AB114" s="241">
        <v>120</v>
      </c>
      <c r="AC114" s="241">
        <v>162</v>
      </c>
      <c r="AD114" s="241">
        <v>162</v>
      </c>
      <c r="AE114" s="241">
        <v>444</v>
      </c>
      <c r="AF114" s="356"/>
      <c r="AG114" s="331"/>
      <c r="AH114" s="331"/>
      <c r="AI114" s="356"/>
      <c r="AJ114" s="241">
        <v>180.540093119503</v>
      </c>
      <c r="AK114" s="241">
        <v>180.540093119503</v>
      </c>
      <c r="AL114" s="241">
        <v>361.080186239007</v>
      </c>
      <c r="AM114" s="241">
        <v>805.080186239007</v>
      </c>
    </row>
    <row r="115" spans="2:39">
      <c r="B115" t="s">
        <v>55</v>
      </c>
      <c r="C115" s="233" t="s">
        <v>206</v>
      </c>
      <c r="E115" t="s">
        <v>235</v>
      </c>
      <c r="N115" s="241">
        <v>384.8</v>
      </c>
      <c r="O115" s="241">
        <v>3.08888888888889</v>
      </c>
      <c r="W115" s="241">
        <v>5</v>
      </c>
      <c r="X115" s="241">
        <v>6.75</v>
      </c>
      <c r="Y115" s="241">
        <v>6.75</v>
      </c>
      <c r="Z115" s="241">
        <v>18.5</v>
      </c>
      <c r="AB115" s="241">
        <v>150</v>
      </c>
      <c r="AC115" s="241">
        <v>202.5</v>
      </c>
      <c r="AD115" s="241">
        <v>202.5</v>
      </c>
      <c r="AE115" s="241">
        <v>555</v>
      </c>
      <c r="AF115" s="356"/>
      <c r="AG115" s="331"/>
      <c r="AH115" s="331"/>
      <c r="AI115" s="356"/>
      <c r="AJ115" s="241">
        <v>247.490886998785</v>
      </c>
      <c r="AK115" s="241">
        <v>247.490886998785</v>
      </c>
      <c r="AL115" s="241">
        <v>494.98177399757</v>
      </c>
      <c r="AM115" s="241">
        <v>1049.98177399757</v>
      </c>
    </row>
    <row r="116" spans="2:39">
      <c r="B116" t="s">
        <v>55</v>
      </c>
      <c r="C116" s="233" t="s">
        <v>206</v>
      </c>
      <c r="E116" t="s">
        <v>236</v>
      </c>
      <c r="N116" s="241">
        <v>339</v>
      </c>
      <c r="O116" s="241">
        <v>1.72222222222222</v>
      </c>
      <c r="W116" s="241">
        <v>4</v>
      </c>
      <c r="X116" s="241">
        <v>5.4</v>
      </c>
      <c r="Y116" s="241">
        <v>5.4</v>
      </c>
      <c r="Z116" s="241">
        <v>14.8</v>
      </c>
      <c r="AB116" s="241">
        <v>120</v>
      </c>
      <c r="AC116" s="241">
        <v>162</v>
      </c>
      <c r="AD116" s="241">
        <v>162</v>
      </c>
      <c r="AE116" s="241">
        <v>444</v>
      </c>
      <c r="AF116" s="356"/>
      <c r="AG116" s="331"/>
      <c r="AH116" s="331"/>
      <c r="AI116" s="356"/>
      <c r="AJ116" s="241">
        <v>185.24025974026</v>
      </c>
      <c r="AK116" s="241">
        <v>185.24025974026</v>
      </c>
      <c r="AL116" s="241">
        <v>370.480519480519</v>
      </c>
      <c r="AM116" s="241">
        <v>814.480519480519</v>
      </c>
    </row>
    <row r="117" spans="2:39">
      <c r="B117" t="s">
        <v>25</v>
      </c>
      <c r="C117" s="233" t="s">
        <v>206</v>
      </c>
      <c r="E117" t="s">
        <v>237</v>
      </c>
      <c r="N117" s="241">
        <v>206.2</v>
      </c>
      <c r="O117" s="241">
        <v>4.84444444444444</v>
      </c>
      <c r="W117" s="241">
        <v>7</v>
      </c>
      <c r="X117" s="241">
        <v>9.45</v>
      </c>
      <c r="Y117" s="241">
        <v>9.45</v>
      </c>
      <c r="Z117" s="241">
        <v>25.9</v>
      </c>
      <c r="AB117" s="241">
        <v>210</v>
      </c>
      <c r="AC117" s="241">
        <v>283.5</v>
      </c>
      <c r="AD117" s="241">
        <v>283.5</v>
      </c>
      <c r="AE117" s="241">
        <v>777</v>
      </c>
      <c r="AF117" s="356"/>
      <c r="AG117" s="331"/>
      <c r="AH117" s="331"/>
      <c r="AI117" s="356"/>
      <c r="AJ117" s="241">
        <v>530.126050420168</v>
      </c>
      <c r="AK117" s="241">
        <v>530.126050420168</v>
      </c>
      <c r="AL117" s="241">
        <v>1060.25210084034</v>
      </c>
      <c r="AM117" s="241">
        <v>1837.25210084034</v>
      </c>
    </row>
    <row r="118" spans="2:39">
      <c r="B118" t="s">
        <v>55</v>
      </c>
      <c r="C118" s="233" t="s">
        <v>206</v>
      </c>
      <c r="E118" t="s">
        <v>238</v>
      </c>
      <c r="N118" s="241">
        <v>370.2</v>
      </c>
      <c r="O118" s="241">
        <v>4.2</v>
      </c>
      <c r="W118" s="241">
        <v>6</v>
      </c>
      <c r="X118" s="241">
        <v>8.1</v>
      </c>
      <c r="Y118" s="241">
        <v>8.1</v>
      </c>
      <c r="Z118" s="241">
        <v>22.2</v>
      </c>
      <c r="AB118" s="241">
        <v>180</v>
      </c>
      <c r="AC118" s="241">
        <v>243</v>
      </c>
      <c r="AD118" s="241">
        <v>243</v>
      </c>
      <c r="AE118" s="241">
        <v>666</v>
      </c>
      <c r="AF118" s="356"/>
      <c r="AG118" s="331"/>
      <c r="AH118" s="331"/>
      <c r="AI118" s="356"/>
      <c r="AJ118" s="241">
        <v>316.949083503055</v>
      </c>
      <c r="AK118" s="241">
        <v>316.949083503055</v>
      </c>
      <c r="AL118" s="241">
        <v>633.89816700611</v>
      </c>
      <c r="AM118" s="241">
        <v>1299.89816700611</v>
      </c>
    </row>
    <row r="119" spans="2:39">
      <c r="B119" t="s">
        <v>25</v>
      </c>
      <c r="C119" s="233" t="s">
        <v>206</v>
      </c>
      <c r="E119" t="s">
        <v>239</v>
      </c>
      <c r="N119" s="241">
        <v>241.6</v>
      </c>
      <c r="O119" s="241">
        <v>2.84444444444444</v>
      </c>
      <c r="W119" s="241">
        <v>5</v>
      </c>
      <c r="X119" s="241">
        <v>6.75</v>
      </c>
      <c r="Y119" s="241">
        <v>6.75</v>
      </c>
      <c r="Z119" s="241">
        <v>18.5</v>
      </c>
      <c r="AB119" s="241">
        <v>150</v>
      </c>
      <c r="AC119" s="241">
        <v>202.5</v>
      </c>
      <c r="AD119" s="241">
        <v>202.5</v>
      </c>
      <c r="AE119" s="241">
        <v>555</v>
      </c>
      <c r="AF119" s="356"/>
      <c r="AG119" s="331"/>
      <c r="AH119" s="331"/>
      <c r="AI119" s="356"/>
      <c r="AJ119" s="241">
        <v>284.495798319328</v>
      </c>
      <c r="AK119" s="241">
        <v>284.495798319328</v>
      </c>
      <c r="AL119" s="241">
        <v>568.991596638655</v>
      </c>
      <c r="AM119" s="241">
        <v>1123.99159663866</v>
      </c>
    </row>
    <row r="120" spans="2:39">
      <c r="B120" t="s">
        <v>55</v>
      </c>
      <c r="C120" s="233" t="s">
        <v>206</v>
      </c>
      <c r="E120" t="s">
        <v>240</v>
      </c>
      <c r="N120" s="241">
        <v>253.6</v>
      </c>
      <c r="O120" s="241">
        <v>1.48888888888889</v>
      </c>
      <c r="W120" s="241">
        <v>3</v>
      </c>
      <c r="X120" s="241">
        <v>4.05</v>
      </c>
      <c r="Y120" s="241">
        <v>4.05</v>
      </c>
      <c r="Z120" s="241">
        <v>11.1</v>
      </c>
      <c r="AB120" s="241">
        <v>90</v>
      </c>
      <c r="AC120" s="241">
        <v>121.5</v>
      </c>
      <c r="AD120" s="241">
        <v>121.5</v>
      </c>
      <c r="AE120" s="241">
        <v>333</v>
      </c>
      <c r="AF120" s="356"/>
      <c r="AG120" s="331"/>
      <c r="AH120" s="331"/>
      <c r="AI120" s="356"/>
      <c r="AJ120" s="241">
        <v>154.721340388007</v>
      </c>
      <c r="AK120" s="241">
        <v>154.721340388007</v>
      </c>
      <c r="AL120" s="241">
        <v>309.442680776014</v>
      </c>
      <c r="AM120" s="241">
        <v>642.442680776014</v>
      </c>
    </row>
    <row r="121" spans="2:39">
      <c r="B121" t="s">
        <v>55</v>
      </c>
      <c r="C121" s="233" t="s">
        <v>206</v>
      </c>
      <c r="E121" t="s">
        <v>241</v>
      </c>
      <c r="N121" s="241">
        <v>144.6</v>
      </c>
      <c r="O121" s="241">
        <v>2.36666666666667</v>
      </c>
      <c r="W121" s="241">
        <v>3</v>
      </c>
      <c r="X121" s="241">
        <v>4.05</v>
      </c>
      <c r="Y121" s="241">
        <v>4.05</v>
      </c>
      <c r="Z121" s="241">
        <v>11.1</v>
      </c>
      <c r="AB121" s="241">
        <v>90</v>
      </c>
      <c r="AC121" s="241">
        <v>121.5</v>
      </c>
      <c r="AD121" s="241">
        <v>121.5</v>
      </c>
      <c r="AE121" s="241">
        <v>333</v>
      </c>
      <c r="AF121" s="356"/>
      <c r="AG121" s="331"/>
      <c r="AH121" s="331"/>
      <c r="AI121" s="356"/>
      <c r="AJ121" s="241">
        <v>265.529411764706</v>
      </c>
      <c r="AK121" s="241">
        <v>265.529411764706</v>
      </c>
      <c r="AL121" s="241">
        <v>531.058823529412</v>
      </c>
      <c r="AM121" s="241">
        <v>864.058823529412</v>
      </c>
    </row>
    <row r="122" spans="2:39">
      <c r="B122" t="s">
        <v>55</v>
      </c>
      <c r="C122" s="233" t="s">
        <v>206</v>
      </c>
      <c r="E122" t="s">
        <v>242</v>
      </c>
      <c r="N122" s="241">
        <v>184.2</v>
      </c>
      <c r="O122" s="241">
        <v>2.3</v>
      </c>
      <c r="W122" s="241">
        <v>3</v>
      </c>
      <c r="X122" s="241">
        <v>4.05</v>
      </c>
      <c r="Y122" s="241">
        <v>4.05</v>
      </c>
      <c r="Z122" s="241">
        <v>11.1</v>
      </c>
      <c r="AB122" s="241">
        <v>90</v>
      </c>
      <c r="AC122" s="241">
        <v>121.5</v>
      </c>
      <c r="AD122" s="241">
        <v>121.5</v>
      </c>
      <c r="AE122" s="241">
        <v>333</v>
      </c>
      <c r="AF122" s="356"/>
      <c r="AG122" s="331"/>
      <c r="AH122" s="331"/>
      <c r="AI122" s="356"/>
      <c r="AJ122" s="241">
        <v>218.268907563025</v>
      </c>
      <c r="AK122" s="241">
        <v>218.268907563025</v>
      </c>
      <c r="AL122" s="241">
        <v>436.53781512605</v>
      </c>
      <c r="AM122" s="241">
        <v>769.537815126051</v>
      </c>
    </row>
    <row r="123" spans="2:39">
      <c r="B123" t="s">
        <v>55</v>
      </c>
      <c r="C123" s="233" t="s">
        <v>206</v>
      </c>
      <c r="E123" t="s">
        <v>243</v>
      </c>
      <c r="N123" s="241">
        <v>179.8</v>
      </c>
      <c r="O123" s="241">
        <v>3.55555555555556</v>
      </c>
      <c r="W123" s="241">
        <v>6</v>
      </c>
      <c r="X123" s="241">
        <v>8.1</v>
      </c>
      <c r="Y123" s="241">
        <v>8.1</v>
      </c>
      <c r="Z123" s="241">
        <v>22.2</v>
      </c>
      <c r="AB123" s="241">
        <v>180</v>
      </c>
      <c r="AC123" s="241">
        <v>243</v>
      </c>
      <c r="AD123" s="241">
        <v>243</v>
      </c>
      <c r="AE123" s="241">
        <v>666</v>
      </c>
      <c r="AF123" s="356"/>
      <c r="AG123" s="331"/>
      <c r="AH123" s="331"/>
      <c r="AI123" s="356"/>
      <c r="AJ123" s="241">
        <v>426.490500863558</v>
      </c>
      <c r="AK123" s="241">
        <v>426.490500863558</v>
      </c>
      <c r="AL123" s="241">
        <v>852.981001727116</v>
      </c>
      <c r="AM123" s="241">
        <v>1518.98100172712</v>
      </c>
    </row>
    <row r="124" spans="2:39">
      <c r="B124" t="s">
        <v>55</v>
      </c>
      <c r="C124" s="233" t="s">
        <v>206</v>
      </c>
      <c r="E124" t="s">
        <v>244</v>
      </c>
      <c r="N124" s="241">
        <v>166.4</v>
      </c>
      <c r="O124" s="241">
        <v>1.57777777777778</v>
      </c>
      <c r="W124" s="241">
        <v>4</v>
      </c>
      <c r="X124" s="241">
        <v>5.4</v>
      </c>
      <c r="Y124" s="241">
        <v>5.4</v>
      </c>
      <c r="Z124" s="241">
        <v>14.8</v>
      </c>
      <c r="AB124" s="241">
        <v>120</v>
      </c>
      <c r="AC124" s="241">
        <v>162</v>
      </c>
      <c r="AD124" s="241">
        <v>162</v>
      </c>
      <c r="AE124" s="241">
        <v>444</v>
      </c>
      <c r="AF124" s="356"/>
      <c r="AG124" s="331"/>
      <c r="AH124" s="331"/>
      <c r="AI124" s="356"/>
      <c r="AJ124" s="241">
        <v>224.144927536232</v>
      </c>
      <c r="AK124" s="241">
        <v>224.144927536232</v>
      </c>
      <c r="AL124" s="241">
        <v>448.289855072464</v>
      </c>
      <c r="AM124" s="241">
        <v>892.289855072464</v>
      </c>
    </row>
    <row r="125" spans="2:39">
      <c r="B125" t="s">
        <v>55</v>
      </c>
      <c r="C125" s="233" t="s">
        <v>206</v>
      </c>
      <c r="E125" t="s">
        <v>245</v>
      </c>
      <c r="N125" s="241">
        <v>183.4</v>
      </c>
      <c r="O125" s="241">
        <v>3.12222222222222</v>
      </c>
      <c r="W125" s="241">
        <v>5</v>
      </c>
      <c r="X125" s="241">
        <v>6.75</v>
      </c>
      <c r="Y125" s="241">
        <v>6.75</v>
      </c>
      <c r="Z125" s="241">
        <v>18.5</v>
      </c>
      <c r="AB125" s="241">
        <v>150</v>
      </c>
      <c r="AC125" s="241">
        <v>202.5</v>
      </c>
      <c r="AD125" s="241">
        <v>202.5</v>
      </c>
      <c r="AE125" s="241">
        <v>555</v>
      </c>
      <c r="AF125" s="356"/>
      <c r="AG125" s="331"/>
      <c r="AH125" s="331"/>
      <c r="AI125" s="356"/>
      <c r="AJ125" s="241">
        <v>348.474842767296</v>
      </c>
      <c r="AK125" s="241">
        <v>348.474842767296</v>
      </c>
      <c r="AL125" s="241">
        <v>696.949685534591</v>
      </c>
      <c r="AM125" s="241">
        <v>1251.94968553459</v>
      </c>
    </row>
    <row r="126" spans="2:39">
      <c r="B126" t="s">
        <v>125</v>
      </c>
      <c r="C126" s="233" t="s">
        <v>206</v>
      </c>
      <c r="E126" t="s">
        <v>246</v>
      </c>
      <c r="N126" s="241">
        <v>99.6</v>
      </c>
      <c r="O126" s="241">
        <v>3.57777777777778</v>
      </c>
      <c r="W126" s="241">
        <v>6</v>
      </c>
      <c r="X126" s="241">
        <v>8.1</v>
      </c>
      <c r="Y126" s="241">
        <v>8.1</v>
      </c>
      <c r="Z126" s="241">
        <v>22.2</v>
      </c>
      <c r="AB126" s="241">
        <v>180</v>
      </c>
      <c r="AC126" s="241">
        <v>243</v>
      </c>
      <c r="AD126" s="241">
        <v>243</v>
      </c>
      <c r="AE126" s="241">
        <v>666</v>
      </c>
      <c r="AF126" s="356"/>
      <c r="AG126" s="331"/>
      <c r="AH126" s="331"/>
      <c r="AI126" s="356"/>
      <c r="AJ126" s="241">
        <v>898.931818181818</v>
      </c>
      <c r="AK126" s="241">
        <v>898.931818181818</v>
      </c>
      <c r="AL126" s="241">
        <v>1797.86363636364</v>
      </c>
      <c r="AM126" s="241">
        <v>2463.86363636364</v>
      </c>
    </row>
    <row r="127" spans="2:39">
      <c r="B127" t="s">
        <v>157</v>
      </c>
      <c r="C127" s="233" t="s">
        <v>206</v>
      </c>
      <c r="E127" t="s">
        <v>247</v>
      </c>
      <c r="N127" s="241">
        <v>97</v>
      </c>
      <c r="O127" s="241">
        <v>1.62222222222222</v>
      </c>
      <c r="W127" s="241">
        <v>4</v>
      </c>
      <c r="X127" s="241">
        <v>5.4</v>
      </c>
      <c r="Y127" s="241">
        <v>5.4</v>
      </c>
      <c r="Z127" s="241">
        <v>14.8</v>
      </c>
      <c r="AB127" s="241">
        <v>120</v>
      </c>
      <c r="AC127" s="241">
        <v>162</v>
      </c>
      <c r="AD127" s="241">
        <v>162</v>
      </c>
      <c r="AE127" s="241">
        <v>444</v>
      </c>
      <c r="AF127" s="356"/>
      <c r="AG127" s="331"/>
      <c r="AH127" s="331"/>
      <c r="AI127" s="356"/>
      <c r="AJ127" s="241">
        <v>307.351032448378</v>
      </c>
      <c r="AK127" s="241">
        <v>307.351032448378</v>
      </c>
      <c r="AL127" s="241">
        <v>614.702064896755</v>
      </c>
      <c r="AM127" s="241">
        <v>1058.70206489676</v>
      </c>
    </row>
    <row r="128" spans="2:39">
      <c r="B128" t="s">
        <v>157</v>
      </c>
      <c r="C128" s="233" t="s">
        <v>206</v>
      </c>
      <c r="E128" t="s">
        <v>248</v>
      </c>
      <c r="N128" s="241">
        <v>144.6</v>
      </c>
      <c r="O128" s="241">
        <v>2.36666666666667</v>
      </c>
      <c r="W128" s="241">
        <v>4</v>
      </c>
      <c r="X128" s="241">
        <v>5.4</v>
      </c>
      <c r="Y128" s="241">
        <v>5.4</v>
      </c>
      <c r="Z128" s="241">
        <v>14.8</v>
      </c>
      <c r="AB128" s="241">
        <v>120</v>
      </c>
      <c r="AC128" s="241">
        <v>162</v>
      </c>
      <c r="AD128" s="241">
        <v>162</v>
      </c>
      <c r="AE128" s="241">
        <v>444</v>
      </c>
      <c r="AF128" s="356"/>
      <c r="AG128" s="331"/>
      <c r="AH128" s="331"/>
      <c r="AI128" s="356"/>
      <c r="AJ128" s="241">
        <v>302.529411764706</v>
      </c>
      <c r="AK128" s="241">
        <v>302.529411764706</v>
      </c>
      <c r="AL128" s="241">
        <v>605.058823529412</v>
      </c>
      <c r="AM128" s="241">
        <v>1049.05882352941</v>
      </c>
    </row>
    <row r="129" spans="2:39">
      <c r="B129" t="s">
        <v>55</v>
      </c>
      <c r="C129" s="233" t="s">
        <v>206</v>
      </c>
      <c r="E129" t="s">
        <v>249</v>
      </c>
      <c r="N129" s="241"/>
      <c r="O129" s="241">
        <v>0</v>
      </c>
      <c r="W129" s="241">
        <v>3</v>
      </c>
      <c r="X129" s="241">
        <v>4.05</v>
      </c>
      <c r="Y129" s="241">
        <v>4.05</v>
      </c>
      <c r="Z129" s="241">
        <v>11.1</v>
      </c>
      <c r="AB129" s="241">
        <v>90</v>
      </c>
      <c r="AC129" s="241">
        <v>121.5</v>
      </c>
      <c r="AD129" s="241">
        <v>121.5</v>
      </c>
      <c r="AE129" s="241">
        <v>333</v>
      </c>
      <c r="AF129" s="356"/>
      <c r="AG129" s="331"/>
      <c r="AH129" s="331"/>
      <c r="AI129" s="356"/>
      <c r="AJ129" s="241">
        <v>350</v>
      </c>
      <c r="AK129" s="241">
        <v>350</v>
      </c>
      <c r="AL129" s="241">
        <v>700</v>
      </c>
      <c r="AM129" s="241">
        <v>1033</v>
      </c>
    </row>
    <row r="130" spans="2:39">
      <c r="B130" t="s">
        <v>55</v>
      </c>
      <c r="C130" s="233" t="s">
        <v>206</v>
      </c>
      <c r="E130" t="s">
        <v>250</v>
      </c>
      <c r="N130" s="241"/>
      <c r="O130" s="241">
        <v>0</v>
      </c>
      <c r="W130" s="241">
        <v>3</v>
      </c>
      <c r="X130" s="241">
        <v>4.05</v>
      </c>
      <c r="Y130" s="241">
        <v>4.05</v>
      </c>
      <c r="Z130" s="241">
        <v>11.1</v>
      </c>
      <c r="AB130" s="241">
        <v>90</v>
      </c>
      <c r="AC130" s="241">
        <v>121.5</v>
      </c>
      <c r="AD130" s="241">
        <v>121.5</v>
      </c>
      <c r="AE130" s="241">
        <v>333</v>
      </c>
      <c r="AF130" s="356"/>
      <c r="AG130" s="331"/>
      <c r="AH130" s="331"/>
      <c r="AI130" s="356"/>
      <c r="AJ130" s="241">
        <v>350</v>
      </c>
      <c r="AK130" s="241">
        <v>350</v>
      </c>
      <c r="AL130" s="241">
        <v>700</v>
      </c>
      <c r="AM130" s="241">
        <v>1033</v>
      </c>
    </row>
    <row r="131" spans="2:39">
      <c r="B131" t="s">
        <v>55</v>
      </c>
      <c r="C131" s="233" t="s">
        <v>206</v>
      </c>
      <c r="E131" t="s">
        <v>251</v>
      </c>
      <c r="N131" s="241"/>
      <c r="O131" s="241">
        <v>0</v>
      </c>
      <c r="W131" s="241">
        <v>3</v>
      </c>
      <c r="X131" s="241">
        <v>4.05</v>
      </c>
      <c r="Y131" s="241">
        <v>4.05</v>
      </c>
      <c r="Z131" s="241">
        <v>11.1</v>
      </c>
      <c r="AB131" s="241">
        <v>90</v>
      </c>
      <c r="AC131" s="241">
        <v>121.5</v>
      </c>
      <c r="AD131" s="241">
        <v>121.5</v>
      </c>
      <c r="AE131" s="241">
        <v>333</v>
      </c>
      <c r="AF131" s="356"/>
      <c r="AG131" s="331"/>
      <c r="AH131" s="331"/>
      <c r="AI131" s="356"/>
      <c r="AJ131" s="241">
        <v>350</v>
      </c>
      <c r="AK131" s="241">
        <v>350</v>
      </c>
      <c r="AL131" s="241">
        <v>700</v>
      </c>
      <c r="AM131" s="241">
        <v>1033</v>
      </c>
    </row>
    <row r="132" spans="2:39">
      <c r="B132" t="s">
        <v>55</v>
      </c>
      <c r="C132" s="233" t="s">
        <v>206</v>
      </c>
      <c r="E132" t="s">
        <v>252</v>
      </c>
      <c r="N132" s="241"/>
      <c r="O132" s="241">
        <v>0</v>
      </c>
      <c r="W132" s="241">
        <v>3</v>
      </c>
      <c r="X132" s="241">
        <v>4.05</v>
      </c>
      <c r="Y132" s="241">
        <v>4.05</v>
      </c>
      <c r="Z132" s="241">
        <v>11.1</v>
      </c>
      <c r="AB132" s="241">
        <v>90</v>
      </c>
      <c r="AC132" s="241">
        <v>121.5</v>
      </c>
      <c r="AD132" s="241">
        <v>121.5</v>
      </c>
      <c r="AE132" s="241">
        <v>333</v>
      </c>
      <c r="AF132" s="356"/>
      <c r="AG132" s="331"/>
      <c r="AH132" s="331"/>
      <c r="AI132" s="356"/>
      <c r="AJ132" s="241">
        <v>350</v>
      </c>
      <c r="AK132" s="241">
        <v>350</v>
      </c>
      <c r="AL132" s="241">
        <v>700</v>
      </c>
      <c r="AM132" s="241">
        <v>1033</v>
      </c>
    </row>
    <row r="133" spans="2:39">
      <c r="B133" t="s">
        <v>55</v>
      </c>
      <c r="C133" s="233" t="s">
        <v>206</v>
      </c>
      <c r="E133" t="s">
        <v>253</v>
      </c>
      <c r="N133" s="241"/>
      <c r="O133" s="241">
        <v>0</v>
      </c>
      <c r="W133" s="241">
        <v>3</v>
      </c>
      <c r="X133" s="241">
        <v>4.05</v>
      </c>
      <c r="Y133" s="241">
        <v>4.05</v>
      </c>
      <c r="Z133" s="241">
        <v>11.1</v>
      </c>
      <c r="AB133" s="241">
        <v>90</v>
      </c>
      <c r="AC133" s="241">
        <v>121.5</v>
      </c>
      <c r="AD133" s="241">
        <v>121.5</v>
      </c>
      <c r="AE133" s="241">
        <v>333</v>
      </c>
      <c r="AF133" s="356"/>
      <c r="AG133" s="331"/>
      <c r="AH133" s="331"/>
      <c r="AI133" s="356"/>
      <c r="AJ133" s="241">
        <v>350</v>
      </c>
      <c r="AK133" s="241">
        <v>350</v>
      </c>
      <c r="AL133" s="241">
        <v>700</v>
      </c>
      <c r="AM133" s="241">
        <v>1033</v>
      </c>
    </row>
    <row r="134" spans="2:39">
      <c r="B134" t="s">
        <v>125</v>
      </c>
      <c r="C134" s="233" t="s">
        <v>206</v>
      </c>
      <c r="E134" t="s">
        <v>254</v>
      </c>
      <c r="N134" s="241">
        <v>0</v>
      </c>
      <c r="O134" s="241">
        <v>0</v>
      </c>
      <c r="W134" s="241">
        <v>3</v>
      </c>
      <c r="X134" s="241">
        <v>4.05</v>
      </c>
      <c r="Y134" s="241">
        <v>4.05</v>
      </c>
      <c r="Z134" s="241">
        <v>11.1</v>
      </c>
      <c r="AB134" s="241">
        <v>90</v>
      </c>
      <c r="AC134" s="241">
        <v>121.5</v>
      </c>
      <c r="AD134" s="241">
        <v>121.5</v>
      </c>
      <c r="AE134" s="241">
        <v>333</v>
      </c>
      <c r="AF134" s="356"/>
      <c r="AG134" s="331"/>
      <c r="AH134" s="331"/>
      <c r="AI134" s="356"/>
      <c r="AJ134" s="241">
        <v>350</v>
      </c>
      <c r="AK134" s="241">
        <v>350</v>
      </c>
      <c r="AL134" s="241">
        <v>700</v>
      </c>
      <c r="AM134" s="241">
        <v>1033</v>
      </c>
    </row>
    <row r="135" spans="2:39">
      <c r="B135" t="s">
        <v>25</v>
      </c>
      <c r="C135" s="233" t="s">
        <v>206</v>
      </c>
      <c r="E135" t="s">
        <v>255</v>
      </c>
      <c r="N135" s="241">
        <v>84.8</v>
      </c>
      <c r="O135" s="241">
        <v>2.81111111111111</v>
      </c>
      <c r="W135" s="241">
        <v>5</v>
      </c>
      <c r="X135" s="241">
        <v>6.75</v>
      </c>
      <c r="Y135" s="241">
        <v>6.75</v>
      </c>
      <c r="Z135" s="241">
        <v>18.5</v>
      </c>
      <c r="AB135" s="241">
        <v>150</v>
      </c>
      <c r="AC135" s="241">
        <v>202.5</v>
      </c>
      <c r="AD135" s="241">
        <v>202.5</v>
      </c>
      <c r="AE135" s="241">
        <v>555</v>
      </c>
      <c r="AF135" s="356"/>
      <c r="AG135" s="331"/>
      <c r="AH135" s="331"/>
      <c r="AI135" s="356"/>
      <c r="AJ135" s="241">
        <v>732.426900584795</v>
      </c>
      <c r="AK135" s="241">
        <v>732.426900584795</v>
      </c>
      <c r="AL135" s="241">
        <v>1464.85380116959</v>
      </c>
      <c r="AM135" s="241">
        <v>2019.85380116959</v>
      </c>
    </row>
    <row r="136" spans="2:39">
      <c r="B136" t="s">
        <v>125</v>
      </c>
      <c r="C136" s="233" t="s">
        <v>206</v>
      </c>
      <c r="E136" t="s">
        <v>256</v>
      </c>
      <c r="N136" s="241">
        <v>38.4</v>
      </c>
      <c r="O136" s="241">
        <v>0.744444444444444</v>
      </c>
      <c r="W136" s="241">
        <v>3</v>
      </c>
      <c r="X136" s="241">
        <v>4.05</v>
      </c>
      <c r="Y136" s="241">
        <v>4.05</v>
      </c>
      <c r="Z136" s="241">
        <v>11.1</v>
      </c>
      <c r="AB136" s="241">
        <v>90</v>
      </c>
      <c r="AC136" s="241">
        <v>121.5</v>
      </c>
      <c r="AD136" s="241">
        <v>121.5</v>
      </c>
      <c r="AE136" s="241">
        <v>333</v>
      </c>
      <c r="AF136" s="356"/>
      <c r="AG136" s="331"/>
      <c r="AH136" s="331"/>
      <c r="AI136" s="356"/>
      <c r="AJ136" s="241">
        <v>309.32</v>
      </c>
      <c r="AK136" s="241">
        <v>309.32</v>
      </c>
      <c r="AL136" s="241">
        <v>618.64</v>
      </c>
      <c r="AM136" s="241">
        <v>951.64</v>
      </c>
    </row>
    <row r="137" spans="2:39">
      <c r="B137" t="s">
        <v>111</v>
      </c>
      <c r="C137" s="233" t="s">
        <v>206</v>
      </c>
      <c r="E137" t="s">
        <v>257</v>
      </c>
      <c r="N137" s="241">
        <v>71.4</v>
      </c>
      <c r="O137" s="241">
        <v>1.94444444444444</v>
      </c>
      <c r="W137" s="241">
        <v>4</v>
      </c>
      <c r="X137" s="241">
        <v>5.4</v>
      </c>
      <c r="Y137" s="241">
        <v>5.4</v>
      </c>
      <c r="Z137" s="241">
        <v>14.8</v>
      </c>
      <c r="AB137" s="241">
        <v>120</v>
      </c>
      <c r="AC137" s="241">
        <v>162</v>
      </c>
      <c r="AD137" s="241">
        <v>162</v>
      </c>
      <c r="AE137" s="241">
        <v>444</v>
      </c>
      <c r="AF137" s="356"/>
      <c r="AG137" s="331"/>
      <c r="AH137" s="331"/>
      <c r="AI137" s="356"/>
      <c r="AJ137" s="241">
        <v>503.769230769231</v>
      </c>
      <c r="AK137" s="241">
        <v>503.769230769231</v>
      </c>
      <c r="AL137" s="241">
        <v>1007.53846153846</v>
      </c>
      <c r="AM137" s="241">
        <v>1451.53846153846</v>
      </c>
    </row>
    <row r="138" spans="2:39">
      <c r="B138" t="s">
        <v>125</v>
      </c>
      <c r="C138" s="233" t="s">
        <v>206</v>
      </c>
      <c r="E138" t="s">
        <v>258</v>
      </c>
      <c r="N138" s="241">
        <v>49.6</v>
      </c>
      <c r="O138" s="241">
        <v>1.72222222222222</v>
      </c>
      <c r="W138" s="241">
        <v>4</v>
      </c>
      <c r="X138" s="241">
        <v>5.4</v>
      </c>
      <c r="Y138" s="241">
        <v>5.4</v>
      </c>
      <c r="Z138" s="241">
        <v>14.8</v>
      </c>
      <c r="AB138" s="241">
        <v>120</v>
      </c>
      <c r="AC138" s="241">
        <v>162</v>
      </c>
      <c r="AD138" s="241">
        <v>162</v>
      </c>
      <c r="AE138" s="241">
        <v>444</v>
      </c>
      <c r="AF138" s="356"/>
      <c r="AG138" s="331"/>
      <c r="AH138" s="331"/>
      <c r="AI138" s="356"/>
      <c r="AJ138" s="241">
        <v>764.666666666667</v>
      </c>
      <c r="AK138" s="241">
        <v>764.666666666667</v>
      </c>
      <c r="AL138" s="241">
        <v>1529.33333333333</v>
      </c>
      <c r="AM138" s="241">
        <v>1973.33333333333</v>
      </c>
    </row>
    <row r="139" spans="2:39">
      <c r="B139" t="s">
        <v>125</v>
      </c>
      <c r="C139" s="233" t="s">
        <v>206</v>
      </c>
      <c r="E139" t="s">
        <v>259</v>
      </c>
      <c r="N139" s="241">
        <v>48.6</v>
      </c>
      <c r="O139" s="241">
        <v>1.22222222222222</v>
      </c>
      <c r="W139" s="241">
        <v>3</v>
      </c>
      <c r="X139" s="241">
        <v>4.05</v>
      </c>
      <c r="Y139" s="241">
        <v>4.05</v>
      </c>
      <c r="Z139" s="241">
        <v>11.1</v>
      </c>
      <c r="AB139" s="241">
        <v>90</v>
      </c>
      <c r="AC139" s="241">
        <v>121.5</v>
      </c>
      <c r="AD139" s="241">
        <v>121.5</v>
      </c>
      <c r="AE139" s="241">
        <v>333</v>
      </c>
      <c r="AF139" s="356"/>
      <c r="AG139" s="331"/>
      <c r="AH139" s="331"/>
      <c r="AI139" s="356"/>
      <c r="AJ139" s="241">
        <v>417.015037593985</v>
      </c>
      <c r="AK139" s="241">
        <v>417.015037593985</v>
      </c>
      <c r="AL139" s="241">
        <v>834.03007518797</v>
      </c>
      <c r="AM139" s="241">
        <v>1167.03007518797</v>
      </c>
    </row>
    <row r="140" spans="2:39">
      <c r="B140" t="s">
        <v>25</v>
      </c>
      <c r="C140" s="233" t="s">
        <v>206</v>
      </c>
      <c r="E140" t="s">
        <v>260</v>
      </c>
      <c r="N140" s="241">
        <v>66.8</v>
      </c>
      <c r="O140" s="241">
        <v>2</v>
      </c>
      <c r="W140" s="241">
        <v>4</v>
      </c>
      <c r="X140" s="241">
        <v>5.4</v>
      </c>
      <c r="Y140" s="241">
        <v>5.4</v>
      </c>
      <c r="Z140" s="241">
        <v>14.8</v>
      </c>
      <c r="AB140" s="241">
        <v>120</v>
      </c>
      <c r="AC140" s="241">
        <v>162</v>
      </c>
      <c r="AD140" s="241">
        <v>162</v>
      </c>
      <c r="AE140" s="241">
        <v>444</v>
      </c>
      <c r="AF140" s="356"/>
      <c r="AG140" s="331"/>
      <c r="AH140" s="331"/>
      <c r="AI140" s="356"/>
      <c r="AJ140" s="241">
        <v>580.467532467532</v>
      </c>
      <c r="AK140" s="241">
        <v>580.467532467532</v>
      </c>
      <c r="AL140" s="241">
        <v>1160.93506493506</v>
      </c>
      <c r="AM140" s="241">
        <v>1604.93506493506</v>
      </c>
    </row>
    <row r="141" spans="2:39">
      <c r="B141" t="s">
        <v>25</v>
      </c>
      <c r="C141" s="233" t="s">
        <v>206</v>
      </c>
      <c r="E141" t="s">
        <v>261</v>
      </c>
      <c r="N141" s="241">
        <v>0</v>
      </c>
      <c r="O141" s="241">
        <v>0</v>
      </c>
      <c r="W141" s="241">
        <v>3</v>
      </c>
      <c r="X141" s="241">
        <v>4.05</v>
      </c>
      <c r="Y141" s="241">
        <v>4.05</v>
      </c>
      <c r="Z141" s="241">
        <v>11.1</v>
      </c>
      <c r="AB141" s="241">
        <v>90</v>
      </c>
      <c r="AC141" s="241">
        <v>121.5</v>
      </c>
      <c r="AD141" s="241">
        <v>121.5</v>
      </c>
      <c r="AE141" s="241">
        <v>333</v>
      </c>
      <c r="AF141" s="356"/>
      <c r="AG141" s="331"/>
      <c r="AH141" s="331"/>
      <c r="AI141" s="356"/>
      <c r="AJ141" s="241">
        <v>314.5</v>
      </c>
      <c r="AK141" s="241">
        <v>314.5</v>
      </c>
      <c r="AL141" s="241">
        <v>629</v>
      </c>
      <c r="AM141" s="241">
        <v>962</v>
      </c>
    </row>
    <row r="142" spans="2:39">
      <c r="B142" t="s">
        <v>25</v>
      </c>
      <c r="C142" s="233" t="s">
        <v>206</v>
      </c>
      <c r="E142" t="s">
        <v>262</v>
      </c>
      <c r="N142" s="241"/>
      <c r="O142" s="241">
        <v>0</v>
      </c>
      <c r="W142" s="241">
        <v>3</v>
      </c>
      <c r="X142" s="241">
        <v>4.05</v>
      </c>
      <c r="Y142" s="241">
        <v>4.05</v>
      </c>
      <c r="Z142" s="241">
        <v>11.1</v>
      </c>
      <c r="AB142" s="241">
        <v>90</v>
      </c>
      <c r="AC142" s="241">
        <v>121.5</v>
      </c>
      <c r="AD142" s="241">
        <v>121.5</v>
      </c>
      <c r="AE142" s="241">
        <v>333</v>
      </c>
      <c r="AF142" s="356"/>
      <c r="AG142" s="331"/>
      <c r="AH142" s="331"/>
      <c r="AI142" s="356"/>
      <c r="AJ142" s="241">
        <v>314.5</v>
      </c>
      <c r="AK142" s="241">
        <v>314.5</v>
      </c>
      <c r="AL142" s="241">
        <v>629</v>
      </c>
      <c r="AM142" s="241">
        <v>962</v>
      </c>
    </row>
    <row r="143" spans="2:39">
      <c r="B143" t="s">
        <v>25</v>
      </c>
      <c r="C143" s="233" t="s">
        <v>206</v>
      </c>
      <c r="E143" t="s">
        <v>263</v>
      </c>
      <c r="N143" s="241">
        <v>144.6</v>
      </c>
      <c r="O143" s="241">
        <v>2.36666666666667</v>
      </c>
      <c r="W143" s="241">
        <v>4</v>
      </c>
      <c r="X143" s="241">
        <v>5.4</v>
      </c>
      <c r="Y143" s="241">
        <v>5.4</v>
      </c>
      <c r="Z143" s="241">
        <v>14.8</v>
      </c>
      <c r="AB143" s="241">
        <v>120</v>
      </c>
      <c r="AC143" s="241">
        <v>162</v>
      </c>
      <c r="AD143" s="241">
        <v>162</v>
      </c>
      <c r="AE143" s="241">
        <v>444</v>
      </c>
      <c r="AF143" s="356"/>
      <c r="AG143" s="331"/>
      <c r="AH143" s="331"/>
      <c r="AI143" s="356"/>
      <c r="AJ143" s="241">
        <v>302.529411764706</v>
      </c>
      <c r="AK143" s="241">
        <v>302.529411764706</v>
      </c>
      <c r="AL143" s="241">
        <v>605.058823529412</v>
      </c>
      <c r="AM143" s="241">
        <v>1049.05882352941</v>
      </c>
    </row>
    <row r="144" spans="2:39">
      <c r="B144" t="s">
        <v>125</v>
      </c>
      <c r="C144" s="233" t="s">
        <v>206</v>
      </c>
      <c r="E144" t="s">
        <v>264</v>
      </c>
      <c r="N144" s="241">
        <v>58.8</v>
      </c>
      <c r="O144" s="241">
        <v>1.97777777777778</v>
      </c>
      <c r="W144" s="241">
        <v>4</v>
      </c>
      <c r="X144" s="241">
        <v>5.4</v>
      </c>
      <c r="Y144" s="241">
        <v>5.4</v>
      </c>
      <c r="Z144" s="241">
        <v>14.8</v>
      </c>
      <c r="AB144" s="241">
        <v>120</v>
      </c>
      <c r="AC144" s="241">
        <v>162</v>
      </c>
      <c r="AD144" s="241">
        <v>162</v>
      </c>
      <c r="AE144" s="241">
        <v>444</v>
      </c>
      <c r="AF144" s="356"/>
      <c r="AG144" s="331"/>
      <c r="AH144" s="331"/>
      <c r="AI144" s="356"/>
      <c r="AJ144" s="241">
        <v>715.758620689655</v>
      </c>
      <c r="AK144" s="241">
        <v>715.758620689655</v>
      </c>
      <c r="AL144" s="241">
        <v>1431.51724137931</v>
      </c>
      <c r="AM144" s="241">
        <v>1875.51724137931</v>
      </c>
    </row>
    <row r="145" spans="2:39">
      <c r="B145" t="s">
        <v>160</v>
      </c>
      <c r="C145" s="233" t="s">
        <v>206</v>
      </c>
      <c r="E145" t="s">
        <v>265</v>
      </c>
      <c r="N145" s="241">
        <v>52.2</v>
      </c>
      <c r="O145" s="241">
        <v>1.1</v>
      </c>
      <c r="W145" s="241">
        <v>3</v>
      </c>
      <c r="X145" s="241">
        <v>4.05</v>
      </c>
      <c r="Y145" s="241">
        <v>4.05</v>
      </c>
      <c r="Z145" s="241">
        <v>11.1</v>
      </c>
      <c r="AB145" s="241">
        <v>90</v>
      </c>
      <c r="AC145" s="241">
        <v>121.5</v>
      </c>
      <c r="AD145" s="241">
        <v>121.5</v>
      </c>
      <c r="AE145" s="241">
        <v>333</v>
      </c>
      <c r="AF145" s="356"/>
      <c r="AG145" s="331"/>
      <c r="AH145" s="331"/>
      <c r="AI145" s="356"/>
      <c r="AJ145" s="241">
        <v>337.111111111111</v>
      </c>
      <c r="AK145" s="241">
        <v>337.111111111111</v>
      </c>
      <c r="AL145" s="241">
        <v>674.222222222222</v>
      </c>
      <c r="AM145" s="241">
        <v>1007.22222222222</v>
      </c>
    </row>
    <row r="146" spans="2:39">
      <c r="B146" t="s">
        <v>160</v>
      </c>
      <c r="C146" s="233" t="s">
        <v>206</v>
      </c>
      <c r="E146" t="s">
        <v>266</v>
      </c>
      <c r="N146" s="241">
        <v>57.4</v>
      </c>
      <c r="O146" s="241">
        <v>0.755555555555556</v>
      </c>
      <c r="W146" s="241">
        <v>3</v>
      </c>
      <c r="X146" s="241">
        <v>4.05</v>
      </c>
      <c r="Y146" s="241">
        <v>4.05</v>
      </c>
      <c r="Z146" s="241">
        <v>11.1</v>
      </c>
      <c r="AB146" s="241">
        <v>90</v>
      </c>
      <c r="AC146" s="241">
        <v>121.5</v>
      </c>
      <c r="AD146" s="241">
        <v>121.5</v>
      </c>
      <c r="AE146" s="241">
        <v>333</v>
      </c>
      <c r="AF146" s="356"/>
      <c r="AG146" s="331"/>
      <c r="AH146" s="331"/>
      <c r="AI146" s="356"/>
      <c r="AJ146" s="241">
        <v>225.885844748858</v>
      </c>
      <c r="AK146" s="241">
        <v>225.885844748858</v>
      </c>
      <c r="AL146" s="241">
        <v>451.771689497717</v>
      </c>
      <c r="AM146" s="241">
        <v>784.771689497717</v>
      </c>
    </row>
    <row r="147" spans="2:39">
      <c r="B147" t="s">
        <v>125</v>
      </c>
      <c r="C147" s="233" t="s">
        <v>206</v>
      </c>
      <c r="E147" t="s">
        <v>267</v>
      </c>
      <c r="N147" s="241"/>
      <c r="O147" s="241">
        <v>0</v>
      </c>
      <c r="W147" s="241">
        <v>3</v>
      </c>
      <c r="X147" s="241">
        <v>4.05</v>
      </c>
      <c r="Y147" s="241">
        <v>4.05</v>
      </c>
      <c r="Z147" s="241">
        <v>11.1</v>
      </c>
      <c r="AB147" s="241">
        <v>90</v>
      </c>
      <c r="AC147" s="241">
        <v>121.5</v>
      </c>
      <c r="AD147" s="241">
        <v>121.5</v>
      </c>
      <c r="AE147" s="241">
        <v>333</v>
      </c>
      <c r="AF147" s="356"/>
      <c r="AG147" s="331"/>
      <c r="AH147" s="331"/>
      <c r="AI147" s="356"/>
      <c r="AJ147" s="241">
        <v>314.5</v>
      </c>
      <c r="AK147" s="241">
        <v>314.5</v>
      </c>
      <c r="AL147" s="241">
        <v>629</v>
      </c>
      <c r="AM147" s="241">
        <v>962</v>
      </c>
    </row>
    <row r="148" spans="2:39">
      <c r="B148" t="s">
        <v>125</v>
      </c>
      <c r="C148" s="233" t="s">
        <v>206</v>
      </c>
      <c r="E148" t="s">
        <v>268</v>
      </c>
      <c r="N148" s="241">
        <v>29.8</v>
      </c>
      <c r="O148" s="241">
        <v>0.7</v>
      </c>
      <c r="W148" s="241">
        <v>3</v>
      </c>
      <c r="X148" s="241">
        <v>4.05</v>
      </c>
      <c r="Y148" s="241">
        <v>4.05</v>
      </c>
      <c r="Z148" s="241">
        <v>11.1</v>
      </c>
      <c r="AB148" s="241">
        <v>90</v>
      </c>
      <c r="AC148" s="241">
        <v>121.5</v>
      </c>
      <c r="AD148" s="241">
        <v>121.5</v>
      </c>
      <c r="AE148" s="241">
        <v>333</v>
      </c>
      <c r="AF148" s="356"/>
      <c r="AG148" s="331"/>
      <c r="AH148" s="331"/>
      <c r="AI148" s="356"/>
      <c r="AJ148" s="241">
        <v>382.046511627907</v>
      </c>
      <c r="AK148" s="241">
        <v>382.046511627907</v>
      </c>
      <c r="AL148" s="241">
        <v>764.093023255814</v>
      </c>
      <c r="AM148" s="241">
        <v>1097.09302325581</v>
      </c>
    </row>
    <row r="149" spans="2:39">
      <c r="B149" t="s">
        <v>125</v>
      </c>
      <c r="C149" s="233" t="s">
        <v>206</v>
      </c>
      <c r="E149" t="s">
        <v>269</v>
      </c>
      <c r="N149" s="241"/>
      <c r="O149" s="241">
        <v>0</v>
      </c>
      <c r="W149" s="241">
        <v>3</v>
      </c>
      <c r="X149" s="241">
        <v>4.05</v>
      </c>
      <c r="Y149" s="241">
        <v>4.05</v>
      </c>
      <c r="Z149" s="241">
        <v>11.1</v>
      </c>
      <c r="AB149" s="241">
        <v>90</v>
      </c>
      <c r="AC149" s="241">
        <v>121.5</v>
      </c>
      <c r="AD149" s="241">
        <v>121.5</v>
      </c>
      <c r="AE149" s="241">
        <v>333</v>
      </c>
      <c r="AF149" s="356"/>
      <c r="AG149" s="331"/>
      <c r="AH149" s="331"/>
      <c r="AI149" s="356"/>
      <c r="AJ149" s="241">
        <v>314.5</v>
      </c>
      <c r="AK149" s="241">
        <v>314.5</v>
      </c>
      <c r="AL149" s="241">
        <v>629</v>
      </c>
      <c r="AM149" s="241">
        <v>962</v>
      </c>
    </row>
    <row r="150" spans="2:39">
      <c r="B150" t="s">
        <v>125</v>
      </c>
      <c r="C150" s="233" t="s">
        <v>206</v>
      </c>
      <c r="E150" t="s">
        <v>270</v>
      </c>
      <c r="N150" s="241">
        <v>41.4</v>
      </c>
      <c r="O150" s="241">
        <v>0.744444444444444</v>
      </c>
      <c r="W150" s="241">
        <v>3</v>
      </c>
      <c r="X150" s="241">
        <v>4.05</v>
      </c>
      <c r="Y150" s="241">
        <v>4.05</v>
      </c>
      <c r="Z150" s="241">
        <v>11.1</v>
      </c>
      <c r="AB150" s="241">
        <v>90</v>
      </c>
      <c r="AC150" s="241">
        <v>121.5</v>
      </c>
      <c r="AD150" s="241">
        <v>121.5</v>
      </c>
      <c r="AE150" s="241">
        <v>333</v>
      </c>
      <c r="AF150" s="356"/>
      <c r="AG150" s="331"/>
      <c r="AH150" s="331"/>
      <c r="AI150" s="356"/>
      <c r="AJ150" s="241">
        <v>288.071428571429</v>
      </c>
      <c r="AK150" s="241">
        <v>288.071428571429</v>
      </c>
      <c r="AL150" s="241">
        <v>576.142857142857</v>
      </c>
      <c r="AM150" s="241">
        <v>909.142857142857</v>
      </c>
    </row>
    <row r="151" spans="2:39">
      <c r="B151" t="s">
        <v>111</v>
      </c>
      <c r="C151" s="233" t="s">
        <v>206</v>
      </c>
      <c r="E151" t="s">
        <v>271</v>
      </c>
      <c r="N151" s="241">
        <v>55.6</v>
      </c>
      <c r="O151" s="241">
        <v>1.82222222222222</v>
      </c>
      <c r="W151" s="241">
        <v>4</v>
      </c>
      <c r="X151" s="241">
        <v>5.4</v>
      </c>
      <c r="Y151" s="241">
        <v>5.4</v>
      </c>
      <c r="Z151" s="241">
        <v>14.8</v>
      </c>
      <c r="AB151" s="241">
        <v>120</v>
      </c>
      <c r="AC151" s="241">
        <v>162</v>
      </c>
      <c r="AD151" s="241">
        <v>162</v>
      </c>
      <c r="AE151" s="241">
        <v>444</v>
      </c>
      <c r="AF151" s="356"/>
      <c r="AG151" s="331"/>
      <c r="AH151" s="331"/>
      <c r="AI151" s="356"/>
      <c r="AJ151" s="241">
        <v>350</v>
      </c>
      <c r="AK151" s="241">
        <v>350</v>
      </c>
      <c r="AL151" s="241">
        <v>700</v>
      </c>
      <c r="AM151" s="241">
        <v>1144</v>
      </c>
    </row>
    <row r="152" spans="2:39">
      <c r="B152" t="s">
        <v>111</v>
      </c>
      <c r="C152" s="233" t="s">
        <v>206</v>
      </c>
      <c r="E152" t="s">
        <v>272</v>
      </c>
      <c r="N152" s="241">
        <v>47</v>
      </c>
      <c r="O152" s="241">
        <v>0.977777777777778</v>
      </c>
      <c r="W152" s="241">
        <v>3</v>
      </c>
      <c r="X152" s="241">
        <v>4.05</v>
      </c>
      <c r="Y152" s="241">
        <v>4.05</v>
      </c>
      <c r="Z152" s="241">
        <v>11.1</v>
      </c>
      <c r="AB152" s="241">
        <v>90</v>
      </c>
      <c r="AC152" s="241">
        <v>121.5</v>
      </c>
      <c r="AD152" s="241">
        <v>121.5</v>
      </c>
      <c r="AE152" s="241">
        <v>333</v>
      </c>
      <c r="AF152" s="356"/>
      <c r="AG152" s="331"/>
      <c r="AH152" s="331"/>
      <c r="AI152" s="356"/>
      <c r="AJ152" s="241">
        <v>332.496598639456</v>
      </c>
      <c r="AK152" s="241">
        <v>332.496598639456</v>
      </c>
      <c r="AL152" s="241">
        <v>664.993197278912</v>
      </c>
      <c r="AM152" s="241">
        <v>997.993197278912</v>
      </c>
    </row>
    <row r="153" spans="2:39">
      <c r="B153" t="s">
        <v>134</v>
      </c>
      <c r="C153" s="233" t="s">
        <v>206</v>
      </c>
      <c r="E153" t="s">
        <v>273</v>
      </c>
      <c r="N153" s="241">
        <v>12.4</v>
      </c>
      <c r="O153" s="241">
        <v>0.0888888888888889</v>
      </c>
      <c r="W153" s="241">
        <v>3</v>
      </c>
      <c r="X153" s="241">
        <v>4.05</v>
      </c>
      <c r="Y153" s="241">
        <v>4.05</v>
      </c>
      <c r="Z153" s="241">
        <v>11.1</v>
      </c>
      <c r="AB153" s="241">
        <v>90</v>
      </c>
      <c r="AC153" s="241">
        <v>121.5</v>
      </c>
      <c r="AD153" s="241">
        <v>121.5</v>
      </c>
      <c r="AE153" s="241">
        <v>333</v>
      </c>
      <c r="AF153" s="356"/>
      <c r="AG153" s="331"/>
      <c r="AH153" s="331"/>
      <c r="AI153" s="356"/>
      <c r="AJ153" s="241">
        <v>165.814814814815</v>
      </c>
      <c r="AK153" s="241">
        <v>165.814814814815</v>
      </c>
      <c r="AL153" s="241">
        <v>331.62962962963</v>
      </c>
      <c r="AM153" s="241">
        <v>664.62962962963</v>
      </c>
    </row>
    <row r="154" spans="2:39">
      <c r="B154" t="s">
        <v>160</v>
      </c>
      <c r="C154" s="233" t="s">
        <v>206</v>
      </c>
      <c r="E154" t="s">
        <v>274</v>
      </c>
      <c r="N154" s="241"/>
      <c r="O154" s="241">
        <v>0</v>
      </c>
      <c r="W154" s="241">
        <v>3</v>
      </c>
      <c r="X154" s="241">
        <v>4.05</v>
      </c>
      <c r="Y154" s="241">
        <v>4.05</v>
      </c>
      <c r="Z154" s="241">
        <v>11.1</v>
      </c>
      <c r="AB154" s="241">
        <v>90</v>
      </c>
      <c r="AC154" s="241">
        <v>121.5</v>
      </c>
      <c r="AD154" s="241">
        <v>121.5</v>
      </c>
      <c r="AE154" s="241">
        <v>333</v>
      </c>
      <c r="AF154" s="356"/>
      <c r="AG154" s="331"/>
      <c r="AH154" s="331"/>
      <c r="AI154" s="356"/>
      <c r="AJ154" s="241">
        <v>314.5</v>
      </c>
      <c r="AK154" s="241">
        <v>314.5</v>
      </c>
      <c r="AL154" s="241">
        <v>629</v>
      </c>
      <c r="AM154" s="241">
        <v>962</v>
      </c>
    </row>
    <row r="155" spans="2:39">
      <c r="B155" t="s">
        <v>111</v>
      </c>
      <c r="C155" s="233" t="s">
        <v>206</v>
      </c>
      <c r="E155" t="s">
        <v>275</v>
      </c>
      <c r="N155" s="241"/>
      <c r="O155" s="241">
        <v>0</v>
      </c>
      <c r="W155" s="241">
        <v>3</v>
      </c>
      <c r="X155" s="241">
        <v>4.05</v>
      </c>
      <c r="Y155" s="241">
        <v>4.05</v>
      </c>
      <c r="Z155" s="241">
        <v>11.1</v>
      </c>
      <c r="AB155" s="241">
        <v>90</v>
      </c>
      <c r="AC155" s="241">
        <v>121.5</v>
      </c>
      <c r="AD155" s="241">
        <v>121.5</v>
      </c>
      <c r="AE155" s="241">
        <v>333</v>
      </c>
      <c r="AF155" s="356"/>
      <c r="AG155" s="331"/>
      <c r="AH155" s="331"/>
      <c r="AI155" s="356"/>
      <c r="AJ155" s="241">
        <v>314.5</v>
      </c>
      <c r="AK155" s="241">
        <v>314.5</v>
      </c>
      <c r="AL155" s="241">
        <v>629</v>
      </c>
      <c r="AM155" s="241">
        <v>962</v>
      </c>
    </row>
    <row r="156" spans="2:39">
      <c r="B156" t="s">
        <v>111</v>
      </c>
      <c r="C156" s="233" t="s">
        <v>206</v>
      </c>
      <c r="E156" t="s">
        <v>276</v>
      </c>
      <c r="N156" s="241"/>
      <c r="O156" s="241">
        <v>0</v>
      </c>
      <c r="W156" s="241">
        <v>3</v>
      </c>
      <c r="X156" s="241">
        <v>4.05</v>
      </c>
      <c r="Y156" s="241">
        <v>4.05</v>
      </c>
      <c r="Z156" s="241">
        <v>11.1</v>
      </c>
      <c r="AB156" s="241">
        <v>90</v>
      </c>
      <c r="AC156" s="241">
        <v>121.5</v>
      </c>
      <c r="AD156" s="241">
        <v>121.5</v>
      </c>
      <c r="AE156" s="241">
        <v>333</v>
      </c>
      <c r="AF156" s="356"/>
      <c r="AG156" s="331"/>
      <c r="AH156" s="331"/>
      <c r="AI156" s="356"/>
      <c r="AJ156" s="241">
        <v>314.5</v>
      </c>
      <c r="AK156" s="241">
        <v>314.5</v>
      </c>
      <c r="AL156" s="241">
        <v>629</v>
      </c>
      <c r="AM156" s="241">
        <v>962</v>
      </c>
    </row>
    <row r="157" spans="2:39">
      <c r="B157" t="s">
        <v>160</v>
      </c>
      <c r="C157" s="233" t="s">
        <v>206</v>
      </c>
      <c r="E157" t="s">
        <v>277</v>
      </c>
      <c r="N157" s="241">
        <v>25.4</v>
      </c>
      <c r="O157" s="241">
        <v>0.644444444444444</v>
      </c>
      <c r="W157" s="241">
        <v>3</v>
      </c>
      <c r="X157" s="241">
        <v>4.05</v>
      </c>
      <c r="Y157" s="241">
        <v>4.05</v>
      </c>
      <c r="Z157" s="241">
        <v>11.1</v>
      </c>
      <c r="AB157" s="241">
        <v>90</v>
      </c>
      <c r="AC157" s="241">
        <v>121.5</v>
      </c>
      <c r="AD157" s="241">
        <v>121.5</v>
      </c>
      <c r="AE157" s="241">
        <v>333</v>
      </c>
      <c r="AF157" s="356"/>
      <c r="AG157" s="331"/>
      <c r="AH157" s="331"/>
      <c r="AI157" s="356"/>
      <c r="AJ157" s="241">
        <v>422.014492753623</v>
      </c>
      <c r="AK157" s="241">
        <v>422.014492753623</v>
      </c>
      <c r="AL157" s="241">
        <v>844.028985507246</v>
      </c>
      <c r="AM157" s="241">
        <v>1177.02898550725</v>
      </c>
    </row>
    <row r="158" spans="2:39">
      <c r="B158" t="s">
        <v>134</v>
      </c>
      <c r="C158" s="233" t="s">
        <v>206</v>
      </c>
      <c r="E158" t="s">
        <v>278</v>
      </c>
      <c r="N158" s="241">
        <v>0</v>
      </c>
      <c r="O158" s="241">
        <v>0</v>
      </c>
      <c r="W158" s="241">
        <v>3</v>
      </c>
      <c r="X158" s="241">
        <v>4.05</v>
      </c>
      <c r="Y158" s="241">
        <v>4.05</v>
      </c>
      <c r="Z158" s="241">
        <v>11.1</v>
      </c>
      <c r="AB158" s="241">
        <v>90</v>
      </c>
      <c r="AC158" s="241">
        <v>121.5</v>
      </c>
      <c r="AD158" s="241">
        <v>121.5</v>
      </c>
      <c r="AE158" s="241">
        <v>333</v>
      </c>
      <c r="AF158" s="356"/>
      <c r="AG158" s="331"/>
      <c r="AH158" s="331"/>
      <c r="AI158" s="356"/>
      <c r="AJ158" s="241">
        <v>314.5</v>
      </c>
      <c r="AK158" s="241">
        <v>314.5</v>
      </c>
      <c r="AL158" s="241">
        <v>629</v>
      </c>
      <c r="AM158" s="241">
        <v>962</v>
      </c>
    </row>
    <row r="159" spans="2:39">
      <c r="B159" t="s">
        <v>134</v>
      </c>
      <c r="C159" s="233" t="s">
        <v>206</v>
      </c>
      <c r="E159" t="s">
        <v>279</v>
      </c>
      <c r="N159" s="241"/>
      <c r="O159" s="241">
        <v>0</v>
      </c>
      <c r="W159" s="241">
        <v>3</v>
      </c>
      <c r="X159" s="241">
        <v>4.05</v>
      </c>
      <c r="Y159" s="241">
        <v>4.05</v>
      </c>
      <c r="Z159" s="241">
        <v>11.1</v>
      </c>
      <c r="AB159" s="241">
        <v>90</v>
      </c>
      <c r="AC159" s="241">
        <v>121.5</v>
      </c>
      <c r="AD159" s="241">
        <v>121.5</v>
      </c>
      <c r="AE159" s="241">
        <v>333</v>
      </c>
      <c r="AF159" s="356"/>
      <c r="AG159" s="331"/>
      <c r="AH159" s="331"/>
      <c r="AI159" s="356"/>
      <c r="AJ159" s="241">
        <v>314.5</v>
      </c>
      <c r="AK159" s="241">
        <v>314.5</v>
      </c>
      <c r="AL159" s="241">
        <v>629</v>
      </c>
      <c r="AM159" s="241">
        <v>962</v>
      </c>
    </row>
    <row r="160" spans="2:39">
      <c r="B160" t="s">
        <v>134</v>
      </c>
      <c r="C160" s="233" t="s">
        <v>206</v>
      </c>
      <c r="E160" t="s">
        <v>280</v>
      </c>
      <c r="N160" s="241"/>
      <c r="O160" s="241">
        <v>0</v>
      </c>
      <c r="W160" s="241">
        <v>3</v>
      </c>
      <c r="X160" s="241">
        <v>4.05</v>
      </c>
      <c r="Y160" s="241">
        <v>4.05</v>
      </c>
      <c r="Z160" s="241">
        <v>11.1</v>
      </c>
      <c r="AB160" s="241">
        <v>90</v>
      </c>
      <c r="AC160" s="241">
        <v>121.5</v>
      </c>
      <c r="AD160" s="241">
        <v>121.5</v>
      </c>
      <c r="AE160" s="241">
        <v>333</v>
      </c>
      <c r="AF160" s="356"/>
      <c r="AG160" s="331"/>
      <c r="AH160" s="331"/>
      <c r="AI160" s="356"/>
      <c r="AJ160" s="241">
        <v>314.5</v>
      </c>
      <c r="AK160" s="241">
        <v>314.5</v>
      </c>
      <c r="AL160" s="241">
        <v>629</v>
      </c>
      <c r="AM160" s="241">
        <v>962</v>
      </c>
    </row>
    <row r="161" spans="2:39">
      <c r="B161" t="s">
        <v>160</v>
      </c>
      <c r="C161" s="233" t="s">
        <v>206</v>
      </c>
      <c r="E161" t="s">
        <v>281</v>
      </c>
      <c r="N161" s="241"/>
      <c r="O161" s="241">
        <v>0</v>
      </c>
      <c r="W161" s="241">
        <v>3</v>
      </c>
      <c r="X161" s="241">
        <v>4.05</v>
      </c>
      <c r="Y161" s="241">
        <v>4.05</v>
      </c>
      <c r="Z161" s="241">
        <v>11.1</v>
      </c>
      <c r="AB161" s="241">
        <v>90</v>
      </c>
      <c r="AC161" s="241">
        <v>121.5</v>
      </c>
      <c r="AD161" s="241">
        <v>121.5</v>
      </c>
      <c r="AE161" s="241">
        <v>333</v>
      </c>
      <c r="AF161" s="356"/>
      <c r="AG161" s="331"/>
      <c r="AH161" s="331"/>
      <c r="AI161" s="356"/>
      <c r="AJ161" s="241">
        <v>314.5</v>
      </c>
      <c r="AK161" s="241">
        <v>314.5</v>
      </c>
      <c r="AL161" s="241">
        <v>629</v>
      </c>
      <c r="AM161" s="241">
        <v>962</v>
      </c>
    </row>
    <row r="162" spans="2:39">
      <c r="B162" t="s">
        <v>25</v>
      </c>
      <c r="C162" s="233" t="s">
        <v>212</v>
      </c>
      <c r="D162" t="s">
        <v>282</v>
      </c>
      <c r="E162" t="s">
        <v>283</v>
      </c>
      <c r="N162" s="241">
        <v>125.8</v>
      </c>
      <c r="O162" s="241">
        <v>3.88888888888889</v>
      </c>
      <c r="W162" s="241">
        <v>6</v>
      </c>
      <c r="X162" s="241">
        <v>8.1</v>
      </c>
      <c r="Y162" s="241">
        <v>8.1</v>
      </c>
      <c r="Z162" s="241">
        <v>22.2</v>
      </c>
      <c r="AB162" s="241">
        <v>180</v>
      </c>
      <c r="AC162" s="241">
        <v>243</v>
      </c>
      <c r="AD162" s="241">
        <v>243</v>
      </c>
      <c r="AE162" s="241">
        <v>666</v>
      </c>
      <c r="AF162" s="356"/>
      <c r="AG162" s="331"/>
      <c r="AH162" s="331"/>
      <c r="AI162" s="356"/>
      <c r="AJ162" s="241">
        <v>350</v>
      </c>
      <c r="AK162" s="241">
        <v>350</v>
      </c>
      <c r="AL162" s="241">
        <v>700</v>
      </c>
      <c r="AM162" s="241">
        <v>1366</v>
      </c>
    </row>
    <row r="163" spans="2:39">
      <c r="B163" t="s">
        <v>25</v>
      </c>
      <c r="C163" s="233" t="s">
        <v>212</v>
      </c>
      <c r="D163" t="s">
        <v>284</v>
      </c>
      <c r="E163" t="s">
        <v>285</v>
      </c>
      <c r="N163" s="241">
        <v>37.8</v>
      </c>
      <c r="O163" s="241">
        <v>1.37777777777778</v>
      </c>
      <c r="W163" s="241">
        <v>3</v>
      </c>
      <c r="X163" s="241">
        <v>4.05</v>
      </c>
      <c r="Y163" s="241">
        <v>4.05</v>
      </c>
      <c r="Z163" s="241">
        <v>11.1</v>
      </c>
      <c r="AB163" s="241">
        <v>90</v>
      </c>
      <c r="AC163" s="241">
        <v>121.5</v>
      </c>
      <c r="AD163" s="241">
        <v>121.5</v>
      </c>
      <c r="AE163" s="241">
        <v>333</v>
      </c>
      <c r="AF163" s="356"/>
      <c r="AG163" s="331"/>
      <c r="AH163" s="331"/>
      <c r="AI163" s="356"/>
      <c r="AJ163" s="241">
        <v>350</v>
      </c>
      <c r="AK163" s="241">
        <v>350</v>
      </c>
      <c r="AL163" s="241">
        <v>700</v>
      </c>
      <c r="AM163" s="241">
        <v>1033</v>
      </c>
    </row>
    <row r="164" spans="2:39">
      <c r="B164" t="s">
        <v>125</v>
      </c>
      <c r="C164" s="233" t="s">
        <v>212</v>
      </c>
      <c r="D164" t="s">
        <v>286</v>
      </c>
      <c r="E164" t="s">
        <v>287</v>
      </c>
      <c r="N164" s="241">
        <v>89.6</v>
      </c>
      <c r="O164" s="241">
        <v>3.66666666666667</v>
      </c>
      <c r="W164" s="241">
        <v>6</v>
      </c>
      <c r="X164" s="241">
        <v>8.1</v>
      </c>
      <c r="Y164" s="241">
        <v>8.1</v>
      </c>
      <c r="Z164" s="241">
        <v>22.2</v>
      </c>
      <c r="AB164" s="241">
        <v>180</v>
      </c>
      <c r="AC164" s="241">
        <v>243</v>
      </c>
      <c r="AD164" s="241">
        <v>243</v>
      </c>
      <c r="AE164" s="241">
        <v>666</v>
      </c>
      <c r="AF164" s="356"/>
      <c r="AG164" s="331"/>
      <c r="AH164" s="331"/>
      <c r="AI164" s="356"/>
      <c r="AJ164" s="241">
        <v>350</v>
      </c>
      <c r="AK164" s="241">
        <v>350</v>
      </c>
      <c r="AL164" s="241">
        <v>700</v>
      </c>
      <c r="AM164" s="241">
        <v>1366</v>
      </c>
    </row>
    <row r="165" spans="2:39">
      <c r="B165" t="s">
        <v>25</v>
      </c>
      <c r="C165" s="233" t="s">
        <v>212</v>
      </c>
      <c r="D165" t="s">
        <v>288</v>
      </c>
      <c r="E165" t="s">
        <v>289</v>
      </c>
      <c r="N165" s="241">
        <v>32.8</v>
      </c>
      <c r="O165" s="241">
        <v>0.877777777777778</v>
      </c>
      <c r="W165" s="241">
        <v>3</v>
      </c>
      <c r="X165" s="241">
        <v>4.05</v>
      </c>
      <c r="Y165" s="241">
        <v>4.05</v>
      </c>
      <c r="Z165" s="241">
        <v>11.1</v>
      </c>
      <c r="AB165" s="241">
        <v>90</v>
      </c>
      <c r="AC165" s="241">
        <v>121.5</v>
      </c>
      <c r="AD165" s="241">
        <v>121.5</v>
      </c>
      <c r="AE165" s="241">
        <v>333</v>
      </c>
      <c r="AF165" s="356"/>
      <c r="AG165" s="331"/>
      <c r="AH165" s="331"/>
      <c r="AI165" s="356"/>
      <c r="AJ165" s="241">
        <v>350</v>
      </c>
      <c r="AK165" s="241">
        <v>350</v>
      </c>
      <c r="AL165" s="241">
        <v>700</v>
      </c>
      <c r="AM165" s="241">
        <v>1033</v>
      </c>
    </row>
    <row r="166" spans="2:39">
      <c r="B166" t="s">
        <v>125</v>
      </c>
      <c r="C166" s="233" t="s">
        <v>212</v>
      </c>
      <c r="D166" t="s">
        <v>290</v>
      </c>
      <c r="E166" t="s">
        <v>291</v>
      </c>
      <c r="N166" s="241">
        <v>25.8</v>
      </c>
      <c r="O166" s="241">
        <v>1.13333333333333</v>
      </c>
      <c r="W166" s="241">
        <v>3</v>
      </c>
      <c r="X166" s="241">
        <v>4.05</v>
      </c>
      <c r="Y166" s="241">
        <v>4.05</v>
      </c>
      <c r="Z166" s="241">
        <v>11.1</v>
      </c>
      <c r="AB166" s="241">
        <v>90</v>
      </c>
      <c r="AC166" s="241">
        <v>121.5</v>
      </c>
      <c r="AD166" s="241">
        <v>121.5</v>
      </c>
      <c r="AE166" s="241">
        <v>333</v>
      </c>
      <c r="AF166" s="356"/>
      <c r="AG166" s="331"/>
      <c r="AH166" s="331"/>
      <c r="AI166" s="356"/>
      <c r="AJ166" s="241">
        <v>350</v>
      </c>
      <c r="AK166" s="241">
        <v>350</v>
      </c>
      <c r="AL166" s="241">
        <v>700</v>
      </c>
      <c r="AM166" s="241">
        <v>1033</v>
      </c>
    </row>
    <row r="167" spans="2:39">
      <c r="B167" t="s">
        <v>160</v>
      </c>
      <c r="C167" s="233" t="s">
        <v>212</v>
      </c>
      <c r="D167" t="s">
        <v>292</v>
      </c>
      <c r="E167" t="s">
        <v>293</v>
      </c>
      <c r="N167" s="241">
        <v>83.6</v>
      </c>
      <c r="O167" s="241">
        <v>3.53333333333333</v>
      </c>
      <c r="W167" s="241">
        <v>6</v>
      </c>
      <c r="X167" s="241">
        <v>8.1</v>
      </c>
      <c r="Y167" s="241">
        <v>8.1</v>
      </c>
      <c r="Z167" s="241">
        <v>22.2</v>
      </c>
      <c r="AB167" s="241">
        <v>180</v>
      </c>
      <c r="AC167" s="241">
        <v>243</v>
      </c>
      <c r="AD167" s="241">
        <v>243</v>
      </c>
      <c r="AE167" s="241">
        <v>666</v>
      </c>
      <c r="AF167" s="356"/>
      <c r="AG167" s="331"/>
      <c r="AH167" s="331"/>
      <c r="AI167" s="356"/>
      <c r="AJ167" s="241">
        <v>350</v>
      </c>
      <c r="AK167" s="241">
        <v>350</v>
      </c>
      <c r="AL167" s="241">
        <v>700</v>
      </c>
      <c r="AM167" s="241">
        <v>1366</v>
      </c>
    </row>
    <row r="168" spans="2:39">
      <c r="B168" t="s">
        <v>223</v>
      </c>
      <c r="C168" s="233" t="s">
        <v>212</v>
      </c>
      <c r="D168" t="s">
        <v>294</v>
      </c>
      <c r="E168" t="s">
        <v>295</v>
      </c>
      <c r="N168" s="241">
        <v>24.2</v>
      </c>
      <c r="O168" s="241">
        <v>1.02222222222222</v>
      </c>
      <c r="W168" s="241">
        <v>3</v>
      </c>
      <c r="X168" s="241">
        <v>4.05</v>
      </c>
      <c r="Y168" s="241">
        <v>4.05</v>
      </c>
      <c r="Z168" s="241">
        <v>11.1</v>
      </c>
      <c r="AB168" s="241">
        <v>90</v>
      </c>
      <c r="AC168" s="241">
        <v>121.5</v>
      </c>
      <c r="AD168" s="241">
        <v>121.5</v>
      </c>
      <c r="AE168" s="241">
        <v>333</v>
      </c>
      <c r="AF168" s="356"/>
      <c r="AG168" s="331"/>
      <c r="AH168" s="331"/>
      <c r="AI168" s="356"/>
      <c r="AJ168" s="241">
        <v>350</v>
      </c>
      <c r="AK168" s="241">
        <v>350</v>
      </c>
      <c r="AL168" s="241">
        <v>700</v>
      </c>
      <c r="AM168" s="241">
        <v>1033</v>
      </c>
    </row>
    <row r="169" spans="2:39">
      <c r="B169" t="s">
        <v>25</v>
      </c>
      <c r="C169" s="233" t="s">
        <v>213</v>
      </c>
      <c r="D169">
        <v>103</v>
      </c>
      <c r="E169" t="s">
        <v>296</v>
      </c>
      <c r="N169" s="241"/>
      <c r="O169" s="241">
        <v>0</v>
      </c>
      <c r="W169" s="241">
        <v>3</v>
      </c>
      <c r="X169" s="241">
        <v>4.05</v>
      </c>
      <c r="Y169" s="241">
        <v>4.05</v>
      </c>
      <c r="Z169" s="241">
        <v>11.1</v>
      </c>
      <c r="AB169" s="241">
        <v>90</v>
      </c>
      <c r="AC169" s="241">
        <v>121.5</v>
      </c>
      <c r="AD169" s="241">
        <v>121.5</v>
      </c>
      <c r="AE169" s="241">
        <v>333</v>
      </c>
      <c r="AJ169" s="241">
        <v>111</v>
      </c>
      <c r="AK169" s="241">
        <v>111</v>
      </c>
      <c r="AL169" s="241">
        <v>222</v>
      </c>
      <c r="AM169" s="241">
        <v>555</v>
      </c>
    </row>
    <row r="170" spans="2:39">
      <c r="B170" t="s">
        <v>223</v>
      </c>
      <c r="C170" s="233" t="s">
        <v>213</v>
      </c>
      <c r="D170">
        <v>106</v>
      </c>
      <c r="E170" t="s">
        <v>297</v>
      </c>
      <c r="N170" s="241"/>
      <c r="O170" s="241">
        <v>0</v>
      </c>
      <c r="W170" s="241">
        <v>3</v>
      </c>
      <c r="X170" s="241">
        <v>4.05</v>
      </c>
      <c r="Y170" s="241">
        <v>4.05</v>
      </c>
      <c r="Z170" s="241">
        <v>11.1</v>
      </c>
      <c r="AB170" s="241">
        <v>90</v>
      </c>
      <c r="AC170" s="241">
        <v>121.5</v>
      </c>
      <c r="AD170" s="241">
        <v>121.5</v>
      </c>
      <c r="AE170" s="241">
        <v>333</v>
      </c>
      <c r="AJ170" s="241">
        <v>111</v>
      </c>
      <c r="AK170" s="241">
        <v>111</v>
      </c>
      <c r="AL170" s="241">
        <v>222</v>
      </c>
      <c r="AM170" s="241">
        <v>555</v>
      </c>
    </row>
    <row r="172" spans="31:38">
      <c r="AE172" s="331"/>
      <c r="AL172" s="331">
        <f>SUM(AL97:AL170)</f>
        <v>50943.7172567613</v>
      </c>
    </row>
  </sheetData>
  <mergeCells count="6">
    <mergeCell ref="F1:H1"/>
    <mergeCell ref="J1:L1"/>
    <mergeCell ref="N1:O1"/>
    <mergeCell ref="W1:Z1"/>
    <mergeCell ref="AB1:AE1"/>
    <mergeCell ref="AJ1:AM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74"/>
  <sheetViews>
    <sheetView zoomScale="85" zoomScaleNormal="85" topLeftCell="AB29" workbookViewId="0">
      <selection activeCell="AI37" sqref="AI37"/>
    </sheetView>
  </sheetViews>
  <sheetFormatPr defaultColWidth="9.14285714285714" defaultRowHeight="15"/>
  <cols>
    <col min="1" max="1" width="19.5714285714286" style="237" customWidth="1"/>
    <col min="2" max="2" width="23.7142857142857" style="238" customWidth="1"/>
    <col min="3" max="3" width="7.42857142857143" style="238" customWidth="1"/>
    <col min="4" max="4" width="17.8571428571429" style="239" customWidth="1"/>
    <col min="5" max="5" width="43.5238095238095" style="237" customWidth="1"/>
    <col min="6" max="6" width="9.14285714285714" customWidth="1"/>
    <col min="7" max="8" width="8.28571428571429" customWidth="1"/>
    <col min="9" max="9" width="11.247619047619" style="239" customWidth="1"/>
    <col min="10" max="10" width="12.4285714285714" customWidth="1"/>
    <col min="11" max="11" width="9.57142857142857" customWidth="1"/>
    <col min="12" max="13" width="8.28571428571429" customWidth="1"/>
    <col min="14" max="14" width="8.57142857142857" customWidth="1"/>
    <col min="15" max="16" width="10" customWidth="1"/>
    <col min="17" max="17" width="8.71428571428571" customWidth="1"/>
    <col min="18" max="18" width="8.57142857142857" customWidth="1"/>
    <col min="19" max="19" width="12.4285714285714" customWidth="1"/>
    <col min="20" max="23" width="8.57142857142857" customWidth="1"/>
    <col min="24" max="25" width="10" customWidth="1"/>
    <col min="26" max="27" width="8.71428571428571" customWidth="1"/>
    <col min="28" max="28" width="12.4285714285714" customWidth="1"/>
    <col min="29" max="34" width="8.71428571428571" customWidth="1"/>
    <col min="35" max="36" width="10" customWidth="1"/>
    <col min="37" max="40" width="7.57142857142857" customWidth="1"/>
    <col min="41" max="41" width="8.85714285714286" customWidth="1"/>
    <col min="42" max="42" width="7.57142857142857" customWidth="1"/>
    <col min="43" max="43" width="8.85714285714286" customWidth="1"/>
    <col min="44" max="44" width="7.57142857142857" customWidth="1"/>
    <col min="45" max="45" width="8.85714285714286" customWidth="1"/>
    <col min="46" max="46" width="7.57142857142857" customWidth="1"/>
    <col min="47" max="47" width="8.85714285714286" customWidth="1"/>
    <col min="48" max="48" width="7.57142857142857" customWidth="1"/>
    <col min="49" max="49" width="8.85714285714286" customWidth="1"/>
    <col min="50" max="50" width="7.57142857142857" customWidth="1"/>
    <col min="51" max="51" width="8.85714285714286" customWidth="1"/>
    <col min="52" max="52" width="7.57142857142857" customWidth="1"/>
    <col min="55" max="56" width="12.8571428571429"/>
  </cols>
  <sheetData>
    <row r="1" spans="1:6">
      <c r="A1" s="209" t="s">
        <v>298</v>
      </c>
      <c r="B1" s="208" t="s">
        <v>299</v>
      </c>
      <c r="C1" s="211">
        <v>30</v>
      </c>
      <c r="D1" s="209" t="s">
        <v>300</v>
      </c>
      <c r="E1" s="209"/>
      <c r="F1" s="228">
        <f>F32*30</f>
        <v>28740</v>
      </c>
    </row>
    <row r="2" spans="1:11">
      <c r="A2" s="238"/>
      <c r="B2" s="208" t="s">
        <v>301</v>
      </c>
      <c r="C2" s="240">
        <f>SUM(G32:AY32)/C1</f>
        <v>688.066666666667</v>
      </c>
      <c r="D2" s="209" t="s">
        <v>302</v>
      </c>
      <c r="E2" s="209"/>
      <c r="F2" s="228">
        <f>C2*30</f>
        <v>20642</v>
      </c>
      <c r="K2" s="239"/>
    </row>
    <row r="3" spans="1:6">
      <c r="A3" s="238"/>
      <c r="B3" s="237"/>
      <c r="C3" s="241"/>
      <c r="D3" s="242" t="s">
        <v>303</v>
      </c>
      <c r="E3" s="242"/>
      <c r="F3" s="243">
        <f>F2/F1</f>
        <v>0.718232428670842</v>
      </c>
    </row>
    <row r="4" spans="1:54">
      <c r="A4" s="244"/>
      <c r="B4" s="245"/>
      <c r="C4" s="245"/>
      <c r="D4" s="246"/>
      <c r="E4" s="247"/>
      <c r="F4" s="245"/>
      <c r="G4" s="248">
        <f>G5</f>
        <v>45536</v>
      </c>
      <c r="H4" s="248">
        <f>H5</f>
        <v>45537</v>
      </c>
      <c r="I4" s="289">
        <f t="shared" ref="I4:P4" si="0">I5</f>
        <v>45538</v>
      </c>
      <c r="J4" s="289">
        <f t="shared" si="0"/>
        <v>45539</v>
      </c>
      <c r="K4" s="289">
        <f t="shared" si="0"/>
        <v>45540</v>
      </c>
      <c r="L4" s="289">
        <f t="shared" si="0"/>
        <v>45541</v>
      </c>
      <c r="M4" s="289">
        <f t="shared" si="0"/>
        <v>45542</v>
      </c>
      <c r="N4" s="289">
        <f t="shared" si="0"/>
        <v>45543</v>
      </c>
      <c r="O4" s="289"/>
      <c r="P4" s="289"/>
      <c r="Q4" s="289">
        <f t="shared" ref="Q4:W4" si="1">Q5</f>
        <v>45544</v>
      </c>
      <c r="R4" s="289">
        <f t="shared" si="1"/>
        <v>45545</v>
      </c>
      <c r="S4" s="289">
        <f t="shared" si="1"/>
        <v>45546</v>
      </c>
      <c r="T4" s="289">
        <f t="shared" si="1"/>
        <v>45547</v>
      </c>
      <c r="U4" s="289">
        <f t="shared" si="1"/>
        <v>45548</v>
      </c>
      <c r="V4" s="289">
        <f t="shared" si="1"/>
        <v>45549</v>
      </c>
      <c r="W4" s="289">
        <f t="shared" si="1"/>
        <v>45550</v>
      </c>
      <c r="X4" s="296"/>
      <c r="Y4" s="296"/>
      <c r="Z4" s="289">
        <f t="shared" ref="Z4:AE4" si="2">Z5</f>
        <v>45551</v>
      </c>
      <c r="AA4" s="289">
        <f t="shared" si="2"/>
        <v>45552</v>
      </c>
      <c r="AB4" s="289">
        <f t="shared" si="2"/>
        <v>45553</v>
      </c>
      <c r="AC4" s="289">
        <f t="shared" si="2"/>
        <v>45554</v>
      </c>
      <c r="AD4" s="289">
        <f t="shared" si="2"/>
        <v>45555</v>
      </c>
      <c r="AE4" s="248">
        <f t="shared" si="2"/>
        <v>45556</v>
      </c>
      <c r="AF4" s="298"/>
      <c r="AG4" s="248">
        <f>AG5</f>
        <v>45557</v>
      </c>
      <c r="AH4" s="298"/>
      <c r="AI4" s="296"/>
      <c r="AJ4" s="296"/>
      <c r="AK4" s="248">
        <f t="shared" ref="AK4:AO4" si="3">AK5</f>
        <v>45558</v>
      </c>
      <c r="AL4" s="298"/>
      <c r="AM4" s="248">
        <f t="shared" si="3"/>
        <v>45559</v>
      </c>
      <c r="AN4" s="298"/>
      <c r="AO4" s="248">
        <f t="shared" si="3"/>
        <v>45560</v>
      </c>
      <c r="AP4" s="298"/>
      <c r="AQ4" s="248">
        <f t="shared" ref="AQ4:AU4" si="4">AQ5</f>
        <v>45561</v>
      </c>
      <c r="AR4" s="298"/>
      <c r="AS4" s="248">
        <f t="shared" si="4"/>
        <v>45562</v>
      </c>
      <c r="AT4" s="298"/>
      <c r="AU4" s="248">
        <f t="shared" si="4"/>
        <v>45563</v>
      </c>
      <c r="AV4" s="298"/>
      <c r="AW4" s="248">
        <f>AW5</f>
        <v>45564</v>
      </c>
      <c r="AX4" s="298"/>
      <c r="AY4" s="248">
        <f>AY5</f>
        <v>45565</v>
      </c>
      <c r="AZ4" s="298"/>
      <c r="BA4" s="296"/>
      <c r="BB4" s="296"/>
    </row>
    <row r="5" s="232" customFormat="1" ht="22.5" spans="1:54">
      <c r="A5" s="249"/>
      <c r="B5" s="250"/>
      <c r="C5" s="250"/>
      <c r="D5" s="251" t="s">
        <v>304</v>
      </c>
      <c r="E5" s="251" t="s">
        <v>305</v>
      </c>
      <c r="F5" s="252" t="s">
        <v>306</v>
      </c>
      <c r="G5" s="253">
        <v>45536</v>
      </c>
      <c r="H5" s="254">
        <v>45537</v>
      </c>
      <c r="I5" s="290">
        <v>45538</v>
      </c>
      <c r="J5" s="290">
        <v>45539</v>
      </c>
      <c r="K5" s="290">
        <v>45540</v>
      </c>
      <c r="L5" s="290">
        <v>45541</v>
      </c>
      <c r="M5" s="290">
        <v>45542</v>
      </c>
      <c r="N5" s="290">
        <v>45543</v>
      </c>
      <c r="O5" s="291" t="s">
        <v>307</v>
      </c>
      <c r="P5" s="291" t="s">
        <v>308</v>
      </c>
      <c r="Q5" s="290">
        <v>45544</v>
      </c>
      <c r="R5" s="290">
        <v>45545</v>
      </c>
      <c r="S5" s="290">
        <v>45546</v>
      </c>
      <c r="T5" s="290">
        <v>45547</v>
      </c>
      <c r="U5" s="290">
        <v>45548</v>
      </c>
      <c r="V5" s="290">
        <v>45549</v>
      </c>
      <c r="W5" s="290">
        <v>45550</v>
      </c>
      <c r="X5" s="291" t="s">
        <v>307</v>
      </c>
      <c r="Y5" s="291" t="s">
        <v>308</v>
      </c>
      <c r="Z5" s="290">
        <v>45551</v>
      </c>
      <c r="AA5" s="290">
        <v>45552</v>
      </c>
      <c r="AB5" s="290">
        <v>45553</v>
      </c>
      <c r="AC5" s="290">
        <v>45554</v>
      </c>
      <c r="AD5" s="290">
        <v>45555</v>
      </c>
      <c r="AE5" s="254">
        <v>45556</v>
      </c>
      <c r="AF5" s="299"/>
      <c r="AG5" s="254">
        <v>45557</v>
      </c>
      <c r="AH5" s="299"/>
      <c r="AI5" s="291" t="s">
        <v>307</v>
      </c>
      <c r="AJ5" s="291" t="s">
        <v>308</v>
      </c>
      <c r="AK5" s="254">
        <v>45558</v>
      </c>
      <c r="AL5" s="299"/>
      <c r="AM5" s="254">
        <v>45559</v>
      </c>
      <c r="AN5" s="299"/>
      <c r="AO5" s="254">
        <v>45560</v>
      </c>
      <c r="AP5" s="299"/>
      <c r="AQ5" s="254">
        <v>45561</v>
      </c>
      <c r="AR5" s="299"/>
      <c r="AS5" s="254">
        <v>45562</v>
      </c>
      <c r="AT5" s="299"/>
      <c r="AU5" s="254">
        <v>45563</v>
      </c>
      <c r="AV5" s="299"/>
      <c r="AW5" s="254">
        <v>45564</v>
      </c>
      <c r="AX5" s="299"/>
      <c r="AY5" s="254">
        <v>45565</v>
      </c>
      <c r="AZ5" s="299"/>
      <c r="BA5" s="291" t="s">
        <v>307</v>
      </c>
      <c r="BB5" s="291" t="s">
        <v>308</v>
      </c>
    </row>
    <row r="6" s="232" customFormat="1" spans="1:54">
      <c r="A6" s="255"/>
      <c r="B6" s="256"/>
      <c r="C6" s="256"/>
      <c r="D6" s="257"/>
      <c r="E6" s="257"/>
      <c r="F6" s="258"/>
      <c r="G6" s="259" t="s">
        <v>309</v>
      </c>
      <c r="H6" s="259" t="s">
        <v>309</v>
      </c>
      <c r="I6" s="259" t="s">
        <v>309</v>
      </c>
      <c r="J6" s="259" t="s">
        <v>309</v>
      </c>
      <c r="K6" s="259" t="s">
        <v>309</v>
      </c>
      <c r="L6" s="259" t="s">
        <v>309</v>
      </c>
      <c r="M6" s="259" t="s">
        <v>309</v>
      </c>
      <c r="N6" s="259" t="s">
        <v>309</v>
      </c>
      <c r="O6" s="259"/>
      <c r="P6" s="259"/>
      <c r="Q6" s="259" t="s">
        <v>309</v>
      </c>
      <c r="R6" s="259" t="s">
        <v>309</v>
      </c>
      <c r="S6" s="259" t="s">
        <v>309</v>
      </c>
      <c r="T6" s="259" t="s">
        <v>309</v>
      </c>
      <c r="U6" s="259" t="s">
        <v>309</v>
      </c>
      <c r="V6" s="259" t="s">
        <v>309</v>
      </c>
      <c r="W6" s="259" t="s">
        <v>309</v>
      </c>
      <c r="X6" s="297"/>
      <c r="Y6" s="297"/>
      <c r="Z6" s="259" t="s">
        <v>309</v>
      </c>
      <c r="AA6" s="259" t="s">
        <v>309</v>
      </c>
      <c r="AB6" s="259" t="s">
        <v>309</v>
      </c>
      <c r="AC6" s="300" t="s">
        <v>309</v>
      </c>
      <c r="AD6" s="300" t="s">
        <v>309</v>
      </c>
      <c r="AE6" s="259" t="s">
        <v>309</v>
      </c>
      <c r="AF6" s="259" t="s">
        <v>310</v>
      </c>
      <c r="AG6" s="259" t="s">
        <v>309</v>
      </c>
      <c r="AH6" s="259" t="s">
        <v>310</v>
      </c>
      <c r="AI6" s="297"/>
      <c r="AJ6" s="297"/>
      <c r="AK6" s="259" t="s">
        <v>309</v>
      </c>
      <c r="AL6" s="259" t="s">
        <v>310</v>
      </c>
      <c r="AM6" s="259" t="s">
        <v>309</v>
      </c>
      <c r="AN6" s="259" t="s">
        <v>310</v>
      </c>
      <c r="AO6" s="259" t="s">
        <v>309</v>
      </c>
      <c r="AP6" s="259" t="s">
        <v>310</v>
      </c>
      <c r="AQ6" s="259" t="s">
        <v>309</v>
      </c>
      <c r="AR6" s="259" t="s">
        <v>310</v>
      </c>
      <c r="AS6" s="259" t="s">
        <v>309</v>
      </c>
      <c r="AT6" s="259" t="s">
        <v>310</v>
      </c>
      <c r="AU6" s="259" t="s">
        <v>309</v>
      </c>
      <c r="AV6" s="259" t="s">
        <v>310</v>
      </c>
      <c r="AW6" s="259" t="s">
        <v>309</v>
      </c>
      <c r="AX6" s="259" t="s">
        <v>310</v>
      </c>
      <c r="AY6" s="259" t="s">
        <v>309</v>
      </c>
      <c r="AZ6" s="259" t="s">
        <v>310</v>
      </c>
      <c r="BA6" s="297"/>
      <c r="BB6" s="297"/>
    </row>
    <row r="7" ht="18.75" spans="2:56">
      <c r="B7" s="260" t="s">
        <v>311</v>
      </c>
      <c r="C7" s="261"/>
      <c r="D7" s="262"/>
      <c r="E7" s="263"/>
      <c r="F7" s="264"/>
      <c r="G7" s="265">
        <f>SUMIF($C34:$C166,$A$1,G34:G166)</f>
        <v>731</v>
      </c>
      <c r="H7" s="265">
        <f>SUMIF($C34:$C166,$A$1,H34:H166)</f>
        <v>882</v>
      </c>
      <c r="I7" s="265">
        <f>SUMIF($C34:$C166,$A$1,I34:I166)</f>
        <v>334</v>
      </c>
      <c r="J7" s="265">
        <f>SUMIF($C34:$C166,$A$1,J34:J166)</f>
        <v>405</v>
      </c>
      <c r="K7" s="265">
        <f>SUMIF($C34:$C166,$A$1,K34:K166)</f>
        <v>777</v>
      </c>
      <c r="L7" s="265">
        <f>SUMIF($C34:$C166,$A$1,L34:L166)</f>
        <v>831</v>
      </c>
      <c r="M7" s="265">
        <f>SUMIF($C34:$C166,$A$1,M34:M166)</f>
        <v>596</v>
      </c>
      <c r="N7" s="265">
        <f>SUMIF($C34:$C166,$A$1,N34:N166)</f>
        <v>874</v>
      </c>
      <c r="O7" s="265">
        <f>SUMIF($C34:$C166,$A$1,O34:O166)</f>
        <v>4664</v>
      </c>
      <c r="P7" s="265">
        <f>SUMIF($C34:$C166,$A$1,P34:P166)</f>
        <v>5430</v>
      </c>
      <c r="Q7" s="265">
        <f>SUMIF($C34:$C166,$A$1,Q34:Q166)</f>
        <v>374</v>
      </c>
      <c r="R7" s="265">
        <f>SUMIF($C34:$C166,$A$1,R34:R166)</f>
        <v>401</v>
      </c>
      <c r="S7" s="265">
        <f>SUMIF($C34:$C166,$A$1,S34:S166)</f>
        <v>355</v>
      </c>
      <c r="T7" s="265">
        <f>SUMIF($C34:$C166,$A$1,T34:T166)</f>
        <v>389</v>
      </c>
      <c r="U7" s="265">
        <f>SUMIF($C34:$C166,$A$1,U34:U166)</f>
        <v>360</v>
      </c>
      <c r="V7" s="265">
        <f>SUMIF($C34:$C166,$A$1,V34:V166)</f>
        <v>527</v>
      </c>
      <c r="W7" s="265">
        <f>SUMIF($C34:$C166,$A$1,W34:W166)</f>
        <v>734</v>
      </c>
      <c r="X7" s="265">
        <f>SUMIF($C34:$C166,$A$1,X34:X166)</f>
        <v>4081</v>
      </c>
      <c r="Y7" s="265">
        <f>SUMIF($C34:$C166,$A$1,Y34:Y166)</f>
        <v>3140</v>
      </c>
      <c r="Z7" s="265">
        <f>SUMIF($C34:$C166,$A$1,Z34:Z166)</f>
        <v>415</v>
      </c>
      <c r="AA7" s="265">
        <f>SUMIF($C34:$C166,$A$1,AA34:AA166)</f>
        <v>327</v>
      </c>
      <c r="AB7" s="265">
        <f>SUMIF($C34:$C166,$A$1,AB34:AB166)</f>
        <v>339</v>
      </c>
      <c r="AC7" s="265">
        <f>SUMIF($C34:$C166,$A$1,AC34:AC166)</f>
        <v>285</v>
      </c>
      <c r="AD7" s="265">
        <f>SUMIF($C34:$C166,$A$1,AD34:AD166)</f>
        <v>299</v>
      </c>
      <c r="AE7" s="265">
        <f>SUMIF($C34:$C166,$A$1,AE34:AE166)</f>
        <v>414</v>
      </c>
      <c r="AF7" s="265"/>
      <c r="AG7" s="265">
        <f>SUMIF($C34:$C166,$A$1,AG34:AG166)</f>
        <v>695</v>
      </c>
      <c r="AH7" s="265"/>
      <c r="AI7" s="265">
        <f>SUMIF($C34:$C166,$A$1,AI34:AI166)</f>
        <v>4081</v>
      </c>
      <c r="AJ7" s="265">
        <f>SUMIF($C34:$C166,$A$1,AJ34:AJ166)</f>
        <v>2774</v>
      </c>
      <c r="AK7" s="265">
        <f>SUMIF($C34:$C166,$A$1,AK34:AK166)</f>
        <v>269</v>
      </c>
      <c r="AL7" s="301"/>
      <c r="AM7" s="265">
        <f>SUMIF($C34:$C166,$A$1,AM34:AM166)</f>
        <v>156</v>
      </c>
      <c r="AN7" s="301"/>
      <c r="AO7" s="265">
        <f>SUMIF($C34:$C166,$A$1,AO34:AO166)</f>
        <v>160</v>
      </c>
      <c r="AP7" s="301"/>
      <c r="AQ7" s="265">
        <f>SUMIF($C34:$C166,$A$1,AQ34:AQ166)</f>
        <v>186</v>
      </c>
      <c r="AR7" s="301"/>
      <c r="AS7" s="265">
        <f>SUMIF($C34:$C166,$A$1,AS34:AS166)</f>
        <v>237</v>
      </c>
      <c r="AT7" s="301"/>
      <c r="AU7" s="265">
        <f>SUMIF($C34:$C166,$A$1,AU34:AU166)</f>
        <v>410</v>
      </c>
      <c r="AV7" s="301"/>
      <c r="AW7" s="265">
        <f>SUMIF($C34:$C166,$A$1,AW34:AW166)</f>
        <v>457</v>
      </c>
      <c r="AX7" s="301"/>
      <c r="AY7" s="265">
        <f>SUMIF($C34:$C166,$A$1,AY34:AY166)</f>
        <v>236</v>
      </c>
      <c r="AZ7" s="265"/>
      <c r="BA7" s="265">
        <f>SUMIF($C34:$C166,$A$1,BA34:BA166)</f>
        <v>4081</v>
      </c>
      <c r="BB7" s="265">
        <f>SUMIF($C34:$C166,$A$1,BB34:BB166)</f>
        <v>2111</v>
      </c>
      <c r="BC7">
        <f>O7+X7+AI7+BA7</f>
        <v>16907</v>
      </c>
      <c r="BD7">
        <f>P7+Y7+AJ7+BB7</f>
        <v>13455</v>
      </c>
    </row>
    <row r="8" ht="18" customHeight="1" spans="2:56">
      <c r="B8" s="260" t="s">
        <v>312</v>
      </c>
      <c r="C8" s="261"/>
      <c r="D8" s="262"/>
      <c r="E8" s="263"/>
      <c r="F8" s="264"/>
      <c r="G8" s="266">
        <f>G7/G19</f>
        <v>0.630172413793103</v>
      </c>
      <c r="H8" s="266">
        <f>H7/H19</f>
        <v>0.777092511013216</v>
      </c>
      <c r="I8" s="266">
        <f t="shared" ref="I8:AH8" si="5">I7/I19</f>
        <v>0.626641651031895</v>
      </c>
      <c r="J8" s="266">
        <f t="shared" si="5"/>
        <v>0.653225806451613</v>
      </c>
      <c r="K8" s="266">
        <f t="shared" si="5"/>
        <v>0.726168224299065</v>
      </c>
      <c r="L8" s="266">
        <f t="shared" si="5"/>
        <v>0.718236819360415</v>
      </c>
      <c r="M8" s="266">
        <f t="shared" si="5"/>
        <v>0.672686230248307</v>
      </c>
      <c r="N8" s="266">
        <f t="shared" si="5"/>
        <v>0.708265802269044</v>
      </c>
      <c r="O8" s="266">
        <f t="shared" si="5"/>
        <v>0.608559498956159</v>
      </c>
      <c r="P8" s="266">
        <f t="shared" si="5"/>
        <v>0.696600384862091</v>
      </c>
      <c r="Q8" s="266">
        <f t="shared" si="5"/>
        <v>0.653846153846154</v>
      </c>
      <c r="R8" s="266">
        <f t="shared" si="5"/>
        <v>0.713523131672598</v>
      </c>
      <c r="S8" s="266">
        <f t="shared" si="5"/>
        <v>0.684007707129094</v>
      </c>
      <c r="T8" s="266">
        <f t="shared" si="5"/>
        <v>0.721706864564007</v>
      </c>
      <c r="U8" s="266">
        <f t="shared" si="5"/>
        <v>0.676691729323308</v>
      </c>
      <c r="V8" s="266">
        <f t="shared" si="5"/>
        <v>0.610660486674392</v>
      </c>
      <c r="W8" s="266">
        <f t="shared" si="5"/>
        <v>0.705769230769231</v>
      </c>
      <c r="X8" s="266">
        <f t="shared" si="5"/>
        <v>0.608559498956159</v>
      </c>
      <c r="Y8" s="266">
        <f t="shared" si="5"/>
        <v>0.67862545926086</v>
      </c>
      <c r="Z8" s="266">
        <f t="shared" si="5"/>
        <v>0.612094395280236</v>
      </c>
      <c r="AA8" s="266">
        <f t="shared" si="5"/>
        <v>0.603321033210332</v>
      </c>
      <c r="AB8" s="266">
        <f t="shared" si="5"/>
        <v>0.735357917570499</v>
      </c>
      <c r="AC8" s="266">
        <f t="shared" si="5"/>
        <v>0.649202733485194</v>
      </c>
      <c r="AD8" s="266">
        <f t="shared" si="5"/>
        <v>0.65</v>
      </c>
      <c r="AE8" s="266">
        <f t="shared" si="5"/>
        <v>0.61698956780924</v>
      </c>
      <c r="AF8" s="266"/>
      <c r="AG8" s="266">
        <f t="shared" ref="AG8:AK8" si="6">AG7/AG19</f>
        <v>0.697091273821464</v>
      </c>
      <c r="AH8" s="266"/>
      <c r="AI8" s="266">
        <f t="shared" si="6"/>
        <v>0.608559498956159</v>
      </c>
      <c r="AJ8" s="266">
        <f t="shared" si="6"/>
        <v>0.6530131826742</v>
      </c>
      <c r="AK8" s="266">
        <f t="shared" si="6"/>
        <v>0.589912280701754</v>
      </c>
      <c r="AL8" s="301"/>
      <c r="AM8" s="266">
        <f t="shared" ref="AM8:AQ8" si="7">AM7/AM19</f>
        <v>0.545454545454545</v>
      </c>
      <c r="AN8" s="301"/>
      <c r="AO8" s="266">
        <f t="shared" si="7"/>
        <v>0.495356037151703</v>
      </c>
      <c r="AP8" s="301"/>
      <c r="AQ8" s="266">
        <f t="shared" si="7"/>
        <v>0.518105849582173</v>
      </c>
      <c r="AR8" s="301"/>
      <c r="AS8" s="266">
        <f t="shared" ref="AS8:AW8" si="8">AS7/AS19</f>
        <v>0.52317880794702</v>
      </c>
      <c r="AT8" s="301"/>
      <c r="AU8" s="266">
        <f t="shared" si="8"/>
        <v>0.53735255570118</v>
      </c>
      <c r="AV8" s="301"/>
      <c r="AW8" s="266">
        <f t="shared" si="8"/>
        <v>0.507777777777778</v>
      </c>
      <c r="AX8" s="301"/>
      <c r="AY8" s="266">
        <f>AY7/AY19</f>
        <v>0.546296296296296</v>
      </c>
      <c r="AZ8" s="266"/>
      <c r="BA8" s="266">
        <f>BA7/BA19</f>
        <v>0.608559498956159</v>
      </c>
      <c r="BB8" s="266">
        <f>BB7/BB19</f>
        <v>0.53147029204431</v>
      </c>
      <c r="BC8" s="304">
        <f>BC7/BC19</f>
        <v>0.608559498956159</v>
      </c>
      <c r="BD8" s="304">
        <f>BD7/BD19</f>
        <v>0.651826373413429</v>
      </c>
    </row>
    <row r="9" spans="1:54">
      <c r="A9" s="267" t="s">
        <v>313</v>
      </c>
      <c r="B9" s="209" t="s">
        <v>26</v>
      </c>
      <c r="C9" s="209"/>
      <c r="D9" s="228">
        <f>SUM(F34:F55)</f>
        <v>123</v>
      </c>
      <c r="E9" s="228">
        <f>P9+Y9+AJ9+BB9</f>
        <v>1309</v>
      </c>
      <c r="F9" s="268">
        <f>E9/(D9*30)</f>
        <v>0.354742547425474</v>
      </c>
      <c r="G9" s="229">
        <f>SUM(G34:G55)</f>
        <v>96</v>
      </c>
      <c r="H9" s="217">
        <f>SUM(H34:H55)</f>
        <v>39</v>
      </c>
      <c r="I9" s="217">
        <f t="shared" ref="I9:R9" si="9">SUM(I34:I55)</f>
        <v>39</v>
      </c>
      <c r="J9" s="217">
        <f t="shared" si="9"/>
        <v>35</v>
      </c>
      <c r="K9" s="217">
        <f t="shared" si="9"/>
        <v>37</v>
      </c>
      <c r="L9" s="217">
        <f t="shared" si="9"/>
        <v>45</v>
      </c>
      <c r="M9" s="217">
        <f t="shared" si="9"/>
        <v>35</v>
      </c>
      <c r="N9" s="217">
        <f t="shared" si="9"/>
        <v>58</v>
      </c>
      <c r="O9" s="228">
        <f t="shared" si="9"/>
        <v>984</v>
      </c>
      <c r="P9" s="229">
        <f t="shared" si="9"/>
        <v>384</v>
      </c>
      <c r="Q9" s="217">
        <f t="shared" si="9"/>
        <v>21</v>
      </c>
      <c r="R9" s="217">
        <f t="shared" si="9"/>
        <v>22</v>
      </c>
      <c r="S9" s="217">
        <f t="shared" ref="S9:AE9" si="10">SUM(S34:S55)</f>
        <v>21</v>
      </c>
      <c r="T9" s="217">
        <f t="shared" si="10"/>
        <v>31</v>
      </c>
      <c r="U9" s="217">
        <f t="shared" si="10"/>
        <v>32</v>
      </c>
      <c r="V9" s="217">
        <f t="shared" si="10"/>
        <v>51</v>
      </c>
      <c r="W9" s="217">
        <f t="shared" si="10"/>
        <v>78</v>
      </c>
      <c r="X9" s="228">
        <f t="shared" si="10"/>
        <v>861</v>
      </c>
      <c r="Y9" s="217">
        <f t="shared" si="10"/>
        <v>256</v>
      </c>
      <c r="Z9" s="217">
        <f t="shared" si="10"/>
        <v>54</v>
      </c>
      <c r="AA9" s="217">
        <f t="shared" si="10"/>
        <v>28</v>
      </c>
      <c r="AB9" s="217">
        <f t="shared" si="10"/>
        <v>25</v>
      </c>
      <c r="AC9" s="217">
        <f t="shared" si="10"/>
        <v>29</v>
      </c>
      <c r="AD9" s="217">
        <f t="shared" si="10"/>
        <v>35</v>
      </c>
      <c r="AE9" s="217">
        <f t="shared" si="10"/>
        <v>52</v>
      </c>
      <c r="AF9" s="217"/>
      <c r="AG9" s="217">
        <f>SUM(AG34:AG55)</f>
        <v>75</v>
      </c>
      <c r="AH9" s="217"/>
      <c r="AI9" s="228">
        <f>SUM(AI34:AI55)</f>
        <v>861</v>
      </c>
      <c r="AJ9" s="217">
        <f>SUM(AJ34:AJ55)</f>
        <v>298</v>
      </c>
      <c r="AK9" s="217">
        <f>SUM(AK34:AK55)</f>
        <v>53</v>
      </c>
      <c r="AL9" s="217"/>
      <c r="AM9" s="217">
        <f>SUM(AM34:AM55)</f>
        <v>25</v>
      </c>
      <c r="AN9" s="217"/>
      <c r="AO9" s="217">
        <f>SUM(AO34:AO55)</f>
        <v>16</v>
      </c>
      <c r="AP9" s="217"/>
      <c r="AQ9" s="217">
        <f>SUM(AQ34:AQ55)</f>
        <v>32</v>
      </c>
      <c r="AR9" s="217"/>
      <c r="AS9" s="217">
        <f>SUM(AS34:AS55)</f>
        <v>43</v>
      </c>
      <c r="AT9" s="217"/>
      <c r="AU9" s="217">
        <f>SUM(AU34:AU55)</f>
        <v>66</v>
      </c>
      <c r="AV9" s="217"/>
      <c r="AW9" s="217">
        <f>SUM(AW34:AW55)</f>
        <v>99</v>
      </c>
      <c r="AX9" s="217"/>
      <c r="AY9" s="217">
        <f>SUM(AY34:AY55)</f>
        <v>37</v>
      </c>
      <c r="AZ9" s="217"/>
      <c r="BA9" s="228">
        <f>SUM(BA34:BA55)</f>
        <v>861</v>
      </c>
      <c r="BB9" s="217">
        <f>SUM(BB34:BB55)</f>
        <v>371</v>
      </c>
    </row>
    <row r="10" spans="1:54">
      <c r="A10" s="267" t="s">
        <v>313</v>
      </c>
      <c r="B10" s="209" t="s">
        <v>33</v>
      </c>
      <c r="C10" s="209"/>
      <c r="D10" s="228">
        <f>SUM(F93:F100)</f>
        <v>125</v>
      </c>
      <c r="E10" s="228">
        <f t="shared" ref="E10:E18" si="11">P10+Y10+AJ10+BB10</f>
        <v>3246</v>
      </c>
      <c r="F10" s="268">
        <f t="shared" ref="F10:F19" si="12">E10/(D10*30)</f>
        <v>0.8656</v>
      </c>
      <c r="G10" s="229">
        <f>SUM(G93:G100)</f>
        <v>112</v>
      </c>
      <c r="H10" s="217">
        <f>SUM(H93:H100)</f>
        <v>39</v>
      </c>
      <c r="I10" s="217">
        <f t="shared" ref="I10:R10" si="13">SUM(I93:I100)</f>
        <v>56</v>
      </c>
      <c r="J10" s="217">
        <f t="shared" si="13"/>
        <v>120</v>
      </c>
      <c r="K10" s="217">
        <f t="shared" si="13"/>
        <v>118</v>
      </c>
      <c r="L10" s="217">
        <f t="shared" si="13"/>
        <v>160</v>
      </c>
      <c r="M10" s="217">
        <f t="shared" si="13"/>
        <v>128</v>
      </c>
      <c r="N10" s="217">
        <f t="shared" si="13"/>
        <v>168</v>
      </c>
      <c r="O10" s="217">
        <f t="shared" si="13"/>
        <v>1000</v>
      </c>
      <c r="P10" s="217">
        <f t="shared" si="13"/>
        <v>901</v>
      </c>
      <c r="Q10" s="217">
        <f t="shared" si="13"/>
        <v>93</v>
      </c>
      <c r="R10" s="217">
        <f t="shared" si="13"/>
        <v>83</v>
      </c>
      <c r="S10" s="217">
        <f t="shared" ref="S10:AH10" si="14">SUM(S93:S100)</f>
        <v>112</v>
      </c>
      <c r="T10" s="217">
        <f t="shared" si="14"/>
        <v>70</v>
      </c>
      <c r="U10" s="217">
        <f t="shared" si="14"/>
        <v>64</v>
      </c>
      <c r="V10" s="217">
        <f t="shared" si="14"/>
        <v>145</v>
      </c>
      <c r="W10" s="217">
        <f t="shared" si="14"/>
        <v>174</v>
      </c>
      <c r="X10" s="228">
        <f t="shared" si="14"/>
        <v>875</v>
      </c>
      <c r="Y10" s="217">
        <f t="shared" si="14"/>
        <v>741</v>
      </c>
      <c r="Z10" s="217">
        <f t="shared" si="14"/>
        <v>80</v>
      </c>
      <c r="AA10" s="217">
        <f t="shared" si="14"/>
        <v>134</v>
      </c>
      <c r="AB10" s="217">
        <f t="shared" si="14"/>
        <v>91</v>
      </c>
      <c r="AC10" s="217">
        <f t="shared" si="14"/>
        <v>89</v>
      </c>
      <c r="AD10" s="217">
        <f t="shared" si="14"/>
        <v>52</v>
      </c>
      <c r="AE10" s="217">
        <f t="shared" si="14"/>
        <v>107</v>
      </c>
      <c r="AF10" s="217"/>
      <c r="AG10" s="217">
        <f>SUM(AG93:AG100)</f>
        <v>165</v>
      </c>
      <c r="AH10" s="217"/>
      <c r="AI10" s="228">
        <f>SUM(AI93:AI100)</f>
        <v>875</v>
      </c>
      <c r="AJ10" s="217">
        <f>SUM(AJ93:AJ100)</f>
        <v>718</v>
      </c>
      <c r="AK10" s="217">
        <f>SUM(AK93:AK100)</f>
        <v>57</v>
      </c>
      <c r="AL10" s="217"/>
      <c r="AM10" s="217">
        <f>SUM(AM93:AM100)</f>
        <v>58</v>
      </c>
      <c r="AN10" s="217"/>
      <c r="AO10" s="217">
        <f>SUM(AO93:AO100)</f>
        <v>83</v>
      </c>
      <c r="AP10" s="217"/>
      <c r="AQ10" s="217">
        <f>SUM(AQ93:AQ100)</f>
        <v>74</v>
      </c>
      <c r="AR10" s="217"/>
      <c r="AS10" s="217">
        <f>SUM(AS93:AS100)</f>
        <v>68</v>
      </c>
      <c r="AT10" s="217"/>
      <c r="AU10" s="217">
        <f>SUM(AU93:AU100)</f>
        <v>180</v>
      </c>
      <c r="AV10" s="217"/>
      <c r="AW10" s="217">
        <f>SUM(AW93:AW100)</f>
        <v>250</v>
      </c>
      <c r="AX10" s="217"/>
      <c r="AY10" s="217">
        <f>SUM(AY93:AY100)</f>
        <v>116</v>
      </c>
      <c r="AZ10" s="217"/>
      <c r="BA10" s="228">
        <f>SUM(BA93:BA100)</f>
        <v>875</v>
      </c>
      <c r="BB10" s="217">
        <f>SUM(BB93:BB100)</f>
        <v>886</v>
      </c>
    </row>
    <row r="11" spans="1:54">
      <c r="A11" s="267" t="s">
        <v>313</v>
      </c>
      <c r="B11" s="209" t="s">
        <v>38</v>
      </c>
      <c r="C11" s="209"/>
      <c r="D11" s="228">
        <f>SUM(F56:F92)</f>
        <v>424</v>
      </c>
      <c r="E11" s="228">
        <f t="shared" si="11"/>
        <v>11102</v>
      </c>
      <c r="F11" s="268">
        <f t="shared" si="12"/>
        <v>0.872798742138365</v>
      </c>
      <c r="G11" s="217">
        <f>SUM(G56:G92)</f>
        <v>536</v>
      </c>
      <c r="H11" s="217">
        <f>SUM(H56:H92)</f>
        <v>902</v>
      </c>
      <c r="I11" s="217">
        <f t="shared" ref="I11:R11" si="15">SUM(I56:I92)</f>
        <v>320</v>
      </c>
      <c r="J11" s="217">
        <f t="shared" si="15"/>
        <v>324</v>
      </c>
      <c r="K11" s="217">
        <f t="shared" si="15"/>
        <v>642</v>
      </c>
      <c r="L11" s="217">
        <f t="shared" si="15"/>
        <v>532</v>
      </c>
      <c r="M11" s="217">
        <f t="shared" si="15"/>
        <v>467</v>
      </c>
      <c r="N11" s="217">
        <f t="shared" si="15"/>
        <v>600</v>
      </c>
      <c r="O11" s="217">
        <f t="shared" si="15"/>
        <v>3392</v>
      </c>
      <c r="P11" s="217">
        <f t="shared" si="15"/>
        <v>4323</v>
      </c>
      <c r="Q11" s="217">
        <f t="shared" si="15"/>
        <v>314</v>
      </c>
      <c r="R11" s="217">
        <f t="shared" si="15"/>
        <v>318</v>
      </c>
      <c r="S11" s="217">
        <f t="shared" ref="S11:AH11" si="16">SUM(S56:S92)</f>
        <v>279</v>
      </c>
      <c r="T11" s="217">
        <f t="shared" si="16"/>
        <v>324</v>
      </c>
      <c r="U11" s="217">
        <f t="shared" si="16"/>
        <v>317</v>
      </c>
      <c r="V11" s="217">
        <f t="shared" si="16"/>
        <v>522</v>
      </c>
      <c r="W11" s="217">
        <f t="shared" si="16"/>
        <v>625</v>
      </c>
      <c r="X11" s="217">
        <f t="shared" si="16"/>
        <v>2968</v>
      </c>
      <c r="Y11" s="217">
        <f t="shared" si="16"/>
        <v>2699</v>
      </c>
      <c r="Z11" s="217">
        <f t="shared" si="16"/>
        <v>405</v>
      </c>
      <c r="AA11" s="217">
        <f t="shared" si="16"/>
        <v>269</v>
      </c>
      <c r="AB11" s="217">
        <f t="shared" si="16"/>
        <v>251</v>
      </c>
      <c r="AC11" s="217">
        <f t="shared" si="16"/>
        <v>213</v>
      </c>
      <c r="AD11" s="217">
        <f t="shared" si="16"/>
        <v>254</v>
      </c>
      <c r="AE11" s="217">
        <f t="shared" si="16"/>
        <v>400</v>
      </c>
      <c r="AF11" s="217"/>
      <c r="AG11" s="217">
        <f>SUM(AG56:AG92)</f>
        <v>550</v>
      </c>
      <c r="AH11" s="217"/>
      <c r="AI11" s="217">
        <f>SUM(AI56:AI92)</f>
        <v>2968</v>
      </c>
      <c r="AJ11" s="217">
        <f>SUM(AJ56:AJ92)</f>
        <v>2342</v>
      </c>
      <c r="AK11" s="217">
        <f>SUM(AK56:AK92)</f>
        <v>247</v>
      </c>
      <c r="AL11" s="217"/>
      <c r="AM11" s="217">
        <f>SUM(AM56:AM92)</f>
        <v>126</v>
      </c>
      <c r="AN11" s="217"/>
      <c r="AO11" s="217">
        <f>SUM(AO56:AO92)</f>
        <v>153</v>
      </c>
      <c r="AP11" s="217"/>
      <c r="AQ11" s="217">
        <f>SUM(AQ56:AQ92)</f>
        <v>154</v>
      </c>
      <c r="AR11" s="217"/>
      <c r="AS11" s="217">
        <f>SUM(AS56:AS92)</f>
        <v>200</v>
      </c>
      <c r="AT11" s="217"/>
      <c r="AU11" s="217">
        <f>SUM(AU56:AU92)</f>
        <v>342</v>
      </c>
      <c r="AV11" s="217"/>
      <c r="AW11" s="217">
        <f>SUM(AW56:AW92)</f>
        <v>365</v>
      </c>
      <c r="AX11" s="217"/>
      <c r="AY11" s="217">
        <f>SUM(AY56:AY92)</f>
        <v>151</v>
      </c>
      <c r="AZ11" s="217"/>
      <c r="BA11" s="217">
        <f>SUM(BA56:BA92)</f>
        <v>2968</v>
      </c>
      <c r="BB11" s="217">
        <f>SUM(BB56:BB92)</f>
        <v>1738</v>
      </c>
    </row>
    <row r="12" spans="1:54">
      <c r="A12" s="267" t="s">
        <v>313</v>
      </c>
      <c r="B12" s="209" t="s">
        <v>314</v>
      </c>
      <c r="C12" s="209"/>
      <c r="D12" s="228">
        <f>SUM(F108:F122)</f>
        <v>73</v>
      </c>
      <c r="E12" s="228">
        <f t="shared" si="11"/>
        <v>687</v>
      </c>
      <c r="F12" s="268">
        <f t="shared" si="12"/>
        <v>0.313698630136986</v>
      </c>
      <c r="G12" s="228">
        <f>SUM(G108:G122)</f>
        <v>50</v>
      </c>
      <c r="H12" s="228">
        <f>SUM(H108:H122)</f>
        <v>24</v>
      </c>
      <c r="I12" s="228">
        <f t="shared" ref="I12:R12" si="17">SUM(I108:I122)</f>
        <v>25</v>
      </c>
      <c r="J12" s="228">
        <f t="shared" si="17"/>
        <v>30</v>
      </c>
      <c r="K12" s="228">
        <f t="shared" si="17"/>
        <v>30</v>
      </c>
      <c r="L12" s="228">
        <f t="shared" si="17"/>
        <v>59</v>
      </c>
      <c r="M12" s="228">
        <f t="shared" si="17"/>
        <v>54</v>
      </c>
      <c r="N12" s="228">
        <f t="shared" si="17"/>
        <v>55</v>
      </c>
      <c r="O12" s="228">
        <f t="shared" si="17"/>
        <v>584</v>
      </c>
      <c r="P12" s="228">
        <f t="shared" si="17"/>
        <v>327</v>
      </c>
      <c r="Q12" s="228">
        <f t="shared" si="17"/>
        <v>16</v>
      </c>
      <c r="R12" s="228">
        <f t="shared" si="17"/>
        <v>16</v>
      </c>
      <c r="S12" s="228">
        <f t="shared" ref="S12:AH12" si="18">SUM(S108:S122)</f>
        <v>5</v>
      </c>
      <c r="T12" s="228">
        <f t="shared" si="18"/>
        <v>11</v>
      </c>
      <c r="U12" s="228">
        <f t="shared" si="18"/>
        <v>4</v>
      </c>
      <c r="V12" s="228">
        <f t="shared" si="18"/>
        <v>25</v>
      </c>
      <c r="W12" s="228">
        <f t="shared" si="18"/>
        <v>21</v>
      </c>
      <c r="X12" s="228">
        <f t="shared" si="18"/>
        <v>511</v>
      </c>
      <c r="Y12" s="228">
        <f t="shared" si="18"/>
        <v>98</v>
      </c>
      <c r="Z12" s="228">
        <f t="shared" si="18"/>
        <v>11</v>
      </c>
      <c r="AA12" s="228">
        <f t="shared" si="18"/>
        <v>14</v>
      </c>
      <c r="AB12" s="228">
        <f t="shared" si="18"/>
        <v>12</v>
      </c>
      <c r="AC12" s="228">
        <f t="shared" si="18"/>
        <v>17</v>
      </c>
      <c r="AD12" s="228">
        <f t="shared" si="18"/>
        <v>25</v>
      </c>
      <c r="AE12" s="228">
        <f t="shared" si="18"/>
        <v>22</v>
      </c>
      <c r="AF12" s="228"/>
      <c r="AG12" s="228">
        <f>SUM(AG108:AG122)</f>
        <v>27</v>
      </c>
      <c r="AH12" s="228"/>
      <c r="AI12" s="228">
        <f>SUM(AI108:AI122)</f>
        <v>511</v>
      </c>
      <c r="AJ12" s="228">
        <f>SUM(AJ108:AJ122)</f>
        <v>128</v>
      </c>
      <c r="AK12" s="228">
        <f>SUM(AK108:AK122)</f>
        <v>8</v>
      </c>
      <c r="AL12" s="228"/>
      <c r="AM12" s="228">
        <f>SUM(AM108:AM122)</f>
        <v>15</v>
      </c>
      <c r="AN12" s="228"/>
      <c r="AO12" s="228">
        <f>SUM(AO108:AO122)</f>
        <v>9</v>
      </c>
      <c r="AP12" s="228"/>
      <c r="AQ12" s="228">
        <f>SUM(AQ108:AQ122)</f>
        <v>16</v>
      </c>
      <c r="AR12" s="228"/>
      <c r="AS12" s="228">
        <f>SUM(AS108:AS122)</f>
        <v>16</v>
      </c>
      <c r="AT12" s="228"/>
      <c r="AU12" s="228">
        <f>SUM(AU108:AU122)</f>
        <v>34</v>
      </c>
      <c r="AV12" s="228"/>
      <c r="AW12" s="228">
        <f>SUM(AW108:AW122)</f>
        <v>28</v>
      </c>
      <c r="AX12" s="228"/>
      <c r="AY12" s="228">
        <f>SUM(AY108:AY122)</f>
        <v>8</v>
      </c>
      <c r="AZ12" s="228"/>
      <c r="BA12" s="228">
        <f>SUM(BA108:BA122)</f>
        <v>511</v>
      </c>
      <c r="BB12" s="228">
        <f>SUM(BB108:BB122)</f>
        <v>134</v>
      </c>
    </row>
    <row r="13" spans="1:54">
      <c r="A13" s="267" t="s">
        <v>313</v>
      </c>
      <c r="B13" s="209" t="s">
        <v>212</v>
      </c>
      <c r="C13" s="209"/>
      <c r="D13" s="228">
        <f>SUM(F101:F107)</f>
        <v>30</v>
      </c>
      <c r="E13" s="228">
        <f t="shared" si="11"/>
        <v>512</v>
      </c>
      <c r="F13" s="268">
        <f t="shared" si="12"/>
        <v>0.568888888888889</v>
      </c>
      <c r="G13" s="228">
        <f>SUM(G101:G107)</f>
        <v>28</v>
      </c>
      <c r="H13" s="228">
        <f>SUM(H101:H107)</f>
        <v>16</v>
      </c>
      <c r="I13" s="228">
        <f t="shared" ref="I13:R13" si="19">SUM(I101:I107)</f>
        <v>8</v>
      </c>
      <c r="J13" s="228">
        <f t="shared" si="19"/>
        <v>12</v>
      </c>
      <c r="K13" s="228">
        <f t="shared" si="19"/>
        <v>10</v>
      </c>
      <c r="L13" s="228">
        <f t="shared" si="19"/>
        <v>12</v>
      </c>
      <c r="M13" s="228">
        <f t="shared" si="19"/>
        <v>18</v>
      </c>
      <c r="N13" s="228">
        <f t="shared" si="19"/>
        <v>32</v>
      </c>
      <c r="O13" s="228">
        <f t="shared" si="19"/>
        <v>240</v>
      </c>
      <c r="P13" s="228">
        <f t="shared" si="19"/>
        <v>136</v>
      </c>
      <c r="Q13" s="228">
        <f t="shared" si="19"/>
        <v>10</v>
      </c>
      <c r="R13" s="228">
        <f t="shared" si="19"/>
        <v>11</v>
      </c>
      <c r="S13" s="228">
        <f t="shared" ref="S13:AH13" si="20">SUM(S101:S107)</f>
        <v>15</v>
      </c>
      <c r="T13" s="228">
        <f t="shared" si="20"/>
        <v>16</v>
      </c>
      <c r="U13" s="228">
        <f t="shared" si="20"/>
        <v>19</v>
      </c>
      <c r="V13" s="228">
        <f t="shared" si="20"/>
        <v>21</v>
      </c>
      <c r="W13" s="228">
        <f t="shared" si="20"/>
        <v>31</v>
      </c>
      <c r="X13" s="228">
        <f t="shared" si="20"/>
        <v>210</v>
      </c>
      <c r="Y13" s="228">
        <f t="shared" si="20"/>
        <v>123</v>
      </c>
      <c r="Z13" s="228">
        <f t="shared" si="20"/>
        <v>14</v>
      </c>
      <c r="AA13" s="228">
        <f t="shared" si="20"/>
        <v>12</v>
      </c>
      <c r="AB13" s="228">
        <f t="shared" si="20"/>
        <v>8</v>
      </c>
      <c r="AC13" s="228">
        <f t="shared" si="20"/>
        <v>8</v>
      </c>
      <c r="AD13" s="228">
        <f t="shared" si="20"/>
        <v>19</v>
      </c>
      <c r="AE13" s="228">
        <f t="shared" si="20"/>
        <v>23</v>
      </c>
      <c r="AF13" s="228"/>
      <c r="AG13" s="228">
        <f>SUM(AG101:AG107)</f>
        <v>34</v>
      </c>
      <c r="AH13" s="228"/>
      <c r="AI13" s="228">
        <f>SUM(AI101:AI107)</f>
        <v>210</v>
      </c>
      <c r="AJ13" s="228">
        <f>SUM(AJ101:AJ107)</f>
        <v>118</v>
      </c>
      <c r="AK13" s="228">
        <f>SUM(AK101:AK107)</f>
        <v>17</v>
      </c>
      <c r="AL13" s="228"/>
      <c r="AM13" s="228">
        <f>SUM(AM101:AM107)</f>
        <v>5</v>
      </c>
      <c r="AN13" s="228"/>
      <c r="AO13" s="228">
        <f>SUM(AO101:AO107)</f>
        <v>10</v>
      </c>
      <c r="AP13" s="228"/>
      <c r="AQ13" s="228">
        <f>SUM(AQ101:AQ107)</f>
        <v>8</v>
      </c>
      <c r="AR13" s="228"/>
      <c r="AS13" s="228">
        <f>SUM(AS101:AS107)</f>
        <v>13</v>
      </c>
      <c r="AT13" s="228"/>
      <c r="AU13" s="228">
        <f>SUM(AU101:AU107)</f>
        <v>23</v>
      </c>
      <c r="AV13" s="228"/>
      <c r="AW13" s="228">
        <f>SUM(AW101:AW107)</f>
        <v>20</v>
      </c>
      <c r="AX13" s="228"/>
      <c r="AY13" s="228">
        <f>SUM(AY101:AY107)</f>
        <v>39</v>
      </c>
      <c r="AZ13" s="228"/>
      <c r="BA13" s="228">
        <f>SUM(BA101:BA107)</f>
        <v>210</v>
      </c>
      <c r="BB13" s="228">
        <f>SUM(BB101:BB107)</f>
        <v>135</v>
      </c>
    </row>
    <row r="14" spans="1:54">
      <c r="A14" s="267" t="s">
        <v>313</v>
      </c>
      <c r="B14" s="209" t="s">
        <v>213</v>
      </c>
      <c r="C14" s="209"/>
      <c r="D14" s="228">
        <f>SUM(F165:F166)</f>
        <v>6</v>
      </c>
      <c r="E14" s="228">
        <f t="shared" si="11"/>
        <v>58</v>
      </c>
      <c r="F14" s="268">
        <f t="shared" si="12"/>
        <v>0.322222222222222</v>
      </c>
      <c r="G14" s="229">
        <f>SUM(G165:G166)</f>
        <v>8</v>
      </c>
      <c r="H14" s="217">
        <f>SUM(H165:H166)</f>
        <v>7</v>
      </c>
      <c r="I14" s="217">
        <f t="shared" ref="I14:R14" si="21">SUM(I165:I166)</f>
        <v>2</v>
      </c>
      <c r="J14" s="217">
        <f t="shared" si="21"/>
        <v>0</v>
      </c>
      <c r="K14" s="217">
        <f t="shared" si="21"/>
        <v>0</v>
      </c>
      <c r="L14" s="217">
        <f t="shared" si="21"/>
        <v>0</v>
      </c>
      <c r="M14" s="217">
        <f t="shared" si="21"/>
        <v>8</v>
      </c>
      <c r="N14" s="217">
        <f t="shared" si="21"/>
        <v>3</v>
      </c>
      <c r="O14" s="217">
        <f t="shared" si="21"/>
        <v>48</v>
      </c>
      <c r="P14" s="217">
        <f t="shared" si="21"/>
        <v>28</v>
      </c>
      <c r="Q14" s="217">
        <f t="shared" si="21"/>
        <v>1</v>
      </c>
      <c r="R14" s="217">
        <f t="shared" si="21"/>
        <v>1</v>
      </c>
      <c r="S14" s="217">
        <f t="shared" ref="S14:AH14" si="22">SUM(S165:S166)</f>
        <v>1</v>
      </c>
      <c r="T14" s="217">
        <f t="shared" si="22"/>
        <v>5</v>
      </c>
      <c r="U14" s="217">
        <f t="shared" si="22"/>
        <v>0</v>
      </c>
      <c r="V14" s="217">
        <f t="shared" si="22"/>
        <v>4</v>
      </c>
      <c r="W14" s="217">
        <f t="shared" si="22"/>
        <v>8</v>
      </c>
      <c r="X14" s="217">
        <f t="shared" si="22"/>
        <v>42</v>
      </c>
      <c r="Y14" s="217">
        <f t="shared" si="22"/>
        <v>20</v>
      </c>
      <c r="Z14" s="217">
        <f t="shared" si="22"/>
        <v>4</v>
      </c>
      <c r="AA14" s="217">
        <f t="shared" si="22"/>
        <v>2</v>
      </c>
      <c r="AB14" s="217">
        <f t="shared" si="22"/>
        <v>-1</v>
      </c>
      <c r="AC14" s="217">
        <f t="shared" si="22"/>
        <v>0</v>
      </c>
      <c r="AD14" s="217">
        <f t="shared" si="22"/>
        <v>2</v>
      </c>
      <c r="AE14" s="217">
        <f t="shared" si="22"/>
        <v>1</v>
      </c>
      <c r="AF14" s="217"/>
      <c r="AG14" s="217">
        <f>SUM(AG165:AG166)</f>
        <v>0</v>
      </c>
      <c r="AH14" s="217"/>
      <c r="AI14" s="217">
        <f>SUM(AI165:AI166)</f>
        <v>42</v>
      </c>
      <c r="AJ14" s="217">
        <f>SUM(AJ165:AJ166)</f>
        <v>8</v>
      </c>
      <c r="AK14" s="217">
        <f>SUM(AK165:AK166)</f>
        <v>0</v>
      </c>
      <c r="AL14" s="217"/>
      <c r="AM14" s="217">
        <f>SUM(AM165:AM166)</f>
        <v>1</v>
      </c>
      <c r="AN14" s="217"/>
      <c r="AO14" s="217">
        <f>SUM(AO165:AO166)</f>
        <v>0</v>
      </c>
      <c r="AP14" s="217"/>
      <c r="AQ14" s="217">
        <f>SUM(AQ165:AQ166)</f>
        <v>1</v>
      </c>
      <c r="AR14" s="217"/>
      <c r="AS14" s="217">
        <f>SUM(AS165:AS166)</f>
        <v>-1</v>
      </c>
      <c r="AT14" s="217"/>
      <c r="AU14" s="217">
        <f>SUM(AU165:AU166)</f>
        <v>0</v>
      </c>
      <c r="AV14" s="217"/>
      <c r="AW14" s="217">
        <f>SUM(AW165:AW166)</f>
        <v>0</v>
      </c>
      <c r="AX14" s="217"/>
      <c r="AY14" s="217">
        <f>SUM(AY165:AY166)</f>
        <v>1</v>
      </c>
      <c r="AZ14" s="217"/>
      <c r="BA14" s="217">
        <f>SUM(BA165:BA166)</f>
        <v>42</v>
      </c>
      <c r="BB14" s="217">
        <f>SUM(BB165:BB166)</f>
        <v>2</v>
      </c>
    </row>
    <row r="15" spans="1:54">
      <c r="A15" s="267" t="s">
        <v>313</v>
      </c>
      <c r="B15" s="209" t="s">
        <v>315</v>
      </c>
      <c r="C15" s="209"/>
      <c r="D15" s="228">
        <f>SUM(F123:F130)</f>
        <v>51</v>
      </c>
      <c r="E15" s="228">
        <f t="shared" si="11"/>
        <v>1741</v>
      </c>
      <c r="F15" s="268">
        <f t="shared" si="12"/>
        <v>1.13790849673203</v>
      </c>
      <c r="G15" s="217">
        <f>SUM(G123:G130)</f>
        <v>207</v>
      </c>
      <c r="H15" s="217">
        <f>SUM(H123:H130)</f>
        <v>56</v>
      </c>
      <c r="I15" s="217">
        <f t="shared" ref="I15:R15" si="23">SUM(I123:I130)</f>
        <v>26</v>
      </c>
      <c r="J15" s="217">
        <f t="shared" si="23"/>
        <v>33</v>
      </c>
      <c r="K15" s="217">
        <f t="shared" si="23"/>
        <v>159</v>
      </c>
      <c r="L15" s="217">
        <f t="shared" si="23"/>
        <v>221</v>
      </c>
      <c r="M15" s="217">
        <f t="shared" si="23"/>
        <v>75</v>
      </c>
      <c r="N15" s="217">
        <f t="shared" si="23"/>
        <v>192</v>
      </c>
      <c r="O15" s="217">
        <f t="shared" si="23"/>
        <v>408</v>
      </c>
      <c r="P15" s="217">
        <f t="shared" si="23"/>
        <v>969</v>
      </c>
      <c r="Q15" s="217">
        <f t="shared" si="23"/>
        <v>50</v>
      </c>
      <c r="R15" s="217">
        <f t="shared" si="23"/>
        <v>71</v>
      </c>
      <c r="S15" s="217">
        <f t="shared" ref="S15:AH15" si="24">SUM(S123:S130)</f>
        <v>37</v>
      </c>
      <c r="T15" s="217">
        <f t="shared" si="24"/>
        <v>33</v>
      </c>
      <c r="U15" s="217">
        <f t="shared" si="24"/>
        <v>38</v>
      </c>
      <c r="V15" s="217">
        <f t="shared" si="24"/>
        <v>34</v>
      </c>
      <c r="W15" s="217">
        <f t="shared" si="24"/>
        <v>41</v>
      </c>
      <c r="X15" s="217">
        <f t="shared" si="24"/>
        <v>357</v>
      </c>
      <c r="Y15" s="217">
        <f t="shared" si="24"/>
        <v>304</v>
      </c>
      <c r="Z15" s="217">
        <f t="shared" si="24"/>
        <v>52</v>
      </c>
      <c r="AA15" s="217">
        <f t="shared" si="24"/>
        <v>35</v>
      </c>
      <c r="AB15" s="217">
        <f t="shared" si="24"/>
        <v>31</v>
      </c>
      <c r="AC15" s="217">
        <f t="shared" si="24"/>
        <v>25</v>
      </c>
      <c r="AD15" s="217">
        <f t="shared" si="24"/>
        <v>28</v>
      </c>
      <c r="AE15" s="217">
        <f t="shared" si="24"/>
        <v>18</v>
      </c>
      <c r="AF15" s="217"/>
      <c r="AG15" s="217">
        <f>SUM(AG123:AG130)</f>
        <v>54</v>
      </c>
      <c r="AH15" s="217"/>
      <c r="AI15" s="217">
        <f>SUM(AI123:AI130)</f>
        <v>357</v>
      </c>
      <c r="AJ15" s="217">
        <f>SUM(AJ123:AJ130)</f>
        <v>243</v>
      </c>
      <c r="AK15" s="217">
        <f>SUM(AK123:AK130)</f>
        <v>29</v>
      </c>
      <c r="AL15" s="217"/>
      <c r="AM15" s="217">
        <f>SUM(AM123:AM130)</f>
        <v>20</v>
      </c>
      <c r="AN15" s="217"/>
      <c r="AO15" s="217">
        <f>SUM(AO123:AO130)</f>
        <v>15</v>
      </c>
      <c r="AP15" s="217"/>
      <c r="AQ15" s="217">
        <f>SUM(AQ123:AQ130)</f>
        <v>27</v>
      </c>
      <c r="AR15" s="217"/>
      <c r="AS15" s="217">
        <f>SUM(AS123:AS130)</f>
        <v>29</v>
      </c>
      <c r="AT15" s="217"/>
      <c r="AU15" s="217">
        <f>SUM(AU123:AU130)</f>
        <v>44</v>
      </c>
      <c r="AV15" s="217"/>
      <c r="AW15" s="217">
        <f>SUM(AW123:AW130)</f>
        <v>39</v>
      </c>
      <c r="AX15" s="217"/>
      <c r="AY15" s="217">
        <f>SUM(AY123:AY130)</f>
        <v>22</v>
      </c>
      <c r="AZ15" s="217"/>
      <c r="BA15" s="217">
        <f>SUM(BA123:BA130)</f>
        <v>357</v>
      </c>
      <c r="BB15" s="217">
        <f>SUM(BB123:BB130)</f>
        <v>225</v>
      </c>
    </row>
    <row r="16" spans="1:54">
      <c r="A16" s="267" t="s">
        <v>313</v>
      </c>
      <c r="B16" s="209" t="s">
        <v>316</v>
      </c>
      <c r="C16" s="209"/>
      <c r="D16" s="228">
        <f>SUM(F131:F136)</f>
        <v>25</v>
      </c>
      <c r="E16" s="228">
        <f t="shared" si="11"/>
        <v>261</v>
      </c>
      <c r="F16" s="268">
        <f t="shared" si="12"/>
        <v>0.348</v>
      </c>
      <c r="G16" s="217">
        <f>SUM(G131:G136)</f>
        <v>10</v>
      </c>
      <c r="H16" s="217">
        <f>SUM(H131:H136)</f>
        <v>6</v>
      </c>
      <c r="I16" s="217">
        <f t="shared" ref="I16:R16" si="25">SUM(I131:I136)</f>
        <v>11</v>
      </c>
      <c r="J16" s="217">
        <f t="shared" si="25"/>
        <v>7</v>
      </c>
      <c r="K16" s="217">
        <f t="shared" si="25"/>
        <v>8</v>
      </c>
      <c r="L16" s="217">
        <f t="shared" si="25"/>
        <v>11</v>
      </c>
      <c r="M16" s="217">
        <f t="shared" si="25"/>
        <v>10</v>
      </c>
      <c r="N16" s="217">
        <f t="shared" si="25"/>
        <v>13</v>
      </c>
      <c r="O16" s="217">
        <f t="shared" si="25"/>
        <v>200</v>
      </c>
      <c r="P16" s="217">
        <f t="shared" si="25"/>
        <v>76</v>
      </c>
      <c r="Q16" s="217">
        <f t="shared" si="25"/>
        <v>10</v>
      </c>
      <c r="R16" s="217">
        <f t="shared" si="25"/>
        <v>8</v>
      </c>
      <c r="S16" s="217">
        <f t="shared" ref="S16:AH16" si="26">SUM(S131:S136)</f>
        <v>8</v>
      </c>
      <c r="T16" s="217">
        <f t="shared" si="26"/>
        <v>6</v>
      </c>
      <c r="U16" s="217">
        <f t="shared" si="26"/>
        <v>6</v>
      </c>
      <c r="V16" s="217">
        <f t="shared" si="26"/>
        <v>7</v>
      </c>
      <c r="W16" s="217">
        <f t="shared" si="26"/>
        <v>8</v>
      </c>
      <c r="X16" s="217">
        <f t="shared" si="26"/>
        <v>175</v>
      </c>
      <c r="Y16" s="217">
        <f t="shared" si="26"/>
        <v>53</v>
      </c>
      <c r="Z16" s="217">
        <f t="shared" si="26"/>
        <v>5</v>
      </c>
      <c r="AA16" s="217">
        <f t="shared" si="26"/>
        <v>4</v>
      </c>
      <c r="AB16" s="217">
        <f t="shared" si="26"/>
        <v>5</v>
      </c>
      <c r="AC16" s="217">
        <f t="shared" si="26"/>
        <v>7</v>
      </c>
      <c r="AD16" s="217">
        <f t="shared" si="26"/>
        <v>6</v>
      </c>
      <c r="AE16" s="217">
        <f t="shared" si="26"/>
        <v>7</v>
      </c>
      <c r="AF16" s="217"/>
      <c r="AG16" s="217">
        <f>SUM(AG131:AG136)</f>
        <v>13</v>
      </c>
      <c r="AH16" s="217"/>
      <c r="AI16" s="217">
        <f>SUM(AI131:AI136)</f>
        <v>175</v>
      </c>
      <c r="AJ16" s="217">
        <f>SUM(AJ131:AJ136)</f>
        <v>47</v>
      </c>
      <c r="AK16" s="217">
        <f>SUM(AK131:AK136)</f>
        <v>6</v>
      </c>
      <c r="AL16" s="217"/>
      <c r="AM16" s="217">
        <f>SUM(AM131:AM136)</f>
        <v>4</v>
      </c>
      <c r="AN16" s="217"/>
      <c r="AO16" s="217">
        <f>SUM(AO131:AO136)</f>
        <v>6</v>
      </c>
      <c r="AP16" s="217"/>
      <c r="AQ16" s="217">
        <f>SUM(AQ131:AQ136)</f>
        <v>7</v>
      </c>
      <c r="AR16" s="217"/>
      <c r="AS16" s="217">
        <f>SUM(AS131:AS136)</f>
        <v>7</v>
      </c>
      <c r="AT16" s="217"/>
      <c r="AU16" s="217">
        <f>SUM(AU131:AU136)</f>
        <v>18</v>
      </c>
      <c r="AV16" s="217"/>
      <c r="AW16" s="217">
        <f>SUM(AW131:AW136)</f>
        <v>23</v>
      </c>
      <c r="AX16" s="217"/>
      <c r="AY16" s="217">
        <f>SUM(AY131:AY136)</f>
        <v>14</v>
      </c>
      <c r="AZ16" s="217"/>
      <c r="BA16" s="217">
        <f>SUM(BA131:BA136)</f>
        <v>175</v>
      </c>
      <c r="BB16" s="217">
        <f>SUM(BB131:BB136)</f>
        <v>85</v>
      </c>
    </row>
    <row r="17" spans="1:54">
      <c r="A17" s="267" t="s">
        <v>313</v>
      </c>
      <c r="B17" s="209" t="s">
        <v>317</v>
      </c>
      <c r="C17" s="209"/>
      <c r="D17" s="228">
        <f>SUM(F137:F139)</f>
        <v>14</v>
      </c>
      <c r="E17" s="228">
        <f t="shared" si="11"/>
        <v>146</v>
      </c>
      <c r="F17" s="268">
        <f t="shared" si="12"/>
        <v>0.347619047619048</v>
      </c>
      <c r="G17" s="217">
        <f>SUM(G137:G139)</f>
        <v>7</v>
      </c>
      <c r="H17" s="217">
        <f>SUM(H137:H139)</f>
        <v>6</v>
      </c>
      <c r="I17" s="217">
        <f t="shared" ref="I17:R17" si="27">SUM(I137:I139)</f>
        <v>3</v>
      </c>
      <c r="J17" s="217">
        <f t="shared" si="27"/>
        <v>2</v>
      </c>
      <c r="K17" s="217">
        <f t="shared" si="27"/>
        <v>7</v>
      </c>
      <c r="L17" s="217">
        <f t="shared" si="27"/>
        <v>4</v>
      </c>
      <c r="M17" s="217">
        <f t="shared" si="27"/>
        <v>6</v>
      </c>
      <c r="N17" s="217">
        <f t="shared" si="27"/>
        <v>9</v>
      </c>
      <c r="O17" s="217">
        <f t="shared" si="27"/>
        <v>112</v>
      </c>
      <c r="P17" s="217">
        <f t="shared" si="27"/>
        <v>44</v>
      </c>
      <c r="Q17" s="217">
        <f t="shared" si="27"/>
        <v>8</v>
      </c>
      <c r="R17" s="217">
        <f t="shared" si="27"/>
        <v>2</v>
      </c>
      <c r="S17" s="217">
        <f t="shared" ref="S17:AH17" si="28">SUM(S137:S139)</f>
        <v>3</v>
      </c>
      <c r="T17" s="217">
        <f t="shared" si="28"/>
        <v>9</v>
      </c>
      <c r="U17" s="217">
        <f t="shared" si="28"/>
        <v>9</v>
      </c>
      <c r="V17" s="217">
        <f t="shared" si="28"/>
        <v>6</v>
      </c>
      <c r="W17" s="217">
        <f t="shared" si="28"/>
        <v>2</v>
      </c>
      <c r="X17" s="217">
        <f t="shared" si="28"/>
        <v>98</v>
      </c>
      <c r="Y17" s="217">
        <f t="shared" si="28"/>
        <v>39</v>
      </c>
      <c r="Z17" s="217">
        <f t="shared" si="28"/>
        <v>8</v>
      </c>
      <c r="AA17" s="217">
        <f t="shared" si="28"/>
        <v>4</v>
      </c>
      <c r="AB17" s="217">
        <f t="shared" si="28"/>
        <v>4</v>
      </c>
      <c r="AC17" s="217">
        <f t="shared" si="28"/>
        <v>3</v>
      </c>
      <c r="AD17" s="217">
        <f t="shared" si="28"/>
        <v>4</v>
      </c>
      <c r="AE17" s="217">
        <f t="shared" si="28"/>
        <v>3</v>
      </c>
      <c r="AF17" s="217"/>
      <c r="AG17" s="217">
        <f>SUM(AG137:AG139)</f>
        <v>5</v>
      </c>
      <c r="AH17" s="217"/>
      <c r="AI17" s="217">
        <f>SUM(AI137:AI139)</f>
        <v>98</v>
      </c>
      <c r="AJ17" s="217">
        <f>SUM(AJ137:AJ139)</f>
        <v>31</v>
      </c>
      <c r="AK17" s="217">
        <f>SUM(AK137:AK139)</f>
        <v>5</v>
      </c>
      <c r="AL17" s="217"/>
      <c r="AM17" s="217">
        <f>SUM(AM137:AM139)</f>
        <v>2</v>
      </c>
      <c r="AN17" s="217"/>
      <c r="AO17" s="217">
        <f>SUM(AO137:AO139)</f>
        <v>4</v>
      </c>
      <c r="AP17" s="217"/>
      <c r="AQ17" s="217">
        <f>SUM(AQ137:AQ139)</f>
        <v>3</v>
      </c>
      <c r="AR17" s="217"/>
      <c r="AS17" s="217">
        <f>SUM(AS137:AS139)</f>
        <v>4</v>
      </c>
      <c r="AT17" s="217"/>
      <c r="AU17" s="217">
        <f>SUM(AU137:AU139)</f>
        <v>6</v>
      </c>
      <c r="AV17" s="217"/>
      <c r="AW17" s="217">
        <f>SUM(AW137:AW139)</f>
        <v>5</v>
      </c>
      <c r="AX17" s="217"/>
      <c r="AY17" s="217">
        <f>SUM(AY137:AY139)</f>
        <v>3</v>
      </c>
      <c r="AZ17" s="217"/>
      <c r="BA17" s="217">
        <f>SUM(BA137:BA139)</f>
        <v>98</v>
      </c>
      <c r="BB17" s="217">
        <f>SUM(BB137:BB139)</f>
        <v>32</v>
      </c>
    </row>
    <row r="18" spans="1:54">
      <c r="A18" s="267" t="s">
        <v>313</v>
      </c>
      <c r="B18" s="209" t="s">
        <v>206</v>
      </c>
      <c r="C18" s="209"/>
      <c r="D18" s="228">
        <f>SUM(F140:F164)</f>
        <v>87</v>
      </c>
      <c r="E18" s="228">
        <f t="shared" si="11"/>
        <v>1580</v>
      </c>
      <c r="F18" s="268">
        <f t="shared" si="12"/>
        <v>0.60536398467433</v>
      </c>
      <c r="G18" s="217">
        <f>SUM(G140:G164)</f>
        <v>106</v>
      </c>
      <c r="H18" s="217">
        <f>SUM(H140:H164)</f>
        <v>40</v>
      </c>
      <c r="I18" s="217">
        <f t="shared" ref="I18:R18" si="29">SUM(I140:I164)</f>
        <v>43</v>
      </c>
      <c r="J18" s="217">
        <f t="shared" si="29"/>
        <v>57</v>
      </c>
      <c r="K18" s="217">
        <f t="shared" si="29"/>
        <v>59</v>
      </c>
      <c r="L18" s="217">
        <f t="shared" si="29"/>
        <v>113</v>
      </c>
      <c r="M18" s="217">
        <f t="shared" si="29"/>
        <v>85</v>
      </c>
      <c r="N18" s="217">
        <f t="shared" si="29"/>
        <v>104</v>
      </c>
      <c r="O18" s="217">
        <f t="shared" si="29"/>
        <v>696</v>
      </c>
      <c r="P18" s="217">
        <f t="shared" si="29"/>
        <v>607</v>
      </c>
      <c r="Q18" s="217">
        <f t="shared" si="29"/>
        <v>49</v>
      </c>
      <c r="R18" s="217">
        <f t="shared" si="29"/>
        <v>30</v>
      </c>
      <c r="S18" s="217">
        <f t="shared" ref="S18:AH18" si="30">SUM(S140:S164)</f>
        <v>38</v>
      </c>
      <c r="T18" s="217">
        <f t="shared" si="30"/>
        <v>34</v>
      </c>
      <c r="U18" s="217">
        <f t="shared" si="30"/>
        <v>43</v>
      </c>
      <c r="V18" s="217">
        <f t="shared" si="30"/>
        <v>48</v>
      </c>
      <c r="W18" s="217">
        <f t="shared" si="30"/>
        <v>52</v>
      </c>
      <c r="X18" s="217">
        <f t="shared" si="30"/>
        <v>609</v>
      </c>
      <c r="Y18" s="217">
        <f t="shared" si="30"/>
        <v>294</v>
      </c>
      <c r="Z18" s="217">
        <f t="shared" si="30"/>
        <v>45</v>
      </c>
      <c r="AA18" s="217">
        <f t="shared" si="30"/>
        <v>40</v>
      </c>
      <c r="AB18" s="217">
        <f t="shared" si="30"/>
        <v>35</v>
      </c>
      <c r="AC18" s="217">
        <f t="shared" si="30"/>
        <v>48</v>
      </c>
      <c r="AD18" s="217">
        <f t="shared" si="30"/>
        <v>35</v>
      </c>
      <c r="AE18" s="217">
        <f t="shared" si="30"/>
        <v>38</v>
      </c>
      <c r="AF18" s="217"/>
      <c r="AG18" s="217">
        <f>SUM(AG140:AG164)</f>
        <v>74</v>
      </c>
      <c r="AH18" s="217"/>
      <c r="AI18" s="217">
        <f>SUM(AI140:AI164)</f>
        <v>609</v>
      </c>
      <c r="AJ18" s="217">
        <f>SUM(AJ140:AJ164)</f>
        <v>315</v>
      </c>
      <c r="AK18" s="217">
        <f>SUM(AK140:AK164)</f>
        <v>34</v>
      </c>
      <c r="AL18" s="217"/>
      <c r="AM18" s="217">
        <f>SUM(AM140:AM164)</f>
        <v>30</v>
      </c>
      <c r="AN18" s="217"/>
      <c r="AO18" s="217">
        <f>SUM(AO140:AO164)</f>
        <v>27</v>
      </c>
      <c r="AP18" s="217"/>
      <c r="AQ18" s="217">
        <f>SUM(AQ140:AQ164)</f>
        <v>37</v>
      </c>
      <c r="AR18" s="217"/>
      <c r="AS18" s="217">
        <f>SUM(AS140:AS164)</f>
        <v>74</v>
      </c>
      <c r="AT18" s="217"/>
      <c r="AU18" s="217">
        <f>SUM(AU140:AU164)</f>
        <v>50</v>
      </c>
      <c r="AV18" s="217"/>
      <c r="AW18" s="217">
        <f>SUM(AW140:AW164)</f>
        <v>71</v>
      </c>
      <c r="AX18" s="217"/>
      <c r="AY18" s="217">
        <f>SUM(AY140:AY164)</f>
        <v>41</v>
      </c>
      <c r="AZ18" s="217"/>
      <c r="BA18" s="217">
        <f>SUM(BA140:BA164)</f>
        <v>609</v>
      </c>
      <c r="BB18" s="217">
        <f>SUM(BB140:BB164)</f>
        <v>364</v>
      </c>
    </row>
    <row r="19" s="233" customFormat="1" spans="1:56">
      <c r="A19" s="269"/>
      <c r="B19" s="270"/>
      <c r="C19" s="270"/>
      <c r="D19" s="271">
        <f>SUM(D9:D18)</f>
        <v>958</v>
      </c>
      <c r="E19" s="272">
        <f>SUM(E9:E18)</f>
        <v>20642</v>
      </c>
      <c r="F19" s="268">
        <f t="shared" si="12"/>
        <v>0.718232428670842</v>
      </c>
      <c r="G19" s="271">
        <f>SUM(G9:G18)</f>
        <v>1160</v>
      </c>
      <c r="H19" s="271">
        <f>SUM(H9:H18)</f>
        <v>1135</v>
      </c>
      <c r="I19" s="271">
        <f t="shared" ref="I19:W19" si="31">SUM(I9:I18)</f>
        <v>533</v>
      </c>
      <c r="J19" s="271">
        <f t="shared" si="31"/>
        <v>620</v>
      </c>
      <c r="K19" s="271">
        <f t="shared" si="31"/>
        <v>1070</v>
      </c>
      <c r="L19" s="271">
        <f t="shared" si="31"/>
        <v>1157</v>
      </c>
      <c r="M19" s="271">
        <f t="shared" si="31"/>
        <v>886</v>
      </c>
      <c r="N19" s="271">
        <f t="shared" si="31"/>
        <v>1234</v>
      </c>
      <c r="O19" s="271">
        <f t="shared" si="31"/>
        <v>7664</v>
      </c>
      <c r="P19" s="271">
        <f t="shared" si="31"/>
        <v>7795</v>
      </c>
      <c r="Q19" s="271">
        <f t="shared" si="31"/>
        <v>572</v>
      </c>
      <c r="R19" s="271">
        <f t="shared" si="31"/>
        <v>562</v>
      </c>
      <c r="S19" s="271">
        <f t="shared" si="31"/>
        <v>519</v>
      </c>
      <c r="T19" s="271">
        <f t="shared" si="31"/>
        <v>539</v>
      </c>
      <c r="U19" s="271">
        <f t="shared" si="31"/>
        <v>532</v>
      </c>
      <c r="V19" s="271">
        <f t="shared" si="31"/>
        <v>863</v>
      </c>
      <c r="W19" s="271">
        <f t="shared" si="31"/>
        <v>1040</v>
      </c>
      <c r="X19" s="271">
        <f t="shared" ref="X19:AH19" si="32">SUM(X9:X18)</f>
        <v>6706</v>
      </c>
      <c r="Y19" s="271">
        <f t="shared" si="32"/>
        <v>4627</v>
      </c>
      <c r="Z19" s="271">
        <f t="shared" si="32"/>
        <v>678</v>
      </c>
      <c r="AA19" s="271">
        <f t="shared" si="32"/>
        <v>542</v>
      </c>
      <c r="AB19" s="271">
        <f t="shared" si="32"/>
        <v>461</v>
      </c>
      <c r="AC19" s="271">
        <f t="shared" si="32"/>
        <v>439</v>
      </c>
      <c r="AD19" s="271">
        <f t="shared" si="32"/>
        <v>460</v>
      </c>
      <c r="AE19" s="271">
        <f t="shared" si="32"/>
        <v>671</v>
      </c>
      <c r="AF19" s="271"/>
      <c r="AG19" s="271">
        <f t="shared" ref="AG19:AK19" si="33">SUM(AG9:AG18)</f>
        <v>997</v>
      </c>
      <c r="AH19" s="271"/>
      <c r="AI19" s="292">
        <f t="shared" si="33"/>
        <v>6706</v>
      </c>
      <c r="AJ19" s="271">
        <f t="shared" si="33"/>
        <v>4248</v>
      </c>
      <c r="AK19" s="271">
        <f t="shared" si="33"/>
        <v>456</v>
      </c>
      <c r="AL19" s="292"/>
      <c r="AM19" s="271">
        <f t="shared" ref="AM19:AQ19" si="34">SUM(AM9:AM18)</f>
        <v>286</v>
      </c>
      <c r="AN19" s="292"/>
      <c r="AO19" s="271">
        <f t="shared" si="34"/>
        <v>323</v>
      </c>
      <c r="AP19" s="292"/>
      <c r="AQ19" s="271">
        <f t="shared" si="34"/>
        <v>359</v>
      </c>
      <c r="AR19" s="292"/>
      <c r="AS19" s="271">
        <f t="shared" ref="AS19:AW19" si="35">SUM(AS9:AS18)</f>
        <v>453</v>
      </c>
      <c r="AT19" s="292"/>
      <c r="AU19" s="271">
        <f t="shared" si="35"/>
        <v>763</v>
      </c>
      <c r="AV19" s="292"/>
      <c r="AW19" s="271">
        <f t="shared" si="35"/>
        <v>900</v>
      </c>
      <c r="AX19" s="292"/>
      <c r="AY19" s="271">
        <f>SUM(AY9:AY18)</f>
        <v>432</v>
      </c>
      <c r="AZ19" s="271"/>
      <c r="BA19" s="292">
        <f>SUM(BA9:BA18)</f>
        <v>6706</v>
      </c>
      <c r="BB19" s="271">
        <f>SUM(BB9:BB18)</f>
        <v>3972</v>
      </c>
      <c r="BC19" s="233">
        <f>O19+X19+AI19+BA19</f>
        <v>27782</v>
      </c>
      <c r="BD19" s="233">
        <f>P19+Y19+AJ19+BB19</f>
        <v>20642</v>
      </c>
    </row>
    <row r="20" s="234" customFormat="1" ht="6.75" customHeight="1" spans="1:52">
      <c r="A20" s="273"/>
      <c r="B20" s="274"/>
      <c r="C20" s="274"/>
      <c r="D20" s="275"/>
      <c r="E20" s="276"/>
      <c r="F20" s="277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302"/>
      <c r="AJ20" s="275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</row>
    <row r="21" spans="1:54">
      <c r="A21" s="278" t="s">
        <v>318</v>
      </c>
      <c r="B21" s="279" t="s">
        <v>25</v>
      </c>
      <c r="C21" s="279"/>
      <c r="D21" s="280">
        <f t="shared" ref="D21:D28" si="36">SUMIF($A$34:$A$166,$B21,F$34:F$166)</f>
        <v>268</v>
      </c>
      <c r="E21" s="280">
        <f ca="1">P21+Y21+AJ21+BB21</f>
        <v>6277</v>
      </c>
      <c r="F21" s="281">
        <f ca="1">E21/(D21*30)</f>
        <v>0.780721393034826</v>
      </c>
      <c r="G21" s="280">
        <f>SUMIF($A$34:$A166,$B21,G$34:G166)</f>
        <v>233</v>
      </c>
      <c r="H21" s="280">
        <f>SUMIF($A$34:$A166,$B21,H$34:H166)</f>
        <v>121</v>
      </c>
      <c r="I21" s="280">
        <f>SUMIF($A$34:$A166,$B21,I$34:I166)</f>
        <v>157</v>
      </c>
      <c r="J21" s="280">
        <f>SUMIF($A$34:$A166,$B21,J$34:J166)</f>
        <v>219</v>
      </c>
      <c r="K21" s="280">
        <f>SUMIF($A$34:$A166,$B21,K$34:K166)</f>
        <v>266</v>
      </c>
      <c r="L21" s="280">
        <f>SUMIF($A$34:$A166,$B21,L$34:L166)</f>
        <v>260</v>
      </c>
      <c r="M21" s="280">
        <f>SUMIF($A$34:$A166,$B21,M$34:M166)</f>
        <v>289</v>
      </c>
      <c r="N21" s="280">
        <f>SUMIF($A$34:$A166,$B21,N$34:N166)</f>
        <v>379</v>
      </c>
      <c r="O21" s="280">
        <f>SUMIF($A$34:$A166,$B21,O$34:O166)</f>
        <v>2144</v>
      </c>
      <c r="P21" s="280">
        <f>SUMIF($A$34:$A166,$B21,P$34:P166)</f>
        <v>1924</v>
      </c>
      <c r="Q21" s="280">
        <f>SUMIF($A$34:$A166,$B21,Q$34:Q166)</f>
        <v>203</v>
      </c>
      <c r="R21" s="280">
        <f>SUMIF($A$34:$A166,$B21,R$34:R166)</f>
        <v>193</v>
      </c>
      <c r="S21" s="280">
        <f>SUMIF($A$34:$A166,$B21,S$34:S166)</f>
        <v>170</v>
      </c>
      <c r="T21" s="280">
        <f>SUMIF($A$34:$A166,$B21,T$34:T166)</f>
        <v>141</v>
      </c>
      <c r="U21" s="280">
        <f>SUMIF($A$34:$A166,$B21,U$34:U166)</f>
        <v>137</v>
      </c>
      <c r="V21" s="280">
        <f>SUMIF($A$34:$A166,$B21,V$34:V166)</f>
        <v>266</v>
      </c>
      <c r="W21" s="280">
        <f>SUMIF($A$34:$A166,$B21,W$34:W166)</f>
        <v>268</v>
      </c>
      <c r="X21" s="280">
        <f ca="1">SUMIF($A34:S$166,"Jay Narayan",X34:X166)</f>
        <v>1876</v>
      </c>
      <c r="Y21" s="280">
        <f ca="1">SUMIF($A34:T$166,"Jay Narayan",Y34:Y166)</f>
        <v>1378</v>
      </c>
      <c r="Z21" s="280">
        <f>SUMIF($A$34:$A166,$B21,Z$34:Z166)</f>
        <v>211</v>
      </c>
      <c r="AA21" s="280">
        <f>SUMIF($A$34:$A166,$B21,AA$34:AA166)</f>
        <v>161</v>
      </c>
      <c r="AB21" s="280">
        <f>SUMIF($A$34:$A166,$B21,AB$34:AB166)</f>
        <v>126</v>
      </c>
      <c r="AC21" s="280">
        <f>SUMIF($A$34:$A166,$B21,AC$34:AC166)</f>
        <v>146</v>
      </c>
      <c r="AD21" s="280">
        <f>SUMIF($A$34:$A166,$B21,AD$34:AD166)</f>
        <v>106</v>
      </c>
      <c r="AE21" s="280">
        <f>SUMIF($A$34:$A166,$B21,AE$34:AE166)</f>
        <v>253</v>
      </c>
      <c r="AF21" s="280"/>
      <c r="AG21" s="280">
        <f>SUMIF($A$34:$A166,$B21,AG$34:AG166)</f>
        <v>317</v>
      </c>
      <c r="AH21" s="280"/>
      <c r="AI21" s="280">
        <f ca="1">SUMIF($A34:AB$166,"Jay Narayan",AI34:AI166)</f>
        <v>1876</v>
      </c>
      <c r="AJ21" s="280">
        <f ca="1">SUMIF($A34:AC$166,"Jay Narayan",AJ34:AJ166)</f>
        <v>1320</v>
      </c>
      <c r="AK21" s="280">
        <f>SUMIF($A$34:$A166,$B21,AK$34:AK166)</f>
        <v>145</v>
      </c>
      <c r="AL21" s="280"/>
      <c r="AM21" s="280">
        <f>SUMIF($A$34:$A166,$B21,AM$34:AM166)</f>
        <v>103</v>
      </c>
      <c r="AN21" s="280"/>
      <c r="AO21" s="280">
        <f>SUMIF($A$34:$A166,$B21,AO$34:AO166)</f>
        <v>132</v>
      </c>
      <c r="AP21" s="280"/>
      <c r="AQ21" s="280">
        <f>SUMIF($A$34:$A166,$B21,AQ$34:AQ166)</f>
        <v>134</v>
      </c>
      <c r="AR21" s="280"/>
      <c r="AS21" s="280">
        <f>SUMIF($A$34:$A166,$B21,AS$34:AS166)</f>
        <v>176</v>
      </c>
      <c r="AT21" s="280"/>
      <c r="AU21" s="280">
        <f>SUMIF($A$34:$A166,$B21,AU$34:AU166)</f>
        <v>361</v>
      </c>
      <c r="AV21" s="280"/>
      <c r="AW21" s="280">
        <f>SUMIF($A$34:$A166,$B21,AW$34:AW166)</f>
        <v>433</v>
      </c>
      <c r="AX21" s="280"/>
      <c r="AY21" s="280">
        <f>SUMIF($A$34:$A166,$B21,AY$34:AY166)</f>
        <v>171</v>
      </c>
      <c r="AZ21" s="280"/>
      <c r="BA21" s="280">
        <f ca="1">SUMIF($A34:AS$166,"Jay Narayan",BA34:BA166)</f>
        <v>1876</v>
      </c>
      <c r="BB21" s="280">
        <f ca="1">SUMIF($A34:AT$166,"Jay Narayan",BB34:BB166)</f>
        <v>1655</v>
      </c>
    </row>
    <row r="22" spans="1:54">
      <c r="A22" s="278" t="s">
        <v>318</v>
      </c>
      <c r="B22" s="209" t="s">
        <v>55</v>
      </c>
      <c r="C22" s="209"/>
      <c r="D22" s="228">
        <f t="shared" si="36"/>
        <v>300</v>
      </c>
      <c r="E22" s="280">
        <f t="shared" ref="E22:E28" si="37">P22+Y22+AJ22+BB22</f>
        <v>6450</v>
      </c>
      <c r="F22" s="281">
        <f t="shared" ref="F22:F29" si="38">E22/(D22*30)</f>
        <v>0.716666666666667</v>
      </c>
      <c r="G22" s="280">
        <f>SUMIF($A$34:$A167,$B22,G$34:G167)</f>
        <v>521</v>
      </c>
      <c r="H22" s="228">
        <f>SUMIF($A$34:$A166,$B22,H$34:H166)</f>
        <v>266</v>
      </c>
      <c r="I22" s="228">
        <f>SUMIF($A$34:$A166,$B22,I$34:I166)</f>
        <v>144</v>
      </c>
      <c r="J22" s="228">
        <f>SUMIF($A$34:$A166,$B22,J$34:J166)</f>
        <v>172</v>
      </c>
      <c r="K22" s="228">
        <f>SUMIF($A$34:$A166,$B22,K$34:K166)</f>
        <v>323</v>
      </c>
      <c r="L22" s="228">
        <f>SUMIF($A$34:$A166,$B22,L$34:L166)</f>
        <v>544</v>
      </c>
      <c r="M22" s="228">
        <f>SUMIF($A$34:$A166,$B22,M$34:M166)</f>
        <v>279</v>
      </c>
      <c r="N22" s="228">
        <f>SUMIF($A$34:$A166,$B22,N$34:N166)</f>
        <v>399</v>
      </c>
      <c r="O22" s="228">
        <f>SUMIF($A$34:$A166,$B22,O$34:O166)</f>
        <v>2400</v>
      </c>
      <c r="P22" s="228">
        <f>SUMIF($A$34:$A166,$B22,P$34:P166)</f>
        <v>2648</v>
      </c>
      <c r="Q22" s="228">
        <f>SUMIF($A$34:$A166,$B22,Q$34:Q166)</f>
        <v>203</v>
      </c>
      <c r="R22" s="228">
        <f>SUMIF($A$34:$A166,$B22,R$34:R166)</f>
        <v>202</v>
      </c>
      <c r="S22" s="228">
        <f>SUMIF($A$34:$A166,$B22,S$34:S166)</f>
        <v>156</v>
      </c>
      <c r="T22" s="228">
        <f>SUMIF($A$34:$A166,$B22,T$34:T166)</f>
        <v>151</v>
      </c>
      <c r="U22" s="228">
        <f>SUMIF($A$34:$A166,$B22,U$34:U166)</f>
        <v>211</v>
      </c>
      <c r="V22" s="228">
        <f>SUMIF($A$34:$A166,$B22,V$34:V166)</f>
        <v>287</v>
      </c>
      <c r="W22" s="228">
        <f>SUMIF($A$34:$A166,$B22,W$34:W166)</f>
        <v>299</v>
      </c>
      <c r="X22" s="228">
        <f>SUMIF($A34:$A166,"Nagendra",X34:X166)</f>
        <v>2100</v>
      </c>
      <c r="Y22" s="228">
        <f>SUMIF($A34:$A166,"Nagendra",Y34:Y166)</f>
        <v>1509</v>
      </c>
      <c r="Z22" s="228">
        <f>SUMIF($A$34:$A166,$B22,Z$34:Z166)</f>
        <v>220</v>
      </c>
      <c r="AA22" s="228">
        <f>SUMIF($A$34:$A166,$B22,AA$34:AA166)</f>
        <v>188</v>
      </c>
      <c r="AB22" s="228">
        <f>SUMIF($A$34:$A166,$B22,AB$34:AB166)</f>
        <v>158</v>
      </c>
      <c r="AC22" s="228">
        <f>SUMIF($A$34:$A166,$B22,AC$34:AC166)</f>
        <v>139</v>
      </c>
      <c r="AD22" s="228">
        <f>SUMIF($A$34:$A166,$B22,AD$34:AD166)</f>
        <v>147</v>
      </c>
      <c r="AE22" s="228">
        <f>SUMIF($A$34:$A166,$B22,AE$34:AE166)</f>
        <v>168</v>
      </c>
      <c r="AF22" s="228"/>
      <c r="AG22" s="228">
        <f>SUMIF($A$34:$A166,$B22,AG$34:AG166)</f>
        <v>274</v>
      </c>
      <c r="AH22" s="228"/>
      <c r="AI22" s="280">
        <f ca="1">SUMIF($A34:AB$166,"Jay Narayan",AI34:AI166)</f>
        <v>1876</v>
      </c>
      <c r="AJ22" s="228">
        <f>SUMIF($A34:$A166,"Nagendra",AJ34:AJ166)</f>
        <v>1294</v>
      </c>
      <c r="AK22" s="228">
        <f>SUMIF($A$34:$A166,$B22,AK$34:AK166)</f>
        <v>125</v>
      </c>
      <c r="AL22" s="228"/>
      <c r="AM22" s="228">
        <f>SUMIF($A$34:$A166,$B22,AM$34:AM166)</f>
        <v>71</v>
      </c>
      <c r="AN22" s="228"/>
      <c r="AO22" s="228">
        <f>SUMIF($A$34:$A166,$B22,AO$34:AO166)</f>
        <v>89</v>
      </c>
      <c r="AP22" s="228"/>
      <c r="AQ22" s="228">
        <f>SUMIF($A$34:$A166,$B22,AQ$34:AQ166)</f>
        <v>121</v>
      </c>
      <c r="AR22" s="228"/>
      <c r="AS22" s="228">
        <f>SUMIF($A$34:$A166,$B22,AS$34:AS166)</f>
        <v>131</v>
      </c>
      <c r="AT22" s="228"/>
      <c r="AU22" s="228">
        <f>SUMIF($A$34:$A166,$B22,AU$34:AU166)</f>
        <v>182</v>
      </c>
      <c r="AV22" s="228"/>
      <c r="AW22" s="228">
        <f>SUMIF($A$34:$A166,$B22,AW$34:AW166)</f>
        <v>168</v>
      </c>
      <c r="AX22" s="228"/>
      <c r="AY22" s="228">
        <f>SUMIF($A$34:$A166,$B22,AY$34:AY166)</f>
        <v>112</v>
      </c>
      <c r="AZ22" s="228"/>
      <c r="BA22" s="228">
        <f>SUMIF($A34:$A166,"Nagendra",BA34:BA166)</f>
        <v>2100</v>
      </c>
      <c r="BB22" s="228">
        <f>SUMIF($A34:$A166,"Nagendra",BB34:BB166)</f>
        <v>999</v>
      </c>
    </row>
    <row r="23" spans="1:54">
      <c r="A23" s="278" t="s">
        <v>318</v>
      </c>
      <c r="B23" s="209" t="s">
        <v>111</v>
      </c>
      <c r="C23" s="209"/>
      <c r="D23" s="228">
        <f t="shared" si="36"/>
        <v>36</v>
      </c>
      <c r="E23" s="280">
        <f t="shared" si="37"/>
        <v>662</v>
      </c>
      <c r="F23" s="281">
        <f t="shared" si="38"/>
        <v>0.612962962962963</v>
      </c>
      <c r="G23" s="280">
        <f>SUMIF($A$34:$A168,$B23,G$34:G168)</f>
        <v>42</v>
      </c>
      <c r="H23" s="228">
        <f>SUMIF($A$34:$A167,$B23,H$34:H167)</f>
        <v>7</v>
      </c>
      <c r="I23" s="228">
        <f>SUMIF($A$34:$A167,$B23,I$34:I167)</f>
        <v>20</v>
      </c>
      <c r="J23" s="228">
        <f>SUMIF($A$34:$A167,$B23,J$34:J167)</f>
        <v>10</v>
      </c>
      <c r="K23" s="228">
        <f>SUMIF($A$34:$A167,$B23,K$34:K167)</f>
        <v>14</v>
      </c>
      <c r="L23" s="228">
        <f>SUMIF($A$34:$A167,$B23,L$34:L167)</f>
        <v>19</v>
      </c>
      <c r="M23" s="228">
        <f>SUMIF($A$34:$A167,$B23,M$34:M167)</f>
        <v>18</v>
      </c>
      <c r="N23" s="228">
        <f>SUMIF($A$34:$A167,$B23,N$34:N167)</f>
        <v>56</v>
      </c>
      <c r="O23" s="228">
        <f>SUMIF($A$34:$A167,$B23,O$34:O167)</f>
        <v>288</v>
      </c>
      <c r="P23" s="228">
        <f>SUMIF($A$34:$A167,$B23,P$34:P167)</f>
        <v>186</v>
      </c>
      <c r="Q23" s="228">
        <f>SUMIF($A$34:$A167,$B23,Q$34:Q167)</f>
        <v>24</v>
      </c>
      <c r="R23" s="228">
        <f>SUMIF($A$34:$A167,$B23,R$34:R167)</f>
        <v>26</v>
      </c>
      <c r="S23" s="228">
        <f>SUMIF($A$34:$A167,$B23,S$34:S167)</f>
        <v>24</v>
      </c>
      <c r="T23" s="228">
        <f>SUMIF($A$34:$A167,$B23,T$34:T167)</f>
        <v>11</v>
      </c>
      <c r="U23" s="228">
        <f>SUMIF($A$34:$A167,$B23,U$34:U167)</f>
        <v>10</v>
      </c>
      <c r="V23" s="228">
        <f>SUMIF($A$34:$A167,$B23,V$34:V167)</f>
        <v>26</v>
      </c>
      <c r="W23" s="228">
        <f>SUMIF($A$34:$A167,$B23,W$34:W167)</f>
        <v>37</v>
      </c>
      <c r="X23" s="228">
        <f>SUMIF($A34:$A167,"Kavan Panchal",X34:X167)</f>
        <v>252</v>
      </c>
      <c r="Y23" s="228">
        <f>SUMIF($A34:$A167,"Kavan Panchal",Y34:Y167)</f>
        <v>158</v>
      </c>
      <c r="Z23" s="228">
        <f>SUMIF($A$34:$A167,$B23,Z$34:Z167)</f>
        <v>16</v>
      </c>
      <c r="AA23" s="228">
        <f>SUMIF($A$34:$A167,$B23,AA$34:AA167)</f>
        <v>50</v>
      </c>
      <c r="AB23" s="228">
        <f>SUMIF($A$34:$A167,$B23,AB$34:AB167)</f>
        <v>25</v>
      </c>
      <c r="AC23" s="228">
        <f>SUMIF($A$34:$A167,$B23,AC$34:AC167)</f>
        <v>18</v>
      </c>
      <c r="AD23" s="228">
        <f>SUMIF($A$34:$A167,$B23,AD$34:AD167)</f>
        <v>23</v>
      </c>
      <c r="AE23" s="228">
        <f>SUMIF($A$34:$A167,$B23,AE$34:AE167)</f>
        <v>12</v>
      </c>
      <c r="AF23" s="228"/>
      <c r="AG23" s="228">
        <f>SUMIF($A$34:$A167,$B23,AG$34:AG167)</f>
        <v>32</v>
      </c>
      <c r="AH23" s="228"/>
      <c r="AI23" s="228">
        <f ca="1">SUMIF($A34:$A167,"Kavan Panchal",AI34:AI166)</f>
        <v>252</v>
      </c>
      <c r="AJ23" s="228">
        <f>SUMIF($A34:$A167,"Kavan Panchal",AJ34:AJ167)</f>
        <v>176</v>
      </c>
      <c r="AK23" s="228">
        <f>SUMIF($A$34:$A167,$B23,AK$34:AK167)</f>
        <v>19</v>
      </c>
      <c r="AL23" s="228"/>
      <c r="AM23" s="228">
        <f>SUMIF($A$34:$A167,$B23,AM$34:AM167)</f>
        <v>9</v>
      </c>
      <c r="AN23" s="228"/>
      <c r="AO23" s="228">
        <f>SUMIF($A$34:$A167,$B23,AO$34:AO167)</f>
        <v>9</v>
      </c>
      <c r="AP23" s="228"/>
      <c r="AQ23" s="228">
        <f>SUMIF($A$34:$A167,$B23,AQ$34:AQ167)</f>
        <v>13</v>
      </c>
      <c r="AR23" s="228"/>
      <c r="AS23" s="228">
        <f>SUMIF($A$34:$A167,$B23,AS$34:AS167)</f>
        <v>6</v>
      </c>
      <c r="AT23" s="228"/>
      <c r="AU23" s="228">
        <f>SUMIF($A$34:$A167,$B23,AU$34:AU167)</f>
        <v>9</v>
      </c>
      <c r="AV23" s="228"/>
      <c r="AW23" s="228">
        <f>SUMIF($A$34:$A167,$B23,AW$34:AW167)</f>
        <v>49</v>
      </c>
      <c r="AX23" s="228"/>
      <c r="AY23" s="228">
        <f>SUMIF($A$34:$A167,$B23,AY$34:AY167)</f>
        <v>28</v>
      </c>
      <c r="AZ23" s="228"/>
      <c r="BA23" s="228">
        <f>SUMIF($A34:$A167,"Kavan Panchal",BA34:BA167)</f>
        <v>252</v>
      </c>
      <c r="BB23" s="228">
        <f>SUMIF($A34:$A167,"Kavan Panchal",BB34:BB167)</f>
        <v>142</v>
      </c>
    </row>
    <row r="24" spans="1:54">
      <c r="A24" s="278" t="s">
        <v>318</v>
      </c>
      <c r="B24" s="209" t="s">
        <v>125</v>
      </c>
      <c r="C24" s="209"/>
      <c r="D24" s="228">
        <f t="shared" si="36"/>
        <v>91</v>
      </c>
      <c r="E24" s="280">
        <f t="shared" si="37"/>
        <v>1840</v>
      </c>
      <c r="F24" s="281">
        <f t="shared" si="38"/>
        <v>0.673992673992674</v>
      </c>
      <c r="G24" s="280">
        <f>SUMIF($A$34:$A169,$B24,G$34:G169)</f>
        <v>51</v>
      </c>
      <c r="H24" s="228">
        <f>SUMIF($A$34:$A168,$B24,H$34:H168)</f>
        <v>540</v>
      </c>
      <c r="I24" s="228">
        <f>SUMIF($A$34:$A168,$B24,I$34:I168)</f>
        <v>29</v>
      </c>
      <c r="J24" s="228">
        <f>SUMIF($A$34:$A168,$B24,J$34:J168)</f>
        <v>31</v>
      </c>
      <c r="K24" s="228">
        <f>SUMIF($A$34:$A168,$B24,K$34:K168)</f>
        <v>239</v>
      </c>
      <c r="L24" s="228">
        <f>SUMIF($A$34:$A168,$B24,L$34:L168)</f>
        <v>19</v>
      </c>
      <c r="M24" s="228">
        <f>SUMIF($A$34:$A168,$B24,M$34:M168)</f>
        <v>42</v>
      </c>
      <c r="N24" s="228">
        <f>SUMIF($A$34:$A168,$B24,N$34:N168)</f>
        <v>95</v>
      </c>
      <c r="O24" s="228">
        <f>SUMIF($A$34:$A168,$B24,O$34:O168)</f>
        <v>728</v>
      </c>
      <c r="P24" s="228">
        <f>SUMIF($A$34:$A168,$B24,P$34:P168)</f>
        <v>1046</v>
      </c>
      <c r="Q24" s="228">
        <f>SUMIF($A$34:$A168,$B24,Q$34:Q168)</f>
        <v>22</v>
      </c>
      <c r="R24" s="228">
        <f>SUMIF($A$34:$A168,$B24,R$34:R168)</f>
        <v>22</v>
      </c>
      <c r="S24" s="228">
        <f>SUMIF($A$34:$A168,$B24,S$34:S168)</f>
        <v>13</v>
      </c>
      <c r="T24" s="228">
        <f>SUMIF($A$34:$A168,$B24,T$34:T168)</f>
        <v>42</v>
      </c>
      <c r="U24" s="228">
        <f>SUMIF($A$34:$A168,$B24,U$34:U168)</f>
        <v>32</v>
      </c>
      <c r="V24" s="228">
        <f>SUMIF($A$34:$A168,$B24,V$34:V168)</f>
        <v>49</v>
      </c>
      <c r="W24" s="228">
        <f>SUMIF($A$34:$A168,$B24,W$34:W168)</f>
        <v>66</v>
      </c>
      <c r="X24" s="228">
        <f>SUMIF($A34:$A168,"Nilesh Girme",X34:X168)</f>
        <v>637</v>
      </c>
      <c r="Y24" s="228">
        <f>SUMIF($A34:$A168,"Nilesh Girme",Y34:Y168)</f>
        <v>246</v>
      </c>
      <c r="Z24" s="228">
        <f>SUMIF($A$34:$A168,$B24,Z$34:Z168)</f>
        <v>42</v>
      </c>
      <c r="AA24" s="228">
        <f>SUMIF($A$34:$A168,$B24,AA$34:AA168)</f>
        <v>33</v>
      </c>
      <c r="AB24" s="228">
        <f>SUMIF($A$34:$A168,$B24,AB$34:AB168)</f>
        <v>14</v>
      </c>
      <c r="AC24" s="228">
        <f>SUMIF($A$34:$A168,$B24,AC$34:AC168)</f>
        <v>21</v>
      </c>
      <c r="AD24" s="228">
        <f>SUMIF($A$34:$A168,$B24,AD$34:AD168)</f>
        <v>29</v>
      </c>
      <c r="AE24" s="228">
        <f>SUMIF($A$34:$A168,$B24,AE$34:AE168)</f>
        <v>62</v>
      </c>
      <c r="AF24" s="228"/>
      <c r="AG24" s="228">
        <f>SUMIF($A$34:$A168,$B24,AG$34:AG168)</f>
        <v>91</v>
      </c>
      <c r="AH24" s="228"/>
      <c r="AI24" s="228">
        <f>SUMIF($A34:$A168,"Nilesh Girme",AI34:AI168)</f>
        <v>637</v>
      </c>
      <c r="AJ24" s="228">
        <f>SUMIF($A34:$A168,"Nilesh Girme",AJ34:AJ168)</f>
        <v>292</v>
      </c>
      <c r="AK24" s="228">
        <f>SUMIF($A$34:$A168,$B24,AK$34:AK168)</f>
        <v>18</v>
      </c>
      <c r="AL24" s="228"/>
      <c r="AM24" s="228">
        <f>SUMIF($A$34:$A168,$B24,AM$34:AM168)</f>
        <v>15</v>
      </c>
      <c r="AN24" s="228"/>
      <c r="AO24" s="228">
        <f>SUMIF($A$34:$A168,$B24,AO$34:AO168)</f>
        <v>7</v>
      </c>
      <c r="AP24" s="228"/>
      <c r="AQ24" s="228">
        <f>SUMIF($A$34:$A168,$B24,AQ$34:AQ168)</f>
        <v>21</v>
      </c>
      <c r="AR24" s="228"/>
      <c r="AS24" s="228">
        <f>SUMIF($A$34:$A168,$B24,AS$34:AS168)</f>
        <v>58</v>
      </c>
      <c r="AT24" s="228"/>
      <c r="AU24" s="228">
        <f>SUMIF($A$34:$A168,$B24,AU$34:AU168)</f>
        <v>52</v>
      </c>
      <c r="AV24" s="228"/>
      <c r="AW24" s="228">
        <f>SUMIF($A$34:$A168,$B24,AW$34:AW168)</f>
        <v>61</v>
      </c>
      <c r="AX24" s="228"/>
      <c r="AY24" s="228">
        <f>SUMIF($A$34:$A168,$B24,AY$34:AY168)</f>
        <v>24</v>
      </c>
      <c r="AZ24" s="228"/>
      <c r="BA24" s="228">
        <f>SUMIF($A34:$A168,"Nilesh Girme",BA34:BA168)</f>
        <v>637</v>
      </c>
      <c r="BB24" s="228">
        <f>SUMIF($A34:$A168,"Nilesh Girme",BB34:BB168)</f>
        <v>256</v>
      </c>
    </row>
    <row r="25" spans="1:54">
      <c r="A25" s="278" t="s">
        <v>318</v>
      </c>
      <c r="B25" s="209" t="s">
        <v>134</v>
      </c>
      <c r="C25" s="209"/>
      <c r="D25" s="228">
        <f t="shared" si="36"/>
        <v>41</v>
      </c>
      <c r="E25" s="280">
        <f t="shared" si="37"/>
        <v>1444</v>
      </c>
      <c r="F25" s="281">
        <f t="shared" si="38"/>
        <v>1.1739837398374</v>
      </c>
      <c r="G25" s="280">
        <f>SUMIF($A$34:$A170,$B25,G$34:G170)</f>
        <v>83</v>
      </c>
      <c r="H25" s="228">
        <f>SUMIF($A$34:$A169,$B25,H$34:H169)</f>
        <v>63</v>
      </c>
      <c r="I25" s="228">
        <f>SUMIF($A$34:$A169,$B25,I$34:I169)</f>
        <v>80</v>
      </c>
      <c r="J25" s="228">
        <f>SUMIF($A$34:$A169,$B25,J$34:J169)</f>
        <v>84</v>
      </c>
      <c r="K25" s="228">
        <f>SUMIF($A$34:$A169,$B25,K$34:K169)</f>
        <v>98</v>
      </c>
      <c r="L25" s="228">
        <f>SUMIF($A$34:$A169,$B25,L$34:L169)</f>
        <v>168</v>
      </c>
      <c r="M25" s="228">
        <f>SUMIF($A$34:$A169,$B25,M$34:M169)</f>
        <v>82</v>
      </c>
      <c r="N25" s="228">
        <f>SUMIF($A$34:$A169,$B25,N$34:N169)</f>
        <v>38</v>
      </c>
      <c r="O25" s="228">
        <f>SUMIF($A$34:$A169,$B25,O$34:O169)</f>
        <v>328</v>
      </c>
      <c r="P25" s="228">
        <f>SUMIF($A$34:$A169,$B25,P$34:P169)</f>
        <v>696</v>
      </c>
      <c r="Q25" s="228">
        <f>SUMIF($A$34:$A169,$B25,Q$34:Q169)</f>
        <v>18</v>
      </c>
      <c r="R25" s="228">
        <f>SUMIF($A$34:$A169,$B25,R$34:R169)</f>
        <v>23</v>
      </c>
      <c r="S25" s="228">
        <f>SUMIF($A$34:$A169,$B25,S$34:S169)</f>
        <v>37</v>
      </c>
      <c r="T25" s="228">
        <f>SUMIF($A$34:$A169,$B25,T$34:T169)</f>
        <v>74</v>
      </c>
      <c r="U25" s="228">
        <f>SUMIF($A$34:$A169,$B25,U$34:U169)</f>
        <v>35</v>
      </c>
      <c r="V25" s="228">
        <f>SUMIF($A$34:$A169,$B25,V$34:V169)</f>
        <v>67</v>
      </c>
      <c r="W25" s="228">
        <f>SUMIF($A$34:$A169,$B25,W$34:W169)</f>
        <v>85</v>
      </c>
      <c r="X25" s="228">
        <f>SUMIF($A34:$A168,"Priyadarshi",X34:X169)</f>
        <v>287</v>
      </c>
      <c r="Y25" s="228">
        <f>SUMIF($A34:$A168,"Priyadarshi",Y34:Y169)</f>
        <v>339</v>
      </c>
      <c r="Z25" s="228">
        <f>SUMIF($A$34:$A169,$B25,Z$34:Z169)</f>
        <v>50</v>
      </c>
      <c r="AA25" s="228">
        <f>SUMIF($A$34:$A169,$B25,AA$34:AA169)</f>
        <v>39</v>
      </c>
      <c r="AB25" s="228">
        <f>SUMIF($A$34:$A169,$B25,AB$34:AB169)</f>
        <v>21</v>
      </c>
      <c r="AC25" s="228">
        <f>SUMIF($A$34:$A169,$B25,AC$34:AC169)</f>
        <v>26</v>
      </c>
      <c r="AD25" s="228">
        <f>SUMIF($A$34:$A169,$B25,AD$34:AD169)</f>
        <v>27</v>
      </c>
      <c r="AE25" s="228">
        <f>SUMIF($A$34:$A169,$B25,AE$34:AE169)</f>
        <v>32</v>
      </c>
      <c r="AF25" s="228"/>
      <c r="AG25" s="228">
        <f>SUMIF($A$34:$A169,$B25,AG$34:AG169)</f>
        <v>28</v>
      </c>
      <c r="AH25" s="228"/>
      <c r="AI25" s="228">
        <f>SUMIF($A34:$A168,"Priyadarshi",AI34:AI169)</f>
        <v>287</v>
      </c>
      <c r="AJ25" s="228">
        <f>SUMIF($A34:$A168,"Priyadarshi",AJ34:AJ169)</f>
        <v>223</v>
      </c>
      <c r="AK25" s="228">
        <f>SUMIF($A$34:$A169,$B25,AK$34:AK169)</f>
        <v>50</v>
      </c>
      <c r="AL25" s="228"/>
      <c r="AM25" s="228">
        <f>SUMIF($A$34:$A169,$B25,AM$34:AM169)</f>
        <v>15</v>
      </c>
      <c r="AN25" s="228"/>
      <c r="AO25" s="228">
        <f>SUMIF($A$34:$A169,$B25,AO$34:AO169)</f>
        <v>16</v>
      </c>
      <c r="AP25" s="228"/>
      <c r="AQ25" s="228">
        <f>SUMIF($A$34:$A169,$B25,AQ$34:AQ169)</f>
        <v>19</v>
      </c>
      <c r="AR25" s="228"/>
      <c r="AS25" s="228">
        <f>SUMIF($A$34:$A169,$B25,AS$34:AS169)</f>
        <v>16</v>
      </c>
      <c r="AT25" s="228"/>
      <c r="AU25" s="228">
        <f>SUMIF($A$34:$A169,$B25,AU$34:AU169)</f>
        <v>23</v>
      </c>
      <c r="AV25" s="228"/>
      <c r="AW25" s="228">
        <f>SUMIF($A$34:$A169,$B25,AW$34:AW169)</f>
        <v>33</v>
      </c>
      <c r="AX25" s="228"/>
      <c r="AY25" s="228">
        <f>SUMIF($A$34:$A169,$B25,AY$34:AY169)</f>
        <v>14</v>
      </c>
      <c r="AZ25" s="228"/>
      <c r="BA25" s="228">
        <f>SUMIF($A34:$A168,"Priyadarshi",BA34:BA169)</f>
        <v>287</v>
      </c>
      <c r="BB25" s="228">
        <f>SUMIF($A34:$A168,"Priyadarshi",BB34:BB169)</f>
        <v>186</v>
      </c>
    </row>
    <row r="26" spans="1:54">
      <c r="A26" s="278" t="s">
        <v>318</v>
      </c>
      <c r="B26" s="209" t="s">
        <v>157</v>
      </c>
      <c r="C26" s="209"/>
      <c r="D26" s="228">
        <f t="shared" si="36"/>
        <v>86</v>
      </c>
      <c r="E26" s="280">
        <f t="shared" si="37"/>
        <v>1915</v>
      </c>
      <c r="F26" s="281">
        <f t="shared" si="38"/>
        <v>0.742248062015504</v>
      </c>
      <c r="G26" s="280">
        <f>SUMIF($A$34:$A171,$B26,G$34:G171)</f>
        <v>92</v>
      </c>
      <c r="H26" s="228">
        <f>SUMIF($A$34:$A170,$B26,H$34:H170)</f>
        <v>61</v>
      </c>
      <c r="I26" s="228">
        <f>SUMIF($A$34:$A170,$B26,I$34:I170)</f>
        <v>57</v>
      </c>
      <c r="J26" s="228">
        <f>SUMIF($A$34:$A170,$B26,J$34:J170)</f>
        <v>41</v>
      </c>
      <c r="K26" s="228">
        <f>SUMIF($A$34:$A170,$B26,K$34:K170)</f>
        <v>54</v>
      </c>
      <c r="L26" s="228">
        <f>SUMIF($A$34:$A170,$B26,L$34:L170)</f>
        <v>80</v>
      </c>
      <c r="M26" s="228">
        <f>SUMIF($A$34:$A170,$B26,M$34:M170)</f>
        <v>88</v>
      </c>
      <c r="N26" s="228">
        <f>SUMIF($A$34:$A170,$B26,N$34:N170)</f>
        <v>117</v>
      </c>
      <c r="O26" s="228">
        <f>SUMIF($A$34:$A170,$B26,O$34:O170)</f>
        <v>688</v>
      </c>
      <c r="P26" s="228">
        <f>SUMIF($A$34:$A170,$B26,P$34:P170)</f>
        <v>590</v>
      </c>
      <c r="Q26" s="228">
        <f>SUMIF($A$34:$A170,$B26,Q$34:Q170)</f>
        <v>61</v>
      </c>
      <c r="R26" s="228">
        <f>SUMIF($A$34:$A170,$B26,R$34:R170)</f>
        <v>45</v>
      </c>
      <c r="S26" s="228">
        <f>SUMIF($A$34:$A170,$B26,S$34:S170)</f>
        <v>48</v>
      </c>
      <c r="T26" s="228">
        <f>SUMIF($A$34:$A170,$B26,T$34:T170)</f>
        <v>47</v>
      </c>
      <c r="U26" s="228">
        <f>SUMIF($A$34:$A170,$B26,U$34:U170)</f>
        <v>66</v>
      </c>
      <c r="V26" s="228">
        <f>SUMIF($A$34:$A170,$B26,V$34:V170)</f>
        <v>79</v>
      </c>
      <c r="W26" s="228">
        <f>SUMIF($A$34:$A170,$B26,W$34:W170)</f>
        <v>136</v>
      </c>
      <c r="X26" s="228">
        <f>SUMIF($A34:$A170,"Rakesh",X34:X170)</f>
        <v>602</v>
      </c>
      <c r="Y26" s="228">
        <f>SUMIF($A34:$A170,"Rakesh",Y34:Y170)</f>
        <v>482</v>
      </c>
      <c r="Z26" s="228">
        <f>SUMIF($A$34:$A170,$B26,Z$34:Z170)</f>
        <v>56</v>
      </c>
      <c r="AA26" s="228">
        <f>SUMIF($A$34:$A170,$B26,AA$34:AA170)</f>
        <v>44</v>
      </c>
      <c r="AB26" s="228">
        <f>SUMIF($A$34:$A170,$B26,AB$34:AB170)</f>
        <v>67</v>
      </c>
      <c r="AC26" s="228">
        <f>SUMIF($A$34:$A170,$B26,AC$34:AC170)</f>
        <v>55</v>
      </c>
      <c r="AD26" s="228">
        <f>SUMIF($A$34:$A170,$B26,AD$34:AD170)</f>
        <v>50</v>
      </c>
      <c r="AE26" s="228">
        <f>SUMIF($A$34:$A170,$B26,AE$34:AE170)</f>
        <v>47</v>
      </c>
      <c r="AF26" s="228"/>
      <c r="AG26" s="228">
        <f>SUMIF($A$34:$A170,$B26,AG$34:AG170)</f>
        <v>78</v>
      </c>
      <c r="AH26" s="228"/>
      <c r="AI26" s="228">
        <f>SUMIF($A34:$A170,"Rakesh",AI34:AI170)</f>
        <v>602</v>
      </c>
      <c r="AJ26" s="228">
        <f>SUMIF($A34:$A170,"Rakesh",AJ34:AJ170)</f>
        <v>397</v>
      </c>
      <c r="AK26" s="228">
        <f>SUMIF($A$34:$A170,$B26,AK$34:AK170)</f>
        <v>46</v>
      </c>
      <c r="AL26" s="228"/>
      <c r="AM26" s="228">
        <f>SUMIF($A$34:$A170,$B26,AM$34:AM170)</f>
        <v>52</v>
      </c>
      <c r="AN26" s="228"/>
      <c r="AO26" s="228">
        <f>SUMIF($A$34:$A170,$B26,AO$34:AO170)</f>
        <v>42</v>
      </c>
      <c r="AP26" s="228"/>
      <c r="AQ26" s="228">
        <f>SUMIF($A$34:$A170,$B26,AQ$34:AQ170)</f>
        <v>27</v>
      </c>
      <c r="AR26" s="228"/>
      <c r="AS26" s="228">
        <f>SUMIF($A$34:$A170,$B26,AS$34:AS170)</f>
        <v>53</v>
      </c>
      <c r="AT26" s="228"/>
      <c r="AU26" s="228">
        <f>SUMIF($A$34:$A170,$B26,AU$34:AU170)</f>
        <v>98</v>
      </c>
      <c r="AV26" s="228"/>
      <c r="AW26" s="228">
        <f>SUMIF($A$34:$A170,$B26,AW$34:AW170)</f>
        <v>87</v>
      </c>
      <c r="AX26" s="228"/>
      <c r="AY26" s="228">
        <f>SUMIF($A$34:$A170,$B26,AY$34:AY170)</f>
        <v>41</v>
      </c>
      <c r="AZ26" s="228"/>
      <c r="BA26" s="228">
        <f>SUMIF($A34:$A170,"Rakesh",BA34:BA170)</f>
        <v>602</v>
      </c>
      <c r="BB26" s="228">
        <f>SUMIF($A34:$A170,"Rakesh",BB34:BB170)</f>
        <v>446</v>
      </c>
    </row>
    <row r="27" spans="1:54">
      <c r="A27" s="278" t="s">
        <v>318</v>
      </c>
      <c r="B27" s="208" t="s">
        <v>319</v>
      </c>
      <c r="C27" s="208"/>
      <c r="D27" s="228">
        <f t="shared" si="36"/>
        <v>63</v>
      </c>
      <c r="E27" s="280">
        <f t="shared" si="37"/>
        <v>1169</v>
      </c>
      <c r="F27" s="281">
        <f t="shared" si="38"/>
        <v>0.618518518518518</v>
      </c>
      <c r="G27" s="280">
        <f>SUMIF($A$34:$A172,$B27,G$34:G172)</f>
        <v>62</v>
      </c>
      <c r="H27" s="228">
        <f>SUMIF($A$34:$A171,$B27,H$34:H171)</f>
        <v>36</v>
      </c>
      <c r="I27" s="228">
        <f>SUMIF($A$34:$A171,$B27,I$34:I171)</f>
        <v>32</v>
      </c>
      <c r="J27" s="228">
        <f>SUMIF($A$34:$A171,$B27,J$34:J171)</f>
        <v>46</v>
      </c>
      <c r="K27" s="228">
        <f>SUMIF($A$34:$A171,$B27,K$34:K171)</f>
        <v>37</v>
      </c>
      <c r="L27" s="228">
        <f>SUMIF($A$34:$A171,$B27,L$34:L171)</f>
        <v>20</v>
      </c>
      <c r="M27" s="228">
        <f>SUMIF($A$34:$A171,$B27,M$34:M171)</f>
        <v>45</v>
      </c>
      <c r="N27" s="228">
        <f>SUMIF($A$34:$A171,$B27,N$34:N171)</f>
        <v>71</v>
      </c>
      <c r="O27" s="228">
        <f>SUMIF($A$34:$A171,$B27,O$34:O171)</f>
        <v>504</v>
      </c>
      <c r="P27" s="228">
        <f>SUMIF($A$34:$A171,$B27,P$34:P171)</f>
        <v>349</v>
      </c>
      <c r="Q27" s="228">
        <f>SUMIF($A$34:$A171,$B27,Q$34:Q171)</f>
        <v>30</v>
      </c>
      <c r="R27" s="228">
        <f>SUMIF($A$34:$A171,$B27,R$34:R171)</f>
        <v>30</v>
      </c>
      <c r="S27" s="228">
        <f>SUMIF($A$34:$A171,$B27,S$34:S171)</f>
        <v>32</v>
      </c>
      <c r="T27" s="228">
        <f>SUMIF($A$34:$A171,$B27,T$34:T171)</f>
        <v>54</v>
      </c>
      <c r="U27" s="228">
        <f>SUMIF($A$34:$A171,$B27,U$34:U171)</f>
        <v>31</v>
      </c>
      <c r="V27" s="228">
        <f>SUMIF($A$34:$A171,$B27,V$34:V171)</f>
        <v>53</v>
      </c>
      <c r="W27" s="228">
        <f>SUMIF($A$34:$A171,$B27,W$34:W171)</f>
        <v>78</v>
      </c>
      <c r="X27" s="228">
        <f>SUMIF($A$34:$A$166,$B$27,X34:X166)</f>
        <v>441</v>
      </c>
      <c r="Y27" s="228">
        <f>SUMIF($A$34:$A$166,$B$27,Y34:Y166)</f>
        <v>308</v>
      </c>
      <c r="Z27" s="228">
        <f>SUMIF($A$34:$A171,$B27,Z$34:Z171)</f>
        <v>44</v>
      </c>
      <c r="AA27" s="228">
        <f>SUMIF($A$34:$A171,$B27,AA$34:AA171)</f>
        <v>20</v>
      </c>
      <c r="AB27" s="228">
        <f>SUMIF($A$34:$A171,$B27,AB$34:AB171)</f>
        <v>29</v>
      </c>
      <c r="AC27" s="228">
        <f>SUMIF($A$34:$A171,$B27,AC$34:AC171)</f>
        <v>24</v>
      </c>
      <c r="AD27" s="228">
        <f>SUMIF($A$34:$A171,$B27,AD$34:AD171)</f>
        <v>57</v>
      </c>
      <c r="AE27" s="228">
        <f>SUMIF($A$34:$A171,$B27,AE$34:AE171)</f>
        <v>55</v>
      </c>
      <c r="AF27" s="228"/>
      <c r="AG27" s="228">
        <f>SUMIF($A$34:$A171,$B27,AG$34:AG171)</f>
        <v>86</v>
      </c>
      <c r="AH27" s="228"/>
      <c r="AI27" s="228">
        <f>SUMIF($A$34:$A$166,$B$27,AI34:AI166)</f>
        <v>441</v>
      </c>
      <c r="AJ27" s="228">
        <f>SUMIF($A$34:$A$166,$B$27,AJ34:AJ166)</f>
        <v>315</v>
      </c>
      <c r="AK27" s="228">
        <f>SUMIF($A$34:$A171,$B27,AK$34:AK171)</f>
        <v>27</v>
      </c>
      <c r="AL27" s="228"/>
      <c r="AM27" s="228">
        <f>SUMIF($A$34:$A171,$B27,AM$34:AM171)</f>
        <v>12</v>
      </c>
      <c r="AN27" s="228"/>
      <c r="AO27" s="228">
        <f>SUMIF($A$34:$A171,$B27,AO$34:AO171)</f>
        <v>19</v>
      </c>
      <c r="AP27" s="228"/>
      <c r="AQ27" s="228">
        <f>SUMIF($A$34:$A171,$B27,AQ$34:AQ171)</f>
        <v>17</v>
      </c>
      <c r="AR27" s="228"/>
      <c r="AS27" s="228">
        <f>SUMIF($A$34:$A171,$B27,AS$34:AS171)</f>
        <v>9</v>
      </c>
      <c r="AT27" s="228"/>
      <c r="AU27" s="228">
        <f>SUMIF($A$34:$A171,$B27,AU$34:AU171)</f>
        <v>26</v>
      </c>
      <c r="AV27" s="228"/>
      <c r="AW27" s="228">
        <f>SUMIF($A$34:$A171,$B27,AW$34:AW171)</f>
        <v>50</v>
      </c>
      <c r="AX27" s="228"/>
      <c r="AY27" s="228">
        <f>SUMIF($A$34:$A171,$B27,AY$34:AY171)</f>
        <v>37</v>
      </c>
      <c r="AZ27" s="228"/>
      <c r="BA27" s="228">
        <f>SUMIF($A$34:$A$166,$B$27,BA34:BA166)</f>
        <v>441</v>
      </c>
      <c r="BB27" s="228">
        <f>SUMIF($A$34:$A$166,$B$27,BB34:BB166)</f>
        <v>197</v>
      </c>
    </row>
    <row r="28" spans="1:54">
      <c r="A28" s="278" t="s">
        <v>318</v>
      </c>
      <c r="B28" s="209" t="s">
        <v>320</v>
      </c>
      <c r="C28" s="209"/>
      <c r="D28" s="228">
        <f t="shared" si="36"/>
        <v>73</v>
      </c>
      <c r="E28" s="280">
        <f t="shared" si="37"/>
        <v>885</v>
      </c>
      <c r="F28" s="281">
        <f t="shared" si="38"/>
        <v>0.404109589041096</v>
      </c>
      <c r="G28" s="280">
        <f>SUMIF($A$34:$A166,$B28,G$34:G166)</f>
        <v>76</v>
      </c>
      <c r="H28" s="280">
        <f>SUMIF($A$34:$A166,$B28,H$34:H166)</f>
        <v>41</v>
      </c>
      <c r="I28" s="280">
        <f>SUMIF($A$34:$A166,$B28,I$34:I166)</f>
        <v>14</v>
      </c>
      <c r="J28" s="280">
        <f>SUMIF($A$34:$A166,$B28,J$34:J166)</f>
        <v>17</v>
      </c>
      <c r="K28" s="280">
        <f>SUMIF($A$34:$A166,$B28,K$34:K166)</f>
        <v>39</v>
      </c>
      <c r="L28" s="280">
        <f>SUMIF($A$34:$A166,$B28,L$34:L166)</f>
        <v>47</v>
      </c>
      <c r="M28" s="280">
        <f>SUMIF($A$34:$A166,$B28,M$34:M166)</f>
        <v>43</v>
      </c>
      <c r="N28" s="280">
        <f>SUMIF($A$34:$A166,$B28,N$34:N166)</f>
        <v>79</v>
      </c>
      <c r="O28" s="280">
        <f>SUMIF($A$34:$A166,$B28,O$34:O166)</f>
        <v>584</v>
      </c>
      <c r="P28" s="280">
        <f>SUMIF($A$34:$A166,$B28,P$34:P166)</f>
        <v>356</v>
      </c>
      <c r="Q28" s="280">
        <f>SUMIF($A$34:$A166,$B28,Q$34:Q166)</f>
        <v>11</v>
      </c>
      <c r="R28" s="280">
        <f>SUMIF($A$34:$A166,$B28,R$34:R166)</f>
        <v>21</v>
      </c>
      <c r="S28" s="280">
        <f>SUMIF($A$34:$A166,$B28,S$34:S166)</f>
        <v>39</v>
      </c>
      <c r="T28" s="280">
        <f>SUMIF($A$34:$A166,$B28,T$34:T166)</f>
        <v>19</v>
      </c>
      <c r="U28" s="280">
        <f>SUMIF($A$34:$A166,$B28,U$34:U166)</f>
        <v>10</v>
      </c>
      <c r="V28" s="280">
        <f>SUMIF($A$34:$A166,$B28,V$34:V166)</f>
        <v>36</v>
      </c>
      <c r="W28" s="280">
        <f>SUMIF($A$34:$A166,$B28,W$34:W166)</f>
        <v>71</v>
      </c>
      <c r="X28" s="280">
        <f>SUMIF($A$34:$A166,$B28,X$34:X166)</f>
        <v>511</v>
      </c>
      <c r="Y28" s="280">
        <f>SUMIF($A$34:$A166,$B28,Y$34:Y166)</f>
        <v>207</v>
      </c>
      <c r="Z28" s="280">
        <f>SUMIF($A$34:$A166,$B28,Z$34:Z166)</f>
        <v>39</v>
      </c>
      <c r="AA28" s="280">
        <f>SUMIF($A$34:$A166,$B28,AA$34:AA166)</f>
        <v>7</v>
      </c>
      <c r="AB28" s="280">
        <f>SUMIF($A$34:$A166,$B28,AB$34:AB166)</f>
        <v>21</v>
      </c>
      <c r="AC28" s="280">
        <f>SUMIF($A$34:$A166,$B28,AC$34:AC166)</f>
        <v>10</v>
      </c>
      <c r="AD28" s="280">
        <f>SUMIF($A$34:$A166,$B28,AD$34:AD166)</f>
        <v>21</v>
      </c>
      <c r="AE28" s="280">
        <f>SUMIF($A$34:$A166,$B28,AE$34:AE166)</f>
        <v>42</v>
      </c>
      <c r="AF28" s="280"/>
      <c r="AG28" s="280">
        <f>SUMIF($A$34:$A166,$B28,AG$34:AG166)</f>
        <v>91</v>
      </c>
      <c r="AH28" s="280"/>
      <c r="AI28" s="280">
        <f>SUMIF($A$34:$A166,$B28,AI$34:AI166)</f>
        <v>511</v>
      </c>
      <c r="AJ28" s="280">
        <f>SUMIF($A$34:$A166,$B28,AJ$34:AJ166)</f>
        <v>231</v>
      </c>
      <c r="AK28" s="280">
        <f>SUMIF($A$34:$A166,$B28,AK$34:AK166)</f>
        <v>26</v>
      </c>
      <c r="AL28" s="280"/>
      <c r="AM28" s="280">
        <f>SUMIF($A$34:$A166,$B28,AM$34:AM166)</f>
        <v>9</v>
      </c>
      <c r="AN28" s="280"/>
      <c r="AO28" s="280">
        <f>SUMIF($A$34:$A166,$B28,AO$34:AO166)</f>
        <v>9</v>
      </c>
      <c r="AP28" s="280"/>
      <c r="AQ28" s="280">
        <f>SUMIF($A$34:$A166,$B28,AQ$34:AQ166)</f>
        <v>7</v>
      </c>
      <c r="AR28" s="280"/>
      <c r="AS28" s="280">
        <f>SUMIF($A$34:$A166,$B28,AS$34:AS166)</f>
        <v>4</v>
      </c>
      <c r="AT28" s="280"/>
      <c r="AU28" s="280">
        <f>SUMIF($A$34:$A166,$B28,AU$34:AU166)</f>
        <v>12</v>
      </c>
      <c r="AV28" s="280"/>
      <c r="AW28" s="280">
        <f>SUMIF($A$34:$A166,$B28,AW$34:AW166)</f>
        <v>19</v>
      </c>
      <c r="AX28" s="280"/>
      <c r="AY28" s="280">
        <f>SUMIF($A$34:$A166,$B28,AY$34:AY166)</f>
        <v>5</v>
      </c>
      <c r="AZ28" s="280"/>
      <c r="BA28" s="280">
        <f>SUMIF($A$34:$A166,$B28,BA$34:BA166)</f>
        <v>511</v>
      </c>
      <c r="BB28" s="280">
        <f>SUMIF($A$34:$A166,$B28,BB$34:BB166)</f>
        <v>91</v>
      </c>
    </row>
    <row r="29" s="233" customFormat="1" spans="1:54">
      <c r="A29" s="278" t="s">
        <v>318</v>
      </c>
      <c r="B29" s="282" t="s">
        <v>0</v>
      </c>
      <c r="C29" s="270"/>
      <c r="D29" s="272">
        <f>SUM(D21:D28)</f>
        <v>958</v>
      </c>
      <c r="E29" s="272">
        <f ca="1">SUM(E21:E28)</f>
        <v>20642</v>
      </c>
      <c r="F29" s="281">
        <f ca="1" t="shared" si="38"/>
        <v>0.718232428670842</v>
      </c>
      <c r="G29" s="272">
        <f>SUM(G21:G28)</f>
        <v>1160</v>
      </c>
      <c r="H29" s="272">
        <f>SUM(H21:H28)</f>
        <v>1135</v>
      </c>
      <c r="I29" s="272">
        <f t="shared" ref="I29:R29" si="39">SUM(I21:I28)</f>
        <v>533</v>
      </c>
      <c r="J29" s="272">
        <f t="shared" si="39"/>
        <v>620</v>
      </c>
      <c r="K29" s="272">
        <f t="shared" si="39"/>
        <v>1070</v>
      </c>
      <c r="L29" s="272">
        <f t="shared" si="39"/>
        <v>1157</v>
      </c>
      <c r="M29" s="272">
        <f t="shared" si="39"/>
        <v>886</v>
      </c>
      <c r="N29" s="272">
        <f t="shared" si="39"/>
        <v>1234</v>
      </c>
      <c r="O29" s="272">
        <f t="shared" si="39"/>
        <v>7664</v>
      </c>
      <c r="P29" s="292">
        <f t="shared" si="39"/>
        <v>7795</v>
      </c>
      <c r="Q29" s="272">
        <f t="shared" si="39"/>
        <v>572</v>
      </c>
      <c r="R29" s="272">
        <f t="shared" si="39"/>
        <v>562</v>
      </c>
      <c r="S29" s="272">
        <f t="shared" ref="S29:AE29" si="40">SUM(S21:S28)</f>
        <v>519</v>
      </c>
      <c r="T29" s="272">
        <f t="shared" si="40"/>
        <v>539</v>
      </c>
      <c r="U29" s="272">
        <f t="shared" si="40"/>
        <v>532</v>
      </c>
      <c r="V29" s="272">
        <f t="shared" si="40"/>
        <v>863</v>
      </c>
      <c r="W29" s="272">
        <f t="shared" si="40"/>
        <v>1040</v>
      </c>
      <c r="X29" s="272">
        <f ca="1" t="shared" si="40"/>
        <v>6706</v>
      </c>
      <c r="Y29" s="292">
        <f ca="1" t="shared" si="40"/>
        <v>4627</v>
      </c>
      <c r="Z29" s="272">
        <f t="shared" si="40"/>
        <v>678</v>
      </c>
      <c r="AA29" s="272">
        <f t="shared" si="40"/>
        <v>542</v>
      </c>
      <c r="AB29" s="272">
        <f t="shared" si="40"/>
        <v>461</v>
      </c>
      <c r="AC29" s="272">
        <f t="shared" si="40"/>
        <v>439</v>
      </c>
      <c r="AD29" s="272">
        <f t="shared" si="40"/>
        <v>460</v>
      </c>
      <c r="AE29" s="272">
        <f t="shared" si="40"/>
        <v>671</v>
      </c>
      <c r="AF29" s="272"/>
      <c r="AG29" s="272">
        <f>SUM(AG21:AG28)</f>
        <v>997</v>
      </c>
      <c r="AH29" s="272"/>
      <c r="AI29" s="272">
        <f ca="1">SUM(AI21:AI28)</f>
        <v>6482</v>
      </c>
      <c r="AJ29" s="272">
        <f ca="1">SUM(AJ21:AJ28)</f>
        <v>4248</v>
      </c>
      <c r="AK29" s="272">
        <f>SUM(AK21:AK28)</f>
        <v>456</v>
      </c>
      <c r="AL29" s="272"/>
      <c r="AM29" s="272">
        <f>SUM(AM21:AM28)</f>
        <v>286</v>
      </c>
      <c r="AN29" s="272"/>
      <c r="AO29" s="272">
        <f>SUM(AO21:AO28)</f>
        <v>323</v>
      </c>
      <c r="AP29" s="272"/>
      <c r="AQ29" s="272">
        <f>SUM(AQ21:AQ28)</f>
        <v>359</v>
      </c>
      <c r="AR29" s="272"/>
      <c r="AS29" s="272">
        <f>SUM(AS21:AS28)</f>
        <v>453</v>
      </c>
      <c r="AT29" s="272"/>
      <c r="AU29" s="272">
        <f>SUM(AU21:AU28)</f>
        <v>763</v>
      </c>
      <c r="AV29" s="272"/>
      <c r="AW29" s="272">
        <f>SUM(AW21:AW28)</f>
        <v>900</v>
      </c>
      <c r="AX29" s="272"/>
      <c r="AY29" s="272">
        <f>SUM(AY21:AY28)</f>
        <v>432</v>
      </c>
      <c r="AZ29" s="272"/>
      <c r="BA29" s="272">
        <f ca="1">SUM(BA21:BA28)</f>
        <v>6706</v>
      </c>
      <c r="BB29" s="272">
        <f ca="1">SUM(BB21:BB28)</f>
        <v>3972</v>
      </c>
    </row>
    <row r="30" s="235" customFormat="1" ht="9" customHeight="1" spans="1:57">
      <c r="A30" s="283"/>
      <c r="B30" s="283"/>
      <c r="C30" s="283"/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</row>
    <row r="31" s="235" customFormat="1" ht="21" customHeight="1" spans="1:57">
      <c r="A31" s="283"/>
      <c r="B31" s="284"/>
      <c r="C31" s="284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93"/>
      <c r="Q31" s="285"/>
      <c r="R31" s="285"/>
      <c r="S31" s="285"/>
      <c r="T31" s="285"/>
      <c r="U31" s="285"/>
      <c r="V31" s="285"/>
      <c r="W31" s="285"/>
      <c r="X31" s="285"/>
      <c r="Y31" s="293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305"/>
      <c r="BB31" s="305"/>
      <c r="BC31" s="293" t="s">
        <v>206</v>
      </c>
      <c r="BD31" s="305"/>
      <c r="BE31" s="305"/>
    </row>
    <row r="32" spans="1:57">
      <c r="A32" s="279"/>
      <c r="B32" s="286"/>
      <c r="C32" s="286"/>
      <c r="D32" s="287"/>
      <c r="E32" s="279" t="s">
        <v>0</v>
      </c>
      <c r="F32" s="288">
        <f>SUBTOTAL(9,F34:F166)</f>
        <v>958</v>
      </c>
      <c r="G32" s="287">
        <f>SUBTOTAL(9,G34:G166)</f>
        <v>1160</v>
      </c>
      <c r="H32" s="287">
        <f>SUBTOTAL(9,H34:H166)</f>
        <v>1135</v>
      </c>
      <c r="I32" s="287">
        <f t="shared" ref="I32:N32" si="41">SUBTOTAL(9,I34:I166)</f>
        <v>533</v>
      </c>
      <c r="J32" s="287">
        <f t="shared" si="41"/>
        <v>620</v>
      </c>
      <c r="K32" s="287">
        <f t="shared" si="41"/>
        <v>1070</v>
      </c>
      <c r="L32" s="287">
        <f t="shared" si="41"/>
        <v>1157</v>
      </c>
      <c r="M32" s="287">
        <f t="shared" si="41"/>
        <v>886</v>
      </c>
      <c r="N32" s="287">
        <f t="shared" si="41"/>
        <v>1234</v>
      </c>
      <c r="O32" s="294"/>
      <c r="P32" s="294"/>
      <c r="Q32" s="287">
        <f t="shared" ref="Q32:W32" si="42">SUBTOTAL(9,Q34:Q166)</f>
        <v>572</v>
      </c>
      <c r="R32" s="287">
        <f t="shared" si="42"/>
        <v>562</v>
      </c>
      <c r="S32" s="287">
        <f t="shared" si="42"/>
        <v>519</v>
      </c>
      <c r="T32" s="287">
        <f t="shared" si="42"/>
        <v>539</v>
      </c>
      <c r="U32" s="287">
        <f t="shared" si="42"/>
        <v>532</v>
      </c>
      <c r="V32" s="287">
        <f t="shared" si="42"/>
        <v>863</v>
      </c>
      <c r="W32" s="287">
        <f t="shared" si="42"/>
        <v>1040</v>
      </c>
      <c r="X32" s="294"/>
      <c r="Y32" s="294"/>
      <c r="Z32" s="287">
        <f t="shared" ref="Z32:AF32" si="43">SUBTOTAL(9,Z34:Z166)</f>
        <v>678</v>
      </c>
      <c r="AA32" s="287">
        <f t="shared" si="43"/>
        <v>542</v>
      </c>
      <c r="AB32" s="287">
        <f t="shared" si="43"/>
        <v>461</v>
      </c>
      <c r="AC32" s="287">
        <f t="shared" si="43"/>
        <v>439</v>
      </c>
      <c r="AD32" s="287">
        <f t="shared" si="43"/>
        <v>460</v>
      </c>
      <c r="AE32" s="294">
        <f t="shared" si="43"/>
        <v>671</v>
      </c>
      <c r="AF32" s="294"/>
      <c r="AG32" s="294">
        <f>SUBTOTAL(9,AG34:AG166)</f>
        <v>997</v>
      </c>
      <c r="AH32" s="294"/>
      <c r="AI32" s="294"/>
      <c r="AJ32" s="294"/>
      <c r="AK32" s="294">
        <f>SUBTOTAL(9,AK34:AK166)</f>
        <v>456</v>
      </c>
      <c r="AL32" s="294"/>
      <c r="AM32" s="294">
        <f>SUBTOTAL(9,AM34:AM166)</f>
        <v>286</v>
      </c>
      <c r="AN32" s="294"/>
      <c r="AO32" s="294">
        <f>SUBTOTAL(9,AO34:AO166)</f>
        <v>323</v>
      </c>
      <c r="AP32" s="294"/>
      <c r="AQ32" s="294">
        <f>SUBTOTAL(9,AQ34:AQ166)</f>
        <v>359</v>
      </c>
      <c r="AR32" s="294"/>
      <c r="AS32" s="294">
        <f>SUBTOTAL(9,AS34:AS166)</f>
        <v>453</v>
      </c>
      <c r="AT32" s="294"/>
      <c r="AU32" s="294">
        <f>SUBTOTAL(9,AU34:AU166)</f>
        <v>763</v>
      </c>
      <c r="AV32" s="294"/>
      <c r="AW32" s="294">
        <f>SUBTOTAL(9,AW34:AW166)</f>
        <v>900</v>
      </c>
      <c r="AX32" s="294"/>
      <c r="AY32" s="294">
        <f>SUBTOTAL(9,AY34:AY166)</f>
        <v>432</v>
      </c>
      <c r="AZ32" s="239"/>
      <c r="BA32" s="306"/>
      <c r="BC32" s="307">
        <f>SUBTOTAL(9,BC34:BC166)</f>
        <v>27782</v>
      </c>
      <c r="BD32" s="307">
        <f>SUBTOTAL(9,BD34:BD166)</f>
        <v>20642</v>
      </c>
      <c r="BE32" s="311">
        <f>BD32/BC32</f>
        <v>0.74299906414225</v>
      </c>
    </row>
    <row r="33" ht="30" spans="1:57">
      <c r="A33" s="205" t="s">
        <v>2</v>
      </c>
      <c r="B33" s="206" t="s">
        <v>3</v>
      </c>
      <c r="C33" s="206" t="s">
        <v>321</v>
      </c>
      <c r="D33" s="207" t="s">
        <v>4</v>
      </c>
      <c r="E33" s="205" t="s">
        <v>5</v>
      </c>
      <c r="F33" s="215" t="s">
        <v>322</v>
      </c>
      <c r="G33" s="225">
        <v>45536</v>
      </c>
      <c r="H33" s="225">
        <v>45537</v>
      </c>
      <c r="I33" s="225">
        <v>45538</v>
      </c>
      <c r="J33" s="225">
        <v>45539</v>
      </c>
      <c r="K33" s="225">
        <v>45540</v>
      </c>
      <c r="L33" s="225">
        <v>45541</v>
      </c>
      <c r="M33" s="225">
        <v>45542</v>
      </c>
      <c r="N33" s="225">
        <v>45543</v>
      </c>
      <c r="O33" s="211">
        <f>SUBTOTAL(9,O34:O166)</f>
        <v>7664</v>
      </c>
      <c r="P33" s="211">
        <f>SUBTOTAL(9,P34:P166)</f>
        <v>7795</v>
      </c>
      <c r="Q33" s="225">
        <v>45544</v>
      </c>
      <c r="R33" s="225">
        <v>45545</v>
      </c>
      <c r="S33" s="225">
        <v>45546</v>
      </c>
      <c r="T33" s="225">
        <v>45547</v>
      </c>
      <c r="U33" s="225">
        <v>45548</v>
      </c>
      <c r="V33" s="225">
        <v>45549</v>
      </c>
      <c r="W33" s="225">
        <v>45550</v>
      </c>
      <c r="X33" s="211">
        <f>SUBTOTAL(9,X34:X166)</f>
        <v>6706</v>
      </c>
      <c r="Y33" s="211">
        <f>SUBTOTAL(9,Y34:Y166)</f>
        <v>4627</v>
      </c>
      <c r="Z33" s="225">
        <v>45551</v>
      </c>
      <c r="AA33" s="225">
        <v>45552</v>
      </c>
      <c r="AB33" s="225">
        <v>45553</v>
      </c>
      <c r="AC33" s="225">
        <v>45554</v>
      </c>
      <c r="AD33" s="225">
        <v>45555</v>
      </c>
      <c r="AE33" s="225">
        <v>45556</v>
      </c>
      <c r="AF33" s="225"/>
      <c r="AG33" s="225">
        <v>45557</v>
      </c>
      <c r="AH33" s="225"/>
      <c r="AI33" s="211">
        <f>SUBTOTAL(9,AI34:AI166)</f>
        <v>6706</v>
      </c>
      <c r="AJ33" s="211">
        <f>SUBTOTAL(9,AJ34:AJ166)</f>
        <v>4248</v>
      </c>
      <c r="AK33" s="225">
        <v>45558</v>
      </c>
      <c r="AL33" s="225"/>
      <c r="AM33" s="225">
        <v>45559</v>
      </c>
      <c r="AN33" s="225"/>
      <c r="AO33" s="225">
        <v>45560</v>
      </c>
      <c r="AP33" s="225"/>
      <c r="AQ33" s="225">
        <v>45561</v>
      </c>
      <c r="AR33" s="225"/>
      <c r="AS33" s="225">
        <v>45562</v>
      </c>
      <c r="AT33" s="225"/>
      <c r="AU33" s="225">
        <v>45563</v>
      </c>
      <c r="AV33" s="225"/>
      <c r="AW33" s="225">
        <v>45564</v>
      </c>
      <c r="AX33" s="225"/>
      <c r="AY33" s="225">
        <v>45565</v>
      </c>
      <c r="AZ33" s="225"/>
      <c r="BA33" s="211">
        <f>SUBTOTAL(9,BA34:BA166)</f>
        <v>6706</v>
      </c>
      <c r="BB33" s="211">
        <f>SUBTOTAL(9,BB34:BB166)</f>
        <v>3972</v>
      </c>
      <c r="BC33" s="308" t="s">
        <v>323</v>
      </c>
      <c r="BD33" s="308" t="s">
        <v>324</v>
      </c>
      <c r="BE33" s="308" t="s">
        <v>325</v>
      </c>
    </row>
    <row r="34" spans="1:57">
      <c r="A34" s="208" t="s">
        <v>25</v>
      </c>
      <c r="B34" s="209" t="s">
        <v>26</v>
      </c>
      <c r="C34" s="209"/>
      <c r="D34" s="211" t="s">
        <v>29</v>
      </c>
      <c r="E34" s="210" t="s">
        <v>30</v>
      </c>
      <c r="F34" s="216">
        <v>6</v>
      </c>
      <c r="G34" s="217">
        <v>5</v>
      </c>
      <c r="H34" s="217">
        <v>3</v>
      </c>
      <c r="I34" s="217">
        <v>1</v>
      </c>
      <c r="J34" s="217">
        <v>3</v>
      </c>
      <c r="K34" s="217">
        <v>2</v>
      </c>
      <c r="L34" s="217">
        <v>2</v>
      </c>
      <c r="M34" s="217">
        <v>2</v>
      </c>
      <c r="N34" s="217">
        <v>2</v>
      </c>
      <c r="O34" s="228">
        <f>F34*8</f>
        <v>48</v>
      </c>
      <c r="P34" s="217">
        <f t="shared" ref="P34:P41" si="44">G34+H34+I34+J34+K34+L34+M34+N34</f>
        <v>20</v>
      </c>
      <c r="Q34" s="217">
        <v>2</v>
      </c>
      <c r="R34" s="217">
        <v>2</v>
      </c>
      <c r="S34" s="217">
        <v>2</v>
      </c>
      <c r="T34" s="217">
        <v>3</v>
      </c>
      <c r="U34" s="217">
        <v>3</v>
      </c>
      <c r="V34" s="217">
        <v>2</v>
      </c>
      <c r="W34" s="217">
        <v>2</v>
      </c>
      <c r="X34" s="228">
        <f>(F34*7)</f>
        <v>42</v>
      </c>
      <c r="Y34" s="229">
        <f t="shared" ref="Y34:Y41" si="45">SUM(Q34:W34)</f>
        <v>16</v>
      </c>
      <c r="Z34" s="217">
        <v>3</v>
      </c>
      <c r="AA34" s="217">
        <v>2</v>
      </c>
      <c r="AB34" s="217">
        <v>2</v>
      </c>
      <c r="AC34" s="217">
        <v>2</v>
      </c>
      <c r="AD34" s="217">
        <v>1</v>
      </c>
      <c r="AE34" s="217">
        <v>2</v>
      </c>
      <c r="AF34" s="217">
        <v>6000</v>
      </c>
      <c r="AG34" s="217">
        <v>4</v>
      </c>
      <c r="AH34" s="217">
        <v>11000</v>
      </c>
      <c r="AI34" s="228">
        <f t="shared" ref="AI34:AI41" si="46">(F34*7)</f>
        <v>42</v>
      </c>
      <c r="AJ34" s="229">
        <f t="shared" ref="AJ34:AJ41" si="47">Z34+AA34+AB34+AC34+AD34+AE34+AG34</f>
        <v>16</v>
      </c>
      <c r="AK34" s="217">
        <v>1</v>
      </c>
      <c r="AL34" s="217">
        <v>3000</v>
      </c>
      <c r="AM34" s="217">
        <v>1</v>
      </c>
      <c r="AN34" s="217">
        <v>3000</v>
      </c>
      <c r="AO34" s="217">
        <v>1</v>
      </c>
      <c r="AP34" s="217">
        <v>3000</v>
      </c>
      <c r="AQ34" s="217">
        <v>1</v>
      </c>
      <c r="AR34" s="217">
        <v>3000</v>
      </c>
      <c r="AS34" s="217">
        <v>1</v>
      </c>
      <c r="AT34" s="217">
        <v>3000</v>
      </c>
      <c r="AU34" s="217">
        <v>4</v>
      </c>
      <c r="AV34" s="217">
        <v>11000</v>
      </c>
      <c r="AW34" s="217">
        <v>5</v>
      </c>
      <c r="AX34" s="217">
        <v>12000</v>
      </c>
      <c r="AY34" s="217">
        <v>2</v>
      </c>
      <c r="AZ34" s="217">
        <v>4000</v>
      </c>
      <c r="BA34" s="228">
        <f t="shared" ref="BA34:BA41" si="48">(F34*7)</f>
        <v>42</v>
      </c>
      <c r="BB34" s="229">
        <f t="shared" ref="BB34:BB41" si="49">AK34+AM34+AO34+AQ34+AS34+AU34+AW34+AY34</f>
        <v>16</v>
      </c>
      <c r="BC34" s="309">
        <f>O34+X34+AI34+BA34</f>
        <v>174</v>
      </c>
      <c r="BD34" s="309">
        <f>P34+Y34+AJ34+BB34</f>
        <v>68</v>
      </c>
      <c r="BE34" s="312">
        <f>BD34/BC34</f>
        <v>0.390804597701149</v>
      </c>
    </row>
    <row r="35" spans="1:57">
      <c r="A35" s="208" t="s">
        <v>25</v>
      </c>
      <c r="B35" s="209" t="s">
        <v>26</v>
      </c>
      <c r="C35" s="209" t="s">
        <v>298</v>
      </c>
      <c r="D35" s="211" t="s">
        <v>31</v>
      </c>
      <c r="E35" s="210" t="s">
        <v>32</v>
      </c>
      <c r="F35" s="216">
        <v>17</v>
      </c>
      <c r="G35" s="217">
        <v>9</v>
      </c>
      <c r="H35" s="217">
        <v>2</v>
      </c>
      <c r="I35" s="217">
        <v>3</v>
      </c>
      <c r="J35" s="217">
        <v>4</v>
      </c>
      <c r="K35" s="217">
        <v>5</v>
      </c>
      <c r="L35" s="217">
        <v>6</v>
      </c>
      <c r="M35" s="217">
        <v>5</v>
      </c>
      <c r="N35" s="217">
        <v>10</v>
      </c>
      <c r="O35" s="228">
        <f t="shared" ref="O34:O41" si="50">F35*8</f>
        <v>136</v>
      </c>
      <c r="P35" s="217">
        <f t="shared" si="44"/>
        <v>44</v>
      </c>
      <c r="Q35" s="217">
        <v>5</v>
      </c>
      <c r="R35" s="217">
        <v>4</v>
      </c>
      <c r="S35" s="217">
        <v>3</v>
      </c>
      <c r="T35" s="217">
        <v>5</v>
      </c>
      <c r="U35" s="217">
        <v>4</v>
      </c>
      <c r="V35" s="217">
        <v>5</v>
      </c>
      <c r="W35" s="217">
        <v>5</v>
      </c>
      <c r="X35" s="228">
        <f t="shared" ref="X34:X41" si="51">(F35*7)</f>
        <v>119</v>
      </c>
      <c r="Y35" s="229">
        <f t="shared" si="45"/>
        <v>31</v>
      </c>
      <c r="Z35" s="217">
        <v>3</v>
      </c>
      <c r="AA35" s="217">
        <v>3</v>
      </c>
      <c r="AB35" s="217">
        <v>3</v>
      </c>
      <c r="AC35" s="217">
        <v>3</v>
      </c>
      <c r="AD35" s="217">
        <v>2</v>
      </c>
      <c r="AE35" s="217">
        <v>5</v>
      </c>
      <c r="AF35" s="217">
        <v>26000</v>
      </c>
      <c r="AG35" s="217">
        <v>8</v>
      </c>
      <c r="AH35" s="217">
        <v>41000</v>
      </c>
      <c r="AI35" s="228">
        <f t="shared" si="46"/>
        <v>119</v>
      </c>
      <c r="AJ35" s="229">
        <f t="shared" si="47"/>
        <v>27</v>
      </c>
      <c r="AK35" s="217">
        <v>3</v>
      </c>
      <c r="AL35" s="217">
        <v>5000</v>
      </c>
      <c r="AM35" s="217">
        <v>5</v>
      </c>
      <c r="AN35" s="217">
        <v>11000</v>
      </c>
      <c r="AO35" s="217">
        <v>2</v>
      </c>
      <c r="AP35" s="217">
        <v>6000</v>
      </c>
      <c r="AQ35" s="217">
        <v>2</v>
      </c>
      <c r="AR35" s="217">
        <v>5000</v>
      </c>
      <c r="AS35" s="217">
        <v>2</v>
      </c>
      <c r="AT35" s="217">
        <v>5000</v>
      </c>
      <c r="AU35" s="217">
        <v>8</v>
      </c>
      <c r="AV35" s="217">
        <v>25000</v>
      </c>
      <c r="AW35" s="217">
        <v>7</v>
      </c>
      <c r="AX35" s="217">
        <v>17000</v>
      </c>
      <c r="AY35" s="217">
        <v>2</v>
      </c>
      <c r="AZ35" s="217">
        <v>5000</v>
      </c>
      <c r="BA35" s="228">
        <f t="shared" si="48"/>
        <v>119</v>
      </c>
      <c r="BB35" s="229">
        <f t="shared" si="49"/>
        <v>31</v>
      </c>
      <c r="BC35" s="309">
        <f t="shared" ref="BC35:BC66" si="52">O35+X35+AI35+BA35</f>
        <v>493</v>
      </c>
      <c r="BD35" s="309">
        <f t="shared" ref="BD34:BD41" si="53">P35+Y35+AJ35+BB35</f>
        <v>133</v>
      </c>
      <c r="BE35" s="312">
        <f t="shared" ref="BE34:BE41" si="54">BD35/BC35</f>
        <v>0.269776876267748</v>
      </c>
    </row>
    <row r="36" spans="1:57">
      <c r="A36" s="208" t="s">
        <v>55</v>
      </c>
      <c r="B36" s="209" t="s">
        <v>26</v>
      </c>
      <c r="C36" s="209" t="s">
        <v>298</v>
      </c>
      <c r="D36" s="211" t="s">
        <v>56</v>
      </c>
      <c r="E36" s="210" t="s">
        <v>57</v>
      </c>
      <c r="F36" s="216">
        <v>9</v>
      </c>
      <c r="G36" s="217">
        <v>11</v>
      </c>
      <c r="H36" s="217">
        <v>2</v>
      </c>
      <c r="I36" s="217">
        <v>4</v>
      </c>
      <c r="J36" s="217">
        <v>3</v>
      </c>
      <c r="K36" s="217">
        <v>5</v>
      </c>
      <c r="L36" s="217">
        <v>2</v>
      </c>
      <c r="M36" s="217">
        <v>2</v>
      </c>
      <c r="N36" s="217">
        <v>3</v>
      </c>
      <c r="O36" s="228">
        <f t="shared" si="50"/>
        <v>72</v>
      </c>
      <c r="P36" s="217">
        <f t="shared" si="44"/>
        <v>32</v>
      </c>
      <c r="Q36" s="217">
        <v>2</v>
      </c>
      <c r="R36" s="217">
        <v>1</v>
      </c>
      <c r="S36" s="217">
        <v>1</v>
      </c>
      <c r="T36" s="217">
        <v>1</v>
      </c>
      <c r="U36" s="217">
        <v>3</v>
      </c>
      <c r="V36" s="217">
        <v>1</v>
      </c>
      <c r="W36" s="217">
        <v>7</v>
      </c>
      <c r="X36" s="228">
        <f t="shared" si="51"/>
        <v>63</v>
      </c>
      <c r="Y36" s="229">
        <f t="shared" si="45"/>
        <v>16</v>
      </c>
      <c r="Z36" s="217">
        <v>4</v>
      </c>
      <c r="AA36" s="217">
        <v>3</v>
      </c>
      <c r="AB36" s="217">
        <v>2</v>
      </c>
      <c r="AC36" s="217">
        <v>1</v>
      </c>
      <c r="AD36" s="217">
        <v>2</v>
      </c>
      <c r="AE36" s="217">
        <v>2</v>
      </c>
      <c r="AF36" s="217">
        <v>2040</v>
      </c>
      <c r="AG36" s="217">
        <v>3</v>
      </c>
      <c r="AH36" s="217">
        <v>1552</v>
      </c>
      <c r="AI36" s="228">
        <f t="shared" si="46"/>
        <v>63</v>
      </c>
      <c r="AJ36" s="229">
        <f t="shared" si="47"/>
        <v>17</v>
      </c>
      <c r="AK36" s="217">
        <v>1</v>
      </c>
      <c r="AL36" s="217">
        <v>2999</v>
      </c>
      <c r="AM36" s="217">
        <v>2</v>
      </c>
      <c r="AN36" s="217">
        <v>2699</v>
      </c>
      <c r="AO36" s="217">
        <v>1</v>
      </c>
      <c r="AP36" s="217">
        <v>1999</v>
      </c>
      <c r="AQ36" s="217">
        <v>1</v>
      </c>
      <c r="AR36" s="217">
        <v>2699</v>
      </c>
      <c r="AS36" s="217">
        <v>1</v>
      </c>
      <c r="AT36" s="217">
        <v>2299</v>
      </c>
      <c r="AU36" s="217">
        <v>6</v>
      </c>
      <c r="AV36" s="217">
        <v>8292</v>
      </c>
      <c r="AW36" s="217">
        <v>2</v>
      </c>
      <c r="AX36" s="217">
        <v>2599</v>
      </c>
      <c r="AY36" s="217">
        <v>3</v>
      </c>
      <c r="AZ36" s="217">
        <v>6400</v>
      </c>
      <c r="BA36" s="228">
        <f t="shared" si="48"/>
        <v>63</v>
      </c>
      <c r="BB36" s="229">
        <f t="shared" si="49"/>
        <v>17</v>
      </c>
      <c r="BC36" s="309">
        <f t="shared" si="52"/>
        <v>261</v>
      </c>
      <c r="BD36" s="309">
        <f t="shared" si="53"/>
        <v>82</v>
      </c>
      <c r="BE36" s="312">
        <f t="shared" si="54"/>
        <v>0.314176245210728</v>
      </c>
    </row>
    <row r="37" spans="1:57">
      <c r="A37" s="208" t="s">
        <v>320</v>
      </c>
      <c r="B37" s="209" t="s">
        <v>26</v>
      </c>
      <c r="C37" s="209"/>
      <c r="D37" s="211" t="s">
        <v>87</v>
      </c>
      <c r="E37" s="210" t="s">
        <v>88</v>
      </c>
      <c r="F37" s="216">
        <v>5</v>
      </c>
      <c r="G37" s="217">
        <v>3</v>
      </c>
      <c r="H37" s="217">
        <v>2</v>
      </c>
      <c r="I37" s="217">
        <v>0</v>
      </c>
      <c r="J37" s="217">
        <v>1</v>
      </c>
      <c r="K37" s="217">
        <v>1</v>
      </c>
      <c r="L37" s="217">
        <v>0</v>
      </c>
      <c r="M37" s="217">
        <v>3</v>
      </c>
      <c r="N37" s="217">
        <v>2</v>
      </c>
      <c r="O37" s="228">
        <f t="shared" si="50"/>
        <v>40</v>
      </c>
      <c r="P37" s="217">
        <f t="shared" si="44"/>
        <v>12</v>
      </c>
      <c r="Q37" s="217">
        <v>0</v>
      </c>
      <c r="R37" s="217">
        <v>1</v>
      </c>
      <c r="S37" s="217">
        <v>1</v>
      </c>
      <c r="T37" s="217">
        <v>1</v>
      </c>
      <c r="U37" s="217">
        <v>1</v>
      </c>
      <c r="V37" s="217">
        <v>4</v>
      </c>
      <c r="W37" s="217">
        <v>4</v>
      </c>
      <c r="X37" s="228">
        <f t="shared" si="51"/>
        <v>35</v>
      </c>
      <c r="Y37" s="229">
        <f t="shared" si="45"/>
        <v>12</v>
      </c>
      <c r="Z37" s="217">
        <v>1</v>
      </c>
      <c r="AA37" s="217">
        <v>0</v>
      </c>
      <c r="AB37" s="217">
        <v>0</v>
      </c>
      <c r="AC37" s="217">
        <v>1</v>
      </c>
      <c r="AD37" s="217">
        <v>1</v>
      </c>
      <c r="AE37" s="217">
        <v>4</v>
      </c>
      <c r="AF37" s="217">
        <v>5596</v>
      </c>
      <c r="AG37" s="217">
        <v>6</v>
      </c>
      <c r="AH37" s="217">
        <v>8714</v>
      </c>
      <c r="AI37" s="228">
        <f t="shared" si="46"/>
        <v>35</v>
      </c>
      <c r="AJ37" s="229">
        <f t="shared" si="47"/>
        <v>13</v>
      </c>
      <c r="AK37" s="217">
        <v>0</v>
      </c>
      <c r="AL37" s="217">
        <v>0</v>
      </c>
      <c r="AM37" s="217">
        <v>1</v>
      </c>
      <c r="AN37" s="217">
        <v>1319</v>
      </c>
      <c r="AO37" s="217">
        <v>0</v>
      </c>
      <c r="AP37" s="217">
        <v>0</v>
      </c>
      <c r="AQ37" s="217">
        <v>1</v>
      </c>
      <c r="AR37" s="217">
        <v>799</v>
      </c>
      <c r="AS37" s="217">
        <v>0</v>
      </c>
      <c r="AT37" s="217">
        <v>0</v>
      </c>
      <c r="AU37" s="217">
        <v>3</v>
      </c>
      <c r="AV37" s="217">
        <v>4398</v>
      </c>
      <c r="AW37" s="217">
        <v>8</v>
      </c>
      <c r="AX37" s="217">
        <v>11475</v>
      </c>
      <c r="AY37" s="217">
        <v>1</v>
      </c>
      <c r="AZ37" s="217">
        <v>1299</v>
      </c>
      <c r="BA37" s="228">
        <f t="shared" si="48"/>
        <v>35</v>
      </c>
      <c r="BB37" s="229">
        <f t="shared" si="49"/>
        <v>14</v>
      </c>
      <c r="BC37" s="309">
        <f t="shared" si="52"/>
        <v>145</v>
      </c>
      <c r="BD37" s="309">
        <f t="shared" si="53"/>
        <v>51</v>
      </c>
      <c r="BE37" s="312">
        <f t="shared" si="54"/>
        <v>0.351724137931034</v>
      </c>
    </row>
    <row r="38" spans="1:57">
      <c r="A38" s="208" t="s">
        <v>320</v>
      </c>
      <c r="B38" s="209" t="s">
        <v>26</v>
      </c>
      <c r="C38" s="209"/>
      <c r="D38" s="211" t="s">
        <v>93</v>
      </c>
      <c r="E38" s="210" t="s">
        <v>94</v>
      </c>
      <c r="F38" s="216">
        <v>4</v>
      </c>
      <c r="G38" s="217">
        <v>1</v>
      </c>
      <c r="H38" s="217">
        <v>2</v>
      </c>
      <c r="I38" s="217">
        <v>0</v>
      </c>
      <c r="J38" s="217">
        <v>1</v>
      </c>
      <c r="K38" s="217">
        <v>2</v>
      </c>
      <c r="L38" s="217">
        <v>0</v>
      </c>
      <c r="M38" s="217">
        <v>1</v>
      </c>
      <c r="N38" s="217">
        <v>2</v>
      </c>
      <c r="O38" s="228">
        <f t="shared" si="50"/>
        <v>32</v>
      </c>
      <c r="P38" s="217">
        <f t="shared" si="44"/>
        <v>9</v>
      </c>
      <c r="Q38" s="217">
        <v>2</v>
      </c>
      <c r="R38" s="217">
        <v>1</v>
      </c>
      <c r="S38" s="217">
        <v>0</v>
      </c>
      <c r="T38" s="217">
        <v>1</v>
      </c>
      <c r="U38" s="217">
        <v>1</v>
      </c>
      <c r="V38" s="97"/>
      <c r="W38" s="217">
        <v>1</v>
      </c>
      <c r="X38" s="228">
        <f t="shared" si="51"/>
        <v>28</v>
      </c>
      <c r="Y38" s="229">
        <f t="shared" si="45"/>
        <v>6</v>
      </c>
      <c r="Z38" s="217">
        <v>0</v>
      </c>
      <c r="AA38" s="217">
        <v>1</v>
      </c>
      <c r="AB38" s="217">
        <v>1</v>
      </c>
      <c r="AC38" s="217">
        <v>0</v>
      </c>
      <c r="AD38" s="217">
        <v>0</v>
      </c>
      <c r="AE38" s="217">
        <v>0</v>
      </c>
      <c r="AF38" s="217">
        <v>0</v>
      </c>
      <c r="AG38" s="217">
        <v>1</v>
      </c>
      <c r="AH38" s="217">
        <v>999</v>
      </c>
      <c r="AI38" s="228">
        <f t="shared" si="46"/>
        <v>28</v>
      </c>
      <c r="AJ38" s="229">
        <f t="shared" si="47"/>
        <v>3</v>
      </c>
      <c r="AK38" s="217">
        <v>1</v>
      </c>
      <c r="AL38" s="217">
        <v>1499</v>
      </c>
      <c r="AM38" s="217">
        <v>1</v>
      </c>
      <c r="AN38" s="217">
        <v>1999</v>
      </c>
      <c r="AO38" s="217">
        <v>1</v>
      </c>
      <c r="AP38" s="217">
        <v>1499</v>
      </c>
      <c r="AQ38" s="217">
        <v>0</v>
      </c>
      <c r="AR38" s="217">
        <v>0</v>
      </c>
      <c r="AS38" s="217">
        <v>1</v>
      </c>
      <c r="AT38" s="217">
        <v>999</v>
      </c>
      <c r="AU38" s="217">
        <v>2</v>
      </c>
      <c r="AV38" s="217">
        <v>1500</v>
      </c>
      <c r="AW38" s="217">
        <v>1</v>
      </c>
      <c r="AX38" s="217">
        <v>999</v>
      </c>
      <c r="AY38" s="217">
        <v>0</v>
      </c>
      <c r="AZ38" s="217">
        <v>0</v>
      </c>
      <c r="BA38" s="228">
        <f t="shared" si="48"/>
        <v>28</v>
      </c>
      <c r="BB38" s="229">
        <f t="shared" si="49"/>
        <v>7</v>
      </c>
      <c r="BC38" s="309">
        <f t="shared" si="52"/>
        <v>116</v>
      </c>
      <c r="BD38" s="309">
        <f t="shared" si="53"/>
        <v>25</v>
      </c>
      <c r="BE38" s="312">
        <f t="shared" si="54"/>
        <v>0.21551724137931</v>
      </c>
    </row>
    <row r="39" spans="1:57">
      <c r="A39" s="208" t="s">
        <v>320</v>
      </c>
      <c r="B39" s="209" t="s">
        <v>26</v>
      </c>
      <c r="C39" s="209"/>
      <c r="D39" s="211" t="s">
        <v>95</v>
      </c>
      <c r="E39" s="210" t="s">
        <v>96</v>
      </c>
      <c r="F39" s="216">
        <v>5</v>
      </c>
      <c r="G39" s="217">
        <v>6</v>
      </c>
      <c r="H39" s="217">
        <v>5</v>
      </c>
      <c r="I39" s="217">
        <v>2</v>
      </c>
      <c r="J39" s="217">
        <v>1</v>
      </c>
      <c r="K39" s="217">
        <v>2</v>
      </c>
      <c r="L39" s="217">
        <v>2</v>
      </c>
      <c r="M39" s="217">
        <v>1</v>
      </c>
      <c r="N39" s="217">
        <v>4</v>
      </c>
      <c r="O39" s="228">
        <f t="shared" si="50"/>
        <v>40</v>
      </c>
      <c r="P39" s="217">
        <f t="shared" si="44"/>
        <v>23</v>
      </c>
      <c r="Q39" s="217">
        <v>0</v>
      </c>
      <c r="R39" s="217">
        <v>2</v>
      </c>
      <c r="S39" s="217">
        <v>1</v>
      </c>
      <c r="T39" s="217">
        <v>1</v>
      </c>
      <c r="U39" s="97">
        <v>1</v>
      </c>
      <c r="V39" s="97">
        <v>1</v>
      </c>
      <c r="W39" s="97">
        <v>2</v>
      </c>
      <c r="X39" s="228">
        <f t="shared" si="51"/>
        <v>35</v>
      </c>
      <c r="Y39" s="229">
        <f t="shared" si="45"/>
        <v>8</v>
      </c>
      <c r="Z39" s="217">
        <v>1</v>
      </c>
      <c r="AA39" s="217">
        <v>1</v>
      </c>
      <c r="AB39" s="217">
        <v>1</v>
      </c>
      <c r="AC39" s="217">
        <v>1</v>
      </c>
      <c r="AD39" s="217">
        <v>1</v>
      </c>
      <c r="AE39" s="217">
        <v>4</v>
      </c>
      <c r="AF39" s="217">
        <v>13699</v>
      </c>
      <c r="AG39" s="217">
        <v>1</v>
      </c>
      <c r="AH39" s="217">
        <v>799</v>
      </c>
      <c r="AI39" s="228">
        <f t="shared" si="46"/>
        <v>35</v>
      </c>
      <c r="AJ39" s="229">
        <f t="shared" si="47"/>
        <v>10</v>
      </c>
      <c r="AK39" s="217">
        <v>0</v>
      </c>
      <c r="AL39" s="217">
        <v>0</v>
      </c>
      <c r="AM39" s="217">
        <v>1</v>
      </c>
      <c r="AN39" s="217">
        <v>1499</v>
      </c>
      <c r="AO39" s="217">
        <v>1</v>
      </c>
      <c r="AP39" s="217">
        <v>1319</v>
      </c>
      <c r="AQ39" s="217">
        <v>1</v>
      </c>
      <c r="AR39" s="217">
        <v>1319</v>
      </c>
      <c r="AS39" s="217">
        <v>1</v>
      </c>
      <c r="AT39" s="217">
        <v>7476</v>
      </c>
      <c r="AU39" s="217">
        <v>4</v>
      </c>
      <c r="AV39" s="217">
        <v>7476</v>
      </c>
      <c r="AW39" s="217">
        <v>1</v>
      </c>
      <c r="AX39" s="217">
        <v>1299</v>
      </c>
      <c r="AY39" s="217">
        <v>1</v>
      </c>
      <c r="AZ39" s="217">
        <v>1699</v>
      </c>
      <c r="BA39" s="228">
        <f t="shared" si="48"/>
        <v>35</v>
      </c>
      <c r="BB39" s="229">
        <f t="shared" si="49"/>
        <v>10</v>
      </c>
      <c r="BC39" s="309">
        <f t="shared" si="52"/>
        <v>145</v>
      </c>
      <c r="BD39" s="309">
        <f t="shared" si="53"/>
        <v>51</v>
      </c>
      <c r="BE39" s="312">
        <f t="shared" si="54"/>
        <v>0.351724137931034</v>
      </c>
    </row>
    <row r="40" spans="1:57">
      <c r="A40" s="208" t="s">
        <v>320</v>
      </c>
      <c r="B40" s="209" t="s">
        <v>26</v>
      </c>
      <c r="C40" s="209"/>
      <c r="D40" s="211" t="s">
        <v>97</v>
      </c>
      <c r="E40" s="210" t="s">
        <v>98</v>
      </c>
      <c r="F40" s="216">
        <v>4</v>
      </c>
      <c r="G40" s="217">
        <v>0</v>
      </c>
      <c r="H40" s="217">
        <v>1</v>
      </c>
      <c r="I40" s="217">
        <v>2</v>
      </c>
      <c r="J40" s="217">
        <v>1</v>
      </c>
      <c r="K40" s="295"/>
      <c r="L40" s="295"/>
      <c r="M40" s="295"/>
      <c r="N40" s="295"/>
      <c r="O40" s="228">
        <f t="shared" si="50"/>
        <v>32</v>
      </c>
      <c r="P40" s="217">
        <f t="shared" si="44"/>
        <v>4</v>
      </c>
      <c r="Q40" s="97"/>
      <c r="R40" s="97"/>
      <c r="S40" s="97"/>
      <c r="T40" s="217">
        <v>0</v>
      </c>
      <c r="U40" s="97"/>
      <c r="V40" s="217">
        <v>1</v>
      </c>
      <c r="W40" s="217">
        <v>0</v>
      </c>
      <c r="X40" s="228">
        <f t="shared" si="51"/>
        <v>28</v>
      </c>
      <c r="Y40" s="229">
        <f t="shared" si="45"/>
        <v>1</v>
      </c>
      <c r="Z40" s="217">
        <v>3</v>
      </c>
      <c r="AA40" s="217">
        <v>0</v>
      </c>
      <c r="AB40" s="217">
        <v>1</v>
      </c>
      <c r="AC40" s="217">
        <v>0</v>
      </c>
      <c r="AD40" s="217">
        <v>1</v>
      </c>
      <c r="AE40" s="217">
        <v>0</v>
      </c>
      <c r="AF40" s="217">
        <v>0</v>
      </c>
      <c r="AG40" s="217">
        <v>2</v>
      </c>
      <c r="AH40" s="217">
        <v>3500</v>
      </c>
      <c r="AI40" s="228">
        <f t="shared" si="46"/>
        <v>28</v>
      </c>
      <c r="AJ40" s="229">
        <f t="shared" si="47"/>
        <v>7</v>
      </c>
      <c r="AK40" s="217">
        <v>1</v>
      </c>
      <c r="AL40" s="217">
        <v>1199</v>
      </c>
      <c r="AM40" s="217">
        <v>0</v>
      </c>
      <c r="AN40" s="217">
        <v>0</v>
      </c>
      <c r="AO40" s="217">
        <v>1</v>
      </c>
      <c r="AP40" s="217">
        <v>1299</v>
      </c>
      <c r="AQ40" s="217">
        <v>1</v>
      </c>
      <c r="AR40" s="217">
        <v>1200</v>
      </c>
      <c r="AS40" s="217">
        <v>2</v>
      </c>
      <c r="AT40" s="217">
        <v>3900</v>
      </c>
      <c r="AU40" s="217">
        <v>1</v>
      </c>
      <c r="AV40" s="217">
        <v>1299</v>
      </c>
      <c r="AW40" s="217">
        <v>4</v>
      </c>
      <c r="AX40" s="217">
        <v>5158</v>
      </c>
      <c r="AY40" s="217">
        <v>1</v>
      </c>
      <c r="AZ40" s="217">
        <v>1199</v>
      </c>
      <c r="BA40" s="228">
        <f t="shared" si="48"/>
        <v>28</v>
      </c>
      <c r="BB40" s="229">
        <f t="shared" si="49"/>
        <v>11</v>
      </c>
      <c r="BC40" s="309">
        <f t="shared" si="52"/>
        <v>116</v>
      </c>
      <c r="BD40" s="309">
        <f t="shared" si="53"/>
        <v>23</v>
      </c>
      <c r="BE40" s="312">
        <f t="shared" si="54"/>
        <v>0.198275862068966</v>
      </c>
    </row>
    <row r="41" spans="1:57">
      <c r="A41" s="208" t="s">
        <v>111</v>
      </c>
      <c r="B41" s="209" t="s">
        <v>26</v>
      </c>
      <c r="C41" s="209"/>
      <c r="D41" s="211" t="s">
        <v>112</v>
      </c>
      <c r="E41" s="210" t="s">
        <v>113</v>
      </c>
      <c r="F41" s="216">
        <v>4</v>
      </c>
      <c r="G41" s="217">
        <v>3</v>
      </c>
      <c r="H41" s="217">
        <v>1</v>
      </c>
      <c r="I41" s="217">
        <v>1</v>
      </c>
      <c r="J41" s="217">
        <v>1</v>
      </c>
      <c r="K41" s="217">
        <v>1</v>
      </c>
      <c r="L41" s="217">
        <v>1</v>
      </c>
      <c r="M41" s="217">
        <v>1</v>
      </c>
      <c r="N41" s="217">
        <v>6</v>
      </c>
      <c r="O41" s="228">
        <f t="shared" si="50"/>
        <v>32</v>
      </c>
      <c r="P41" s="217">
        <f t="shared" si="44"/>
        <v>15</v>
      </c>
      <c r="Q41" s="217">
        <v>3</v>
      </c>
      <c r="R41" s="217">
        <v>2</v>
      </c>
      <c r="S41" s="217">
        <v>1</v>
      </c>
      <c r="T41" s="217">
        <v>2</v>
      </c>
      <c r="U41" s="217">
        <v>2</v>
      </c>
      <c r="V41" s="217">
        <v>1</v>
      </c>
      <c r="W41" s="217">
        <v>2</v>
      </c>
      <c r="X41" s="228">
        <f t="shared" si="51"/>
        <v>28</v>
      </c>
      <c r="Y41" s="229">
        <f t="shared" si="45"/>
        <v>13</v>
      </c>
      <c r="Z41" s="217">
        <v>1</v>
      </c>
      <c r="AA41" s="217">
        <v>1</v>
      </c>
      <c r="AB41" s="217">
        <v>4</v>
      </c>
      <c r="AC41" s="217">
        <v>1</v>
      </c>
      <c r="AD41" s="217">
        <v>2</v>
      </c>
      <c r="AE41" s="217">
        <v>3</v>
      </c>
      <c r="AF41" s="217">
        <v>4000</v>
      </c>
      <c r="AG41" s="217">
        <v>3</v>
      </c>
      <c r="AH41" s="217">
        <v>5000</v>
      </c>
      <c r="AI41" s="228">
        <f t="shared" si="46"/>
        <v>28</v>
      </c>
      <c r="AJ41" s="229">
        <f t="shared" si="47"/>
        <v>15</v>
      </c>
      <c r="AK41" s="217">
        <v>5</v>
      </c>
      <c r="AL41" s="217">
        <v>8000</v>
      </c>
      <c r="AM41" s="217">
        <v>1</v>
      </c>
      <c r="AN41" s="217">
        <v>1200</v>
      </c>
      <c r="AO41" s="217">
        <v>1</v>
      </c>
      <c r="AP41" s="217">
        <v>1200</v>
      </c>
      <c r="AQ41" s="217">
        <v>2</v>
      </c>
      <c r="AR41" s="217">
        <v>3500</v>
      </c>
      <c r="AS41" s="217">
        <v>1</v>
      </c>
      <c r="AT41" s="217">
        <v>1400</v>
      </c>
      <c r="AU41" s="217">
        <v>2</v>
      </c>
      <c r="AV41" s="217">
        <v>2800</v>
      </c>
      <c r="AW41" s="217">
        <v>4</v>
      </c>
      <c r="AX41" s="217">
        <v>7000</v>
      </c>
      <c r="AY41" s="217">
        <v>1</v>
      </c>
      <c r="AZ41" s="217">
        <v>1300</v>
      </c>
      <c r="BA41" s="228">
        <f t="shared" si="48"/>
        <v>28</v>
      </c>
      <c r="BB41" s="229">
        <f t="shared" si="49"/>
        <v>17</v>
      </c>
      <c r="BC41" s="309">
        <f t="shared" si="52"/>
        <v>116</v>
      </c>
      <c r="BD41" s="309">
        <f t="shared" si="53"/>
        <v>60</v>
      </c>
      <c r="BE41" s="312">
        <f t="shared" si="54"/>
        <v>0.517241379310345</v>
      </c>
    </row>
    <row r="42" spans="1:57">
      <c r="A42" s="208" t="s">
        <v>125</v>
      </c>
      <c r="B42" s="209" t="s">
        <v>26</v>
      </c>
      <c r="C42" s="209"/>
      <c r="D42" s="211" t="s">
        <v>119</v>
      </c>
      <c r="E42" s="210" t="s">
        <v>120</v>
      </c>
      <c r="F42" s="216">
        <v>4</v>
      </c>
      <c r="G42" s="217">
        <v>4</v>
      </c>
      <c r="H42" s="217">
        <v>0</v>
      </c>
      <c r="I42" s="217">
        <v>0</v>
      </c>
      <c r="J42" s="217">
        <v>0</v>
      </c>
      <c r="K42" s="217">
        <v>0</v>
      </c>
      <c r="L42" s="217">
        <v>1</v>
      </c>
      <c r="M42" s="217">
        <v>0</v>
      </c>
      <c r="N42" s="217">
        <v>0</v>
      </c>
      <c r="O42" s="228">
        <f t="shared" ref="O42:O62" si="55">F42*8</f>
        <v>32</v>
      </c>
      <c r="P42" s="217">
        <f t="shared" ref="P42:P62" si="56">G42+H42+I42+J42+K42+L42+M42+N42</f>
        <v>5</v>
      </c>
      <c r="Q42" s="217">
        <v>0</v>
      </c>
      <c r="R42" s="217">
        <v>0</v>
      </c>
      <c r="S42" s="217">
        <v>0</v>
      </c>
      <c r="T42" s="217">
        <v>0</v>
      </c>
      <c r="U42" s="217">
        <v>0</v>
      </c>
      <c r="V42" s="217">
        <v>3</v>
      </c>
      <c r="W42" s="217">
        <v>7</v>
      </c>
      <c r="X42" s="228">
        <f t="shared" ref="X42:X62" si="57">(F42*7)</f>
        <v>28</v>
      </c>
      <c r="Y42" s="229">
        <f t="shared" ref="Y42:Y62" si="58">SUM(Q42:W42)</f>
        <v>10</v>
      </c>
      <c r="Z42" s="217">
        <v>0</v>
      </c>
      <c r="AA42" s="217">
        <v>0</v>
      </c>
      <c r="AB42" s="217">
        <v>2</v>
      </c>
      <c r="AC42" s="217">
        <v>0</v>
      </c>
      <c r="AD42" s="217">
        <v>0</v>
      </c>
      <c r="AE42" s="217">
        <v>0</v>
      </c>
      <c r="AF42" s="217">
        <v>0</v>
      </c>
      <c r="AG42" s="217">
        <v>2</v>
      </c>
      <c r="AH42" s="217">
        <v>2919</v>
      </c>
      <c r="AI42" s="228">
        <f t="shared" ref="AI42:AI62" si="59">(F42*7)</f>
        <v>28</v>
      </c>
      <c r="AJ42" s="229">
        <f t="shared" ref="AJ42:AJ62" si="60">Z42+AA42+AB42+AC42+AD42+AE42+AG42</f>
        <v>4</v>
      </c>
      <c r="AK42" s="217">
        <v>1</v>
      </c>
      <c r="AL42" s="217">
        <v>899</v>
      </c>
      <c r="AM42" s="217">
        <v>2</v>
      </c>
      <c r="AN42" s="217">
        <v>4500</v>
      </c>
      <c r="AO42" s="217">
        <v>0</v>
      </c>
      <c r="AP42" s="217">
        <v>0</v>
      </c>
      <c r="AQ42" s="217">
        <v>0</v>
      </c>
      <c r="AR42" s="217">
        <v>0</v>
      </c>
      <c r="AS42" s="217">
        <v>5</v>
      </c>
      <c r="AT42" s="217">
        <v>9500</v>
      </c>
      <c r="AU42" s="217">
        <v>1</v>
      </c>
      <c r="AV42" s="217">
        <v>1479</v>
      </c>
      <c r="AW42" s="217">
        <v>5</v>
      </c>
      <c r="AX42" s="217">
        <v>9500</v>
      </c>
      <c r="AY42" s="217">
        <v>3</v>
      </c>
      <c r="AZ42" s="217">
        <v>4000</v>
      </c>
      <c r="BA42" s="228">
        <f t="shared" ref="BA42:BA62" si="61">(F42*7)</f>
        <v>28</v>
      </c>
      <c r="BB42" s="229">
        <f t="shared" ref="BB42:BB62" si="62">AK42+AM42+AO42+AQ42+AS42+AU42+AW42+AY42</f>
        <v>17</v>
      </c>
      <c r="BC42" s="309">
        <f t="shared" si="52"/>
        <v>116</v>
      </c>
      <c r="BD42" s="309">
        <f t="shared" ref="BD42:BD62" si="63">P42+Y42+AJ42+BB42</f>
        <v>36</v>
      </c>
      <c r="BE42" s="312">
        <f t="shared" ref="BE42:BE62" si="64">BD42/BC42</f>
        <v>0.310344827586207</v>
      </c>
    </row>
    <row r="43" spans="1:57">
      <c r="A43" s="208" t="s">
        <v>125</v>
      </c>
      <c r="B43" s="209" t="s">
        <v>26</v>
      </c>
      <c r="C43" s="209"/>
      <c r="D43" s="211" t="s">
        <v>121</v>
      </c>
      <c r="E43" s="210" t="s">
        <v>122</v>
      </c>
      <c r="F43" s="216">
        <v>4</v>
      </c>
      <c r="G43" s="217">
        <v>4</v>
      </c>
      <c r="H43" s="217">
        <v>3</v>
      </c>
      <c r="I43" s="217">
        <v>3</v>
      </c>
      <c r="J43" s="217">
        <v>1</v>
      </c>
      <c r="K43" s="217">
        <v>0</v>
      </c>
      <c r="L43" s="217">
        <v>2</v>
      </c>
      <c r="M43" s="217">
        <v>1</v>
      </c>
      <c r="N43" s="217">
        <v>2</v>
      </c>
      <c r="O43" s="228">
        <f t="shared" si="55"/>
        <v>32</v>
      </c>
      <c r="P43" s="217">
        <f t="shared" si="56"/>
        <v>16</v>
      </c>
      <c r="Q43" s="217">
        <v>2</v>
      </c>
      <c r="R43" s="217">
        <v>0</v>
      </c>
      <c r="S43" s="217">
        <v>0</v>
      </c>
      <c r="T43" s="217">
        <v>0</v>
      </c>
      <c r="U43" s="217">
        <v>0</v>
      </c>
      <c r="V43" s="217">
        <v>0</v>
      </c>
      <c r="W43" s="217">
        <v>4</v>
      </c>
      <c r="X43" s="228">
        <f t="shared" si="57"/>
        <v>28</v>
      </c>
      <c r="Y43" s="229">
        <f t="shared" si="58"/>
        <v>6</v>
      </c>
      <c r="Z43" s="217">
        <v>4</v>
      </c>
      <c r="AA43" s="217">
        <v>5</v>
      </c>
      <c r="AB43" s="217">
        <v>0</v>
      </c>
      <c r="AC43" s="217">
        <v>0</v>
      </c>
      <c r="AD43" s="217">
        <v>2</v>
      </c>
      <c r="AE43" s="217">
        <v>3</v>
      </c>
      <c r="AF43" s="217">
        <v>4278</v>
      </c>
      <c r="AG43" s="217">
        <v>4</v>
      </c>
      <c r="AH43" s="217">
        <v>4319</v>
      </c>
      <c r="AI43" s="228">
        <f t="shared" si="59"/>
        <v>28</v>
      </c>
      <c r="AJ43" s="229">
        <f t="shared" si="60"/>
        <v>18</v>
      </c>
      <c r="AK43" s="217">
        <v>5</v>
      </c>
      <c r="AL43" s="217">
        <v>7117</v>
      </c>
      <c r="AM43" s="217">
        <v>1</v>
      </c>
      <c r="AN43" s="217">
        <v>919</v>
      </c>
      <c r="AO43" s="217">
        <v>1</v>
      </c>
      <c r="AP43" s="217">
        <v>1399</v>
      </c>
      <c r="AQ43" s="217">
        <v>0</v>
      </c>
      <c r="AR43" s="217">
        <v>0</v>
      </c>
      <c r="AS43" s="217">
        <v>0</v>
      </c>
      <c r="AT43" s="217">
        <v>0</v>
      </c>
      <c r="AU43" s="217">
        <v>5</v>
      </c>
      <c r="AV43" s="217">
        <v>5718</v>
      </c>
      <c r="AW43" s="217">
        <v>0</v>
      </c>
      <c r="AX43" s="217">
        <v>0</v>
      </c>
      <c r="AY43" s="217">
        <v>1</v>
      </c>
      <c r="AZ43" s="217">
        <v>1299</v>
      </c>
      <c r="BA43" s="228">
        <f t="shared" si="61"/>
        <v>28</v>
      </c>
      <c r="BB43" s="229">
        <f t="shared" si="62"/>
        <v>13</v>
      </c>
      <c r="BC43" s="309">
        <f t="shared" si="52"/>
        <v>116</v>
      </c>
      <c r="BD43" s="309">
        <f t="shared" si="63"/>
        <v>53</v>
      </c>
      <c r="BE43" s="312">
        <f t="shared" si="64"/>
        <v>0.456896551724138</v>
      </c>
    </row>
    <row r="44" spans="1:57">
      <c r="A44" s="208" t="s">
        <v>125</v>
      </c>
      <c r="B44" s="209" t="s">
        <v>26</v>
      </c>
      <c r="C44" s="209"/>
      <c r="D44" s="211" t="s">
        <v>126</v>
      </c>
      <c r="E44" s="210" t="s">
        <v>127</v>
      </c>
      <c r="F44" s="216">
        <v>6</v>
      </c>
      <c r="G44" s="217">
        <v>3</v>
      </c>
      <c r="H44" s="217">
        <v>0</v>
      </c>
      <c r="I44" s="217">
        <v>0</v>
      </c>
      <c r="J44" s="217">
        <v>0</v>
      </c>
      <c r="K44" s="217">
        <v>1</v>
      </c>
      <c r="L44" s="217">
        <v>0</v>
      </c>
      <c r="M44" s="217">
        <v>0</v>
      </c>
      <c r="N44" s="217">
        <v>1</v>
      </c>
      <c r="O44" s="228">
        <f t="shared" si="55"/>
        <v>48</v>
      </c>
      <c r="P44" s="217">
        <f t="shared" si="56"/>
        <v>5</v>
      </c>
      <c r="Q44" s="217">
        <v>0</v>
      </c>
      <c r="R44" s="217">
        <v>0</v>
      </c>
      <c r="S44" s="217">
        <v>1</v>
      </c>
      <c r="T44" s="217">
        <v>2</v>
      </c>
      <c r="U44" s="217">
        <v>3</v>
      </c>
      <c r="V44" s="217">
        <v>2</v>
      </c>
      <c r="W44" s="217">
        <v>5</v>
      </c>
      <c r="X44" s="228">
        <f t="shared" si="57"/>
        <v>42</v>
      </c>
      <c r="Y44" s="229">
        <f t="shared" si="58"/>
        <v>13</v>
      </c>
      <c r="Z44" s="217">
        <v>2</v>
      </c>
      <c r="AA44" s="217">
        <v>0</v>
      </c>
      <c r="AB44" s="217">
        <v>1</v>
      </c>
      <c r="AC44" s="217">
        <v>1</v>
      </c>
      <c r="AD44" s="217">
        <v>2</v>
      </c>
      <c r="AE44" s="217">
        <v>1</v>
      </c>
      <c r="AF44" s="217">
        <v>1500</v>
      </c>
      <c r="AG44" s="217">
        <v>6</v>
      </c>
      <c r="AH44" s="217">
        <v>12000</v>
      </c>
      <c r="AI44" s="228">
        <f t="shared" si="59"/>
        <v>42</v>
      </c>
      <c r="AJ44" s="229">
        <f t="shared" si="60"/>
        <v>13</v>
      </c>
      <c r="AK44" s="217">
        <v>1</v>
      </c>
      <c r="AL44" s="217">
        <v>2999</v>
      </c>
      <c r="AM44" s="217">
        <v>1</v>
      </c>
      <c r="AN44" s="217">
        <v>999</v>
      </c>
      <c r="AO44" s="217">
        <v>2</v>
      </c>
      <c r="AP44" s="217">
        <v>3000</v>
      </c>
      <c r="AQ44" s="217">
        <v>2</v>
      </c>
      <c r="AR44" s="217">
        <v>4300</v>
      </c>
      <c r="AS44" s="217">
        <v>3</v>
      </c>
      <c r="AT44" s="217">
        <v>4000</v>
      </c>
      <c r="AU44" s="217">
        <v>1</v>
      </c>
      <c r="AV44" s="217">
        <v>999</v>
      </c>
      <c r="AW44" s="217">
        <v>3</v>
      </c>
      <c r="AX44" s="217">
        <v>4000</v>
      </c>
      <c r="AY44" s="217">
        <v>1</v>
      </c>
      <c r="AZ44" s="217">
        <v>3499</v>
      </c>
      <c r="BA44" s="228">
        <f t="shared" si="61"/>
        <v>42</v>
      </c>
      <c r="BB44" s="229">
        <f t="shared" si="62"/>
        <v>14</v>
      </c>
      <c r="BC44" s="309">
        <f t="shared" si="52"/>
        <v>174</v>
      </c>
      <c r="BD44" s="309">
        <f t="shared" si="63"/>
        <v>45</v>
      </c>
      <c r="BE44" s="312">
        <f t="shared" si="64"/>
        <v>0.258620689655172</v>
      </c>
    </row>
    <row r="45" spans="1:57">
      <c r="A45" s="208" t="s">
        <v>125</v>
      </c>
      <c r="B45" s="209" t="s">
        <v>26</v>
      </c>
      <c r="C45" s="209"/>
      <c r="D45" s="211" t="s">
        <v>128</v>
      </c>
      <c r="E45" s="210" t="s">
        <v>129</v>
      </c>
      <c r="F45" s="216">
        <v>4</v>
      </c>
      <c r="G45" s="217">
        <v>0</v>
      </c>
      <c r="H45" s="217">
        <v>0</v>
      </c>
      <c r="I45" s="217">
        <v>0</v>
      </c>
      <c r="J45" s="217">
        <v>2</v>
      </c>
      <c r="K45" s="217">
        <v>1</v>
      </c>
      <c r="L45" s="217">
        <v>0</v>
      </c>
      <c r="M45" s="217">
        <v>4</v>
      </c>
      <c r="N45" s="217">
        <v>8</v>
      </c>
      <c r="O45" s="228">
        <f t="shared" si="55"/>
        <v>32</v>
      </c>
      <c r="P45" s="217">
        <f t="shared" si="56"/>
        <v>15</v>
      </c>
      <c r="Q45" s="217">
        <v>0</v>
      </c>
      <c r="R45" s="217">
        <v>1</v>
      </c>
      <c r="S45" s="217">
        <v>0</v>
      </c>
      <c r="T45" s="217">
        <v>4</v>
      </c>
      <c r="U45" s="217">
        <v>0</v>
      </c>
      <c r="V45" s="217">
        <v>7</v>
      </c>
      <c r="W45" s="217">
        <v>9</v>
      </c>
      <c r="X45" s="228">
        <f t="shared" si="57"/>
        <v>28</v>
      </c>
      <c r="Y45" s="229">
        <f t="shared" si="58"/>
        <v>21</v>
      </c>
      <c r="Z45" s="217">
        <v>15</v>
      </c>
      <c r="AA45" s="217">
        <v>7</v>
      </c>
      <c r="AB45" s="217">
        <v>1</v>
      </c>
      <c r="AC45" s="217">
        <v>0</v>
      </c>
      <c r="AD45" s="217">
        <v>4</v>
      </c>
      <c r="AE45" s="217">
        <v>1</v>
      </c>
      <c r="AF45" s="217">
        <v>1319</v>
      </c>
      <c r="AG45" s="217">
        <v>2</v>
      </c>
      <c r="AH45" s="217">
        <v>2000</v>
      </c>
      <c r="AI45" s="228">
        <f t="shared" si="59"/>
        <v>28</v>
      </c>
      <c r="AJ45" s="229">
        <f t="shared" si="60"/>
        <v>30</v>
      </c>
      <c r="AK45" s="217">
        <v>0</v>
      </c>
      <c r="AL45" s="217">
        <v>0</v>
      </c>
      <c r="AM45" s="217">
        <v>2</v>
      </c>
      <c r="AN45" s="217">
        <v>1200</v>
      </c>
      <c r="AO45" s="217">
        <v>0</v>
      </c>
      <c r="AP45" s="217">
        <v>0</v>
      </c>
      <c r="AQ45" s="217">
        <v>0</v>
      </c>
      <c r="AR45" s="217">
        <v>0</v>
      </c>
      <c r="AS45" s="217">
        <v>2</v>
      </c>
      <c r="AT45" s="217">
        <v>5000</v>
      </c>
      <c r="AU45" s="217">
        <v>3</v>
      </c>
      <c r="AV45" s="217">
        <v>3390</v>
      </c>
      <c r="AW45" s="217">
        <v>2</v>
      </c>
      <c r="AX45" s="217">
        <v>5000</v>
      </c>
      <c r="AY45" s="217">
        <v>4</v>
      </c>
      <c r="AZ45" s="217">
        <v>3000</v>
      </c>
      <c r="BA45" s="228">
        <f t="shared" si="61"/>
        <v>28</v>
      </c>
      <c r="BB45" s="229">
        <f t="shared" si="62"/>
        <v>13</v>
      </c>
      <c r="BC45" s="309">
        <f t="shared" si="52"/>
        <v>116</v>
      </c>
      <c r="BD45" s="309">
        <f t="shared" si="63"/>
        <v>79</v>
      </c>
      <c r="BE45" s="312">
        <f t="shared" si="64"/>
        <v>0.681034482758621</v>
      </c>
    </row>
    <row r="46" spans="1:57">
      <c r="A46" s="208" t="s">
        <v>125</v>
      </c>
      <c r="B46" s="209" t="s">
        <v>26</v>
      </c>
      <c r="C46" s="209" t="s">
        <v>298</v>
      </c>
      <c r="D46" s="211" t="s">
        <v>130</v>
      </c>
      <c r="E46" s="210" t="s">
        <v>131</v>
      </c>
      <c r="F46" s="216">
        <v>7</v>
      </c>
      <c r="G46" s="217">
        <v>12</v>
      </c>
      <c r="H46" s="217">
        <v>2</v>
      </c>
      <c r="I46" s="217">
        <v>7</v>
      </c>
      <c r="J46" s="217">
        <v>0</v>
      </c>
      <c r="K46" s="217">
        <v>2</v>
      </c>
      <c r="L46" s="217">
        <v>0</v>
      </c>
      <c r="M46" s="217">
        <v>0</v>
      </c>
      <c r="N46" s="217">
        <v>0</v>
      </c>
      <c r="O46" s="228">
        <f t="shared" si="55"/>
        <v>56</v>
      </c>
      <c r="P46" s="217">
        <f t="shared" si="56"/>
        <v>23</v>
      </c>
      <c r="Q46" s="217">
        <v>1</v>
      </c>
      <c r="R46" s="217">
        <v>0</v>
      </c>
      <c r="S46" s="217">
        <v>0</v>
      </c>
      <c r="T46" s="217">
        <v>4</v>
      </c>
      <c r="U46" s="217">
        <v>3</v>
      </c>
      <c r="V46" s="217">
        <v>2</v>
      </c>
      <c r="W46" s="217">
        <v>4</v>
      </c>
      <c r="X46" s="228">
        <f t="shared" si="57"/>
        <v>49</v>
      </c>
      <c r="Y46" s="229">
        <f t="shared" si="58"/>
        <v>14</v>
      </c>
      <c r="Z46" s="217">
        <v>2</v>
      </c>
      <c r="AA46" s="217">
        <v>0</v>
      </c>
      <c r="AB46" s="217">
        <v>0</v>
      </c>
      <c r="AC46" s="217">
        <v>1</v>
      </c>
      <c r="AD46" s="217">
        <v>4</v>
      </c>
      <c r="AE46" s="217">
        <v>4</v>
      </c>
      <c r="AF46" s="217">
        <v>4678</v>
      </c>
      <c r="AG46" s="217">
        <v>4</v>
      </c>
      <c r="AH46" s="217">
        <v>5000</v>
      </c>
      <c r="AI46" s="228">
        <f t="shared" si="59"/>
        <v>49</v>
      </c>
      <c r="AJ46" s="229">
        <f t="shared" si="60"/>
        <v>15</v>
      </c>
      <c r="AK46" s="217">
        <v>0</v>
      </c>
      <c r="AL46" s="217">
        <v>0</v>
      </c>
      <c r="AM46" s="217">
        <v>1</v>
      </c>
      <c r="AN46" s="217">
        <v>1319</v>
      </c>
      <c r="AO46" s="217">
        <v>0</v>
      </c>
      <c r="AP46" s="217">
        <v>0</v>
      </c>
      <c r="AQ46" s="217">
        <v>5</v>
      </c>
      <c r="AR46" s="217">
        <v>8300</v>
      </c>
      <c r="AS46" s="217">
        <v>14</v>
      </c>
      <c r="AT46" s="217">
        <v>16355</v>
      </c>
      <c r="AU46" s="217">
        <v>3</v>
      </c>
      <c r="AV46" s="217">
        <v>2400</v>
      </c>
      <c r="AW46" s="217">
        <v>15</v>
      </c>
      <c r="AX46" s="217">
        <v>16355</v>
      </c>
      <c r="AY46" s="310">
        <v>3</v>
      </c>
      <c r="AZ46" s="310">
        <v>4000</v>
      </c>
      <c r="BA46" s="228">
        <f t="shared" si="61"/>
        <v>49</v>
      </c>
      <c r="BB46" s="229">
        <f t="shared" si="62"/>
        <v>41</v>
      </c>
      <c r="BC46" s="309">
        <f t="shared" si="52"/>
        <v>203</v>
      </c>
      <c r="BD46" s="309">
        <f t="shared" si="63"/>
        <v>93</v>
      </c>
      <c r="BE46" s="312">
        <f t="shared" si="64"/>
        <v>0.458128078817734</v>
      </c>
    </row>
    <row r="47" spans="1:57">
      <c r="A47" s="208" t="s">
        <v>134</v>
      </c>
      <c r="B47" s="209" t="s">
        <v>26</v>
      </c>
      <c r="C47" s="209" t="s">
        <v>298</v>
      </c>
      <c r="D47" s="211" t="s">
        <v>135</v>
      </c>
      <c r="E47" s="210" t="s">
        <v>136</v>
      </c>
      <c r="F47" s="216">
        <v>10</v>
      </c>
      <c r="G47" s="217">
        <v>11</v>
      </c>
      <c r="H47" s="217">
        <v>9</v>
      </c>
      <c r="I47" s="217">
        <v>8</v>
      </c>
      <c r="J47" s="217">
        <v>8</v>
      </c>
      <c r="K47" s="217">
        <v>9</v>
      </c>
      <c r="L47" s="217">
        <v>20</v>
      </c>
      <c r="M47" s="217">
        <v>4</v>
      </c>
      <c r="N47" s="217">
        <v>5</v>
      </c>
      <c r="O47" s="228">
        <f t="shared" si="55"/>
        <v>80</v>
      </c>
      <c r="P47" s="217">
        <f t="shared" si="56"/>
        <v>74</v>
      </c>
      <c r="Q47" s="217">
        <v>2</v>
      </c>
      <c r="R47" s="217">
        <v>1</v>
      </c>
      <c r="S47" s="217">
        <v>8</v>
      </c>
      <c r="T47" s="217">
        <v>2</v>
      </c>
      <c r="U47" s="217">
        <v>3</v>
      </c>
      <c r="V47" s="217">
        <v>7</v>
      </c>
      <c r="W47" s="217">
        <v>9</v>
      </c>
      <c r="X47" s="228">
        <f t="shared" si="57"/>
        <v>70</v>
      </c>
      <c r="Y47" s="229">
        <f t="shared" si="58"/>
        <v>32</v>
      </c>
      <c r="Z47" s="217">
        <v>2</v>
      </c>
      <c r="AA47" s="217">
        <v>1</v>
      </c>
      <c r="AB47" s="217">
        <v>1</v>
      </c>
      <c r="AC47" s="217">
        <v>5</v>
      </c>
      <c r="AD47" s="217">
        <v>3</v>
      </c>
      <c r="AE47" s="217">
        <v>6</v>
      </c>
      <c r="AF47" s="217">
        <v>7499</v>
      </c>
      <c r="AG47" s="217">
        <v>9</v>
      </c>
      <c r="AH47" s="217">
        <v>12487</v>
      </c>
      <c r="AI47" s="228">
        <f t="shared" si="59"/>
        <v>70</v>
      </c>
      <c r="AJ47" s="229">
        <f t="shared" si="60"/>
        <v>27</v>
      </c>
      <c r="AK47" s="217">
        <v>23</v>
      </c>
      <c r="AL47" s="217">
        <v>30443</v>
      </c>
      <c r="AM47" s="217">
        <v>1</v>
      </c>
      <c r="AN47" s="217">
        <v>1299</v>
      </c>
      <c r="AO47" s="217">
        <v>1</v>
      </c>
      <c r="AP47" s="217">
        <v>1856</v>
      </c>
      <c r="AQ47" s="217">
        <v>4</v>
      </c>
      <c r="AR47" s="217">
        <v>8298</v>
      </c>
      <c r="AS47" s="217">
        <v>3</v>
      </c>
      <c r="AT47" s="217">
        <v>7482</v>
      </c>
      <c r="AU47" s="217">
        <v>2</v>
      </c>
      <c r="AV47" s="217">
        <v>4352</v>
      </c>
      <c r="AW47" s="217">
        <v>7</v>
      </c>
      <c r="AX47" s="217">
        <v>13868</v>
      </c>
      <c r="AY47" s="217">
        <v>6</v>
      </c>
      <c r="AZ47" s="217">
        <v>10213</v>
      </c>
      <c r="BA47" s="228">
        <f t="shared" si="61"/>
        <v>70</v>
      </c>
      <c r="BB47" s="229">
        <f t="shared" si="62"/>
        <v>47</v>
      </c>
      <c r="BC47" s="309">
        <f t="shared" si="52"/>
        <v>290</v>
      </c>
      <c r="BD47" s="309">
        <f t="shared" si="63"/>
        <v>180</v>
      </c>
      <c r="BE47" s="312">
        <f t="shared" si="64"/>
        <v>0.620689655172414</v>
      </c>
    </row>
    <row r="48" spans="1:57">
      <c r="A48" s="208" t="s">
        <v>319</v>
      </c>
      <c r="B48" s="209" t="s">
        <v>26</v>
      </c>
      <c r="C48" s="209"/>
      <c r="D48" s="211" t="s">
        <v>137</v>
      </c>
      <c r="E48" s="210" t="s">
        <v>138</v>
      </c>
      <c r="F48" s="216">
        <v>4</v>
      </c>
      <c r="G48" s="217">
        <v>5</v>
      </c>
      <c r="H48" s="217">
        <v>1</v>
      </c>
      <c r="I48" s="217">
        <v>1</v>
      </c>
      <c r="J48" s="217">
        <v>0</v>
      </c>
      <c r="K48" s="217">
        <v>0</v>
      </c>
      <c r="L48" s="217">
        <v>1</v>
      </c>
      <c r="M48" s="217">
        <v>0</v>
      </c>
      <c r="N48" s="217">
        <v>1</v>
      </c>
      <c r="O48" s="228">
        <f t="shared" si="55"/>
        <v>32</v>
      </c>
      <c r="P48" s="217">
        <f t="shared" si="56"/>
        <v>9</v>
      </c>
      <c r="Q48" s="217">
        <v>1</v>
      </c>
      <c r="R48" s="217">
        <v>5</v>
      </c>
      <c r="S48" s="217">
        <v>0</v>
      </c>
      <c r="T48" s="217">
        <v>1</v>
      </c>
      <c r="U48" s="217">
        <v>1</v>
      </c>
      <c r="V48" s="217">
        <v>3</v>
      </c>
      <c r="W48" s="217">
        <v>3</v>
      </c>
      <c r="X48" s="228">
        <f t="shared" si="57"/>
        <v>28</v>
      </c>
      <c r="Y48" s="229">
        <f t="shared" si="58"/>
        <v>14</v>
      </c>
      <c r="Z48" s="217">
        <v>5</v>
      </c>
      <c r="AA48" s="217">
        <v>0</v>
      </c>
      <c r="AB48" s="217">
        <v>1</v>
      </c>
      <c r="AC48" s="217">
        <v>5</v>
      </c>
      <c r="AD48" s="217">
        <v>1</v>
      </c>
      <c r="AE48" s="217">
        <v>2</v>
      </c>
      <c r="AF48" s="217">
        <v>2679</v>
      </c>
      <c r="AG48" s="217">
        <v>4</v>
      </c>
      <c r="AH48" s="217">
        <v>8117</v>
      </c>
      <c r="AI48" s="228">
        <f t="shared" si="59"/>
        <v>28</v>
      </c>
      <c r="AJ48" s="229">
        <f t="shared" si="60"/>
        <v>18</v>
      </c>
      <c r="AK48" s="217">
        <v>6</v>
      </c>
      <c r="AL48" s="217">
        <v>6757</v>
      </c>
      <c r="AM48" s="217">
        <v>3</v>
      </c>
      <c r="AN48" s="217">
        <v>2800</v>
      </c>
      <c r="AO48" s="217">
        <v>3</v>
      </c>
      <c r="AP48" s="217">
        <v>2762</v>
      </c>
      <c r="AQ48" s="217">
        <v>4</v>
      </c>
      <c r="AR48" s="217">
        <v>4358</v>
      </c>
      <c r="AS48" s="217">
        <v>2</v>
      </c>
      <c r="AT48" s="217">
        <v>1598</v>
      </c>
      <c r="AU48" s="217">
        <v>9</v>
      </c>
      <c r="AV48" s="217">
        <v>11300</v>
      </c>
      <c r="AW48" s="217">
        <v>12</v>
      </c>
      <c r="AX48" s="217">
        <v>13000</v>
      </c>
      <c r="AY48" s="217">
        <v>0</v>
      </c>
      <c r="AZ48" s="217">
        <v>0</v>
      </c>
      <c r="BA48" s="228">
        <f t="shared" si="61"/>
        <v>28</v>
      </c>
      <c r="BB48" s="229">
        <f t="shared" si="62"/>
        <v>39</v>
      </c>
      <c r="BC48" s="309">
        <f t="shared" si="52"/>
        <v>116</v>
      </c>
      <c r="BD48" s="309">
        <f t="shared" si="63"/>
        <v>80</v>
      </c>
      <c r="BE48" s="312">
        <f t="shared" si="64"/>
        <v>0.689655172413793</v>
      </c>
    </row>
    <row r="49" spans="1:57">
      <c r="A49" s="208" t="s">
        <v>319</v>
      </c>
      <c r="B49" s="209" t="s">
        <v>26</v>
      </c>
      <c r="C49" s="209"/>
      <c r="D49" s="211" t="s">
        <v>139</v>
      </c>
      <c r="E49" s="210" t="s">
        <v>140</v>
      </c>
      <c r="F49" s="216">
        <v>4</v>
      </c>
      <c r="G49" s="217">
        <v>3</v>
      </c>
      <c r="H49" s="217">
        <v>1</v>
      </c>
      <c r="I49" s="217">
        <v>0</v>
      </c>
      <c r="J49" s="217">
        <v>3</v>
      </c>
      <c r="K49" s="217">
        <v>4</v>
      </c>
      <c r="L49" s="217">
        <v>2</v>
      </c>
      <c r="M49" s="217">
        <v>1</v>
      </c>
      <c r="N49" s="217">
        <v>2</v>
      </c>
      <c r="O49" s="228">
        <f t="shared" si="55"/>
        <v>32</v>
      </c>
      <c r="P49" s="217">
        <f t="shared" si="56"/>
        <v>16</v>
      </c>
      <c r="Q49" s="217">
        <v>0</v>
      </c>
      <c r="R49" s="217">
        <v>0</v>
      </c>
      <c r="S49" s="217">
        <v>0</v>
      </c>
      <c r="T49" s="217">
        <v>0</v>
      </c>
      <c r="U49" s="217">
        <v>1</v>
      </c>
      <c r="V49" s="217">
        <v>1</v>
      </c>
      <c r="W49" s="217">
        <v>1</v>
      </c>
      <c r="X49" s="228">
        <f t="shared" si="57"/>
        <v>28</v>
      </c>
      <c r="Y49" s="229">
        <f t="shared" si="58"/>
        <v>3</v>
      </c>
      <c r="Z49" s="217">
        <v>1</v>
      </c>
      <c r="AA49" s="217">
        <v>0</v>
      </c>
      <c r="AB49" s="217">
        <v>0</v>
      </c>
      <c r="AC49" s="217">
        <v>0</v>
      </c>
      <c r="AD49" s="217">
        <v>1</v>
      </c>
      <c r="AE49" s="217">
        <v>3</v>
      </c>
      <c r="AF49" s="217">
        <v>3798</v>
      </c>
      <c r="AG49" s="217">
        <v>4</v>
      </c>
      <c r="AH49" s="217">
        <v>7674</v>
      </c>
      <c r="AI49" s="228">
        <f t="shared" si="59"/>
        <v>28</v>
      </c>
      <c r="AJ49" s="229">
        <f t="shared" si="60"/>
        <v>9</v>
      </c>
      <c r="AK49" s="217">
        <v>0</v>
      </c>
      <c r="AL49" s="217">
        <v>0</v>
      </c>
      <c r="AM49" s="217">
        <v>0</v>
      </c>
      <c r="AN49" s="217">
        <v>0</v>
      </c>
      <c r="AO49" s="217">
        <v>1</v>
      </c>
      <c r="AP49" s="217">
        <v>1299</v>
      </c>
      <c r="AQ49" s="217">
        <v>1</v>
      </c>
      <c r="AR49" s="217">
        <v>999</v>
      </c>
      <c r="AS49" s="217">
        <v>0</v>
      </c>
      <c r="AT49" s="217">
        <v>0</v>
      </c>
      <c r="AU49" s="217">
        <v>1</v>
      </c>
      <c r="AV49" s="217">
        <v>999</v>
      </c>
      <c r="AW49" s="217">
        <v>0</v>
      </c>
      <c r="AX49" s="217">
        <v>0</v>
      </c>
      <c r="AY49" s="217">
        <v>0</v>
      </c>
      <c r="AZ49" s="217">
        <v>0</v>
      </c>
      <c r="BA49" s="228">
        <f t="shared" si="61"/>
        <v>28</v>
      </c>
      <c r="BB49" s="229">
        <f t="shared" si="62"/>
        <v>3</v>
      </c>
      <c r="BC49" s="309">
        <f t="shared" si="52"/>
        <v>116</v>
      </c>
      <c r="BD49" s="309">
        <f t="shared" si="63"/>
        <v>31</v>
      </c>
      <c r="BE49" s="312">
        <f t="shared" si="64"/>
        <v>0.267241379310345</v>
      </c>
    </row>
    <row r="50" spans="1:57">
      <c r="A50" s="208" t="s">
        <v>157</v>
      </c>
      <c r="B50" s="209" t="s">
        <v>26</v>
      </c>
      <c r="C50" s="209"/>
      <c r="D50" s="211" t="s">
        <v>158</v>
      </c>
      <c r="E50" s="210" t="s">
        <v>159</v>
      </c>
      <c r="F50" s="216">
        <v>4</v>
      </c>
      <c r="G50" s="217">
        <v>4</v>
      </c>
      <c r="H50" s="217">
        <v>0</v>
      </c>
      <c r="I50" s="217">
        <v>0</v>
      </c>
      <c r="J50" s="217">
        <v>2</v>
      </c>
      <c r="K50" s="217">
        <v>1</v>
      </c>
      <c r="L50" s="217">
        <v>1</v>
      </c>
      <c r="M50" s="217">
        <v>1</v>
      </c>
      <c r="N50" s="217">
        <v>3</v>
      </c>
      <c r="O50" s="228">
        <f t="shared" si="55"/>
        <v>32</v>
      </c>
      <c r="P50" s="217">
        <f t="shared" si="56"/>
        <v>12</v>
      </c>
      <c r="Q50" s="217">
        <v>0</v>
      </c>
      <c r="R50" s="217">
        <v>0</v>
      </c>
      <c r="S50" s="217">
        <v>3</v>
      </c>
      <c r="T50" s="217">
        <v>3</v>
      </c>
      <c r="U50" s="217">
        <v>0</v>
      </c>
      <c r="V50" s="217">
        <v>5</v>
      </c>
      <c r="W50" s="217">
        <v>6</v>
      </c>
      <c r="X50" s="228">
        <f t="shared" si="57"/>
        <v>28</v>
      </c>
      <c r="Y50" s="229">
        <f t="shared" si="58"/>
        <v>17</v>
      </c>
      <c r="Z50" s="217">
        <v>0</v>
      </c>
      <c r="AA50" s="217">
        <v>2</v>
      </c>
      <c r="AB50" s="217">
        <v>2</v>
      </c>
      <c r="AC50" s="217">
        <v>2</v>
      </c>
      <c r="AD50" s="217">
        <v>1</v>
      </c>
      <c r="AE50" s="217">
        <v>2</v>
      </c>
      <c r="AF50" s="217">
        <v>3000</v>
      </c>
      <c r="AG50" s="217">
        <v>3</v>
      </c>
      <c r="AH50" s="217">
        <v>3000</v>
      </c>
      <c r="AI50" s="228">
        <f t="shared" si="59"/>
        <v>28</v>
      </c>
      <c r="AJ50" s="229">
        <f t="shared" si="60"/>
        <v>12</v>
      </c>
      <c r="AK50" s="217">
        <v>0</v>
      </c>
      <c r="AL50" s="217">
        <v>0</v>
      </c>
      <c r="AM50" s="217">
        <v>1</v>
      </c>
      <c r="AN50" s="217">
        <v>2000</v>
      </c>
      <c r="AO50" s="217">
        <v>0</v>
      </c>
      <c r="AP50" s="217">
        <v>0</v>
      </c>
      <c r="AQ50" s="217">
        <v>3</v>
      </c>
      <c r="AR50" s="303">
        <v>4000</v>
      </c>
      <c r="AS50" s="217">
        <v>1</v>
      </c>
      <c r="AT50" s="217">
        <v>2000</v>
      </c>
      <c r="AU50" s="217">
        <v>1</v>
      </c>
      <c r="AV50" s="217">
        <v>1000</v>
      </c>
      <c r="AW50" s="217">
        <v>1</v>
      </c>
      <c r="AX50" s="217">
        <v>1000</v>
      </c>
      <c r="AY50" s="217">
        <v>0</v>
      </c>
      <c r="AZ50" s="217">
        <v>0</v>
      </c>
      <c r="BA50" s="228">
        <f t="shared" si="61"/>
        <v>28</v>
      </c>
      <c r="BB50" s="229">
        <f t="shared" si="62"/>
        <v>7</v>
      </c>
      <c r="BC50" s="309">
        <f t="shared" si="52"/>
        <v>116</v>
      </c>
      <c r="BD50" s="309">
        <f t="shared" si="63"/>
        <v>48</v>
      </c>
      <c r="BE50" s="312">
        <f t="shared" si="64"/>
        <v>0.413793103448276</v>
      </c>
    </row>
    <row r="51" spans="1:57">
      <c r="A51" s="210" t="s">
        <v>160</v>
      </c>
      <c r="B51" s="209" t="s">
        <v>26</v>
      </c>
      <c r="C51" s="209"/>
      <c r="D51" s="211" t="s">
        <v>161</v>
      </c>
      <c r="E51" s="210" t="s">
        <v>162</v>
      </c>
      <c r="F51" s="216">
        <v>4</v>
      </c>
      <c r="G51" s="217">
        <v>1</v>
      </c>
      <c r="H51" s="217">
        <v>0</v>
      </c>
      <c r="I51" s="217">
        <v>0</v>
      </c>
      <c r="J51" s="217">
        <v>2</v>
      </c>
      <c r="K51" s="217">
        <v>0</v>
      </c>
      <c r="L51" s="217">
        <v>2</v>
      </c>
      <c r="M51" s="217">
        <v>1</v>
      </c>
      <c r="N51" s="217">
        <v>0</v>
      </c>
      <c r="O51" s="228">
        <f t="shared" si="55"/>
        <v>32</v>
      </c>
      <c r="P51" s="217">
        <f t="shared" si="56"/>
        <v>6</v>
      </c>
      <c r="Q51" s="217">
        <v>0</v>
      </c>
      <c r="R51" s="217">
        <v>1</v>
      </c>
      <c r="S51" s="217">
        <v>0</v>
      </c>
      <c r="T51" s="217">
        <v>0</v>
      </c>
      <c r="U51" s="217">
        <v>1</v>
      </c>
      <c r="V51" s="217">
        <v>1</v>
      </c>
      <c r="W51" s="217">
        <v>1</v>
      </c>
      <c r="X51" s="228">
        <f t="shared" si="57"/>
        <v>28</v>
      </c>
      <c r="Y51" s="229">
        <f t="shared" si="58"/>
        <v>4</v>
      </c>
      <c r="Z51" s="217">
        <v>1</v>
      </c>
      <c r="AA51" s="217">
        <v>0</v>
      </c>
      <c r="AB51" s="217">
        <v>0</v>
      </c>
      <c r="AC51" s="217">
        <v>2</v>
      </c>
      <c r="AD51" s="217">
        <v>3</v>
      </c>
      <c r="AE51" s="217">
        <v>3</v>
      </c>
      <c r="AF51" s="217">
        <v>2486</v>
      </c>
      <c r="AG51" s="217">
        <v>0</v>
      </c>
      <c r="AH51" s="217">
        <v>0</v>
      </c>
      <c r="AI51" s="228">
        <f t="shared" si="59"/>
        <v>28</v>
      </c>
      <c r="AJ51" s="229">
        <f t="shared" si="60"/>
        <v>9</v>
      </c>
      <c r="AK51" s="217">
        <v>2</v>
      </c>
      <c r="AL51" s="217">
        <v>1598</v>
      </c>
      <c r="AM51" s="217">
        <v>0</v>
      </c>
      <c r="AN51" s="217">
        <v>0</v>
      </c>
      <c r="AO51" s="217">
        <v>0</v>
      </c>
      <c r="AP51" s="217">
        <v>0</v>
      </c>
      <c r="AQ51" s="217">
        <v>0</v>
      </c>
      <c r="AR51" s="217">
        <v>0</v>
      </c>
      <c r="AS51" s="217">
        <v>0</v>
      </c>
      <c r="AT51" s="217">
        <v>0</v>
      </c>
      <c r="AU51" s="217">
        <v>0</v>
      </c>
      <c r="AV51" s="217">
        <v>0</v>
      </c>
      <c r="AW51" s="217">
        <v>10</v>
      </c>
      <c r="AX51" s="217">
        <v>4889</v>
      </c>
      <c r="AY51" s="217">
        <v>4</v>
      </c>
      <c r="AZ51" s="217">
        <v>3798</v>
      </c>
      <c r="BA51" s="228">
        <f t="shared" si="61"/>
        <v>28</v>
      </c>
      <c r="BB51" s="229">
        <f t="shared" si="62"/>
        <v>16</v>
      </c>
      <c r="BC51" s="309">
        <f t="shared" si="52"/>
        <v>116</v>
      </c>
      <c r="BD51" s="309">
        <f t="shared" si="63"/>
        <v>35</v>
      </c>
      <c r="BE51" s="312">
        <f t="shared" si="64"/>
        <v>0.301724137931034</v>
      </c>
    </row>
    <row r="52" spans="1:57">
      <c r="A52" s="208" t="s">
        <v>157</v>
      </c>
      <c r="B52" s="209" t="s">
        <v>26</v>
      </c>
      <c r="C52" s="209"/>
      <c r="D52" s="211" t="s">
        <v>163</v>
      </c>
      <c r="E52" s="210" t="s">
        <v>326</v>
      </c>
      <c r="F52" s="216">
        <v>5</v>
      </c>
      <c r="G52" s="217">
        <v>4</v>
      </c>
      <c r="H52" s="217">
        <v>2</v>
      </c>
      <c r="I52" s="217">
        <v>3</v>
      </c>
      <c r="J52" s="217">
        <v>2</v>
      </c>
      <c r="K52" s="217">
        <v>0</v>
      </c>
      <c r="L52" s="217">
        <v>2</v>
      </c>
      <c r="M52" s="217">
        <v>5</v>
      </c>
      <c r="N52" s="217">
        <v>4</v>
      </c>
      <c r="O52" s="228">
        <f t="shared" si="55"/>
        <v>40</v>
      </c>
      <c r="P52" s="217">
        <f t="shared" si="56"/>
        <v>22</v>
      </c>
      <c r="Q52" s="217">
        <v>0</v>
      </c>
      <c r="R52" s="217">
        <v>1</v>
      </c>
      <c r="S52" s="217">
        <v>0</v>
      </c>
      <c r="T52" s="217">
        <v>0</v>
      </c>
      <c r="U52" s="217">
        <v>1</v>
      </c>
      <c r="V52" s="217">
        <v>1</v>
      </c>
      <c r="W52" s="217">
        <v>1</v>
      </c>
      <c r="X52" s="228">
        <f t="shared" si="57"/>
        <v>35</v>
      </c>
      <c r="Y52" s="229">
        <f t="shared" si="58"/>
        <v>4</v>
      </c>
      <c r="Z52" s="217">
        <v>0</v>
      </c>
      <c r="AA52" s="217">
        <v>1</v>
      </c>
      <c r="AB52" s="217">
        <v>3</v>
      </c>
      <c r="AC52" s="217">
        <v>0</v>
      </c>
      <c r="AD52" s="217">
        <v>1</v>
      </c>
      <c r="AE52" s="217">
        <v>1</v>
      </c>
      <c r="AF52" s="217">
        <v>2000</v>
      </c>
      <c r="AG52" s="217">
        <v>1</v>
      </c>
      <c r="AH52" s="217">
        <v>2000</v>
      </c>
      <c r="AI52" s="228">
        <f t="shared" si="59"/>
        <v>35</v>
      </c>
      <c r="AJ52" s="229">
        <f t="shared" si="60"/>
        <v>7</v>
      </c>
      <c r="AK52" s="217">
        <v>0</v>
      </c>
      <c r="AL52" s="217">
        <v>0</v>
      </c>
      <c r="AM52" s="217">
        <v>1</v>
      </c>
      <c r="AN52" s="217">
        <v>1000</v>
      </c>
      <c r="AO52" s="217">
        <v>0</v>
      </c>
      <c r="AP52" s="217">
        <v>0</v>
      </c>
      <c r="AQ52" s="217">
        <v>1</v>
      </c>
      <c r="AR52" s="303">
        <v>2000</v>
      </c>
      <c r="AS52" s="217">
        <v>2</v>
      </c>
      <c r="AT52" s="217">
        <v>2000</v>
      </c>
      <c r="AU52" s="217">
        <v>2</v>
      </c>
      <c r="AV52" s="217">
        <v>3000</v>
      </c>
      <c r="AW52" s="217">
        <v>2</v>
      </c>
      <c r="AX52" s="217">
        <v>4000</v>
      </c>
      <c r="AY52" s="217">
        <v>2</v>
      </c>
      <c r="AZ52" s="217">
        <v>2000</v>
      </c>
      <c r="BA52" s="228">
        <f t="shared" si="61"/>
        <v>35</v>
      </c>
      <c r="BB52" s="229">
        <f t="shared" si="62"/>
        <v>10</v>
      </c>
      <c r="BC52" s="309">
        <f t="shared" si="52"/>
        <v>145</v>
      </c>
      <c r="BD52" s="309">
        <f t="shared" si="63"/>
        <v>43</v>
      </c>
      <c r="BE52" s="312">
        <f t="shared" si="64"/>
        <v>0.296551724137931</v>
      </c>
    </row>
    <row r="53" spans="1:57">
      <c r="A53" s="208" t="s">
        <v>157</v>
      </c>
      <c r="B53" s="209" t="s">
        <v>26</v>
      </c>
      <c r="C53" s="209"/>
      <c r="D53" s="211" t="s">
        <v>167</v>
      </c>
      <c r="E53" s="210" t="s">
        <v>168</v>
      </c>
      <c r="F53" s="216">
        <v>4</v>
      </c>
      <c r="G53" s="217">
        <v>3</v>
      </c>
      <c r="H53" s="217">
        <v>0</v>
      </c>
      <c r="I53" s="217">
        <v>1</v>
      </c>
      <c r="J53" s="217">
        <v>0</v>
      </c>
      <c r="K53" s="217">
        <v>0</v>
      </c>
      <c r="L53" s="217">
        <v>1</v>
      </c>
      <c r="M53" s="217">
        <v>1</v>
      </c>
      <c r="N53" s="217">
        <v>1</v>
      </c>
      <c r="O53" s="228">
        <f t="shared" si="55"/>
        <v>32</v>
      </c>
      <c r="P53" s="217">
        <f t="shared" si="56"/>
        <v>7</v>
      </c>
      <c r="Q53" s="217">
        <v>0</v>
      </c>
      <c r="R53" s="217">
        <v>0</v>
      </c>
      <c r="S53" s="217">
        <v>0</v>
      </c>
      <c r="T53" s="217">
        <v>0</v>
      </c>
      <c r="U53" s="217">
        <v>1</v>
      </c>
      <c r="V53" s="217">
        <v>3</v>
      </c>
      <c r="W53" s="217">
        <v>0</v>
      </c>
      <c r="X53" s="228">
        <f t="shared" si="57"/>
        <v>28</v>
      </c>
      <c r="Y53" s="229">
        <f t="shared" si="58"/>
        <v>4</v>
      </c>
      <c r="Z53" s="217">
        <v>3</v>
      </c>
      <c r="AA53" s="217">
        <v>0</v>
      </c>
      <c r="AB53" s="217">
        <v>0</v>
      </c>
      <c r="AC53" s="217">
        <v>2</v>
      </c>
      <c r="AD53" s="217">
        <v>2</v>
      </c>
      <c r="AE53" s="217">
        <v>2</v>
      </c>
      <c r="AF53" s="217">
        <v>4000</v>
      </c>
      <c r="AG53" s="217">
        <v>3</v>
      </c>
      <c r="AH53" s="217">
        <v>5000</v>
      </c>
      <c r="AI53" s="228">
        <f t="shared" si="59"/>
        <v>28</v>
      </c>
      <c r="AJ53" s="229">
        <f t="shared" si="60"/>
        <v>12</v>
      </c>
      <c r="AK53" s="217">
        <v>1</v>
      </c>
      <c r="AL53" s="217">
        <v>2000</v>
      </c>
      <c r="AM53" s="217">
        <v>0</v>
      </c>
      <c r="AN53" s="217">
        <v>0</v>
      </c>
      <c r="AO53" s="217">
        <v>0</v>
      </c>
      <c r="AP53" s="217">
        <v>0</v>
      </c>
      <c r="AQ53" s="303">
        <v>1</v>
      </c>
      <c r="AR53" s="303">
        <v>2000</v>
      </c>
      <c r="AS53" s="217">
        <v>0</v>
      </c>
      <c r="AT53" s="217">
        <v>0</v>
      </c>
      <c r="AU53" s="217">
        <v>3</v>
      </c>
      <c r="AV53" s="217">
        <v>3000</v>
      </c>
      <c r="AW53" s="217">
        <v>3</v>
      </c>
      <c r="AX53" s="217">
        <v>5000</v>
      </c>
      <c r="AY53" s="217">
        <v>0</v>
      </c>
      <c r="AZ53" s="217">
        <v>0</v>
      </c>
      <c r="BA53" s="228">
        <f t="shared" si="61"/>
        <v>28</v>
      </c>
      <c r="BB53" s="229">
        <f t="shared" si="62"/>
        <v>8</v>
      </c>
      <c r="BC53" s="309">
        <f t="shared" si="52"/>
        <v>116</v>
      </c>
      <c r="BD53" s="309">
        <f t="shared" si="63"/>
        <v>31</v>
      </c>
      <c r="BE53" s="312">
        <f t="shared" si="64"/>
        <v>0.267241379310345</v>
      </c>
    </row>
    <row r="54" spans="1:57">
      <c r="A54" s="208" t="s">
        <v>157</v>
      </c>
      <c r="B54" s="209" t="s">
        <v>26</v>
      </c>
      <c r="C54" s="209"/>
      <c r="D54" s="211" t="s">
        <v>173</v>
      </c>
      <c r="E54" s="210" t="s">
        <v>174</v>
      </c>
      <c r="F54" s="216">
        <v>5</v>
      </c>
      <c r="G54" s="217">
        <v>2</v>
      </c>
      <c r="H54" s="217">
        <v>2</v>
      </c>
      <c r="I54" s="217">
        <v>1</v>
      </c>
      <c r="J54" s="217">
        <v>0</v>
      </c>
      <c r="K54" s="217">
        <v>1</v>
      </c>
      <c r="L54" s="217">
        <v>0</v>
      </c>
      <c r="M54" s="217">
        <v>1</v>
      </c>
      <c r="N54" s="217">
        <v>1</v>
      </c>
      <c r="O54" s="228">
        <f t="shared" si="55"/>
        <v>40</v>
      </c>
      <c r="P54" s="217">
        <f t="shared" si="56"/>
        <v>8</v>
      </c>
      <c r="Q54" s="217">
        <v>1</v>
      </c>
      <c r="R54" s="217">
        <v>0</v>
      </c>
      <c r="S54" s="217">
        <v>0</v>
      </c>
      <c r="T54" s="217">
        <v>0</v>
      </c>
      <c r="U54" s="217">
        <v>2</v>
      </c>
      <c r="V54" s="217">
        <v>1</v>
      </c>
      <c r="W54" s="217">
        <v>3</v>
      </c>
      <c r="X54" s="228">
        <f t="shared" si="57"/>
        <v>35</v>
      </c>
      <c r="Y54" s="229">
        <f t="shared" si="58"/>
        <v>7</v>
      </c>
      <c r="Z54" s="217">
        <v>2</v>
      </c>
      <c r="AA54" s="217">
        <v>1</v>
      </c>
      <c r="AB54" s="217">
        <v>0</v>
      </c>
      <c r="AC54" s="217">
        <v>1</v>
      </c>
      <c r="AD54" s="217">
        <v>0</v>
      </c>
      <c r="AE54" s="217">
        <v>3</v>
      </c>
      <c r="AF54" s="217">
        <v>4000</v>
      </c>
      <c r="AG54" s="217">
        <v>4</v>
      </c>
      <c r="AH54" s="217">
        <v>5000</v>
      </c>
      <c r="AI54" s="228">
        <f t="shared" si="59"/>
        <v>35</v>
      </c>
      <c r="AJ54" s="229">
        <f t="shared" si="60"/>
        <v>11</v>
      </c>
      <c r="AK54" s="217">
        <v>2</v>
      </c>
      <c r="AL54" s="217">
        <v>3000</v>
      </c>
      <c r="AM54" s="217">
        <v>0</v>
      </c>
      <c r="AN54" s="217">
        <v>0</v>
      </c>
      <c r="AO54" s="217">
        <v>0</v>
      </c>
      <c r="AP54" s="217">
        <v>0</v>
      </c>
      <c r="AQ54" s="217">
        <v>1</v>
      </c>
      <c r="AR54" s="303">
        <v>2000</v>
      </c>
      <c r="AS54" s="217">
        <v>1</v>
      </c>
      <c r="AT54" s="217">
        <v>1000</v>
      </c>
      <c r="AU54" s="217">
        <v>3</v>
      </c>
      <c r="AV54" s="217">
        <v>4000</v>
      </c>
      <c r="AW54" s="217">
        <v>4</v>
      </c>
      <c r="AX54" s="217">
        <v>7000</v>
      </c>
      <c r="AY54" s="217">
        <v>2</v>
      </c>
      <c r="AZ54" s="217">
        <v>3000</v>
      </c>
      <c r="BA54" s="228">
        <f t="shared" si="61"/>
        <v>35</v>
      </c>
      <c r="BB54" s="229">
        <f t="shared" si="62"/>
        <v>13</v>
      </c>
      <c r="BC54" s="309">
        <f t="shared" si="52"/>
        <v>145</v>
      </c>
      <c r="BD54" s="309">
        <f t="shared" si="63"/>
        <v>39</v>
      </c>
      <c r="BE54" s="312">
        <f t="shared" si="64"/>
        <v>0.268965517241379</v>
      </c>
    </row>
    <row r="55" spans="1:57">
      <c r="A55" s="208" t="s">
        <v>157</v>
      </c>
      <c r="B55" s="209" t="s">
        <v>26</v>
      </c>
      <c r="C55" s="209"/>
      <c r="D55" s="211" t="s">
        <v>175</v>
      </c>
      <c r="E55" s="210" t="s">
        <v>176</v>
      </c>
      <c r="F55" s="216">
        <v>4</v>
      </c>
      <c r="G55" s="217">
        <v>2</v>
      </c>
      <c r="H55" s="217">
        <v>1</v>
      </c>
      <c r="I55" s="217">
        <v>2</v>
      </c>
      <c r="J55" s="217">
        <v>0</v>
      </c>
      <c r="K55" s="217">
        <v>0</v>
      </c>
      <c r="L55" s="217">
        <v>0</v>
      </c>
      <c r="M55" s="217">
        <v>1</v>
      </c>
      <c r="N55" s="217">
        <v>1</v>
      </c>
      <c r="O55" s="228">
        <f t="shared" si="55"/>
        <v>32</v>
      </c>
      <c r="P55" s="217">
        <f t="shared" si="56"/>
        <v>7</v>
      </c>
      <c r="Q55" s="217">
        <v>0</v>
      </c>
      <c r="R55" s="217">
        <v>0</v>
      </c>
      <c r="S55" s="217">
        <v>0</v>
      </c>
      <c r="T55" s="217">
        <v>1</v>
      </c>
      <c r="U55" s="217">
        <v>1</v>
      </c>
      <c r="V55" s="217">
        <v>0</v>
      </c>
      <c r="W55" s="217">
        <v>2</v>
      </c>
      <c r="X55" s="228">
        <f t="shared" si="57"/>
        <v>28</v>
      </c>
      <c r="Y55" s="229">
        <f t="shared" si="58"/>
        <v>4</v>
      </c>
      <c r="Z55" s="217">
        <v>1</v>
      </c>
      <c r="AA55" s="217">
        <v>0</v>
      </c>
      <c r="AB55" s="217">
        <v>0</v>
      </c>
      <c r="AC55" s="217">
        <v>1</v>
      </c>
      <c r="AD55" s="217">
        <v>1</v>
      </c>
      <c r="AE55" s="217">
        <v>1</v>
      </c>
      <c r="AF55" s="217">
        <v>1000</v>
      </c>
      <c r="AG55" s="217">
        <v>1</v>
      </c>
      <c r="AH55" s="217">
        <v>1000</v>
      </c>
      <c r="AI55" s="228">
        <f t="shared" si="59"/>
        <v>28</v>
      </c>
      <c r="AJ55" s="229">
        <f t="shared" si="60"/>
        <v>5</v>
      </c>
      <c r="AK55" s="217">
        <v>0</v>
      </c>
      <c r="AL55" s="217">
        <v>0</v>
      </c>
      <c r="AM55" s="217">
        <v>0</v>
      </c>
      <c r="AN55" s="217">
        <v>0</v>
      </c>
      <c r="AO55" s="217">
        <v>0</v>
      </c>
      <c r="AP55" s="217">
        <v>0</v>
      </c>
      <c r="AQ55" s="217">
        <v>1</v>
      </c>
      <c r="AR55" s="303">
        <v>1000</v>
      </c>
      <c r="AS55" s="217">
        <v>1</v>
      </c>
      <c r="AT55" s="217">
        <v>3000</v>
      </c>
      <c r="AU55" s="217">
        <v>2</v>
      </c>
      <c r="AV55" s="217">
        <v>2000</v>
      </c>
      <c r="AW55" s="217">
        <v>3</v>
      </c>
      <c r="AX55" s="217">
        <v>7000</v>
      </c>
      <c r="AY55" s="217">
        <v>0</v>
      </c>
      <c r="AZ55" s="217">
        <v>0</v>
      </c>
      <c r="BA55" s="228">
        <f t="shared" si="61"/>
        <v>28</v>
      </c>
      <c r="BB55" s="229">
        <f t="shared" si="62"/>
        <v>7</v>
      </c>
      <c r="BC55" s="309">
        <f t="shared" si="52"/>
        <v>116</v>
      </c>
      <c r="BD55" s="309">
        <f t="shared" si="63"/>
        <v>23</v>
      </c>
      <c r="BE55" s="312">
        <f t="shared" si="64"/>
        <v>0.198275862068966</v>
      </c>
    </row>
    <row r="56" spans="1:57">
      <c r="A56" s="208" t="s">
        <v>25</v>
      </c>
      <c r="B56" s="209" t="s">
        <v>38</v>
      </c>
      <c r="C56" s="209" t="s">
        <v>298</v>
      </c>
      <c r="D56" s="211" t="s">
        <v>39</v>
      </c>
      <c r="E56" s="212" t="s">
        <v>40</v>
      </c>
      <c r="F56" s="216">
        <v>18</v>
      </c>
      <c r="G56" s="217">
        <v>16</v>
      </c>
      <c r="H56" s="217">
        <v>6</v>
      </c>
      <c r="I56" s="217">
        <v>13</v>
      </c>
      <c r="J56" s="217">
        <v>8</v>
      </c>
      <c r="K56" s="217">
        <v>12</v>
      </c>
      <c r="L56" s="217">
        <v>11</v>
      </c>
      <c r="M56" s="217">
        <v>34</v>
      </c>
      <c r="N56" s="217">
        <v>32</v>
      </c>
      <c r="O56" s="228">
        <f t="shared" si="55"/>
        <v>144</v>
      </c>
      <c r="P56" s="217">
        <f t="shared" si="56"/>
        <v>132</v>
      </c>
      <c r="Q56" s="217">
        <v>7</v>
      </c>
      <c r="R56" s="217">
        <v>9</v>
      </c>
      <c r="S56" s="217">
        <v>7</v>
      </c>
      <c r="T56" s="217">
        <v>4</v>
      </c>
      <c r="U56" s="217">
        <v>4</v>
      </c>
      <c r="V56" s="217">
        <v>13</v>
      </c>
      <c r="W56" s="217">
        <v>14</v>
      </c>
      <c r="X56" s="228">
        <f t="shared" si="57"/>
        <v>126</v>
      </c>
      <c r="Y56" s="229">
        <f t="shared" si="58"/>
        <v>58</v>
      </c>
      <c r="Z56" s="217">
        <v>6</v>
      </c>
      <c r="AA56" s="217">
        <v>11</v>
      </c>
      <c r="AB56" s="217">
        <v>3</v>
      </c>
      <c r="AC56" s="217">
        <v>7</v>
      </c>
      <c r="AD56" s="217">
        <v>3</v>
      </c>
      <c r="AE56" s="217">
        <v>21</v>
      </c>
      <c r="AF56" s="217">
        <v>30325</v>
      </c>
      <c r="AG56" s="217">
        <v>20</v>
      </c>
      <c r="AH56" s="217">
        <v>22690</v>
      </c>
      <c r="AI56" s="228">
        <f t="shared" si="59"/>
        <v>126</v>
      </c>
      <c r="AJ56" s="229">
        <f t="shared" si="60"/>
        <v>71</v>
      </c>
      <c r="AK56" s="217">
        <v>6</v>
      </c>
      <c r="AL56" s="217">
        <v>5796</v>
      </c>
      <c r="AM56" s="217">
        <v>3</v>
      </c>
      <c r="AN56" s="217">
        <v>7697</v>
      </c>
      <c r="AO56" s="217">
        <v>6</v>
      </c>
      <c r="AP56" s="217">
        <v>15294</v>
      </c>
      <c r="AQ56" s="217">
        <v>8</v>
      </c>
      <c r="AR56" s="303">
        <v>16292</v>
      </c>
      <c r="AS56" s="217">
        <v>2</v>
      </c>
      <c r="AT56" s="217">
        <v>5198</v>
      </c>
      <c r="AU56" s="217">
        <v>5</v>
      </c>
      <c r="AV56" s="217">
        <v>9695</v>
      </c>
      <c r="AW56" s="217">
        <v>10</v>
      </c>
      <c r="AX56" s="217">
        <v>23041</v>
      </c>
      <c r="AY56" s="217">
        <v>2</v>
      </c>
      <c r="AZ56" s="217">
        <v>4798</v>
      </c>
      <c r="BA56" s="228">
        <f t="shared" si="61"/>
        <v>126</v>
      </c>
      <c r="BB56" s="229">
        <f t="shared" si="62"/>
        <v>42</v>
      </c>
      <c r="BC56" s="309">
        <f t="shared" si="52"/>
        <v>522</v>
      </c>
      <c r="BD56" s="309">
        <f t="shared" si="63"/>
        <v>303</v>
      </c>
      <c r="BE56" s="312">
        <f t="shared" si="64"/>
        <v>0.580459770114943</v>
      </c>
    </row>
    <row r="57" spans="1:57">
      <c r="A57" s="208" t="s">
        <v>25</v>
      </c>
      <c r="B57" s="209" t="s">
        <v>38</v>
      </c>
      <c r="C57" s="209"/>
      <c r="D57" s="211" t="s">
        <v>41</v>
      </c>
      <c r="E57" s="213" t="s">
        <v>42</v>
      </c>
      <c r="F57" s="216">
        <v>9</v>
      </c>
      <c r="G57" s="217">
        <v>18</v>
      </c>
      <c r="H57" s="217">
        <v>8</v>
      </c>
      <c r="I57" s="217">
        <v>2</v>
      </c>
      <c r="J57" s="217">
        <v>12</v>
      </c>
      <c r="K57" s="217">
        <v>6</v>
      </c>
      <c r="L57" s="217">
        <v>4</v>
      </c>
      <c r="M57" s="217">
        <v>9</v>
      </c>
      <c r="N57" s="217">
        <v>15</v>
      </c>
      <c r="O57" s="228">
        <f t="shared" si="55"/>
        <v>72</v>
      </c>
      <c r="P57" s="217">
        <f t="shared" si="56"/>
        <v>74</v>
      </c>
      <c r="Q57" s="217">
        <v>10</v>
      </c>
      <c r="R57" s="217">
        <v>13</v>
      </c>
      <c r="S57" s="217">
        <v>6</v>
      </c>
      <c r="T57" s="217">
        <v>5</v>
      </c>
      <c r="U57" s="217">
        <v>6</v>
      </c>
      <c r="V57" s="217">
        <v>21</v>
      </c>
      <c r="W57" s="217">
        <v>11</v>
      </c>
      <c r="X57" s="228">
        <f t="shared" si="57"/>
        <v>63</v>
      </c>
      <c r="Y57" s="229">
        <f t="shared" si="58"/>
        <v>72</v>
      </c>
      <c r="Z57" s="217">
        <v>19</v>
      </c>
      <c r="AA57" s="217">
        <v>10</v>
      </c>
      <c r="AB57" s="217">
        <v>0</v>
      </c>
      <c r="AC57" s="217">
        <v>4</v>
      </c>
      <c r="AD57" s="217">
        <v>3</v>
      </c>
      <c r="AE57" s="217">
        <v>10</v>
      </c>
      <c r="AF57" s="217">
        <v>12636</v>
      </c>
      <c r="AG57" s="217">
        <v>17</v>
      </c>
      <c r="AH57" s="217">
        <v>15513</v>
      </c>
      <c r="AI57" s="228">
        <f t="shared" si="59"/>
        <v>63</v>
      </c>
      <c r="AJ57" s="229">
        <f t="shared" si="60"/>
        <v>63</v>
      </c>
      <c r="AK57" s="217">
        <v>4</v>
      </c>
      <c r="AL57" s="217">
        <v>4598</v>
      </c>
      <c r="AM57" s="217">
        <v>5</v>
      </c>
      <c r="AN57" s="217">
        <v>5078</v>
      </c>
      <c r="AO57" s="217">
        <v>6</v>
      </c>
      <c r="AP57" s="217">
        <v>6918</v>
      </c>
      <c r="AQ57" s="217">
        <v>7</v>
      </c>
      <c r="AR57" s="303">
        <v>8677</v>
      </c>
      <c r="AS57" s="217">
        <v>14</v>
      </c>
      <c r="AT57" s="217">
        <v>10386</v>
      </c>
      <c r="AU57" s="217">
        <v>25</v>
      </c>
      <c r="AV57" s="217">
        <v>18975</v>
      </c>
      <c r="AW57" s="217">
        <v>45</v>
      </c>
      <c r="AX57" s="217">
        <v>36555</v>
      </c>
      <c r="AY57" s="217">
        <v>10</v>
      </c>
      <c r="AZ57" s="217">
        <v>6090</v>
      </c>
      <c r="BA57" s="228">
        <f t="shared" si="61"/>
        <v>63</v>
      </c>
      <c r="BB57" s="229">
        <f t="shared" si="62"/>
        <v>116</v>
      </c>
      <c r="BC57" s="309">
        <f t="shared" si="52"/>
        <v>261</v>
      </c>
      <c r="BD57" s="309">
        <f t="shared" si="63"/>
        <v>325</v>
      </c>
      <c r="BE57" s="312">
        <f t="shared" si="64"/>
        <v>1.24521072796935</v>
      </c>
    </row>
    <row r="58" spans="1:57">
      <c r="A58" s="208" t="s">
        <v>25</v>
      </c>
      <c r="B58" s="209" t="s">
        <v>38</v>
      </c>
      <c r="C58" s="209"/>
      <c r="D58" s="211" t="s">
        <v>43</v>
      </c>
      <c r="E58" s="212" t="s">
        <v>44</v>
      </c>
      <c r="F58" s="216">
        <v>10</v>
      </c>
      <c r="G58" s="217">
        <v>11</v>
      </c>
      <c r="H58" s="217">
        <v>12</v>
      </c>
      <c r="I58" s="217">
        <v>9</v>
      </c>
      <c r="J58" s="217">
        <v>5</v>
      </c>
      <c r="K58" s="217">
        <v>14</v>
      </c>
      <c r="L58" s="217">
        <v>10</v>
      </c>
      <c r="M58" s="217">
        <v>1</v>
      </c>
      <c r="N58" s="217">
        <v>5</v>
      </c>
      <c r="O58" s="228">
        <f t="shared" si="55"/>
        <v>80</v>
      </c>
      <c r="P58" s="217">
        <f t="shared" si="56"/>
        <v>67</v>
      </c>
      <c r="Q58" s="217">
        <v>7</v>
      </c>
      <c r="R58" s="217">
        <v>14</v>
      </c>
      <c r="S58" s="217">
        <v>6</v>
      </c>
      <c r="T58" s="217">
        <v>2</v>
      </c>
      <c r="U58" s="217">
        <v>8</v>
      </c>
      <c r="V58" s="217">
        <v>35</v>
      </c>
      <c r="W58" s="217">
        <v>10</v>
      </c>
      <c r="X58" s="228">
        <f t="shared" si="57"/>
        <v>70</v>
      </c>
      <c r="Y58" s="229">
        <f t="shared" si="58"/>
        <v>82</v>
      </c>
      <c r="Z58" s="217">
        <v>18</v>
      </c>
      <c r="AA58" s="217">
        <v>2</v>
      </c>
      <c r="AB58" s="217">
        <v>3</v>
      </c>
      <c r="AC58" s="217">
        <v>4</v>
      </c>
      <c r="AD58" s="217">
        <v>5</v>
      </c>
      <c r="AE58" s="217">
        <v>18</v>
      </c>
      <c r="AF58" s="217">
        <v>19793</v>
      </c>
      <c r="AG58" s="217">
        <v>5</v>
      </c>
      <c r="AH58" s="217">
        <v>6278</v>
      </c>
      <c r="AI58" s="228">
        <f t="shared" si="59"/>
        <v>70</v>
      </c>
      <c r="AJ58" s="229">
        <f t="shared" si="60"/>
        <v>55</v>
      </c>
      <c r="AK58" s="217">
        <v>5</v>
      </c>
      <c r="AL58" s="217">
        <v>5878</v>
      </c>
      <c r="AM58" s="217">
        <v>0</v>
      </c>
      <c r="AN58" s="217">
        <v>0</v>
      </c>
      <c r="AO58" s="217">
        <v>2</v>
      </c>
      <c r="AP58" s="217">
        <v>4298</v>
      </c>
      <c r="AQ58" s="217">
        <v>4</v>
      </c>
      <c r="AR58" s="303">
        <v>7896</v>
      </c>
      <c r="AS58" s="217">
        <v>1</v>
      </c>
      <c r="AT58" s="217">
        <v>1724</v>
      </c>
      <c r="AU58" s="217">
        <v>6</v>
      </c>
      <c r="AV58" s="217">
        <v>12745</v>
      </c>
      <c r="AW58" s="217">
        <v>9</v>
      </c>
      <c r="AX58" s="217">
        <v>19267</v>
      </c>
      <c r="AY58" s="217">
        <v>2</v>
      </c>
      <c r="AZ58" s="217">
        <v>3224</v>
      </c>
      <c r="BA58" s="228">
        <f t="shared" si="61"/>
        <v>70</v>
      </c>
      <c r="BB58" s="229">
        <f t="shared" si="62"/>
        <v>29</v>
      </c>
      <c r="BC58" s="309">
        <f t="shared" si="52"/>
        <v>290</v>
      </c>
      <c r="BD58" s="309">
        <f t="shared" si="63"/>
        <v>233</v>
      </c>
      <c r="BE58" s="312">
        <f t="shared" si="64"/>
        <v>0.803448275862069</v>
      </c>
    </row>
    <row r="59" spans="1:57">
      <c r="A59" s="208" t="s">
        <v>25</v>
      </c>
      <c r="B59" s="209" t="s">
        <v>38</v>
      </c>
      <c r="C59" s="209" t="s">
        <v>298</v>
      </c>
      <c r="D59" s="211" t="s">
        <v>45</v>
      </c>
      <c r="E59" s="212" t="s">
        <v>46</v>
      </c>
      <c r="F59" s="216">
        <v>16</v>
      </c>
      <c r="G59" s="217">
        <v>23</v>
      </c>
      <c r="H59" s="217">
        <v>5</v>
      </c>
      <c r="I59" s="217">
        <v>10</v>
      </c>
      <c r="J59" s="217">
        <v>4</v>
      </c>
      <c r="K59" s="217">
        <v>3</v>
      </c>
      <c r="L59" s="217">
        <v>11</v>
      </c>
      <c r="M59" s="217">
        <v>8</v>
      </c>
      <c r="N59" s="217">
        <v>32</v>
      </c>
      <c r="O59" s="228">
        <f t="shared" si="55"/>
        <v>128</v>
      </c>
      <c r="P59" s="217">
        <f t="shared" si="56"/>
        <v>96</v>
      </c>
      <c r="Q59" s="217">
        <v>2</v>
      </c>
      <c r="R59" s="217">
        <v>11</v>
      </c>
      <c r="S59" s="217">
        <v>4</v>
      </c>
      <c r="T59" s="217">
        <v>2</v>
      </c>
      <c r="U59" s="217">
        <v>13</v>
      </c>
      <c r="V59" s="217">
        <v>13</v>
      </c>
      <c r="W59" s="217">
        <v>11</v>
      </c>
      <c r="X59" s="228">
        <f t="shared" si="57"/>
        <v>112</v>
      </c>
      <c r="Y59" s="229">
        <f t="shared" si="58"/>
        <v>56</v>
      </c>
      <c r="Z59" s="217">
        <v>4</v>
      </c>
      <c r="AA59" s="217">
        <v>0</v>
      </c>
      <c r="AB59" s="217">
        <v>4</v>
      </c>
      <c r="AC59" s="217">
        <v>0</v>
      </c>
      <c r="AD59" s="217">
        <v>4</v>
      </c>
      <c r="AE59" s="217">
        <v>4</v>
      </c>
      <c r="AF59" s="217">
        <v>6137</v>
      </c>
      <c r="AG59" s="217">
        <v>16</v>
      </c>
      <c r="AH59" s="217">
        <v>24331</v>
      </c>
      <c r="AI59" s="228">
        <f t="shared" si="59"/>
        <v>112</v>
      </c>
      <c r="AJ59" s="229">
        <f t="shared" si="60"/>
        <v>32</v>
      </c>
      <c r="AK59" s="217">
        <v>2</v>
      </c>
      <c r="AL59" s="217">
        <v>2999</v>
      </c>
      <c r="AM59" s="217">
        <v>0</v>
      </c>
      <c r="AN59" s="217">
        <v>0</v>
      </c>
      <c r="AO59" s="217">
        <v>0</v>
      </c>
      <c r="AP59" s="217">
        <v>0</v>
      </c>
      <c r="AQ59" s="217">
        <v>1</v>
      </c>
      <c r="AR59" s="303">
        <v>3699</v>
      </c>
      <c r="AS59" s="217">
        <v>0</v>
      </c>
      <c r="AT59" s="217">
        <v>0</v>
      </c>
      <c r="AU59" s="217">
        <v>5</v>
      </c>
      <c r="AV59" s="217">
        <v>12995</v>
      </c>
      <c r="AW59" s="217">
        <v>2</v>
      </c>
      <c r="AX59" s="217">
        <v>5598</v>
      </c>
      <c r="AY59" s="217">
        <v>1</v>
      </c>
      <c r="AZ59" s="217">
        <v>3299</v>
      </c>
      <c r="BA59" s="228">
        <f t="shared" si="61"/>
        <v>112</v>
      </c>
      <c r="BB59" s="229">
        <f t="shared" si="62"/>
        <v>11</v>
      </c>
      <c r="BC59" s="309">
        <f t="shared" si="52"/>
        <v>464</v>
      </c>
      <c r="BD59" s="309">
        <f t="shared" si="63"/>
        <v>195</v>
      </c>
      <c r="BE59" s="312">
        <f t="shared" si="64"/>
        <v>0.420258620689655</v>
      </c>
    </row>
    <row r="60" spans="1:57">
      <c r="A60" s="208" t="s">
        <v>25</v>
      </c>
      <c r="B60" s="209" t="s">
        <v>38</v>
      </c>
      <c r="C60" s="209"/>
      <c r="D60" s="211" t="s">
        <v>47</v>
      </c>
      <c r="E60" s="213" t="s">
        <v>48</v>
      </c>
      <c r="F60" s="216">
        <v>7</v>
      </c>
      <c r="G60" s="217">
        <v>11</v>
      </c>
      <c r="H60" s="217">
        <v>5</v>
      </c>
      <c r="I60" s="217">
        <v>9</v>
      </c>
      <c r="J60" s="217">
        <v>1</v>
      </c>
      <c r="K60" s="217">
        <v>11</v>
      </c>
      <c r="L60" s="217">
        <v>8</v>
      </c>
      <c r="M60" s="217">
        <v>9</v>
      </c>
      <c r="N60" s="217">
        <v>3</v>
      </c>
      <c r="O60" s="228">
        <f t="shared" ref="O60:O89" si="65">F60*8</f>
        <v>56</v>
      </c>
      <c r="P60" s="217">
        <f t="shared" ref="P60:P89" si="66">G60+H60+I60+J60+K60+L60+M60+N60</f>
        <v>57</v>
      </c>
      <c r="Q60" s="217">
        <v>24</v>
      </c>
      <c r="R60" s="217">
        <v>9</v>
      </c>
      <c r="S60" s="217">
        <v>11</v>
      </c>
      <c r="T60" s="217">
        <v>3</v>
      </c>
      <c r="U60" s="217">
        <v>1</v>
      </c>
      <c r="V60" s="217">
        <v>5</v>
      </c>
      <c r="W60" s="217">
        <v>5</v>
      </c>
      <c r="X60" s="228">
        <f t="shared" ref="X60:X89" si="67">(F60*7)</f>
        <v>49</v>
      </c>
      <c r="Y60" s="229">
        <f t="shared" ref="Y60:Y89" si="68">SUM(Q60:W60)</f>
        <v>58</v>
      </c>
      <c r="Z60" s="217">
        <v>3</v>
      </c>
      <c r="AA60" s="217">
        <v>1</v>
      </c>
      <c r="AB60" s="217">
        <v>0</v>
      </c>
      <c r="AC60" s="217">
        <v>4</v>
      </c>
      <c r="AD60" s="217">
        <v>3</v>
      </c>
      <c r="AE60" s="217">
        <v>5</v>
      </c>
      <c r="AF60" s="217">
        <v>3495</v>
      </c>
      <c r="AG60" s="217">
        <v>1</v>
      </c>
      <c r="AH60" s="217">
        <v>999</v>
      </c>
      <c r="AI60" s="228">
        <f t="shared" ref="AI60:AI89" si="69">(F60*7)</f>
        <v>49</v>
      </c>
      <c r="AJ60" s="229">
        <f t="shared" ref="AJ60:AJ91" si="70">Z60+AA60+AB60+AC60+AD60+AE60+AG60</f>
        <v>17</v>
      </c>
      <c r="AK60" s="217">
        <v>5</v>
      </c>
      <c r="AL60" s="217">
        <v>4395</v>
      </c>
      <c r="AM60" s="217">
        <v>5</v>
      </c>
      <c r="AN60" s="217">
        <v>3795</v>
      </c>
      <c r="AO60" s="217">
        <v>6</v>
      </c>
      <c r="AP60" s="217">
        <v>4794</v>
      </c>
      <c r="AQ60" s="217">
        <v>13</v>
      </c>
      <c r="AR60" s="303">
        <v>10887</v>
      </c>
      <c r="AS60" s="217">
        <v>7</v>
      </c>
      <c r="AT60" s="217">
        <v>5193</v>
      </c>
      <c r="AU60" s="217">
        <v>4</v>
      </c>
      <c r="AV60" s="217">
        <v>3096</v>
      </c>
      <c r="AW60" s="217">
        <v>7</v>
      </c>
      <c r="AX60" s="217">
        <v>3993</v>
      </c>
      <c r="AY60" s="217">
        <v>19</v>
      </c>
      <c r="AZ60" s="217">
        <v>14781</v>
      </c>
      <c r="BA60" s="228">
        <f t="shared" ref="BA60:BA91" si="71">(F60*7)</f>
        <v>49</v>
      </c>
      <c r="BB60" s="229">
        <f t="shared" ref="BB60:BB91" si="72">AK60+AM60+AO60+AQ60+AS60+AU60+AW60+AY60</f>
        <v>66</v>
      </c>
      <c r="BC60" s="309">
        <f t="shared" si="52"/>
        <v>203</v>
      </c>
      <c r="BD60" s="309">
        <f t="shared" ref="BD60:BD91" si="73">P60+Y60+AJ60+BB60</f>
        <v>198</v>
      </c>
      <c r="BE60" s="312">
        <f t="shared" ref="BE60:BE91" si="74">BD60/BC60</f>
        <v>0.975369458128079</v>
      </c>
    </row>
    <row r="61" spans="1:57">
      <c r="A61" s="208" t="s">
        <v>25</v>
      </c>
      <c r="B61" s="209" t="s">
        <v>38</v>
      </c>
      <c r="C61" s="209"/>
      <c r="D61" s="211" t="s">
        <v>49</v>
      </c>
      <c r="E61" s="214" t="s">
        <v>50</v>
      </c>
      <c r="F61" s="216">
        <v>12</v>
      </c>
      <c r="G61" s="217">
        <v>27</v>
      </c>
      <c r="H61" s="217">
        <v>13</v>
      </c>
      <c r="I61" s="217">
        <v>17</v>
      </c>
      <c r="J61" s="217">
        <v>21</v>
      </c>
      <c r="K61" s="217">
        <v>44</v>
      </c>
      <c r="L61" s="217">
        <v>18</v>
      </c>
      <c r="M61" s="217">
        <v>48</v>
      </c>
      <c r="N61" s="217">
        <v>58</v>
      </c>
      <c r="O61" s="228">
        <f t="shared" si="65"/>
        <v>96</v>
      </c>
      <c r="P61" s="217">
        <f t="shared" si="66"/>
        <v>246</v>
      </c>
      <c r="Q61" s="217">
        <v>37</v>
      </c>
      <c r="R61" s="217">
        <v>14</v>
      </c>
      <c r="S61" s="217">
        <v>28</v>
      </c>
      <c r="T61" s="217">
        <v>5</v>
      </c>
      <c r="U61" s="217">
        <v>11</v>
      </c>
      <c r="V61" s="217">
        <v>14</v>
      </c>
      <c r="W61" s="217">
        <v>37</v>
      </c>
      <c r="X61" s="228">
        <f t="shared" si="67"/>
        <v>84</v>
      </c>
      <c r="Y61" s="229">
        <f t="shared" si="68"/>
        <v>146</v>
      </c>
      <c r="Z61" s="217">
        <v>53</v>
      </c>
      <c r="AA61" s="217">
        <v>25</v>
      </c>
      <c r="AB61" s="217">
        <v>19</v>
      </c>
      <c r="AC61" s="217">
        <v>21</v>
      </c>
      <c r="AD61" s="217">
        <v>9</v>
      </c>
      <c r="AE61" s="217">
        <v>49</v>
      </c>
      <c r="AF61" s="217">
        <v>39051</v>
      </c>
      <c r="AG61" s="217">
        <v>52</v>
      </c>
      <c r="AH61" s="217">
        <v>38748</v>
      </c>
      <c r="AI61" s="228">
        <f t="shared" si="69"/>
        <v>84</v>
      </c>
      <c r="AJ61" s="229">
        <f t="shared" si="70"/>
        <v>228</v>
      </c>
      <c r="AK61" s="217">
        <v>40</v>
      </c>
      <c r="AL61" s="217">
        <v>27960</v>
      </c>
      <c r="AM61" s="217">
        <v>16</v>
      </c>
      <c r="AN61" s="217">
        <v>13584</v>
      </c>
      <c r="AO61" s="217">
        <v>23</v>
      </c>
      <c r="AP61" s="217">
        <v>18477</v>
      </c>
      <c r="AQ61" s="217">
        <v>9</v>
      </c>
      <c r="AR61" s="303">
        <v>6891</v>
      </c>
      <c r="AS61" s="217">
        <v>35</v>
      </c>
      <c r="AT61" s="217">
        <v>27465</v>
      </c>
      <c r="AU61" s="217">
        <v>75</v>
      </c>
      <c r="AV61" s="217">
        <v>56325</v>
      </c>
      <c r="AW61" s="217">
        <v>78</v>
      </c>
      <c r="AX61" s="217">
        <v>63522</v>
      </c>
      <c r="AY61" s="217">
        <v>29</v>
      </c>
      <c r="AZ61" s="217">
        <v>23271</v>
      </c>
      <c r="BA61" s="228">
        <f t="shared" si="71"/>
        <v>84</v>
      </c>
      <c r="BB61" s="229">
        <f t="shared" si="72"/>
        <v>305</v>
      </c>
      <c r="BC61" s="309">
        <f t="shared" si="52"/>
        <v>348</v>
      </c>
      <c r="BD61" s="309">
        <f t="shared" si="73"/>
        <v>925</v>
      </c>
      <c r="BE61" s="312">
        <f t="shared" si="74"/>
        <v>2.65804597701149</v>
      </c>
    </row>
    <row r="62" spans="1:57">
      <c r="A62" s="208" t="s">
        <v>25</v>
      </c>
      <c r="B62" s="209" t="s">
        <v>38</v>
      </c>
      <c r="C62" s="209" t="s">
        <v>298</v>
      </c>
      <c r="D62" s="211" t="s">
        <v>51</v>
      </c>
      <c r="E62" s="213" t="s">
        <v>52</v>
      </c>
      <c r="F62" s="216">
        <v>14</v>
      </c>
      <c r="G62" s="217">
        <v>24</v>
      </c>
      <c r="H62" s="217">
        <v>12</v>
      </c>
      <c r="I62" s="217">
        <v>35</v>
      </c>
      <c r="J62" s="217">
        <v>29</v>
      </c>
      <c r="K62" s="217">
        <v>50</v>
      </c>
      <c r="L62" s="217">
        <v>25</v>
      </c>
      <c r="M62" s="217">
        <v>42</v>
      </c>
      <c r="N62" s="217">
        <v>69</v>
      </c>
      <c r="O62" s="228">
        <f t="shared" si="65"/>
        <v>112</v>
      </c>
      <c r="P62" s="217">
        <f t="shared" si="66"/>
        <v>286</v>
      </c>
      <c r="Q62" s="217">
        <v>20</v>
      </c>
      <c r="R62" s="217">
        <v>41</v>
      </c>
      <c r="S62" s="217">
        <v>23</v>
      </c>
      <c r="T62" s="217">
        <v>45</v>
      </c>
      <c r="U62" s="217">
        <v>36</v>
      </c>
      <c r="V62" s="217">
        <v>32</v>
      </c>
      <c r="W62" s="217">
        <v>40</v>
      </c>
      <c r="X62" s="228">
        <f t="shared" si="67"/>
        <v>98</v>
      </c>
      <c r="Y62" s="229">
        <f t="shared" si="68"/>
        <v>237</v>
      </c>
      <c r="Z62" s="217">
        <v>37</v>
      </c>
      <c r="AA62" s="217">
        <v>8</v>
      </c>
      <c r="AB62" s="217">
        <v>22</v>
      </c>
      <c r="AC62" s="217">
        <v>32</v>
      </c>
      <c r="AD62" s="217">
        <v>23</v>
      </c>
      <c r="AE62" s="217">
        <v>27</v>
      </c>
      <c r="AF62" s="217">
        <v>20673</v>
      </c>
      <c r="AG62" s="217">
        <v>31</v>
      </c>
      <c r="AH62" s="217">
        <v>23169</v>
      </c>
      <c r="AI62" s="228">
        <f t="shared" si="69"/>
        <v>98</v>
      </c>
      <c r="AJ62" s="229">
        <f t="shared" si="70"/>
        <v>180</v>
      </c>
      <c r="AK62" s="217">
        <v>39</v>
      </c>
      <c r="AL62" s="217">
        <v>28761</v>
      </c>
      <c r="AM62" s="217">
        <v>18</v>
      </c>
      <c r="AN62" s="217">
        <v>11982</v>
      </c>
      <c r="AO62" s="217">
        <v>17</v>
      </c>
      <c r="AP62" s="217">
        <v>13383</v>
      </c>
      <c r="AQ62" s="217">
        <v>10</v>
      </c>
      <c r="AR62" s="303">
        <v>7590</v>
      </c>
      <c r="AS62" s="217">
        <v>51</v>
      </c>
      <c r="AT62" s="217">
        <v>43149</v>
      </c>
      <c r="AU62" s="217">
        <v>49</v>
      </c>
      <c r="AV62" s="217">
        <v>38751</v>
      </c>
      <c r="AW62" s="217">
        <v>69</v>
      </c>
      <c r="AX62" s="217">
        <v>53031</v>
      </c>
      <c r="AY62" s="217">
        <v>35</v>
      </c>
      <c r="AZ62" s="217">
        <v>24465</v>
      </c>
      <c r="BA62" s="228">
        <f t="shared" si="71"/>
        <v>98</v>
      </c>
      <c r="BB62" s="229">
        <f t="shared" si="72"/>
        <v>288</v>
      </c>
      <c r="BC62" s="309">
        <f t="shared" si="52"/>
        <v>406</v>
      </c>
      <c r="BD62" s="309">
        <f t="shared" si="73"/>
        <v>991</v>
      </c>
      <c r="BE62" s="312">
        <f t="shared" si="74"/>
        <v>2.44088669950739</v>
      </c>
    </row>
    <row r="63" spans="1:57">
      <c r="A63" s="208" t="s">
        <v>55</v>
      </c>
      <c r="B63" s="209" t="s">
        <v>38</v>
      </c>
      <c r="C63" s="209" t="s">
        <v>298</v>
      </c>
      <c r="D63" s="211" t="s">
        <v>58</v>
      </c>
      <c r="E63" s="212" t="s">
        <v>59</v>
      </c>
      <c r="F63" s="216">
        <v>14</v>
      </c>
      <c r="G63" s="217">
        <v>18</v>
      </c>
      <c r="H63" s="217">
        <v>16</v>
      </c>
      <c r="I63" s="217">
        <v>25</v>
      </c>
      <c r="J63" s="217">
        <v>8</v>
      </c>
      <c r="K63" s="217">
        <v>17</v>
      </c>
      <c r="L63" s="217">
        <v>31</v>
      </c>
      <c r="M63" s="217">
        <v>15</v>
      </c>
      <c r="N63" s="217">
        <v>22</v>
      </c>
      <c r="O63" s="228">
        <f t="shared" si="65"/>
        <v>112</v>
      </c>
      <c r="P63" s="217">
        <f t="shared" si="66"/>
        <v>152</v>
      </c>
      <c r="Q63" s="217">
        <v>11</v>
      </c>
      <c r="R63" s="217">
        <v>10</v>
      </c>
      <c r="S63" s="217">
        <v>14</v>
      </c>
      <c r="T63" s="217">
        <v>11</v>
      </c>
      <c r="U63" s="217">
        <v>7</v>
      </c>
      <c r="V63" s="217">
        <v>8</v>
      </c>
      <c r="W63" s="217">
        <v>38</v>
      </c>
      <c r="X63" s="228">
        <f t="shared" si="67"/>
        <v>98</v>
      </c>
      <c r="Y63" s="229">
        <f t="shared" si="68"/>
        <v>99</v>
      </c>
      <c r="Z63" s="217">
        <v>21</v>
      </c>
      <c r="AA63" s="217">
        <v>7</v>
      </c>
      <c r="AB63" s="217">
        <v>7</v>
      </c>
      <c r="AC63" s="217">
        <v>2</v>
      </c>
      <c r="AD63" s="217">
        <v>9</v>
      </c>
      <c r="AE63" s="217">
        <v>2</v>
      </c>
      <c r="AF63" s="217">
        <v>2639</v>
      </c>
      <c r="AG63" s="217">
        <v>21</v>
      </c>
      <c r="AH63" s="217">
        <v>25250</v>
      </c>
      <c r="AI63" s="228">
        <f t="shared" si="69"/>
        <v>98</v>
      </c>
      <c r="AJ63" s="229">
        <f t="shared" si="70"/>
        <v>69</v>
      </c>
      <c r="AK63" s="217">
        <v>6</v>
      </c>
      <c r="AL63" s="217">
        <v>7437</v>
      </c>
      <c r="AM63" s="217">
        <v>0</v>
      </c>
      <c r="AN63" s="217">
        <v>0</v>
      </c>
      <c r="AO63" s="217">
        <v>0</v>
      </c>
      <c r="AP63" s="217">
        <v>0</v>
      </c>
      <c r="AQ63" s="217">
        <v>0</v>
      </c>
      <c r="AR63" s="303">
        <v>0</v>
      </c>
      <c r="AS63" s="217">
        <v>2</v>
      </c>
      <c r="AT63" s="217">
        <v>3998</v>
      </c>
      <c r="AU63" s="217">
        <v>8</v>
      </c>
      <c r="AV63" s="217">
        <v>18243</v>
      </c>
      <c r="AW63" s="217">
        <v>4</v>
      </c>
      <c r="AX63" s="217">
        <v>9896</v>
      </c>
      <c r="AY63" s="217">
        <v>0</v>
      </c>
      <c r="AZ63" s="217">
        <v>0</v>
      </c>
      <c r="BA63" s="228">
        <f t="shared" si="71"/>
        <v>98</v>
      </c>
      <c r="BB63" s="229">
        <f t="shared" si="72"/>
        <v>20</v>
      </c>
      <c r="BC63" s="309">
        <f t="shared" si="52"/>
        <v>406</v>
      </c>
      <c r="BD63" s="309">
        <f t="shared" si="73"/>
        <v>340</v>
      </c>
      <c r="BE63" s="312">
        <f t="shared" si="74"/>
        <v>0.83743842364532</v>
      </c>
    </row>
    <row r="64" spans="1:57">
      <c r="A64" s="208" t="s">
        <v>55</v>
      </c>
      <c r="B64" s="209" t="s">
        <v>38</v>
      </c>
      <c r="C64" s="209" t="s">
        <v>298</v>
      </c>
      <c r="D64" s="211" t="s">
        <v>60</v>
      </c>
      <c r="E64" s="212" t="s">
        <v>61</v>
      </c>
      <c r="F64" s="216">
        <v>13</v>
      </c>
      <c r="G64" s="217">
        <v>23</v>
      </c>
      <c r="H64" s="217">
        <v>10</v>
      </c>
      <c r="I64" s="217">
        <v>6</v>
      </c>
      <c r="J64" s="217">
        <v>14</v>
      </c>
      <c r="K64" s="217">
        <v>14</v>
      </c>
      <c r="L64" s="217">
        <v>44</v>
      </c>
      <c r="M64" s="217">
        <v>19</v>
      </c>
      <c r="N64" s="217">
        <v>10</v>
      </c>
      <c r="O64" s="228">
        <f t="shared" si="65"/>
        <v>104</v>
      </c>
      <c r="P64" s="217">
        <f t="shared" si="66"/>
        <v>140</v>
      </c>
      <c r="Q64" s="217">
        <v>8</v>
      </c>
      <c r="R64" s="217">
        <v>10</v>
      </c>
      <c r="S64" s="217">
        <v>9</v>
      </c>
      <c r="T64" s="217">
        <v>2</v>
      </c>
      <c r="U64" s="217">
        <v>9</v>
      </c>
      <c r="V64" s="217">
        <v>17</v>
      </c>
      <c r="W64" s="217">
        <v>9</v>
      </c>
      <c r="X64" s="228">
        <f t="shared" si="67"/>
        <v>91</v>
      </c>
      <c r="Y64" s="229">
        <f t="shared" si="68"/>
        <v>64</v>
      </c>
      <c r="Z64" s="217">
        <v>20</v>
      </c>
      <c r="AA64" s="217">
        <v>13</v>
      </c>
      <c r="AB64" s="217">
        <v>16</v>
      </c>
      <c r="AC64" s="217">
        <v>14</v>
      </c>
      <c r="AD64" s="217">
        <v>4</v>
      </c>
      <c r="AE64" s="217">
        <v>10</v>
      </c>
      <c r="AF64" s="217">
        <v>11756</v>
      </c>
      <c r="AG64" s="217">
        <v>19</v>
      </c>
      <c r="AH64" s="217">
        <v>20913</v>
      </c>
      <c r="AI64" s="228">
        <f t="shared" si="69"/>
        <v>91</v>
      </c>
      <c r="AJ64" s="229">
        <f t="shared" si="70"/>
        <v>96</v>
      </c>
      <c r="AK64" s="217">
        <v>12</v>
      </c>
      <c r="AL64" s="217">
        <v>14515</v>
      </c>
      <c r="AM64" s="217">
        <v>3</v>
      </c>
      <c r="AN64" s="217">
        <v>4897</v>
      </c>
      <c r="AO64" s="217">
        <v>0</v>
      </c>
      <c r="AP64" s="217">
        <v>0</v>
      </c>
      <c r="AQ64" s="217">
        <v>4</v>
      </c>
      <c r="AR64" s="303">
        <v>8296</v>
      </c>
      <c r="AS64" s="217">
        <v>2</v>
      </c>
      <c r="AT64" s="217">
        <v>4298</v>
      </c>
      <c r="AU64" s="217">
        <v>4</v>
      </c>
      <c r="AV64" s="217">
        <v>7346</v>
      </c>
      <c r="AW64" s="217">
        <v>4</v>
      </c>
      <c r="AX64" s="217">
        <v>8021</v>
      </c>
      <c r="AY64" s="217">
        <v>1</v>
      </c>
      <c r="AZ64" s="217">
        <v>1499</v>
      </c>
      <c r="BA64" s="228">
        <f t="shared" si="71"/>
        <v>91</v>
      </c>
      <c r="BB64" s="229">
        <f t="shared" si="72"/>
        <v>30</v>
      </c>
      <c r="BC64" s="309">
        <f t="shared" si="52"/>
        <v>377</v>
      </c>
      <c r="BD64" s="309">
        <f t="shared" si="73"/>
        <v>330</v>
      </c>
      <c r="BE64" s="312">
        <f t="shared" si="74"/>
        <v>0.875331564986737</v>
      </c>
    </row>
    <row r="65" spans="1:57">
      <c r="A65" s="208" t="s">
        <v>55</v>
      </c>
      <c r="B65" s="209" t="s">
        <v>38</v>
      </c>
      <c r="C65" s="209" t="s">
        <v>298</v>
      </c>
      <c r="D65" s="211" t="s">
        <v>62</v>
      </c>
      <c r="E65" s="212" t="s">
        <v>63</v>
      </c>
      <c r="F65" s="216">
        <v>14</v>
      </c>
      <c r="G65" s="217">
        <v>7</v>
      </c>
      <c r="H65" s="217">
        <v>5</v>
      </c>
      <c r="I65" s="217">
        <v>2</v>
      </c>
      <c r="J65" s="217">
        <v>8</v>
      </c>
      <c r="K65" s="217">
        <v>8</v>
      </c>
      <c r="L65" s="217">
        <v>15</v>
      </c>
      <c r="M65" s="217">
        <v>2</v>
      </c>
      <c r="N65" s="217">
        <v>2</v>
      </c>
      <c r="O65" s="228">
        <f t="shared" si="65"/>
        <v>112</v>
      </c>
      <c r="P65" s="217">
        <f t="shared" si="66"/>
        <v>49</v>
      </c>
      <c r="Q65" s="217">
        <v>1</v>
      </c>
      <c r="R65" s="217">
        <v>6</v>
      </c>
      <c r="S65" s="217">
        <v>3</v>
      </c>
      <c r="T65" s="217">
        <v>4</v>
      </c>
      <c r="U65" s="217">
        <v>1</v>
      </c>
      <c r="V65" s="217">
        <v>6</v>
      </c>
      <c r="W65" s="217">
        <v>4</v>
      </c>
      <c r="X65" s="228">
        <f t="shared" si="67"/>
        <v>98</v>
      </c>
      <c r="Y65" s="229">
        <f t="shared" si="68"/>
        <v>25</v>
      </c>
      <c r="Z65" s="217">
        <v>3</v>
      </c>
      <c r="AA65" s="217">
        <v>4</v>
      </c>
      <c r="AB65" s="217">
        <v>1</v>
      </c>
      <c r="AC65" s="217">
        <v>2</v>
      </c>
      <c r="AD65" s="217">
        <v>2</v>
      </c>
      <c r="AE65" s="217">
        <v>10</v>
      </c>
      <c r="AF65" s="217">
        <v>6590</v>
      </c>
      <c r="AG65" s="217">
        <v>9</v>
      </c>
      <c r="AH65" s="217">
        <v>5891</v>
      </c>
      <c r="AI65" s="228">
        <f t="shared" si="69"/>
        <v>98</v>
      </c>
      <c r="AJ65" s="229">
        <f t="shared" si="70"/>
        <v>31</v>
      </c>
      <c r="AK65" s="217">
        <v>5</v>
      </c>
      <c r="AL65" s="217">
        <v>4095</v>
      </c>
      <c r="AM65" s="217">
        <v>0</v>
      </c>
      <c r="AN65" s="217">
        <v>0</v>
      </c>
      <c r="AO65" s="217">
        <v>0</v>
      </c>
      <c r="AP65" s="217">
        <v>0</v>
      </c>
      <c r="AQ65" s="217">
        <v>0</v>
      </c>
      <c r="AR65" s="303">
        <v>0</v>
      </c>
      <c r="AS65" s="217">
        <v>1</v>
      </c>
      <c r="AT65" s="217">
        <v>749</v>
      </c>
      <c r="AU65" s="217">
        <v>0</v>
      </c>
      <c r="AV65" s="217">
        <v>0</v>
      </c>
      <c r="AW65" s="217">
        <v>3</v>
      </c>
      <c r="AX65" s="217">
        <v>3823</v>
      </c>
      <c r="AY65" s="217">
        <v>0</v>
      </c>
      <c r="AZ65" s="217">
        <v>0</v>
      </c>
      <c r="BA65" s="228">
        <f t="shared" si="71"/>
        <v>98</v>
      </c>
      <c r="BB65" s="229">
        <f t="shared" si="72"/>
        <v>9</v>
      </c>
      <c r="BC65" s="309">
        <f t="shared" si="52"/>
        <v>406</v>
      </c>
      <c r="BD65" s="309">
        <f t="shared" si="73"/>
        <v>114</v>
      </c>
      <c r="BE65" s="312">
        <f t="shared" si="74"/>
        <v>0.280788177339901</v>
      </c>
    </row>
    <row r="66" spans="1:57">
      <c r="A66" s="208" t="s">
        <v>55</v>
      </c>
      <c r="B66" s="209" t="s">
        <v>38</v>
      </c>
      <c r="C66" s="209" t="s">
        <v>298</v>
      </c>
      <c r="D66" s="211" t="s">
        <v>64</v>
      </c>
      <c r="E66" s="212" t="s">
        <v>65</v>
      </c>
      <c r="F66" s="216">
        <v>21</v>
      </c>
      <c r="G66" s="217">
        <v>22</v>
      </c>
      <c r="H66" s="217">
        <v>6</v>
      </c>
      <c r="I66" s="217">
        <v>4</v>
      </c>
      <c r="J66" s="217">
        <v>6</v>
      </c>
      <c r="K66" s="217">
        <v>3</v>
      </c>
      <c r="L66" s="217">
        <v>0</v>
      </c>
      <c r="M66" s="217">
        <v>22</v>
      </c>
      <c r="N66" s="217">
        <v>14</v>
      </c>
      <c r="O66" s="228">
        <f t="shared" si="65"/>
        <v>168</v>
      </c>
      <c r="P66" s="217">
        <f t="shared" si="66"/>
        <v>77</v>
      </c>
      <c r="Q66" s="217">
        <v>30</v>
      </c>
      <c r="R66" s="217">
        <v>13</v>
      </c>
      <c r="S66" s="217">
        <v>8</v>
      </c>
      <c r="T66" s="217">
        <v>24</v>
      </c>
      <c r="U66" s="217">
        <v>9</v>
      </c>
      <c r="V66" s="217">
        <v>20</v>
      </c>
      <c r="W66" s="217">
        <v>29</v>
      </c>
      <c r="X66" s="228">
        <f t="shared" si="67"/>
        <v>147</v>
      </c>
      <c r="Y66" s="229">
        <f t="shared" si="68"/>
        <v>133</v>
      </c>
      <c r="Z66" s="217">
        <v>13</v>
      </c>
      <c r="AA66" s="217">
        <v>15</v>
      </c>
      <c r="AB66" s="217">
        <v>11</v>
      </c>
      <c r="AC66" s="217">
        <v>7</v>
      </c>
      <c r="AD66" s="217">
        <v>6</v>
      </c>
      <c r="AE66" s="217">
        <v>24</v>
      </c>
      <c r="AF66" s="217">
        <v>25610</v>
      </c>
      <c r="AG66" s="217">
        <v>11</v>
      </c>
      <c r="AH66" s="217">
        <v>11115</v>
      </c>
      <c r="AI66" s="228">
        <f t="shared" si="69"/>
        <v>147</v>
      </c>
      <c r="AJ66" s="229">
        <f t="shared" si="70"/>
        <v>87</v>
      </c>
      <c r="AK66" s="217">
        <v>9</v>
      </c>
      <c r="AL66" s="217">
        <v>8595</v>
      </c>
      <c r="AM66" s="217">
        <v>9</v>
      </c>
      <c r="AN66" s="217">
        <v>17291</v>
      </c>
      <c r="AO66" s="217">
        <v>2</v>
      </c>
      <c r="AP66" s="217">
        <v>4298</v>
      </c>
      <c r="AQ66" s="217">
        <v>4</v>
      </c>
      <c r="AR66" s="303">
        <v>8596</v>
      </c>
      <c r="AS66" s="217">
        <v>2</v>
      </c>
      <c r="AT66" s="217">
        <v>3374</v>
      </c>
      <c r="AU66" s="217">
        <v>2</v>
      </c>
      <c r="AV66" s="217">
        <v>4198</v>
      </c>
      <c r="AW66" s="217">
        <v>4</v>
      </c>
      <c r="AX66" s="217">
        <v>7596</v>
      </c>
      <c r="AY66" s="217">
        <v>0</v>
      </c>
      <c r="AZ66" s="217">
        <v>0</v>
      </c>
      <c r="BA66" s="228">
        <f t="shared" si="71"/>
        <v>147</v>
      </c>
      <c r="BB66" s="229">
        <f t="shared" si="72"/>
        <v>32</v>
      </c>
      <c r="BC66" s="309">
        <f t="shared" si="52"/>
        <v>609</v>
      </c>
      <c r="BD66" s="309">
        <f t="shared" si="73"/>
        <v>329</v>
      </c>
      <c r="BE66" s="312">
        <f t="shared" si="74"/>
        <v>0.540229885057471</v>
      </c>
    </row>
    <row r="67" spans="1:57">
      <c r="A67" s="208" t="s">
        <v>55</v>
      </c>
      <c r="B67" s="209" t="s">
        <v>38</v>
      </c>
      <c r="C67" s="209" t="s">
        <v>298</v>
      </c>
      <c r="D67" s="211" t="s">
        <v>68</v>
      </c>
      <c r="E67" s="213" t="s">
        <v>69</v>
      </c>
      <c r="F67" s="216">
        <v>9</v>
      </c>
      <c r="G67" s="217">
        <v>9</v>
      </c>
      <c r="H67" s="217">
        <v>9</v>
      </c>
      <c r="I67" s="217">
        <v>3</v>
      </c>
      <c r="J67" s="217">
        <v>11</v>
      </c>
      <c r="K67" s="217">
        <v>0</v>
      </c>
      <c r="L67" s="217">
        <v>12</v>
      </c>
      <c r="M67" s="217">
        <v>4</v>
      </c>
      <c r="N67" s="217">
        <v>2</v>
      </c>
      <c r="O67" s="228">
        <f t="shared" si="65"/>
        <v>72</v>
      </c>
      <c r="P67" s="217">
        <f t="shared" si="66"/>
        <v>50</v>
      </c>
      <c r="Q67" s="217">
        <v>16</v>
      </c>
      <c r="R67" s="217">
        <v>11</v>
      </c>
      <c r="S67" s="217">
        <v>10</v>
      </c>
      <c r="T67" s="217">
        <v>8</v>
      </c>
      <c r="U67" s="217">
        <v>44</v>
      </c>
      <c r="V67" s="217">
        <v>13</v>
      </c>
      <c r="W67" s="217">
        <v>36</v>
      </c>
      <c r="X67" s="228">
        <f t="shared" si="67"/>
        <v>63</v>
      </c>
      <c r="Y67" s="229">
        <f t="shared" si="68"/>
        <v>138</v>
      </c>
      <c r="Z67" s="217">
        <v>13</v>
      </c>
      <c r="AA67" s="217">
        <v>8</v>
      </c>
      <c r="AB67" s="217">
        <v>16</v>
      </c>
      <c r="AC67" s="217">
        <v>8</v>
      </c>
      <c r="AD67" s="217">
        <v>12</v>
      </c>
      <c r="AE67" s="217">
        <v>12</v>
      </c>
      <c r="AF67" s="217">
        <v>10488</v>
      </c>
      <c r="AG67" s="217">
        <v>18</v>
      </c>
      <c r="AH67" s="217">
        <v>13482</v>
      </c>
      <c r="AI67" s="228">
        <f t="shared" si="69"/>
        <v>63</v>
      </c>
      <c r="AJ67" s="229">
        <f t="shared" si="70"/>
        <v>87</v>
      </c>
      <c r="AK67" s="217">
        <v>3</v>
      </c>
      <c r="AL67" s="217">
        <v>1197</v>
      </c>
      <c r="AM67" s="217">
        <v>6</v>
      </c>
      <c r="AN67" s="217">
        <v>4694</v>
      </c>
      <c r="AO67" s="217">
        <v>4</v>
      </c>
      <c r="AP67" s="217">
        <v>3096</v>
      </c>
      <c r="AQ67" s="217">
        <v>16</v>
      </c>
      <c r="AR67" s="303">
        <v>12084</v>
      </c>
      <c r="AS67" s="217">
        <v>5</v>
      </c>
      <c r="AT67" s="217">
        <v>3495</v>
      </c>
      <c r="AU67" s="217">
        <v>17</v>
      </c>
      <c r="AV67" s="217">
        <v>15783</v>
      </c>
      <c r="AW67" s="217">
        <v>9</v>
      </c>
      <c r="AX67" s="217">
        <v>7191</v>
      </c>
      <c r="AY67" s="217">
        <v>16</v>
      </c>
      <c r="AZ67" s="217">
        <v>13584</v>
      </c>
      <c r="BA67" s="228">
        <f t="shared" si="71"/>
        <v>63</v>
      </c>
      <c r="BB67" s="229">
        <f t="shared" si="72"/>
        <v>76</v>
      </c>
      <c r="BC67" s="309">
        <f t="shared" ref="BC67:BC98" si="75">O67+X67+AI67+BA67</f>
        <v>261</v>
      </c>
      <c r="BD67" s="309">
        <f t="shared" si="73"/>
        <v>351</v>
      </c>
      <c r="BE67" s="312">
        <f t="shared" si="74"/>
        <v>1.3448275862069</v>
      </c>
    </row>
    <row r="68" spans="1:57">
      <c r="A68" s="208" t="s">
        <v>55</v>
      </c>
      <c r="B68" s="209" t="s">
        <v>38</v>
      </c>
      <c r="C68" s="209" t="s">
        <v>298</v>
      </c>
      <c r="D68" s="211" t="s">
        <v>70</v>
      </c>
      <c r="E68" s="213" t="s">
        <v>71</v>
      </c>
      <c r="F68" s="216">
        <v>15</v>
      </c>
      <c r="G68" s="217">
        <v>23</v>
      </c>
      <c r="H68" s="217">
        <v>20</v>
      </c>
      <c r="I68" s="217">
        <v>6</v>
      </c>
      <c r="J68" s="217">
        <v>4</v>
      </c>
      <c r="K68" s="217">
        <v>13</v>
      </c>
      <c r="L68" s="217">
        <v>25</v>
      </c>
      <c r="M68" s="217">
        <v>9</v>
      </c>
      <c r="N68" s="217">
        <v>18</v>
      </c>
      <c r="O68" s="228">
        <f t="shared" si="65"/>
        <v>120</v>
      </c>
      <c r="P68" s="217">
        <f t="shared" si="66"/>
        <v>118</v>
      </c>
      <c r="Q68" s="217">
        <v>3</v>
      </c>
      <c r="R68" s="217">
        <v>12</v>
      </c>
      <c r="S68" s="217">
        <v>12</v>
      </c>
      <c r="T68" s="217">
        <v>4</v>
      </c>
      <c r="U68" s="217">
        <v>2</v>
      </c>
      <c r="V68" s="217">
        <v>25</v>
      </c>
      <c r="W68" s="217">
        <v>24</v>
      </c>
      <c r="X68" s="228">
        <f t="shared" si="67"/>
        <v>105</v>
      </c>
      <c r="Y68" s="229">
        <f t="shared" si="68"/>
        <v>82</v>
      </c>
      <c r="Z68" s="217">
        <v>24</v>
      </c>
      <c r="AA68" s="217">
        <v>3</v>
      </c>
      <c r="AB68" s="217">
        <v>2</v>
      </c>
      <c r="AC68" s="217">
        <v>3</v>
      </c>
      <c r="AD68" s="217">
        <v>7</v>
      </c>
      <c r="AE68" s="217">
        <v>7</v>
      </c>
      <c r="AF68" s="217">
        <v>5193</v>
      </c>
      <c r="AG68" s="217">
        <v>12</v>
      </c>
      <c r="AH68" s="217">
        <v>9888</v>
      </c>
      <c r="AI68" s="228">
        <f t="shared" si="69"/>
        <v>105</v>
      </c>
      <c r="AJ68" s="229">
        <f t="shared" si="70"/>
        <v>58</v>
      </c>
      <c r="AK68" s="217">
        <v>2</v>
      </c>
      <c r="AL68" s="217">
        <v>4398</v>
      </c>
      <c r="AM68" s="217">
        <v>2</v>
      </c>
      <c r="AN68" s="217">
        <v>3998</v>
      </c>
      <c r="AO68" s="217">
        <v>2</v>
      </c>
      <c r="AP68" s="217">
        <v>3998</v>
      </c>
      <c r="AQ68" s="217">
        <v>2</v>
      </c>
      <c r="AR68" s="303">
        <v>4398</v>
      </c>
      <c r="AS68" s="217">
        <v>1</v>
      </c>
      <c r="AT68" s="217">
        <v>599</v>
      </c>
      <c r="AU68" s="217">
        <v>7</v>
      </c>
      <c r="AV68" s="217">
        <v>15744</v>
      </c>
      <c r="AW68" s="217">
        <v>6</v>
      </c>
      <c r="AX68" s="217">
        <v>11096</v>
      </c>
      <c r="AY68" s="217">
        <v>7</v>
      </c>
      <c r="AZ68" s="217">
        <v>15294</v>
      </c>
      <c r="BA68" s="228">
        <f t="shared" si="71"/>
        <v>105</v>
      </c>
      <c r="BB68" s="229">
        <f t="shared" si="72"/>
        <v>29</v>
      </c>
      <c r="BC68" s="309">
        <f t="shared" si="75"/>
        <v>435</v>
      </c>
      <c r="BD68" s="309">
        <f t="shared" si="73"/>
        <v>287</v>
      </c>
      <c r="BE68" s="312">
        <f t="shared" si="74"/>
        <v>0.659770114942529</v>
      </c>
    </row>
    <row r="69" spans="1:57">
      <c r="A69" s="208" t="s">
        <v>55</v>
      </c>
      <c r="B69" s="209" t="s">
        <v>38</v>
      </c>
      <c r="C69" s="209"/>
      <c r="D69" s="211" t="s">
        <v>72</v>
      </c>
      <c r="E69" s="214" t="s">
        <v>73</v>
      </c>
      <c r="F69" s="216">
        <v>5</v>
      </c>
      <c r="G69" s="217">
        <v>16</v>
      </c>
      <c r="H69" s="217">
        <v>30</v>
      </c>
      <c r="I69" s="217">
        <v>10</v>
      </c>
      <c r="J69" s="217">
        <v>4</v>
      </c>
      <c r="K69" s="217">
        <v>7</v>
      </c>
      <c r="L69" s="217">
        <v>4</v>
      </c>
      <c r="M69" s="217">
        <v>1</v>
      </c>
      <c r="N69" s="217">
        <v>6</v>
      </c>
      <c r="O69" s="228">
        <f t="shared" si="65"/>
        <v>40</v>
      </c>
      <c r="P69" s="217">
        <f t="shared" si="66"/>
        <v>78</v>
      </c>
      <c r="Q69" s="217">
        <v>2</v>
      </c>
      <c r="R69" s="217">
        <v>4</v>
      </c>
      <c r="S69" s="217">
        <v>1</v>
      </c>
      <c r="T69" s="217">
        <v>1</v>
      </c>
      <c r="U69" s="217">
        <v>5</v>
      </c>
      <c r="V69" s="217">
        <v>7</v>
      </c>
      <c r="W69" s="217">
        <v>14</v>
      </c>
      <c r="X69" s="228">
        <f t="shared" si="67"/>
        <v>35</v>
      </c>
      <c r="Y69" s="229">
        <f t="shared" si="68"/>
        <v>34</v>
      </c>
      <c r="Z69" s="217">
        <v>3</v>
      </c>
      <c r="AA69" s="217">
        <v>1</v>
      </c>
      <c r="AB69" s="217">
        <v>7</v>
      </c>
      <c r="AC69" s="217">
        <v>5</v>
      </c>
      <c r="AD69" s="217">
        <v>3</v>
      </c>
      <c r="AE69" s="217">
        <v>7</v>
      </c>
      <c r="AF69" s="217">
        <v>4893</v>
      </c>
      <c r="AG69" s="217">
        <v>4</v>
      </c>
      <c r="AH69" s="217">
        <v>3396</v>
      </c>
      <c r="AI69" s="228">
        <f t="shared" si="69"/>
        <v>35</v>
      </c>
      <c r="AJ69" s="229">
        <f t="shared" si="70"/>
        <v>30</v>
      </c>
      <c r="AK69" s="217">
        <v>2</v>
      </c>
      <c r="AL69" s="217">
        <v>1398</v>
      </c>
      <c r="AM69" s="217">
        <v>2</v>
      </c>
      <c r="AN69" s="217">
        <v>1698</v>
      </c>
      <c r="AO69" s="217">
        <v>4</v>
      </c>
      <c r="AP69" s="217">
        <v>3396</v>
      </c>
      <c r="AQ69" s="217">
        <v>12</v>
      </c>
      <c r="AR69" s="303">
        <v>9588</v>
      </c>
      <c r="AS69" s="217">
        <v>1</v>
      </c>
      <c r="AT69" s="217">
        <v>699</v>
      </c>
      <c r="AU69" s="217">
        <v>5</v>
      </c>
      <c r="AV69" s="217">
        <v>4395</v>
      </c>
      <c r="AW69" s="217">
        <v>7</v>
      </c>
      <c r="AX69" s="217">
        <v>4893</v>
      </c>
      <c r="AY69" s="217">
        <v>2</v>
      </c>
      <c r="AZ69" s="217">
        <v>1398</v>
      </c>
      <c r="BA69" s="228">
        <f t="shared" si="71"/>
        <v>35</v>
      </c>
      <c r="BB69" s="229">
        <f t="shared" si="72"/>
        <v>35</v>
      </c>
      <c r="BC69" s="309">
        <f t="shared" si="75"/>
        <v>145</v>
      </c>
      <c r="BD69" s="309">
        <f t="shared" si="73"/>
        <v>177</v>
      </c>
      <c r="BE69" s="312">
        <f t="shared" si="74"/>
        <v>1.22068965517241</v>
      </c>
    </row>
    <row r="70" spans="1:57">
      <c r="A70" s="208" t="s">
        <v>55</v>
      </c>
      <c r="B70" s="209" t="s">
        <v>38</v>
      </c>
      <c r="C70" s="209" t="s">
        <v>298</v>
      </c>
      <c r="D70" s="211" t="s">
        <v>74</v>
      </c>
      <c r="E70" s="213" t="s">
        <v>75</v>
      </c>
      <c r="F70" s="216">
        <v>12</v>
      </c>
      <c r="G70" s="217">
        <v>4</v>
      </c>
      <c r="H70" s="217">
        <v>0</v>
      </c>
      <c r="I70" s="217">
        <v>0</v>
      </c>
      <c r="J70" s="217">
        <v>17</v>
      </c>
      <c r="K70" s="217">
        <v>9</v>
      </c>
      <c r="L70" s="217">
        <v>19</v>
      </c>
      <c r="M70" s="217">
        <v>8</v>
      </c>
      <c r="N70" s="217">
        <v>15</v>
      </c>
      <c r="O70" s="228">
        <f t="shared" si="65"/>
        <v>96</v>
      </c>
      <c r="P70" s="217">
        <f t="shared" si="66"/>
        <v>72</v>
      </c>
      <c r="Q70" s="217">
        <v>5</v>
      </c>
      <c r="R70" s="217">
        <v>0</v>
      </c>
      <c r="S70" s="217">
        <v>2</v>
      </c>
      <c r="T70" s="217">
        <v>7</v>
      </c>
      <c r="U70" s="217">
        <v>11</v>
      </c>
      <c r="V70" s="217">
        <v>0</v>
      </c>
      <c r="W70" s="217">
        <v>5</v>
      </c>
      <c r="X70" s="228">
        <f t="shared" si="67"/>
        <v>84</v>
      </c>
      <c r="Y70" s="229">
        <f t="shared" si="68"/>
        <v>30</v>
      </c>
      <c r="Z70" s="217">
        <v>0</v>
      </c>
      <c r="AA70" s="217">
        <v>0</v>
      </c>
      <c r="AB70" s="217">
        <v>2</v>
      </c>
      <c r="AC70" s="217">
        <v>4</v>
      </c>
      <c r="AD70" s="217">
        <v>0</v>
      </c>
      <c r="AE70" s="217">
        <v>4</v>
      </c>
      <c r="AF70" s="217">
        <v>2796</v>
      </c>
      <c r="AG70" s="217">
        <v>3</v>
      </c>
      <c r="AH70" s="217">
        <v>2397</v>
      </c>
      <c r="AI70" s="228">
        <f t="shared" si="69"/>
        <v>84</v>
      </c>
      <c r="AJ70" s="229">
        <f t="shared" si="70"/>
        <v>13</v>
      </c>
      <c r="AK70" s="217">
        <v>6</v>
      </c>
      <c r="AL70" s="217">
        <v>5994</v>
      </c>
      <c r="AM70" s="217">
        <v>0</v>
      </c>
      <c r="AN70" s="217">
        <v>0</v>
      </c>
      <c r="AO70" s="217">
        <v>9</v>
      </c>
      <c r="AP70" s="217">
        <v>5991</v>
      </c>
      <c r="AQ70" s="217">
        <v>7</v>
      </c>
      <c r="AR70" s="303">
        <v>5493</v>
      </c>
      <c r="AS70" s="217">
        <v>4</v>
      </c>
      <c r="AT70" s="217">
        <v>3096</v>
      </c>
      <c r="AU70" s="217">
        <v>5</v>
      </c>
      <c r="AV70" s="217">
        <v>4395</v>
      </c>
      <c r="AW70" s="217">
        <v>0</v>
      </c>
      <c r="AX70" s="217">
        <v>0</v>
      </c>
      <c r="AY70" s="217">
        <v>2</v>
      </c>
      <c r="AZ70" s="217">
        <v>1698</v>
      </c>
      <c r="BA70" s="228">
        <f t="shared" si="71"/>
        <v>84</v>
      </c>
      <c r="BB70" s="229">
        <f t="shared" si="72"/>
        <v>33</v>
      </c>
      <c r="BC70" s="309">
        <f t="shared" si="75"/>
        <v>348</v>
      </c>
      <c r="BD70" s="309">
        <f t="shared" si="73"/>
        <v>148</v>
      </c>
      <c r="BE70" s="312">
        <f t="shared" si="74"/>
        <v>0.425287356321839</v>
      </c>
    </row>
    <row r="71" spans="1:57">
      <c r="A71" s="208" t="s">
        <v>55</v>
      </c>
      <c r="B71" s="209" t="s">
        <v>38</v>
      </c>
      <c r="C71" s="209" t="s">
        <v>298</v>
      </c>
      <c r="D71" s="211" t="s">
        <v>76</v>
      </c>
      <c r="E71" s="212" t="s">
        <v>77</v>
      </c>
      <c r="F71" s="216">
        <v>12</v>
      </c>
      <c r="G71" s="217">
        <v>5</v>
      </c>
      <c r="H71" s="217">
        <v>8</v>
      </c>
      <c r="I71" s="217">
        <v>3</v>
      </c>
      <c r="J71" s="217">
        <v>4</v>
      </c>
      <c r="K71" s="217">
        <v>2</v>
      </c>
      <c r="L71" s="217">
        <v>11</v>
      </c>
      <c r="M71" s="217">
        <v>14</v>
      </c>
      <c r="N71" s="217">
        <v>3</v>
      </c>
      <c r="O71" s="228">
        <f t="shared" si="65"/>
        <v>96</v>
      </c>
      <c r="P71" s="217">
        <f t="shared" si="66"/>
        <v>50</v>
      </c>
      <c r="Q71" s="217">
        <v>2</v>
      </c>
      <c r="R71" s="217">
        <v>2</v>
      </c>
      <c r="S71" s="217">
        <v>9</v>
      </c>
      <c r="T71" s="217">
        <v>8</v>
      </c>
      <c r="U71" s="217">
        <v>0</v>
      </c>
      <c r="V71" s="217">
        <v>7</v>
      </c>
      <c r="W71" s="217">
        <v>15</v>
      </c>
      <c r="X71" s="228">
        <f t="shared" si="67"/>
        <v>84</v>
      </c>
      <c r="Y71" s="229">
        <f t="shared" si="68"/>
        <v>43</v>
      </c>
      <c r="Z71" s="217">
        <v>3</v>
      </c>
      <c r="AA71" s="217">
        <v>0</v>
      </c>
      <c r="AB71" s="217">
        <v>2</v>
      </c>
      <c r="AC71" s="217">
        <v>1</v>
      </c>
      <c r="AD71" s="217">
        <v>2</v>
      </c>
      <c r="AE71" s="217">
        <v>3</v>
      </c>
      <c r="AF71" s="217">
        <v>2418</v>
      </c>
      <c r="AG71" s="217">
        <v>2</v>
      </c>
      <c r="AH71" s="217">
        <v>1999</v>
      </c>
      <c r="AI71" s="228">
        <f t="shared" si="69"/>
        <v>84</v>
      </c>
      <c r="AJ71" s="229">
        <f t="shared" si="70"/>
        <v>13</v>
      </c>
      <c r="AK71" s="217">
        <v>4</v>
      </c>
      <c r="AL71" s="217">
        <v>4239</v>
      </c>
      <c r="AM71" s="217">
        <v>0</v>
      </c>
      <c r="AN71" s="217">
        <v>0</v>
      </c>
      <c r="AO71" s="217">
        <v>1</v>
      </c>
      <c r="AP71" s="217">
        <v>1299</v>
      </c>
      <c r="AQ71" s="217">
        <v>0</v>
      </c>
      <c r="AR71" s="303">
        <v>0</v>
      </c>
      <c r="AS71" s="217">
        <v>0</v>
      </c>
      <c r="AT71" s="217">
        <v>0</v>
      </c>
      <c r="AU71" s="217">
        <v>2</v>
      </c>
      <c r="AV71" s="217">
        <v>1198</v>
      </c>
      <c r="AW71" s="217">
        <v>1</v>
      </c>
      <c r="AX71" s="217">
        <v>1299</v>
      </c>
      <c r="AY71" s="217">
        <v>2</v>
      </c>
      <c r="AZ71" s="217">
        <v>4198</v>
      </c>
      <c r="BA71" s="228">
        <f t="shared" si="71"/>
        <v>84</v>
      </c>
      <c r="BB71" s="229">
        <f t="shared" si="72"/>
        <v>10</v>
      </c>
      <c r="BC71" s="309">
        <f t="shared" si="75"/>
        <v>348</v>
      </c>
      <c r="BD71" s="309">
        <f t="shared" si="73"/>
        <v>116</v>
      </c>
      <c r="BE71" s="312">
        <f t="shared" si="74"/>
        <v>0.333333333333333</v>
      </c>
    </row>
    <row r="72" spans="1:57">
      <c r="A72" s="208" t="s">
        <v>55</v>
      </c>
      <c r="B72" s="209" t="s">
        <v>38</v>
      </c>
      <c r="C72" s="209" t="s">
        <v>298</v>
      </c>
      <c r="D72" s="211" t="s">
        <v>78</v>
      </c>
      <c r="E72" s="212" t="s">
        <v>79</v>
      </c>
      <c r="F72" s="216">
        <v>19</v>
      </c>
      <c r="G72" s="217">
        <v>19</v>
      </c>
      <c r="H72" s="217">
        <v>2</v>
      </c>
      <c r="I72" s="217">
        <v>0</v>
      </c>
      <c r="J72" s="217">
        <v>12</v>
      </c>
      <c r="K72" s="217">
        <v>19</v>
      </c>
      <c r="L72" s="217">
        <v>9</v>
      </c>
      <c r="M72" s="217">
        <v>6</v>
      </c>
      <c r="N72" s="217">
        <v>20</v>
      </c>
      <c r="O72" s="228">
        <f t="shared" si="65"/>
        <v>152</v>
      </c>
      <c r="P72" s="217">
        <f t="shared" si="66"/>
        <v>87</v>
      </c>
      <c r="Q72" s="217">
        <v>17</v>
      </c>
      <c r="R72" s="217">
        <v>15</v>
      </c>
      <c r="S72" s="217">
        <v>10</v>
      </c>
      <c r="T72" s="217">
        <v>17</v>
      </c>
      <c r="U72" s="217">
        <v>22</v>
      </c>
      <c r="V72" s="217">
        <v>24</v>
      </c>
      <c r="W72" s="217">
        <v>24</v>
      </c>
      <c r="X72" s="228">
        <f t="shared" si="67"/>
        <v>133</v>
      </c>
      <c r="Y72" s="229">
        <f t="shared" si="68"/>
        <v>129</v>
      </c>
      <c r="Z72" s="217">
        <v>10</v>
      </c>
      <c r="AA72" s="217">
        <v>11</v>
      </c>
      <c r="AB72" s="217">
        <v>13</v>
      </c>
      <c r="AC72" s="217">
        <v>3</v>
      </c>
      <c r="AD72" s="217">
        <v>21</v>
      </c>
      <c r="AE72" s="217">
        <v>7</v>
      </c>
      <c r="AF72" s="217">
        <v>5917</v>
      </c>
      <c r="AG72" s="217">
        <v>34</v>
      </c>
      <c r="AH72" s="217">
        <v>36505.2</v>
      </c>
      <c r="AI72" s="228">
        <f t="shared" si="69"/>
        <v>133</v>
      </c>
      <c r="AJ72" s="229">
        <f t="shared" si="70"/>
        <v>99</v>
      </c>
      <c r="AK72" s="217">
        <v>6</v>
      </c>
      <c r="AL72" s="217">
        <v>9917</v>
      </c>
      <c r="AM72" s="217">
        <v>2</v>
      </c>
      <c r="AN72" s="217">
        <v>5398</v>
      </c>
      <c r="AO72" s="217">
        <v>4</v>
      </c>
      <c r="AP72" s="217">
        <v>7896</v>
      </c>
      <c r="AQ72" s="217">
        <v>2</v>
      </c>
      <c r="AR72" s="303">
        <v>4998</v>
      </c>
      <c r="AS72" s="217">
        <v>1</v>
      </c>
      <c r="AT72" s="217">
        <v>1499</v>
      </c>
      <c r="AU72" s="217">
        <v>3</v>
      </c>
      <c r="AV72" s="217">
        <v>3972.5</v>
      </c>
      <c r="AW72" s="217">
        <v>4</v>
      </c>
      <c r="AX72" s="217">
        <v>8096</v>
      </c>
      <c r="AY72" s="217">
        <v>0</v>
      </c>
      <c r="AZ72" s="217">
        <v>0</v>
      </c>
      <c r="BA72" s="228">
        <f t="shared" si="71"/>
        <v>133</v>
      </c>
      <c r="BB72" s="229">
        <f t="shared" si="72"/>
        <v>22</v>
      </c>
      <c r="BC72" s="309">
        <f t="shared" si="75"/>
        <v>551</v>
      </c>
      <c r="BD72" s="309">
        <f t="shared" si="73"/>
        <v>337</v>
      </c>
      <c r="BE72" s="312">
        <f t="shared" si="74"/>
        <v>0.611615245009074</v>
      </c>
    </row>
    <row r="73" spans="1:57">
      <c r="A73" s="208" t="s">
        <v>55</v>
      </c>
      <c r="B73" s="209" t="s">
        <v>38</v>
      </c>
      <c r="C73" s="209" t="s">
        <v>298</v>
      </c>
      <c r="D73" s="211" t="s">
        <v>80</v>
      </c>
      <c r="E73" s="212" t="s">
        <v>81</v>
      </c>
      <c r="F73" s="216">
        <v>23</v>
      </c>
      <c r="G73" s="217">
        <v>17</v>
      </c>
      <c r="H73" s="217">
        <v>10</v>
      </c>
      <c r="I73" s="217">
        <v>14</v>
      </c>
      <c r="J73" s="217">
        <v>9</v>
      </c>
      <c r="K73" s="217">
        <v>17</v>
      </c>
      <c r="L73" s="217">
        <v>27</v>
      </c>
      <c r="M73" s="217">
        <v>12</v>
      </c>
      <c r="N73" s="217">
        <v>11</v>
      </c>
      <c r="O73" s="228">
        <f t="shared" si="65"/>
        <v>184</v>
      </c>
      <c r="P73" s="217">
        <f t="shared" si="66"/>
        <v>117</v>
      </c>
      <c r="Q73" s="217">
        <v>11</v>
      </c>
      <c r="R73" s="217">
        <v>8</v>
      </c>
      <c r="S73" s="217">
        <v>12</v>
      </c>
      <c r="T73" s="217">
        <v>6</v>
      </c>
      <c r="U73" s="217">
        <v>15</v>
      </c>
      <c r="V73" s="217">
        <v>11</v>
      </c>
      <c r="W73" s="217">
        <v>16</v>
      </c>
      <c r="X73" s="228">
        <f t="shared" si="67"/>
        <v>161</v>
      </c>
      <c r="Y73" s="229">
        <f t="shared" si="68"/>
        <v>79</v>
      </c>
      <c r="Z73" s="217">
        <v>19</v>
      </c>
      <c r="AA73" s="217">
        <v>8</v>
      </c>
      <c r="AB73" s="217">
        <v>8</v>
      </c>
      <c r="AC73" s="217">
        <v>10</v>
      </c>
      <c r="AD73" s="217">
        <v>4</v>
      </c>
      <c r="AE73" s="217">
        <v>6</v>
      </c>
      <c r="AF73" s="217">
        <v>6717</v>
      </c>
      <c r="AG73" s="217">
        <v>10</v>
      </c>
      <c r="AH73" s="217">
        <v>11316</v>
      </c>
      <c r="AI73" s="228">
        <f t="shared" si="69"/>
        <v>161</v>
      </c>
      <c r="AJ73" s="229">
        <f t="shared" si="70"/>
        <v>65</v>
      </c>
      <c r="AK73" s="217">
        <v>13</v>
      </c>
      <c r="AL73" s="217">
        <v>10993</v>
      </c>
      <c r="AM73" s="217">
        <v>2</v>
      </c>
      <c r="AN73" s="217">
        <v>4998</v>
      </c>
      <c r="AO73" s="217">
        <v>2</v>
      </c>
      <c r="AP73" s="217">
        <v>3998</v>
      </c>
      <c r="AQ73" s="217">
        <v>2</v>
      </c>
      <c r="AR73" s="303">
        <v>4398</v>
      </c>
      <c r="AS73" s="217">
        <v>1</v>
      </c>
      <c r="AT73" s="217">
        <v>2024</v>
      </c>
      <c r="AU73" s="217">
        <v>4</v>
      </c>
      <c r="AV73" s="217">
        <v>7996</v>
      </c>
      <c r="AW73" s="217">
        <v>1</v>
      </c>
      <c r="AX73" s="217">
        <v>1499</v>
      </c>
      <c r="AY73" s="217">
        <v>2</v>
      </c>
      <c r="AZ73" s="217">
        <v>5398</v>
      </c>
      <c r="BA73" s="228">
        <f t="shared" si="71"/>
        <v>161</v>
      </c>
      <c r="BB73" s="229">
        <f t="shared" si="72"/>
        <v>27</v>
      </c>
      <c r="BC73" s="309">
        <f t="shared" si="75"/>
        <v>667</v>
      </c>
      <c r="BD73" s="309">
        <f t="shared" si="73"/>
        <v>288</v>
      </c>
      <c r="BE73" s="312">
        <f t="shared" si="74"/>
        <v>0.431784107946027</v>
      </c>
    </row>
    <row r="74" spans="1:57">
      <c r="A74" s="208" t="s">
        <v>55</v>
      </c>
      <c r="B74" s="209" t="s">
        <v>38</v>
      </c>
      <c r="C74" s="209" t="s">
        <v>298</v>
      </c>
      <c r="D74" s="211" t="s">
        <v>82</v>
      </c>
      <c r="E74" s="212" t="s">
        <v>83</v>
      </c>
      <c r="F74" s="216">
        <v>17</v>
      </c>
      <c r="G74" s="217">
        <v>11</v>
      </c>
      <c r="H74" s="217">
        <v>51</v>
      </c>
      <c r="I74" s="217">
        <v>10</v>
      </c>
      <c r="J74" s="217">
        <v>7</v>
      </c>
      <c r="K74" s="217">
        <v>8</v>
      </c>
      <c r="L74" s="217">
        <v>31</v>
      </c>
      <c r="M74" s="217">
        <v>28</v>
      </c>
      <c r="N74" s="217">
        <v>15</v>
      </c>
      <c r="O74" s="228">
        <f t="shared" si="65"/>
        <v>136</v>
      </c>
      <c r="P74" s="217">
        <f t="shared" si="66"/>
        <v>161</v>
      </c>
      <c r="Q74" s="217">
        <v>2</v>
      </c>
      <c r="R74" s="217">
        <v>8</v>
      </c>
      <c r="S74" s="217">
        <v>4</v>
      </c>
      <c r="T74" s="217">
        <v>2</v>
      </c>
      <c r="U74" s="217">
        <v>6</v>
      </c>
      <c r="V74" s="217">
        <v>13</v>
      </c>
      <c r="W74" s="217">
        <v>20</v>
      </c>
      <c r="X74" s="228">
        <f t="shared" si="67"/>
        <v>119</v>
      </c>
      <c r="Y74" s="229">
        <f t="shared" si="68"/>
        <v>55</v>
      </c>
      <c r="Z74" s="217">
        <v>6</v>
      </c>
      <c r="AA74" s="217">
        <v>5</v>
      </c>
      <c r="AB74" s="217">
        <v>10</v>
      </c>
      <c r="AC74" s="217">
        <v>11</v>
      </c>
      <c r="AD74" s="217">
        <v>12</v>
      </c>
      <c r="AE74" s="217">
        <v>13</v>
      </c>
      <c r="AF74" s="313">
        <v>10354.8</v>
      </c>
      <c r="AG74" s="217">
        <v>14</v>
      </c>
      <c r="AH74" s="217">
        <v>16834.4</v>
      </c>
      <c r="AI74" s="228">
        <f t="shared" si="69"/>
        <v>119</v>
      </c>
      <c r="AJ74" s="229">
        <f t="shared" si="70"/>
        <v>71</v>
      </c>
      <c r="AK74" s="217">
        <v>5</v>
      </c>
      <c r="AL74" s="217">
        <v>5718</v>
      </c>
      <c r="AM74" s="217">
        <v>4</v>
      </c>
      <c r="AN74" s="217">
        <v>8496</v>
      </c>
      <c r="AO74" s="217">
        <v>2</v>
      </c>
      <c r="AP74" s="217">
        <v>3998</v>
      </c>
      <c r="AQ74" s="217">
        <v>0</v>
      </c>
      <c r="AR74" s="303">
        <v>0</v>
      </c>
      <c r="AS74" s="217">
        <v>1</v>
      </c>
      <c r="AT74" s="217">
        <v>1499.25</v>
      </c>
      <c r="AU74" s="217">
        <v>1</v>
      </c>
      <c r="AV74" s="217">
        <v>599</v>
      </c>
      <c r="AW74" s="217">
        <v>5</v>
      </c>
      <c r="AX74" s="217">
        <v>10020</v>
      </c>
      <c r="AY74" s="217">
        <v>1</v>
      </c>
      <c r="AZ74" s="217">
        <v>599</v>
      </c>
      <c r="BA74" s="228">
        <f t="shared" si="71"/>
        <v>119</v>
      </c>
      <c r="BB74" s="229">
        <f t="shared" si="72"/>
        <v>19</v>
      </c>
      <c r="BC74" s="309">
        <f t="shared" si="75"/>
        <v>493</v>
      </c>
      <c r="BD74" s="309">
        <f t="shared" si="73"/>
        <v>306</v>
      </c>
      <c r="BE74" s="312">
        <f t="shared" si="74"/>
        <v>0.620689655172414</v>
      </c>
    </row>
    <row r="75" spans="1:57">
      <c r="A75" s="208" t="s">
        <v>55</v>
      </c>
      <c r="B75" s="209" t="s">
        <v>38</v>
      </c>
      <c r="C75" s="209"/>
      <c r="D75" s="211" t="s">
        <v>84</v>
      </c>
      <c r="E75" s="214" t="s">
        <v>85</v>
      </c>
      <c r="F75" s="216">
        <v>9</v>
      </c>
      <c r="G75" s="217">
        <v>45</v>
      </c>
      <c r="H75" s="217">
        <v>22</v>
      </c>
      <c r="I75" s="217">
        <v>5</v>
      </c>
      <c r="J75" s="217">
        <v>0</v>
      </c>
      <c r="K75" s="217">
        <v>15</v>
      </c>
      <c r="L75" s="217">
        <v>17</v>
      </c>
      <c r="M75" s="217">
        <v>0</v>
      </c>
      <c r="N75" s="217">
        <v>11</v>
      </c>
      <c r="O75" s="228">
        <f t="shared" si="65"/>
        <v>72</v>
      </c>
      <c r="P75" s="217">
        <f t="shared" si="66"/>
        <v>115</v>
      </c>
      <c r="Q75" s="217">
        <v>4</v>
      </c>
      <c r="R75" s="217">
        <v>10</v>
      </c>
      <c r="S75" s="217">
        <v>2</v>
      </c>
      <c r="T75" s="217">
        <v>4</v>
      </c>
      <c r="U75" s="217">
        <v>16</v>
      </c>
      <c r="V75" s="217">
        <v>69</v>
      </c>
      <c r="W75" s="217">
        <v>0</v>
      </c>
      <c r="X75" s="228">
        <f t="shared" si="67"/>
        <v>63</v>
      </c>
      <c r="Y75" s="229">
        <f t="shared" si="68"/>
        <v>105</v>
      </c>
      <c r="Z75" s="217">
        <v>2</v>
      </c>
      <c r="AA75" s="217">
        <v>52</v>
      </c>
      <c r="AB75" s="217">
        <v>8</v>
      </c>
      <c r="AC75" s="217">
        <v>15</v>
      </c>
      <c r="AD75" s="217">
        <v>13</v>
      </c>
      <c r="AE75" s="217">
        <v>27</v>
      </c>
      <c r="AF75" s="313">
        <v>19773</v>
      </c>
      <c r="AG75" s="217">
        <v>21</v>
      </c>
      <c r="AH75" s="217">
        <v>11379</v>
      </c>
      <c r="AI75" s="228">
        <f t="shared" si="69"/>
        <v>63</v>
      </c>
      <c r="AJ75" s="229">
        <f t="shared" si="70"/>
        <v>138</v>
      </c>
      <c r="AK75" s="217">
        <v>1</v>
      </c>
      <c r="AL75" s="217">
        <v>699</v>
      </c>
      <c r="AM75" s="217">
        <v>0</v>
      </c>
      <c r="AN75" s="217">
        <v>0</v>
      </c>
      <c r="AO75" s="217">
        <v>29</v>
      </c>
      <c r="AP75" s="217">
        <v>20571</v>
      </c>
      <c r="AQ75" s="217">
        <v>19</v>
      </c>
      <c r="AR75" s="303">
        <v>12381</v>
      </c>
      <c r="AS75" s="217">
        <v>34</v>
      </c>
      <c r="AT75" s="217">
        <v>22866</v>
      </c>
      <c r="AU75" s="217">
        <v>50</v>
      </c>
      <c r="AV75" s="217">
        <v>36750</v>
      </c>
      <c r="AW75" s="217">
        <v>44</v>
      </c>
      <c r="AX75" s="217">
        <v>33156</v>
      </c>
      <c r="AY75" s="217">
        <v>1</v>
      </c>
      <c r="AZ75" s="217">
        <v>699</v>
      </c>
      <c r="BA75" s="228">
        <f t="shared" si="71"/>
        <v>63</v>
      </c>
      <c r="BB75" s="229">
        <f t="shared" si="72"/>
        <v>178</v>
      </c>
      <c r="BC75" s="309">
        <f t="shared" si="75"/>
        <v>261</v>
      </c>
      <c r="BD75" s="309">
        <f t="shared" si="73"/>
        <v>536</v>
      </c>
      <c r="BE75" s="312">
        <f t="shared" si="74"/>
        <v>2.05363984674329</v>
      </c>
    </row>
    <row r="76" spans="1:57">
      <c r="A76" s="208" t="s">
        <v>320</v>
      </c>
      <c r="B76" s="209" t="s">
        <v>38</v>
      </c>
      <c r="C76" s="209"/>
      <c r="D76" s="211" t="s">
        <v>103</v>
      </c>
      <c r="E76" s="213" t="s">
        <v>104</v>
      </c>
      <c r="F76" s="216">
        <v>9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  <c r="L76" s="217">
        <v>0</v>
      </c>
      <c r="M76" s="217">
        <v>0</v>
      </c>
      <c r="N76" s="217">
        <v>0</v>
      </c>
      <c r="O76" s="228">
        <f t="shared" si="65"/>
        <v>72</v>
      </c>
      <c r="P76" s="217">
        <f t="shared" si="66"/>
        <v>0</v>
      </c>
      <c r="Q76" s="217">
        <v>0</v>
      </c>
      <c r="R76" s="217">
        <v>0</v>
      </c>
      <c r="S76" s="217">
        <v>0</v>
      </c>
      <c r="T76" s="217">
        <v>0</v>
      </c>
      <c r="U76" s="217">
        <v>0</v>
      </c>
      <c r="V76" s="217">
        <v>0</v>
      </c>
      <c r="W76" s="217">
        <v>0</v>
      </c>
      <c r="X76" s="228">
        <f t="shared" si="67"/>
        <v>63</v>
      </c>
      <c r="Y76" s="229">
        <f t="shared" si="68"/>
        <v>0</v>
      </c>
      <c r="Z76" s="217">
        <v>0</v>
      </c>
      <c r="AA76" s="217">
        <v>0</v>
      </c>
      <c r="AB76" s="217">
        <v>0</v>
      </c>
      <c r="AC76" s="217">
        <v>0</v>
      </c>
      <c r="AD76" s="217">
        <v>0</v>
      </c>
      <c r="AE76" s="217">
        <v>0</v>
      </c>
      <c r="AF76" s="313">
        <v>0</v>
      </c>
      <c r="AG76" s="217">
        <v>0</v>
      </c>
      <c r="AH76" s="217">
        <v>0</v>
      </c>
      <c r="AI76" s="228">
        <f t="shared" si="69"/>
        <v>63</v>
      </c>
      <c r="AJ76" s="229">
        <f t="shared" si="70"/>
        <v>0</v>
      </c>
      <c r="AK76" s="217">
        <v>0</v>
      </c>
      <c r="AL76" s="217">
        <v>0</v>
      </c>
      <c r="AM76" s="217">
        <v>0</v>
      </c>
      <c r="AN76" s="217">
        <v>0</v>
      </c>
      <c r="AO76" s="217">
        <v>0</v>
      </c>
      <c r="AP76" s="217">
        <v>0</v>
      </c>
      <c r="AQ76" s="217">
        <v>0</v>
      </c>
      <c r="AR76" s="303">
        <v>0</v>
      </c>
      <c r="AS76" s="217">
        <v>0</v>
      </c>
      <c r="AT76" s="217">
        <v>0</v>
      </c>
      <c r="AU76" s="217">
        <v>0</v>
      </c>
      <c r="AV76" s="217">
        <v>0</v>
      </c>
      <c r="AW76" s="217">
        <v>0</v>
      </c>
      <c r="AX76" s="217">
        <v>0</v>
      </c>
      <c r="AY76" s="217">
        <v>0</v>
      </c>
      <c r="AZ76" s="217">
        <v>0</v>
      </c>
      <c r="BA76" s="228">
        <f t="shared" si="71"/>
        <v>63</v>
      </c>
      <c r="BB76" s="229">
        <f t="shared" si="72"/>
        <v>0</v>
      </c>
      <c r="BC76" s="309">
        <f t="shared" si="75"/>
        <v>261</v>
      </c>
      <c r="BD76" s="309">
        <f t="shared" si="73"/>
        <v>0</v>
      </c>
      <c r="BE76" s="312">
        <f t="shared" si="74"/>
        <v>0</v>
      </c>
    </row>
    <row r="77" spans="1:57">
      <c r="A77" s="208" t="s">
        <v>320</v>
      </c>
      <c r="B77" s="209" t="s">
        <v>38</v>
      </c>
      <c r="C77" s="209" t="s">
        <v>298</v>
      </c>
      <c r="D77" s="211" t="s">
        <v>105</v>
      </c>
      <c r="E77" s="213" t="s">
        <v>106</v>
      </c>
      <c r="F77" s="216">
        <v>9</v>
      </c>
      <c r="G77" s="217">
        <v>13</v>
      </c>
      <c r="H77" s="217">
        <v>0</v>
      </c>
      <c r="I77" s="217">
        <v>7</v>
      </c>
      <c r="J77" s="217">
        <v>5</v>
      </c>
      <c r="K77" s="217">
        <v>13</v>
      </c>
      <c r="L77" s="217">
        <v>27</v>
      </c>
      <c r="M77" s="217">
        <v>4</v>
      </c>
      <c r="N77" s="217">
        <v>11</v>
      </c>
      <c r="O77" s="228">
        <f t="shared" si="65"/>
        <v>72</v>
      </c>
      <c r="P77" s="217">
        <f t="shared" si="66"/>
        <v>80</v>
      </c>
      <c r="Q77" s="217">
        <v>0</v>
      </c>
      <c r="R77" s="217">
        <v>9</v>
      </c>
      <c r="S77" s="217">
        <v>12</v>
      </c>
      <c r="T77" s="217">
        <v>5</v>
      </c>
      <c r="U77" s="217">
        <v>0</v>
      </c>
      <c r="V77" s="217">
        <v>6</v>
      </c>
      <c r="W77" s="217">
        <v>3</v>
      </c>
      <c r="X77" s="228">
        <f t="shared" si="67"/>
        <v>63</v>
      </c>
      <c r="Y77" s="229">
        <f t="shared" si="68"/>
        <v>35</v>
      </c>
      <c r="Z77" s="217">
        <v>7</v>
      </c>
      <c r="AA77" s="217">
        <v>0</v>
      </c>
      <c r="AB77" s="217">
        <v>2</v>
      </c>
      <c r="AC77" s="217">
        <v>2</v>
      </c>
      <c r="AD77" s="217">
        <v>1</v>
      </c>
      <c r="AE77" s="217">
        <v>5</v>
      </c>
      <c r="AF77" s="313">
        <v>3795</v>
      </c>
      <c r="AG77" s="217">
        <v>20</v>
      </c>
      <c r="AH77" s="217">
        <v>15480</v>
      </c>
      <c r="AI77" s="228">
        <f t="shared" si="69"/>
        <v>63</v>
      </c>
      <c r="AJ77" s="229">
        <f t="shared" si="70"/>
        <v>37</v>
      </c>
      <c r="AK77" s="217">
        <v>6</v>
      </c>
      <c r="AL77" s="217">
        <v>4494</v>
      </c>
      <c r="AM77" s="217">
        <v>0</v>
      </c>
      <c r="AN77" s="217">
        <v>0</v>
      </c>
      <c r="AO77" s="217">
        <v>3</v>
      </c>
      <c r="AP77" s="217">
        <v>6197</v>
      </c>
      <c r="AQ77" s="217">
        <v>0</v>
      </c>
      <c r="AR77" s="303">
        <v>0</v>
      </c>
      <c r="AS77" s="217">
        <v>0</v>
      </c>
      <c r="AT77" s="217">
        <v>0</v>
      </c>
      <c r="AU77" s="217">
        <v>0</v>
      </c>
      <c r="AV77" s="217">
        <v>0</v>
      </c>
      <c r="AW77" s="217">
        <v>0</v>
      </c>
      <c r="AX77" s="217">
        <v>0</v>
      </c>
      <c r="AY77" s="217">
        <v>0</v>
      </c>
      <c r="AZ77" s="217">
        <v>0</v>
      </c>
      <c r="BA77" s="228">
        <f t="shared" si="71"/>
        <v>63</v>
      </c>
      <c r="BB77" s="229">
        <f t="shared" si="72"/>
        <v>9</v>
      </c>
      <c r="BC77" s="309">
        <f t="shared" si="75"/>
        <v>261</v>
      </c>
      <c r="BD77" s="309">
        <f t="shared" si="73"/>
        <v>161</v>
      </c>
      <c r="BE77" s="312">
        <f t="shared" si="74"/>
        <v>0.616858237547893</v>
      </c>
    </row>
    <row r="78" spans="1:57">
      <c r="A78" s="208" t="s">
        <v>320</v>
      </c>
      <c r="B78" s="209" t="s">
        <v>38</v>
      </c>
      <c r="C78" s="209" t="s">
        <v>298</v>
      </c>
      <c r="D78" s="211" t="s">
        <v>107</v>
      </c>
      <c r="E78" s="213" t="s">
        <v>108</v>
      </c>
      <c r="F78" s="216">
        <v>13</v>
      </c>
      <c r="G78" s="217">
        <v>35</v>
      </c>
      <c r="H78" s="217">
        <v>21</v>
      </c>
      <c r="I78" s="217">
        <v>0</v>
      </c>
      <c r="J78" s="217">
        <v>6</v>
      </c>
      <c r="K78" s="217">
        <v>14</v>
      </c>
      <c r="L78" s="217">
        <v>16</v>
      </c>
      <c r="M78" s="217">
        <v>23</v>
      </c>
      <c r="N78" s="217">
        <v>44</v>
      </c>
      <c r="O78" s="228">
        <f t="shared" si="65"/>
        <v>104</v>
      </c>
      <c r="P78" s="217">
        <f t="shared" si="66"/>
        <v>159</v>
      </c>
      <c r="Q78" s="217">
        <v>6</v>
      </c>
      <c r="R78" s="217">
        <v>4</v>
      </c>
      <c r="S78" s="217">
        <v>22</v>
      </c>
      <c r="T78" s="217">
        <v>5</v>
      </c>
      <c r="U78" s="217">
        <v>4</v>
      </c>
      <c r="V78" s="217">
        <v>17</v>
      </c>
      <c r="W78" s="217">
        <v>48</v>
      </c>
      <c r="X78" s="228">
        <f t="shared" si="67"/>
        <v>91</v>
      </c>
      <c r="Y78" s="229">
        <f t="shared" si="68"/>
        <v>106</v>
      </c>
      <c r="Z78" s="217">
        <v>18</v>
      </c>
      <c r="AA78" s="217">
        <v>2</v>
      </c>
      <c r="AB78" s="217">
        <v>14</v>
      </c>
      <c r="AC78" s="217">
        <v>5</v>
      </c>
      <c r="AD78" s="217">
        <v>12</v>
      </c>
      <c r="AE78" s="217">
        <v>25</v>
      </c>
      <c r="AF78" s="313">
        <v>20775</v>
      </c>
      <c r="AG78" s="217">
        <v>56</v>
      </c>
      <c r="AH78" s="217">
        <v>48244</v>
      </c>
      <c r="AI78" s="228">
        <f t="shared" si="69"/>
        <v>91</v>
      </c>
      <c r="AJ78" s="229">
        <f t="shared" si="70"/>
        <v>132</v>
      </c>
      <c r="AK78" s="217">
        <v>16</v>
      </c>
      <c r="AL78" s="217">
        <v>15084</v>
      </c>
      <c r="AM78" s="217">
        <v>4</v>
      </c>
      <c r="AN78" s="217">
        <v>9196</v>
      </c>
      <c r="AO78" s="217">
        <v>2</v>
      </c>
      <c r="AP78" s="217">
        <v>4498</v>
      </c>
      <c r="AQ78" s="217">
        <v>1</v>
      </c>
      <c r="AR78" s="303">
        <v>999</v>
      </c>
      <c r="AS78" s="217">
        <v>0</v>
      </c>
      <c r="AT78" s="217">
        <v>0</v>
      </c>
      <c r="AU78" s="217">
        <v>1</v>
      </c>
      <c r="AV78" s="217">
        <v>974</v>
      </c>
      <c r="AW78" s="217">
        <v>0</v>
      </c>
      <c r="AX78" s="217">
        <v>0</v>
      </c>
      <c r="AY78" s="217">
        <v>0</v>
      </c>
      <c r="AZ78" s="217">
        <v>0</v>
      </c>
      <c r="BA78" s="228">
        <f t="shared" si="71"/>
        <v>91</v>
      </c>
      <c r="BB78" s="229">
        <f t="shared" si="72"/>
        <v>24</v>
      </c>
      <c r="BC78" s="309">
        <f t="shared" si="75"/>
        <v>377</v>
      </c>
      <c r="BD78" s="309">
        <f t="shared" si="73"/>
        <v>421</v>
      </c>
      <c r="BE78" s="312">
        <f t="shared" si="74"/>
        <v>1.11671087533156</v>
      </c>
    </row>
    <row r="79" spans="1:57">
      <c r="A79" s="208" t="s">
        <v>320</v>
      </c>
      <c r="B79" s="209" t="s">
        <v>38</v>
      </c>
      <c r="C79" s="209"/>
      <c r="D79" s="211" t="s">
        <v>109</v>
      </c>
      <c r="E79" s="213" t="s">
        <v>110</v>
      </c>
      <c r="F79" s="216">
        <v>9</v>
      </c>
      <c r="G79" s="217">
        <v>0</v>
      </c>
      <c r="H79" s="217">
        <v>0</v>
      </c>
      <c r="I79" s="217">
        <v>0</v>
      </c>
      <c r="J79" s="217">
        <v>0</v>
      </c>
      <c r="K79" s="217">
        <v>0</v>
      </c>
      <c r="L79" s="217">
        <v>0</v>
      </c>
      <c r="M79" s="217">
        <v>0</v>
      </c>
      <c r="N79" s="217">
        <v>0</v>
      </c>
      <c r="O79" s="228">
        <f t="shared" si="65"/>
        <v>72</v>
      </c>
      <c r="P79" s="217">
        <f t="shared" si="66"/>
        <v>0</v>
      </c>
      <c r="Q79" s="217">
        <v>0</v>
      </c>
      <c r="R79" s="217">
        <v>0</v>
      </c>
      <c r="S79" s="217">
        <v>0</v>
      </c>
      <c r="T79" s="217">
        <v>0</v>
      </c>
      <c r="U79" s="217">
        <v>0</v>
      </c>
      <c r="V79" s="217">
        <v>0</v>
      </c>
      <c r="W79" s="217">
        <v>0</v>
      </c>
      <c r="X79" s="228">
        <f t="shared" si="67"/>
        <v>63</v>
      </c>
      <c r="Y79" s="229">
        <f t="shared" si="68"/>
        <v>0</v>
      </c>
      <c r="Z79" s="217">
        <v>0</v>
      </c>
      <c r="AA79" s="217">
        <v>0</v>
      </c>
      <c r="AB79" s="217">
        <v>0</v>
      </c>
      <c r="AC79" s="217">
        <v>0</v>
      </c>
      <c r="AD79" s="217">
        <v>0</v>
      </c>
      <c r="AE79" s="217">
        <v>0</v>
      </c>
      <c r="AF79" s="313">
        <v>0</v>
      </c>
      <c r="AG79" s="217">
        <v>0</v>
      </c>
      <c r="AH79" s="217">
        <v>0</v>
      </c>
      <c r="AI79" s="228">
        <f t="shared" si="69"/>
        <v>63</v>
      </c>
      <c r="AJ79" s="229">
        <f t="shared" si="70"/>
        <v>0</v>
      </c>
      <c r="AK79" s="217">
        <v>0</v>
      </c>
      <c r="AL79" s="217">
        <v>0</v>
      </c>
      <c r="AM79" s="217">
        <v>0</v>
      </c>
      <c r="AN79" s="217">
        <v>0</v>
      </c>
      <c r="AO79" s="217">
        <v>0</v>
      </c>
      <c r="AP79" s="217">
        <v>0</v>
      </c>
      <c r="AQ79" s="217">
        <v>0</v>
      </c>
      <c r="AR79" s="303">
        <v>0</v>
      </c>
      <c r="AS79" s="217">
        <v>0</v>
      </c>
      <c r="AT79" s="217">
        <v>0</v>
      </c>
      <c r="AU79" s="217">
        <v>0</v>
      </c>
      <c r="AV79" s="217">
        <v>0</v>
      </c>
      <c r="AW79" s="217">
        <v>0</v>
      </c>
      <c r="AX79" s="217">
        <v>0</v>
      </c>
      <c r="AY79" s="217">
        <v>0</v>
      </c>
      <c r="AZ79" s="217">
        <v>0</v>
      </c>
      <c r="BA79" s="228">
        <f t="shared" si="71"/>
        <v>63</v>
      </c>
      <c r="BB79" s="229">
        <f t="shared" si="72"/>
        <v>0</v>
      </c>
      <c r="BC79" s="309">
        <f t="shared" si="75"/>
        <v>261</v>
      </c>
      <c r="BD79" s="309">
        <f t="shared" si="73"/>
        <v>0</v>
      </c>
      <c r="BE79" s="312">
        <f t="shared" si="74"/>
        <v>0</v>
      </c>
    </row>
    <row r="80" spans="1:57">
      <c r="A80" s="208" t="s">
        <v>125</v>
      </c>
      <c r="B80" s="209" t="s">
        <v>38</v>
      </c>
      <c r="C80" s="209" t="s">
        <v>298</v>
      </c>
      <c r="D80" s="211" t="s">
        <v>123</v>
      </c>
      <c r="E80" s="213" t="s">
        <v>124</v>
      </c>
      <c r="F80" s="216">
        <v>10</v>
      </c>
      <c r="G80" s="217">
        <v>0</v>
      </c>
      <c r="H80" s="217">
        <v>520</v>
      </c>
      <c r="I80" s="217">
        <v>0</v>
      </c>
      <c r="J80" s="217">
        <v>5</v>
      </c>
      <c r="K80" s="217">
        <v>219</v>
      </c>
      <c r="L80" s="217">
        <v>4</v>
      </c>
      <c r="M80" s="217">
        <v>16</v>
      </c>
      <c r="N80" s="217">
        <v>15</v>
      </c>
      <c r="O80" s="228">
        <f t="shared" si="65"/>
        <v>80</v>
      </c>
      <c r="P80" s="217">
        <f t="shared" si="66"/>
        <v>779</v>
      </c>
      <c r="Q80" s="217">
        <v>5</v>
      </c>
      <c r="R80" s="217">
        <v>10</v>
      </c>
      <c r="S80" s="217">
        <v>5</v>
      </c>
      <c r="T80" s="217">
        <v>7</v>
      </c>
      <c r="U80" s="217">
        <v>11</v>
      </c>
      <c r="V80" s="217">
        <v>10</v>
      </c>
      <c r="W80" s="217">
        <v>12</v>
      </c>
      <c r="X80" s="228">
        <f t="shared" si="67"/>
        <v>70</v>
      </c>
      <c r="Y80" s="229">
        <f t="shared" si="68"/>
        <v>60</v>
      </c>
      <c r="Z80" s="217">
        <v>1</v>
      </c>
      <c r="AA80" s="217">
        <v>0</v>
      </c>
      <c r="AB80" s="217">
        <v>0</v>
      </c>
      <c r="AC80" s="217">
        <v>0</v>
      </c>
      <c r="AD80" s="217">
        <v>6</v>
      </c>
      <c r="AE80" s="217">
        <v>15</v>
      </c>
      <c r="AF80" s="313">
        <v>8085</v>
      </c>
      <c r="AG80" s="217">
        <v>18</v>
      </c>
      <c r="AH80" s="217">
        <v>11782</v>
      </c>
      <c r="AI80" s="228">
        <f t="shared" si="69"/>
        <v>70</v>
      </c>
      <c r="AJ80" s="229">
        <f t="shared" si="70"/>
        <v>40</v>
      </c>
      <c r="AK80" s="217">
        <v>4</v>
      </c>
      <c r="AL80" s="217">
        <v>2796</v>
      </c>
      <c r="AM80" s="217">
        <v>0</v>
      </c>
      <c r="AN80" s="217">
        <v>0</v>
      </c>
      <c r="AO80" s="217">
        <v>0</v>
      </c>
      <c r="AP80" s="217">
        <v>0</v>
      </c>
      <c r="AQ80" s="217">
        <v>0</v>
      </c>
      <c r="AR80" s="303">
        <v>0</v>
      </c>
      <c r="AS80" s="217">
        <v>0</v>
      </c>
      <c r="AT80" s="217">
        <v>0</v>
      </c>
      <c r="AU80" s="217">
        <v>0</v>
      </c>
      <c r="AV80" s="217">
        <v>0</v>
      </c>
      <c r="AW80" s="217">
        <v>0</v>
      </c>
      <c r="AX80" s="217">
        <v>0</v>
      </c>
      <c r="AY80" s="217">
        <v>0</v>
      </c>
      <c r="AZ80" s="217">
        <v>0</v>
      </c>
      <c r="BA80" s="228">
        <f t="shared" si="71"/>
        <v>70</v>
      </c>
      <c r="BB80" s="229">
        <f t="shared" si="72"/>
        <v>4</v>
      </c>
      <c r="BC80" s="309">
        <f t="shared" si="75"/>
        <v>290</v>
      </c>
      <c r="BD80" s="309">
        <f t="shared" si="73"/>
        <v>883</v>
      </c>
      <c r="BE80" s="312">
        <f t="shared" si="74"/>
        <v>3.0448275862069</v>
      </c>
    </row>
    <row r="81" spans="1:57">
      <c r="A81" s="208" t="s">
        <v>125</v>
      </c>
      <c r="B81" s="209" t="s">
        <v>38</v>
      </c>
      <c r="C81" s="209" t="s">
        <v>298</v>
      </c>
      <c r="D81" s="211" t="s">
        <v>132</v>
      </c>
      <c r="E81" s="212" t="s">
        <v>133</v>
      </c>
      <c r="F81" s="216">
        <v>12</v>
      </c>
      <c r="G81" s="217">
        <v>0</v>
      </c>
      <c r="H81" s="217">
        <v>0</v>
      </c>
      <c r="I81" s="217">
        <v>3</v>
      </c>
      <c r="J81" s="217">
        <v>8</v>
      </c>
      <c r="K81" s="217">
        <v>1</v>
      </c>
      <c r="L81" s="217">
        <v>0</v>
      </c>
      <c r="M81" s="217">
        <v>4</v>
      </c>
      <c r="N81" s="217">
        <v>31</v>
      </c>
      <c r="O81" s="228">
        <f t="shared" si="65"/>
        <v>96</v>
      </c>
      <c r="P81" s="217">
        <f t="shared" si="66"/>
        <v>47</v>
      </c>
      <c r="Q81" s="217">
        <v>1</v>
      </c>
      <c r="R81" s="217">
        <v>3</v>
      </c>
      <c r="S81" s="217">
        <v>2</v>
      </c>
      <c r="T81" s="217">
        <v>13</v>
      </c>
      <c r="U81" s="217">
        <v>1</v>
      </c>
      <c r="V81" s="217">
        <v>8</v>
      </c>
      <c r="W81" s="217">
        <v>12</v>
      </c>
      <c r="X81" s="228">
        <f t="shared" si="67"/>
        <v>84</v>
      </c>
      <c r="Y81" s="229">
        <f t="shared" si="68"/>
        <v>40</v>
      </c>
      <c r="Z81" s="217">
        <v>2</v>
      </c>
      <c r="AA81" s="217">
        <v>4</v>
      </c>
      <c r="AB81" s="217">
        <v>3</v>
      </c>
      <c r="AC81" s="217">
        <v>4</v>
      </c>
      <c r="AD81" s="217">
        <v>6</v>
      </c>
      <c r="AE81" s="217">
        <v>18</v>
      </c>
      <c r="AF81" s="313">
        <v>19110.8</v>
      </c>
      <c r="AG81" s="217">
        <v>23</v>
      </c>
      <c r="AH81" s="217">
        <v>20390</v>
      </c>
      <c r="AI81" s="228">
        <f t="shared" si="69"/>
        <v>84</v>
      </c>
      <c r="AJ81" s="229">
        <f t="shared" si="70"/>
        <v>60</v>
      </c>
      <c r="AK81" s="217">
        <v>2</v>
      </c>
      <c r="AL81" s="217">
        <v>1199</v>
      </c>
      <c r="AM81" s="217">
        <v>0</v>
      </c>
      <c r="AN81" s="217">
        <v>0</v>
      </c>
      <c r="AO81" s="217">
        <v>0</v>
      </c>
      <c r="AP81" s="217">
        <v>0</v>
      </c>
      <c r="AQ81" s="217">
        <v>0</v>
      </c>
      <c r="AR81" s="303">
        <v>0</v>
      </c>
      <c r="AS81" s="217">
        <v>0</v>
      </c>
      <c r="AT81" s="217">
        <v>0</v>
      </c>
      <c r="AU81" s="217">
        <v>8</v>
      </c>
      <c r="AV81" s="217">
        <v>11967</v>
      </c>
      <c r="AW81" s="217">
        <v>2</v>
      </c>
      <c r="AX81" s="217">
        <v>4773.25</v>
      </c>
      <c r="AY81" s="217">
        <v>0</v>
      </c>
      <c r="AZ81" s="217">
        <v>0</v>
      </c>
      <c r="BA81" s="228">
        <f t="shared" si="71"/>
        <v>84</v>
      </c>
      <c r="BB81" s="229">
        <f t="shared" si="72"/>
        <v>12</v>
      </c>
      <c r="BC81" s="309">
        <f t="shared" si="75"/>
        <v>348</v>
      </c>
      <c r="BD81" s="309">
        <f t="shared" si="73"/>
        <v>159</v>
      </c>
      <c r="BE81" s="312">
        <f t="shared" si="74"/>
        <v>0.456896551724138</v>
      </c>
    </row>
    <row r="82" spans="1:57">
      <c r="A82" s="208" t="s">
        <v>134</v>
      </c>
      <c r="B82" s="209" t="s">
        <v>38</v>
      </c>
      <c r="C82" s="209"/>
      <c r="D82" s="211" t="s">
        <v>141</v>
      </c>
      <c r="E82" s="212" t="s">
        <v>142</v>
      </c>
      <c r="F82" s="216">
        <v>8</v>
      </c>
      <c r="G82" s="217">
        <v>6</v>
      </c>
      <c r="H82" s="217">
        <v>7</v>
      </c>
      <c r="I82" s="217">
        <v>7</v>
      </c>
      <c r="J82" s="217">
        <v>19</v>
      </c>
      <c r="K82" s="217">
        <v>13</v>
      </c>
      <c r="L82" s="217">
        <v>8</v>
      </c>
      <c r="M82" s="217">
        <v>6</v>
      </c>
      <c r="N82" s="217">
        <v>4</v>
      </c>
      <c r="O82" s="228">
        <f t="shared" si="65"/>
        <v>64</v>
      </c>
      <c r="P82" s="217">
        <f t="shared" si="66"/>
        <v>70</v>
      </c>
      <c r="Q82" s="217">
        <v>2</v>
      </c>
      <c r="R82" s="217">
        <v>4</v>
      </c>
      <c r="S82" s="217">
        <v>6</v>
      </c>
      <c r="T82" s="217">
        <v>5</v>
      </c>
      <c r="U82" s="217">
        <v>4</v>
      </c>
      <c r="V82" s="217">
        <v>4</v>
      </c>
      <c r="W82" s="217">
        <v>9</v>
      </c>
      <c r="X82" s="228">
        <f t="shared" si="67"/>
        <v>56</v>
      </c>
      <c r="Y82" s="229">
        <f t="shared" si="68"/>
        <v>34</v>
      </c>
      <c r="Z82" s="217">
        <v>4</v>
      </c>
      <c r="AA82" s="217">
        <v>10</v>
      </c>
      <c r="AB82" s="217">
        <v>0</v>
      </c>
      <c r="AC82" s="217">
        <v>4</v>
      </c>
      <c r="AD82" s="217">
        <v>3</v>
      </c>
      <c r="AE82" s="217">
        <v>4</v>
      </c>
      <c r="AF82" s="313">
        <v>3998</v>
      </c>
      <c r="AG82" s="217">
        <v>10</v>
      </c>
      <c r="AH82" s="217">
        <v>9715</v>
      </c>
      <c r="AI82" s="228">
        <f t="shared" si="69"/>
        <v>56</v>
      </c>
      <c r="AJ82" s="229">
        <f t="shared" si="70"/>
        <v>35</v>
      </c>
      <c r="AK82" s="217">
        <v>12</v>
      </c>
      <c r="AL82" s="217">
        <v>10653</v>
      </c>
      <c r="AM82" s="217">
        <v>3</v>
      </c>
      <c r="AN82" s="217">
        <v>1898</v>
      </c>
      <c r="AO82" s="217">
        <v>2</v>
      </c>
      <c r="AP82" s="217">
        <v>1499</v>
      </c>
      <c r="AQ82" s="217">
        <v>4</v>
      </c>
      <c r="AR82" s="303">
        <v>3578</v>
      </c>
      <c r="AS82" s="217">
        <v>0</v>
      </c>
      <c r="AT82" s="217">
        <v>0</v>
      </c>
      <c r="AU82" s="217">
        <v>0</v>
      </c>
      <c r="AV82" s="217">
        <v>0</v>
      </c>
      <c r="AW82" s="217">
        <v>0</v>
      </c>
      <c r="AX82" s="217">
        <v>0</v>
      </c>
      <c r="AY82" s="217">
        <v>0</v>
      </c>
      <c r="AZ82" s="217">
        <v>0</v>
      </c>
      <c r="BA82" s="228">
        <f t="shared" si="71"/>
        <v>56</v>
      </c>
      <c r="BB82" s="229">
        <f t="shared" si="72"/>
        <v>21</v>
      </c>
      <c r="BC82" s="309">
        <f t="shared" si="75"/>
        <v>232</v>
      </c>
      <c r="BD82" s="309">
        <f t="shared" si="73"/>
        <v>160</v>
      </c>
      <c r="BE82" s="312">
        <f t="shared" si="74"/>
        <v>0.689655172413793</v>
      </c>
    </row>
    <row r="83" spans="1:57">
      <c r="A83" s="208" t="s">
        <v>134</v>
      </c>
      <c r="B83" s="209" t="s">
        <v>38</v>
      </c>
      <c r="C83" s="209" t="s">
        <v>298</v>
      </c>
      <c r="D83" s="211" t="s">
        <v>145</v>
      </c>
      <c r="E83" s="214" t="s">
        <v>146</v>
      </c>
      <c r="F83" s="216"/>
      <c r="G83" s="217">
        <v>6</v>
      </c>
      <c r="H83" s="217">
        <v>6</v>
      </c>
      <c r="I83" s="217">
        <v>8</v>
      </c>
      <c r="J83" s="217">
        <v>3</v>
      </c>
      <c r="K83" s="217">
        <v>1</v>
      </c>
      <c r="L83" s="217">
        <v>29</v>
      </c>
      <c r="M83" s="217">
        <v>15</v>
      </c>
      <c r="N83" s="217">
        <v>7</v>
      </c>
      <c r="O83" s="228">
        <f t="shared" si="65"/>
        <v>0</v>
      </c>
      <c r="P83" s="217">
        <f t="shared" si="66"/>
        <v>75</v>
      </c>
      <c r="Q83" s="217">
        <v>4</v>
      </c>
      <c r="R83" s="217">
        <v>5</v>
      </c>
      <c r="S83" s="217">
        <v>1</v>
      </c>
      <c r="T83" s="217">
        <v>38</v>
      </c>
      <c r="U83" s="217">
        <v>2</v>
      </c>
      <c r="V83" s="217">
        <v>1</v>
      </c>
      <c r="W83" s="217">
        <v>8</v>
      </c>
      <c r="X83" s="228">
        <f t="shared" si="67"/>
        <v>0</v>
      </c>
      <c r="Y83" s="229">
        <f t="shared" si="68"/>
        <v>59</v>
      </c>
      <c r="Z83" s="217">
        <v>3</v>
      </c>
      <c r="AA83" s="217">
        <v>12</v>
      </c>
      <c r="AB83" s="217">
        <v>15</v>
      </c>
      <c r="AC83" s="217">
        <v>6</v>
      </c>
      <c r="AD83" s="217">
        <v>2</v>
      </c>
      <c r="AE83" s="217">
        <v>7</v>
      </c>
      <c r="AF83" s="313">
        <v>3993</v>
      </c>
      <c r="AG83" s="217">
        <v>3</v>
      </c>
      <c r="AH83" s="217">
        <v>2697</v>
      </c>
      <c r="AI83" s="228">
        <f t="shared" si="69"/>
        <v>0</v>
      </c>
      <c r="AJ83" s="229">
        <f t="shared" si="70"/>
        <v>48</v>
      </c>
      <c r="AK83" s="217">
        <v>0</v>
      </c>
      <c r="AL83" s="217">
        <v>0</v>
      </c>
      <c r="AM83" s="217">
        <v>0</v>
      </c>
      <c r="AN83" s="217">
        <v>0</v>
      </c>
      <c r="AO83" s="217">
        <v>0</v>
      </c>
      <c r="AP83" s="217">
        <v>0</v>
      </c>
      <c r="AQ83" s="217">
        <v>0</v>
      </c>
      <c r="AR83" s="303">
        <v>0</v>
      </c>
      <c r="AS83" s="217">
        <v>0</v>
      </c>
      <c r="AT83" s="217">
        <v>0</v>
      </c>
      <c r="AU83" s="217">
        <v>2</v>
      </c>
      <c r="AV83" s="217">
        <v>2774</v>
      </c>
      <c r="AW83" s="217">
        <v>0</v>
      </c>
      <c r="AX83" s="217">
        <v>0</v>
      </c>
      <c r="AY83" s="217">
        <v>0</v>
      </c>
      <c r="AZ83" s="217">
        <v>0</v>
      </c>
      <c r="BA83" s="228">
        <f t="shared" si="71"/>
        <v>0</v>
      </c>
      <c r="BB83" s="229">
        <f t="shared" si="72"/>
        <v>2</v>
      </c>
      <c r="BC83" s="309">
        <f t="shared" si="75"/>
        <v>0</v>
      </c>
      <c r="BD83" s="309">
        <f t="shared" si="73"/>
        <v>184</v>
      </c>
      <c r="BE83" s="312" t="e">
        <f t="shared" si="74"/>
        <v>#DIV/0!</v>
      </c>
    </row>
    <row r="84" spans="1:57">
      <c r="A84" s="208" t="s">
        <v>134</v>
      </c>
      <c r="B84" s="209" t="s">
        <v>38</v>
      </c>
      <c r="C84" s="209"/>
      <c r="D84" s="211" t="s">
        <v>149</v>
      </c>
      <c r="E84" s="214" t="s">
        <v>150</v>
      </c>
      <c r="F84" s="216"/>
      <c r="G84" s="217">
        <v>0</v>
      </c>
      <c r="H84" s="217">
        <v>10</v>
      </c>
      <c r="I84" s="217">
        <v>22</v>
      </c>
      <c r="J84" s="217">
        <v>14</v>
      </c>
      <c r="K84" s="217">
        <v>6</v>
      </c>
      <c r="L84" s="217">
        <v>8</v>
      </c>
      <c r="M84" s="217">
        <v>10</v>
      </c>
      <c r="N84" s="217">
        <v>0</v>
      </c>
      <c r="O84" s="228">
        <f t="shared" si="65"/>
        <v>0</v>
      </c>
      <c r="P84" s="217">
        <f t="shared" si="66"/>
        <v>70</v>
      </c>
      <c r="Q84" s="217">
        <v>3</v>
      </c>
      <c r="R84" s="217">
        <v>1</v>
      </c>
      <c r="S84" s="217">
        <v>8</v>
      </c>
      <c r="T84" s="217">
        <v>7</v>
      </c>
      <c r="U84" s="217">
        <v>0</v>
      </c>
      <c r="V84" s="217">
        <v>8</v>
      </c>
      <c r="W84" s="217">
        <v>0</v>
      </c>
      <c r="X84" s="228">
        <f t="shared" si="67"/>
        <v>0</v>
      </c>
      <c r="Y84" s="229">
        <f t="shared" si="68"/>
        <v>27</v>
      </c>
      <c r="Z84" s="217">
        <v>5</v>
      </c>
      <c r="AA84" s="217">
        <v>7</v>
      </c>
      <c r="AB84" s="217">
        <v>1</v>
      </c>
      <c r="AC84" s="217">
        <v>1</v>
      </c>
      <c r="AD84" s="217">
        <v>1</v>
      </c>
      <c r="AE84" s="217">
        <v>1</v>
      </c>
      <c r="AF84" s="313">
        <v>399</v>
      </c>
      <c r="AG84" s="217">
        <v>0</v>
      </c>
      <c r="AH84" s="217">
        <v>0</v>
      </c>
      <c r="AI84" s="228">
        <f t="shared" si="69"/>
        <v>0</v>
      </c>
      <c r="AJ84" s="229">
        <f t="shared" si="70"/>
        <v>16</v>
      </c>
      <c r="AK84" s="217">
        <v>7</v>
      </c>
      <c r="AL84" s="217">
        <v>4593</v>
      </c>
      <c r="AM84" s="217">
        <v>6</v>
      </c>
      <c r="AN84" s="217">
        <v>3594</v>
      </c>
      <c r="AO84" s="217">
        <v>2</v>
      </c>
      <c r="AP84" s="217">
        <v>1398</v>
      </c>
      <c r="AQ84" s="217">
        <v>4</v>
      </c>
      <c r="AR84" s="303">
        <v>2796</v>
      </c>
      <c r="AS84" s="217">
        <v>2</v>
      </c>
      <c r="AT84" s="217">
        <v>1698</v>
      </c>
      <c r="AU84" s="217">
        <v>10</v>
      </c>
      <c r="AV84" s="217">
        <v>6690</v>
      </c>
      <c r="AW84" s="217">
        <v>0</v>
      </c>
      <c r="AX84" s="217">
        <v>0</v>
      </c>
      <c r="AY84" s="217">
        <v>6</v>
      </c>
      <c r="AZ84" s="217">
        <v>4794</v>
      </c>
      <c r="BA84" s="228">
        <f t="shared" si="71"/>
        <v>0</v>
      </c>
      <c r="BB84" s="229">
        <f t="shared" si="72"/>
        <v>37</v>
      </c>
      <c r="BC84" s="309">
        <f t="shared" si="75"/>
        <v>0</v>
      </c>
      <c r="BD84" s="309">
        <f t="shared" si="73"/>
        <v>150</v>
      </c>
      <c r="BE84" s="312" t="e">
        <f t="shared" si="74"/>
        <v>#DIV/0!</v>
      </c>
    </row>
    <row r="85" spans="1:57">
      <c r="A85" s="208" t="s">
        <v>134</v>
      </c>
      <c r="B85" s="209" t="s">
        <v>38</v>
      </c>
      <c r="C85" s="209"/>
      <c r="D85" s="211" t="s">
        <v>151</v>
      </c>
      <c r="E85" s="213" t="s">
        <v>152</v>
      </c>
      <c r="F85" s="216">
        <v>6</v>
      </c>
      <c r="G85" s="217">
        <v>41</v>
      </c>
      <c r="H85" s="217">
        <v>18</v>
      </c>
      <c r="I85" s="217">
        <v>20</v>
      </c>
      <c r="J85" s="217">
        <v>29</v>
      </c>
      <c r="K85" s="217">
        <v>39</v>
      </c>
      <c r="L85" s="217">
        <v>40</v>
      </c>
      <c r="M85" s="217">
        <v>12</v>
      </c>
      <c r="N85" s="217">
        <v>11</v>
      </c>
      <c r="O85" s="228">
        <f t="shared" si="65"/>
        <v>48</v>
      </c>
      <c r="P85" s="217">
        <f t="shared" si="66"/>
        <v>210</v>
      </c>
      <c r="Q85" s="217">
        <v>1</v>
      </c>
      <c r="R85" s="217">
        <v>1</v>
      </c>
      <c r="S85" s="217">
        <v>2</v>
      </c>
      <c r="T85" s="217">
        <v>3</v>
      </c>
      <c r="U85" s="217">
        <v>7</v>
      </c>
      <c r="V85" s="217">
        <v>27</v>
      </c>
      <c r="W85" s="217">
        <v>24</v>
      </c>
      <c r="X85" s="228">
        <f t="shared" si="67"/>
        <v>42</v>
      </c>
      <c r="Y85" s="229">
        <f t="shared" si="68"/>
        <v>65</v>
      </c>
      <c r="Z85" s="217">
        <v>23</v>
      </c>
      <c r="AA85" s="217">
        <v>2</v>
      </c>
      <c r="AB85" s="217">
        <v>3</v>
      </c>
      <c r="AC85" s="217">
        <v>4</v>
      </c>
      <c r="AD85" s="217">
        <v>7</v>
      </c>
      <c r="AE85" s="217">
        <v>10</v>
      </c>
      <c r="AF85" s="313">
        <v>6990</v>
      </c>
      <c r="AG85" s="217">
        <v>3</v>
      </c>
      <c r="AH85" s="217">
        <v>2097</v>
      </c>
      <c r="AI85" s="228">
        <f t="shared" si="69"/>
        <v>42</v>
      </c>
      <c r="AJ85" s="229">
        <f t="shared" si="70"/>
        <v>52</v>
      </c>
      <c r="AK85" s="217">
        <v>2</v>
      </c>
      <c r="AL85" s="217">
        <v>1698</v>
      </c>
      <c r="AM85" s="217">
        <v>3</v>
      </c>
      <c r="AN85" s="217">
        <v>2097</v>
      </c>
      <c r="AO85" s="217">
        <v>7</v>
      </c>
      <c r="AP85" s="217">
        <v>3693</v>
      </c>
      <c r="AQ85" s="217">
        <v>6</v>
      </c>
      <c r="AR85" s="303">
        <v>2394</v>
      </c>
      <c r="AS85" s="217">
        <v>6</v>
      </c>
      <c r="AT85" s="217">
        <v>4794</v>
      </c>
      <c r="AU85" s="217">
        <v>5</v>
      </c>
      <c r="AV85" s="217">
        <v>3795</v>
      </c>
      <c r="AW85" s="217">
        <v>16</v>
      </c>
      <c r="AX85" s="217">
        <v>13284</v>
      </c>
      <c r="AY85" s="217">
        <v>0</v>
      </c>
      <c r="AZ85" s="217">
        <v>0</v>
      </c>
      <c r="BA85" s="228">
        <f t="shared" si="71"/>
        <v>42</v>
      </c>
      <c r="BB85" s="229">
        <f t="shared" si="72"/>
        <v>45</v>
      </c>
      <c r="BC85" s="309">
        <f t="shared" si="75"/>
        <v>174</v>
      </c>
      <c r="BD85" s="309">
        <f t="shared" si="73"/>
        <v>372</v>
      </c>
      <c r="BE85" s="312">
        <f t="shared" si="74"/>
        <v>2.13793103448276</v>
      </c>
    </row>
    <row r="86" spans="1:57">
      <c r="A86" s="208" t="s">
        <v>134</v>
      </c>
      <c r="B86" s="209" t="s">
        <v>38</v>
      </c>
      <c r="C86" s="209"/>
      <c r="D86" s="211" t="s">
        <v>155</v>
      </c>
      <c r="E86" s="212" t="s">
        <v>156</v>
      </c>
      <c r="F86" s="216">
        <v>8</v>
      </c>
      <c r="G86" s="217">
        <v>12</v>
      </c>
      <c r="H86" s="217">
        <v>4</v>
      </c>
      <c r="I86" s="217">
        <v>9</v>
      </c>
      <c r="J86" s="217">
        <v>0</v>
      </c>
      <c r="K86" s="217">
        <v>16</v>
      </c>
      <c r="L86" s="217">
        <v>17</v>
      </c>
      <c r="M86" s="217">
        <v>10</v>
      </c>
      <c r="N86" s="217">
        <v>8</v>
      </c>
      <c r="O86" s="228">
        <f t="shared" si="65"/>
        <v>64</v>
      </c>
      <c r="P86" s="217">
        <f t="shared" si="66"/>
        <v>76</v>
      </c>
      <c r="Q86" s="217">
        <v>4</v>
      </c>
      <c r="R86" s="217">
        <v>10</v>
      </c>
      <c r="S86" s="217">
        <v>3</v>
      </c>
      <c r="T86" s="217">
        <v>12</v>
      </c>
      <c r="U86" s="217">
        <v>10</v>
      </c>
      <c r="V86" s="217">
        <v>10</v>
      </c>
      <c r="W86" s="217">
        <v>22</v>
      </c>
      <c r="X86" s="228">
        <f t="shared" si="67"/>
        <v>56</v>
      </c>
      <c r="Y86" s="229">
        <f t="shared" si="68"/>
        <v>71</v>
      </c>
      <c r="Z86" s="217">
        <v>10</v>
      </c>
      <c r="AA86" s="217">
        <v>6</v>
      </c>
      <c r="AB86" s="217">
        <v>0</v>
      </c>
      <c r="AC86" s="217">
        <v>1</v>
      </c>
      <c r="AD86" s="217">
        <v>7</v>
      </c>
      <c r="AE86" s="217">
        <v>3</v>
      </c>
      <c r="AF86" s="313">
        <v>3119</v>
      </c>
      <c r="AG86" s="217">
        <v>0</v>
      </c>
      <c r="AH86" s="217">
        <v>0</v>
      </c>
      <c r="AI86" s="228">
        <f t="shared" si="69"/>
        <v>56</v>
      </c>
      <c r="AJ86" s="229">
        <f t="shared" si="70"/>
        <v>27</v>
      </c>
      <c r="AK86" s="217">
        <v>4</v>
      </c>
      <c r="AL86" s="217">
        <v>3017</v>
      </c>
      <c r="AM86" s="217">
        <v>0</v>
      </c>
      <c r="AN86" s="217">
        <v>0</v>
      </c>
      <c r="AO86" s="217">
        <v>0</v>
      </c>
      <c r="AP86" s="217">
        <v>0</v>
      </c>
      <c r="AQ86" s="217">
        <v>0</v>
      </c>
      <c r="AR86" s="303">
        <v>0</v>
      </c>
      <c r="AS86" s="217">
        <v>0</v>
      </c>
      <c r="AT86" s="217">
        <v>0</v>
      </c>
      <c r="AU86" s="217">
        <v>1</v>
      </c>
      <c r="AV86" s="217">
        <v>1874</v>
      </c>
      <c r="AW86" s="217">
        <v>0</v>
      </c>
      <c r="AX86" s="217">
        <v>0</v>
      </c>
      <c r="AY86" s="217">
        <v>0</v>
      </c>
      <c r="AZ86" s="217">
        <v>0</v>
      </c>
      <c r="BA86" s="228">
        <f t="shared" si="71"/>
        <v>56</v>
      </c>
      <c r="BB86" s="229">
        <f t="shared" si="72"/>
        <v>5</v>
      </c>
      <c r="BC86" s="309">
        <f t="shared" si="75"/>
        <v>232</v>
      </c>
      <c r="BD86" s="309">
        <f t="shared" si="73"/>
        <v>179</v>
      </c>
      <c r="BE86" s="312">
        <f t="shared" si="74"/>
        <v>0.771551724137931</v>
      </c>
    </row>
    <row r="87" spans="1:57">
      <c r="A87" s="208" t="s">
        <v>157</v>
      </c>
      <c r="B87" s="209" t="s">
        <v>38</v>
      </c>
      <c r="C87" s="209" t="s">
        <v>298</v>
      </c>
      <c r="D87" s="211" t="s">
        <v>179</v>
      </c>
      <c r="E87" s="213" t="s">
        <v>180</v>
      </c>
      <c r="F87" s="216">
        <v>10</v>
      </c>
      <c r="G87" s="217">
        <v>9</v>
      </c>
      <c r="H87" s="217">
        <v>20</v>
      </c>
      <c r="I87" s="217">
        <v>16</v>
      </c>
      <c r="J87" s="217">
        <v>4</v>
      </c>
      <c r="K87" s="217">
        <v>9</v>
      </c>
      <c r="L87" s="217">
        <v>13</v>
      </c>
      <c r="M87" s="217">
        <v>15</v>
      </c>
      <c r="N87" s="217">
        <v>33</v>
      </c>
      <c r="O87" s="228">
        <f t="shared" si="65"/>
        <v>80</v>
      </c>
      <c r="P87" s="217">
        <f t="shared" si="66"/>
        <v>119</v>
      </c>
      <c r="Q87" s="217">
        <v>37</v>
      </c>
      <c r="R87" s="217">
        <v>17</v>
      </c>
      <c r="S87" s="217">
        <v>10</v>
      </c>
      <c r="T87" s="217">
        <v>6</v>
      </c>
      <c r="U87" s="217">
        <v>18</v>
      </c>
      <c r="V87" s="217">
        <v>26</v>
      </c>
      <c r="W87" s="217">
        <v>41</v>
      </c>
      <c r="X87" s="228">
        <f t="shared" si="67"/>
        <v>70</v>
      </c>
      <c r="Y87" s="229">
        <f t="shared" si="68"/>
        <v>155</v>
      </c>
      <c r="Z87" s="217">
        <v>14</v>
      </c>
      <c r="AA87" s="217">
        <v>17</v>
      </c>
      <c r="AB87" s="217">
        <v>30</v>
      </c>
      <c r="AC87" s="217">
        <v>4</v>
      </c>
      <c r="AD87" s="217">
        <v>12</v>
      </c>
      <c r="AE87" s="217">
        <v>4</v>
      </c>
      <c r="AF87" s="313">
        <v>1896</v>
      </c>
      <c r="AG87" s="217">
        <v>20</v>
      </c>
      <c r="AH87" s="217">
        <v>13680</v>
      </c>
      <c r="AI87" s="228">
        <f t="shared" si="69"/>
        <v>70</v>
      </c>
      <c r="AJ87" s="229">
        <f t="shared" si="70"/>
        <v>101</v>
      </c>
      <c r="AK87" s="217">
        <v>3</v>
      </c>
      <c r="AL87" s="217">
        <v>2997</v>
      </c>
      <c r="AM87" s="217">
        <v>12</v>
      </c>
      <c r="AN87" s="217">
        <v>9588</v>
      </c>
      <c r="AO87" s="217">
        <v>10</v>
      </c>
      <c r="AP87" s="217">
        <v>7590</v>
      </c>
      <c r="AQ87" s="217">
        <v>10</v>
      </c>
      <c r="AR87" s="303">
        <v>6990</v>
      </c>
      <c r="AS87" s="217">
        <v>24</v>
      </c>
      <c r="AT87" s="217">
        <v>18876</v>
      </c>
      <c r="AU87" s="217">
        <v>23</v>
      </c>
      <c r="AV87" s="217">
        <v>17277</v>
      </c>
      <c r="AW87" s="217">
        <v>17</v>
      </c>
      <c r="AX87" s="217">
        <v>10983</v>
      </c>
      <c r="AY87" s="217">
        <v>7</v>
      </c>
      <c r="AZ87" s="217">
        <v>5193</v>
      </c>
      <c r="BA87" s="228">
        <f t="shared" si="71"/>
        <v>70</v>
      </c>
      <c r="BB87" s="229">
        <f t="shared" si="72"/>
        <v>106</v>
      </c>
      <c r="BC87" s="309">
        <f t="shared" si="75"/>
        <v>290</v>
      </c>
      <c r="BD87" s="309">
        <f t="shared" si="73"/>
        <v>481</v>
      </c>
      <c r="BE87" s="312">
        <f t="shared" si="74"/>
        <v>1.65862068965517</v>
      </c>
    </row>
    <row r="88" spans="1:57">
      <c r="A88" s="210" t="s">
        <v>160</v>
      </c>
      <c r="B88" s="209" t="s">
        <v>38</v>
      </c>
      <c r="C88" s="209" t="s">
        <v>298</v>
      </c>
      <c r="D88" s="211" t="s">
        <v>183</v>
      </c>
      <c r="E88" s="212" t="s">
        <v>184</v>
      </c>
      <c r="F88" s="216">
        <v>16</v>
      </c>
      <c r="G88" s="217">
        <v>23</v>
      </c>
      <c r="H88" s="217">
        <v>9</v>
      </c>
      <c r="I88" s="217">
        <v>14</v>
      </c>
      <c r="J88" s="217">
        <v>21</v>
      </c>
      <c r="K88" s="217">
        <v>12</v>
      </c>
      <c r="L88" s="217">
        <v>7</v>
      </c>
      <c r="M88" s="217">
        <v>20</v>
      </c>
      <c r="N88" s="217">
        <v>19</v>
      </c>
      <c r="O88" s="228">
        <f t="shared" si="65"/>
        <v>128</v>
      </c>
      <c r="P88" s="217">
        <f t="shared" si="66"/>
        <v>125</v>
      </c>
      <c r="Q88" s="217">
        <v>10</v>
      </c>
      <c r="R88" s="217">
        <v>8</v>
      </c>
      <c r="S88" s="217">
        <v>17</v>
      </c>
      <c r="T88" s="217">
        <v>12</v>
      </c>
      <c r="U88" s="217">
        <v>5</v>
      </c>
      <c r="V88" s="217">
        <v>18</v>
      </c>
      <c r="W88" s="217">
        <v>14</v>
      </c>
      <c r="X88" s="228">
        <f t="shared" si="67"/>
        <v>112</v>
      </c>
      <c r="Y88" s="229">
        <f t="shared" si="68"/>
        <v>84</v>
      </c>
      <c r="Z88" s="217">
        <v>14</v>
      </c>
      <c r="AA88" s="217">
        <v>9</v>
      </c>
      <c r="AB88" s="217">
        <v>5</v>
      </c>
      <c r="AC88" s="217">
        <v>7</v>
      </c>
      <c r="AD88" s="217">
        <v>18</v>
      </c>
      <c r="AE88" s="217">
        <v>6</v>
      </c>
      <c r="AF88" s="313">
        <v>7037</v>
      </c>
      <c r="AG88" s="217">
        <v>20</v>
      </c>
      <c r="AH88" s="217">
        <v>24851</v>
      </c>
      <c r="AI88" s="228">
        <f t="shared" si="69"/>
        <v>112</v>
      </c>
      <c r="AJ88" s="229">
        <f t="shared" si="70"/>
        <v>79</v>
      </c>
      <c r="AK88" s="217">
        <v>1</v>
      </c>
      <c r="AL88" s="217">
        <v>1320</v>
      </c>
      <c r="AM88" s="217">
        <v>0</v>
      </c>
      <c r="AN88" s="217">
        <v>0</v>
      </c>
      <c r="AO88" s="217">
        <v>7</v>
      </c>
      <c r="AP88" s="217">
        <v>16993</v>
      </c>
      <c r="AQ88" s="217">
        <v>9</v>
      </c>
      <c r="AR88" s="303">
        <v>17591</v>
      </c>
      <c r="AS88" s="217">
        <v>1</v>
      </c>
      <c r="AT88" s="217">
        <v>1724</v>
      </c>
      <c r="AU88" s="217">
        <v>1</v>
      </c>
      <c r="AV88" s="217">
        <v>1499</v>
      </c>
      <c r="AW88" s="217">
        <v>8</v>
      </c>
      <c r="AX88" s="217">
        <v>17968</v>
      </c>
      <c r="AY88" s="217">
        <v>3</v>
      </c>
      <c r="AZ88" s="217">
        <v>6197</v>
      </c>
      <c r="BA88" s="228">
        <f t="shared" si="71"/>
        <v>112</v>
      </c>
      <c r="BB88" s="229">
        <f t="shared" si="72"/>
        <v>30</v>
      </c>
      <c r="BC88" s="309">
        <f t="shared" si="75"/>
        <v>464</v>
      </c>
      <c r="BD88" s="309">
        <f t="shared" si="73"/>
        <v>318</v>
      </c>
      <c r="BE88" s="312">
        <f t="shared" si="74"/>
        <v>0.685344827586207</v>
      </c>
    </row>
    <row r="89" spans="1:57">
      <c r="A89" s="210" t="s">
        <v>160</v>
      </c>
      <c r="B89" s="209" t="s">
        <v>38</v>
      </c>
      <c r="C89" s="209" t="s">
        <v>298</v>
      </c>
      <c r="D89" s="211" t="s">
        <v>187</v>
      </c>
      <c r="E89" s="212" t="s">
        <v>188</v>
      </c>
      <c r="F89" s="219">
        <v>14</v>
      </c>
      <c r="G89" s="217">
        <v>12</v>
      </c>
      <c r="H89" s="217">
        <v>24</v>
      </c>
      <c r="I89" s="217">
        <v>3</v>
      </c>
      <c r="J89" s="217">
        <v>15</v>
      </c>
      <c r="K89" s="217">
        <v>8</v>
      </c>
      <c r="L89" s="217">
        <v>8</v>
      </c>
      <c r="M89" s="217">
        <v>7</v>
      </c>
      <c r="N89" s="217">
        <v>25</v>
      </c>
      <c r="O89" s="228">
        <f t="shared" si="65"/>
        <v>112</v>
      </c>
      <c r="P89" s="217">
        <f t="shared" si="66"/>
        <v>102</v>
      </c>
      <c r="Q89" s="217">
        <v>7</v>
      </c>
      <c r="R89" s="217">
        <v>12</v>
      </c>
      <c r="S89" s="217">
        <v>5</v>
      </c>
      <c r="T89" s="217">
        <v>15</v>
      </c>
      <c r="U89" s="217">
        <v>13</v>
      </c>
      <c r="V89" s="217">
        <v>12</v>
      </c>
      <c r="W89" s="217">
        <v>19</v>
      </c>
      <c r="X89" s="228">
        <f t="shared" si="67"/>
        <v>98</v>
      </c>
      <c r="Y89" s="229">
        <f t="shared" si="68"/>
        <v>83</v>
      </c>
      <c r="Z89" s="217">
        <v>5</v>
      </c>
      <c r="AA89" s="217">
        <v>5</v>
      </c>
      <c r="AB89" s="217">
        <v>4</v>
      </c>
      <c r="AC89" s="217">
        <v>7</v>
      </c>
      <c r="AD89" s="217">
        <v>9</v>
      </c>
      <c r="AE89" s="217">
        <v>29</v>
      </c>
      <c r="AF89" s="313">
        <v>28227</v>
      </c>
      <c r="AG89" s="217">
        <v>19</v>
      </c>
      <c r="AH89" s="217">
        <v>20650</v>
      </c>
      <c r="AI89" s="228">
        <f t="shared" si="69"/>
        <v>98</v>
      </c>
      <c r="AJ89" s="229">
        <f t="shared" si="70"/>
        <v>78</v>
      </c>
      <c r="AK89" s="217">
        <v>7</v>
      </c>
      <c r="AL89" s="217">
        <v>5797</v>
      </c>
      <c r="AM89" s="217">
        <v>6</v>
      </c>
      <c r="AN89" s="217">
        <v>17494</v>
      </c>
      <c r="AO89" s="217">
        <v>0</v>
      </c>
      <c r="AP89" s="217">
        <v>0</v>
      </c>
      <c r="AQ89" s="217">
        <v>0</v>
      </c>
      <c r="AR89" s="303">
        <v>0</v>
      </c>
      <c r="AS89" s="217">
        <v>2</v>
      </c>
      <c r="AT89" s="217">
        <v>4898</v>
      </c>
      <c r="AU89" s="217">
        <v>5</v>
      </c>
      <c r="AV89" s="217">
        <v>10446</v>
      </c>
      <c r="AW89" s="217">
        <v>6</v>
      </c>
      <c r="AX89" s="217">
        <v>11569.5</v>
      </c>
      <c r="AY89" s="217">
        <v>0</v>
      </c>
      <c r="AZ89" s="217">
        <v>0</v>
      </c>
      <c r="BA89" s="228">
        <f t="shared" si="71"/>
        <v>98</v>
      </c>
      <c r="BB89" s="229">
        <f t="shared" si="72"/>
        <v>26</v>
      </c>
      <c r="BC89" s="309">
        <f t="shared" si="75"/>
        <v>406</v>
      </c>
      <c r="BD89" s="309">
        <f t="shared" si="73"/>
        <v>289</v>
      </c>
      <c r="BE89" s="312">
        <f t="shared" si="74"/>
        <v>0.711822660098522</v>
      </c>
    </row>
    <row r="90" spans="1:57">
      <c r="A90" s="208" t="s">
        <v>157</v>
      </c>
      <c r="B90" s="209" t="s">
        <v>38</v>
      </c>
      <c r="C90" s="209"/>
      <c r="D90" s="211" t="s">
        <v>197</v>
      </c>
      <c r="E90" s="213" t="s">
        <v>198</v>
      </c>
      <c r="F90" s="219">
        <v>5</v>
      </c>
      <c r="G90" s="217">
        <v>2</v>
      </c>
      <c r="H90" s="217">
        <v>7</v>
      </c>
      <c r="I90" s="217">
        <v>1</v>
      </c>
      <c r="J90" s="217">
        <v>2</v>
      </c>
      <c r="K90" s="217">
        <v>3</v>
      </c>
      <c r="L90" s="217">
        <v>12</v>
      </c>
      <c r="M90" s="217">
        <v>0</v>
      </c>
      <c r="N90" s="217">
        <v>7</v>
      </c>
      <c r="O90" s="228">
        <f t="shared" ref="O90:O120" si="76">F90*8</f>
        <v>40</v>
      </c>
      <c r="P90" s="217">
        <f t="shared" ref="P90:P120" si="77">G90+H90+I90+J90+K90+L90+M90+N90</f>
        <v>34</v>
      </c>
      <c r="Q90" s="217">
        <v>2</v>
      </c>
      <c r="R90" s="217">
        <v>4</v>
      </c>
      <c r="S90" s="217">
        <v>0</v>
      </c>
      <c r="T90" s="217">
        <v>13</v>
      </c>
      <c r="U90" s="217">
        <v>3</v>
      </c>
      <c r="V90" s="217">
        <v>0</v>
      </c>
      <c r="W90" s="217">
        <v>3</v>
      </c>
      <c r="X90" s="228">
        <f t="shared" ref="X90:X120" si="78">(F90*7)</f>
        <v>35</v>
      </c>
      <c r="Y90" s="229">
        <f t="shared" ref="Y90:Y120" si="79">SUM(Q90:W90)</f>
        <v>25</v>
      </c>
      <c r="Z90" s="217">
        <v>2</v>
      </c>
      <c r="AA90" s="217">
        <v>1</v>
      </c>
      <c r="AB90" s="217">
        <v>0</v>
      </c>
      <c r="AC90" s="217">
        <v>0</v>
      </c>
      <c r="AD90" s="217">
        <v>0</v>
      </c>
      <c r="AE90" s="217">
        <v>0</v>
      </c>
      <c r="AF90" s="313">
        <v>0</v>
      </c>
      <c r="AG90" s="217">
        <v>4</v>
      </c>
      <c r="AH90" s="217">
        <v>3996</v>
      </c>
      <c r="AI90" s="228">
        <f t="shared" ref="AI90:AI120" si="80">(F90*7)</f>
        <v>35</v>
      </c>
      <c r="AJ90" s="229">
        <f t="shared" si="70"/>
        <v>7</v>
      </c>
      <c r="AK90" s="217">
        <v>2</v>
      </c>
      <c r="AL90" s="217">
        <v>1098</v>
      </c>
      <c r="AM90" s="217">
        <v>13</v>
      </c>
      <c r="AN90" s="217">
        <v>9987</v>
      </c>
      <c r="AO90" s="217">
        <v>1</v>
      </c>
      <c r="AP90" s="217">
        <v>999</v>
      </c>
      <c r="AQ90" s="217">
        <v>0</v>
      </c>
      <c r="AR90" s="303">
        <v>0</v>
      </c>
      <c r="AS90" s="217">
        <v>0</v>
      </c>
      <c r="AT90" s="217">
        <v>0</v>
      </c>
      <c r="AU90" s="217">
        <v>9</v>
      </c>
      <c r="AV90" s="217">
        <v>7491</v>
      </c>
      <c r="AW90" s="217">
        <v>3</v>
      </c>
      <c r="AX90" s="217">
        <v>2997</v>
      </c>
      <c r="AY90" s="217">
        <v>3</v>
      </c>
      <c r="AZ90" s="217">
        <v>1497</v>
      </c>
      <c r="BA90" s="228">
        <f t="shared" si="71"/>
        <v>35</v>
      </c>
      <c r="BB90" s="229">
        <f t="shared" si="72"/>
        <v>31</v>
      </c>
      <c r="BC90" s="309">
        <f t="shared" si="75"/>
        <v>145</v>
      </c>
      <c r="BD90" s="309">
        <f t="shared" si="73"/>
        <v>97</v>
      </c>
      <c r="BE90" s="312">
        <f t="shared" si="74"/>
        <v>0.668965517241379</v>
      </c>
    </row>
    <row r="91" spans="1:57">
      <c r="A91" s="210" t="s">
        <v>160</v>
      </c>
      <c r="B91" s="209" t="s">
        <v>38</v>
      </c>
      <c r="C91" s="209" t="s">
        <v>298</v>
      </c>
      <c r="D91" s="211" t="s">
        <v>199</v>
      </c>
      <c r="E91" s="212" t="s">
        <v>200</v>
      </c>
      <c r="F91" s="219">
        <v>12</v>
      </c>
      <c r="G91" s="217">
        <v>10</v>
      </c>
      <c r="H91" s="217">
        <v>0</v>
      </c>
      <c r="I91" s="217">
        <v>14</v>
      </c>
      <c r="J91" s="217">
        <v>1</v>
      </c>
      <c r="K91" s="217">
        <v>11</v>
      </c>
      <c r="L91" s="217">
        <v>0</v>
      </c>
      <c r="M91" s="217">
        <v>12</v>
      </c>
      <c r="N91" s="217">
        <v>11</v>
      </c>
      <c r="O91" s="228">
        <f t="shared" si="76"/>
        <v>96</v>
      </c>
      <c r="P91" s="217">
        <f t="shared" si="77"/>
        <v>59</v>
      </c>
      <c r="Q91" s="217">
        <v>10</v>
      </c>
      <c r="R91" s="217">
        <v>4</v>
      </c>
      <c r="S91" s="217">
        <v>3</v>
      </c>
      <c r="T91" s="217">
        <v>15</v>
      </c>
      <c r="U91" s="217">
        <v>4</v>
      </c>
      <c r="V91" s="217">
        <v>11</v>
      </c>
      <c r="W91" s="217">
        <v>25</v>
      </c>
      <c r="X91" s="228">
        <f t="shared" si="78"/>
        <v>84</v>
      </c>
      <c r="Y91" s="229">
        <f t="shared" si="79"/>
        <v>72</v>
      </c>
      <c r="Z91" s="217">
        <v>12</v>
      </c>
      <c r="AA91" s="217">
        <v>3</v>
      </c>
      <c r="AB91" s="217">
        <v>17</v>
      </c>
      <c r="AC91" s="217">
        <v>0</v>
      </c>
      <c r="AD91" s="217">
        <v>15</v>
      </c>
      <c r="AE91" s="217">
        <v>6</v>
      </c>
      <c r="AF91" s="313">
        <v>4236</v>
      </c>
      <c r="AG91" s="217">
        <v>23</v>
      </c>
      <c r="AH91" s="217">
        <v>24246</v>
      </c>
      <c r="AI91" s="228">
        <f t="shared" si="80"/>
        <v>84</v>
      </c>
      <c r="AJ91" s="229">
        <f t="shared" si="70"/>
        <v>76</v>
      </c>
      <c r="AK91" s="217">
        <v>4</v>
      </c>
      <c r="AL91" s="217">
        <v>3839</v>
      </c>
      <c r="AM91" s="217">
        <v>0</v>
      </c>
      <c r="AN91" s="217">
        <v>0</v>
      </c>
      <c r="AO91" s="217">
        <v>0</v>
      </c>
      <c r="AP91" s="217">
        <v>0</v>
      </c>
      <c r="AQ91" s="217">
        <v>0</v>
      </c>
      <c r="AR91" s="303">
        <v>0</v>
      </c>
      <c r="AS91" s="217">
        <v>0</v>
      </c>
      <c r="AT91" s="217">
        <v>0</v>
      </c>
      <c r="AU91" s="217">
        <v>0</v>
      </c>
      <c r="AV91" s="217">
        <v>0</v>
      </c>
      <c r="AW91" s="217">
        <v>1</v>
      </c>
      <c r="AX91" s="217">
        <v>2024</v>
      </c>
      <c r="AY91" s="217">
        <v>0</v>
      </c>
      <c r="AZ91" s="217">
        <v>0</v>
      </c>
      <c r="BA91" s="228">
        <f t="shared" si="71"/>
        <v>84</v>
      </c>
      <c r="BB91" s="229">
        <f t="shared" si="72"/>
        <v>5</v>
      </c>
      <c r="BC91" s="309">
        <f t="shared" si="75"/>
        <v>348</v>
      </c>
      <c r="BD91" s="309">
        <f t="shared" si="73"/>
        <v>212</v>
      </c>
      <c r="BE91" s="312">
        <f t="shared" si="74"/>
        <v>0.609195402298851</v>
      </c>
    </row>
    <row r="92" spans="1:57">
      <c r="A92" s="208" t="s">
        <v>157</v>
      </c>
      <c r="B92" s="209" t="s">
        <v>38</v>
      </c>
      <c r="C92" s="209" t="s">
        <v>298</v>
      </c>
      <c r="D92" s="211" t="s">
        <v>201</v>
      </c>
      <c r="E92" s="212" t="s">
        <v>202</v>
      </c>
      <c r="F92" s="219">
        <v>14</v>
      </c>
      <c r="G92" s="217">
        <v>18</v>
      </c>
      <c r="H92" s="217">
        <v>6</v>
      </c>
      <c r="I92" s="217">
        <v>13</v>
      </c>
      <c r="J92" s="217">
        <v>8</v>
      </c>
      <c r="K92" s="217">
        <v>5</v>
      </c>
      <c r="L92" s="217">
        <v>11</v>
      </c>
      <c r="M92" s="217">
        <v>22</v>
      </c>
      <c r="N92" s="217">
        <v>11</v>
      </c>
      <c r="O92" s="228">
        <f t="shared" si="76"/>
        <v>112</v>
      </c>
      <c r="P92" s="217">
        <f t="shared" si="77"/>
        <v>94</v>
      </c>
      <c r="Q92" s="217">
        <v>3</v>
      </c>
      <c r="R92" s="217">
        <v>6</v>
      </c>
      <c r="S92" s="217">
        <v>2</v>
      </c>
      <c r="T92" s="217">
        <v>4</v>
      </c>
      <c r="U92" s="217">
        <v>9</v>
      </c>
      <c r="V92" s="217">
        <v>11</v>
      </c>
      <c r="W92" s="217">
        <v>23</v>
      </c>
      <c r="X92" s="228">
        <f t="shared" si="78"/>
        <v>98</v>
      </c>
      <c r="Y92" s="229">
        <f t="shared" si="79"/>
        <v>58</v>
      </c>
      <c r="Z92" s="217">
        <v>8</v>
      </c>
      <c r="AA92" s="217">
        <v>7</v>
      </c>
      <c r="AB92" s="217">
        <v>3</v>
      </c>
      <c r="AC92" s="217">
        <v>11</v>
      </c>
      <c r="AD92" s="217">
        <v>10</v>
      </c>
      <c r="AE92" s="217">
        <v>1</v>
      </c>
      <c r="AF92" s="313">
        <v>1200</v>
      </c>
      <c r="AG92" s="217">
        <v>11</v>
      </c>
      <c r="AH92" s="217">
        <v>14195</v>
      </c>
      <c r="AI92" s="228">
        <f t="shared" si="80"/>
        <v>98</v>
      </c>
      <c r="AJ92" s="229">
        <f t="shared" ref="AJ92:AJ123" si="81">Z92+AA92+AB92+AC92+AD92+AE92+AG92</f>
        <v>51</v>
      </c>
      <c r="AK92" s="217">
        <v>2</v>
      </c>
      <c r="AL92" s="217">
        <v>4498</v>
      </c>
      <c r="AM92" s="217">
        <v>2</v>
      </c>
      <c r="AN92" s="217">
        <v>5798</v>
      </c>
      <c r="AO92" s="217">
        <v>0</v>
      </c>
      <c r="AP92" s="217">
        <v>0</v>
      </c>
      <c r="AQ92" s="217">
        <v>0</v>
      </c>
      <c r="AR92" s="303">
        <v>0</v>
      </c>
      <c r="AS92" s="217">
        <v>0</v>
      </c>
      <c r="AT92" s="217">
        <v>0</v>
      </c>
      <c r="AU92" s="217">
        <v>0</v>
      </c>
      <c r="AV92" s="217">
        <v>0</v>
      </c>
      <c r="AW92" s="217">
        <v>0</v>
      </c>
      <c r="AX92" s="217">
        <v>0</v>
      </c>
      <c r="AY92" s="217">
        <v>0</v>
      </c>
      <c r="AZ92" s="217">
        <v>0</v>
      </c>
      <c r="BA92" s="228">
        <f t="shared" ref="BA92:BA123" si="82">(F92*7)</f>
        <v>98</v>
      </c>
      <c r="BB92" s="229">
        <f t="shared" ref="BB92:BB123" si="83">AK92+AM92+AO92+AQ92+AS92+AU92+AW92+AY92</f>
        <v>4</v>
      </c>
      <c r="BC92" s="309">
        <f t="shared" si="75"/>
        <v>406</v>
      </c>
      <c r="BD92" s="309">
        <f t="shared" ref="BD92:BD123" si="84">P92+Y92+AJ92+BB92</f>
        <v>207</v>
      </c>
      <c r="BE92" s="312">
        <f t="shared" ref="BE92:BE123" si="85">BD92/BC92</f>
        <v>0.509852216748768</v>
      </c>
    </row>
    <row r="93" spans="1:57">
      <c r="A93" s="208" t="s">
        <v>25</v>
      </c>
      <c r="B93" s="209" t="s">
        <v>33</v>
      </c>
      <c r="C93" s="209"/>
      <c r="D93" s="211" t="s">
        <v>34</v>
      </c>
      <c r="E93" s="213" t="s">
        <v>35</v>
      </c>
      <c r="F93" s="219">
        <v>8</v>
      </c>
      <c r="G93" s="217">
        <v>9</v>
      </c>
      <c r="H93" s="217">
        <v>5</v>
      </c>
      <c r="I93" s="217">
        <v>2</v>
      </c>
      <c r="J93" s="217">
        <v>3</v>
      </c>
      <c r="K93" s="217">
        <v>11</v>
      </c>
      <c r="L93" s="217">
        <v>12</v>
      </c>
      <c r="M93" s="217">
        <v>25</v>
      </c>
      <c r="N93" s="217">
        <v>8</v>
      </c>
      <c r="O93" s="228">
        <f t="shared" si="76"/>
        <v>64</v>
      </c>
      <c r="P93" s="217">
        <f t="shared" si="77"/>
        <v>75</v>
      </c>
      <c r="Q93" s="217">
        <v>12</v>
      </c>
      <c r="R93" s="217">
        <v>8</v>
      </c>
      <c r="S93" s="217">
        <v>13</v>
      </c>
      <c r="T93" s="217">
        <v>3</v>
      </c>
      <c r="U93" s="217">
        <v>7</v>
      </c>
      <c r="V93" s="217">
        <v>10</v>
      </c>
      <c r="W93" s="217">
        <v>13</v>
      </c>
      <c r="X93" s="228">
        <f t="shared" si="78"/>
        <v>56</v>
      </c>
      <c r="Y93" s="229">
        <f t="shared" si="79"/>
        <v>66</v>
      </c>
      <c r="Z93" s="217">
        <v>2</v>
      </c>
      <c r="AA93" s="217">
        <v>18</v>
      </c>
      <c r="AB93" s="217">
        <v>11</v>
      </c>
      <c r="AC93" s="217">
        <v>1</v>
      </c>
      <c r="AD93" s="217">
        <v>7</v>
      </c>
      <c r="AE93" s="217">
        <v>4</v>
      </c>
      <c r="AF93" s="217">
        <v>3396</v>
      </c>
      <c r="AG93" s="217">
        <v>22</v>
      </c>
      <c r="AH93" s="217">
        <v>14778</v>
      </c>
      <c r="AI93" s="228">
        <f t="shared" si="80"/>
        <v>56</v>
      </c>
      <c r="AJ93" s="229">
        <f t="shared" si="81"/>
        <v>65</v>
      </c>
      <c r="AK93" s="217">
        <v>5</v>
      </c>
      <c r="AL93" s="217">
        <v>3195</v>
      </c>
      <c r="AM93" s="217">
        <v>15</v>
      </c>
      <c r="AN93" s="230">
        <v>11385</v>
      </c>
      <c r="AO93" s="230">
        <v>16</v>
      </c>
      <c r="AP93" s="230">
        <v>9084</v>
      </c>
      <c r="AQ93" s="217">
        <v>16</v>
      </c>
      <c r="AR93" s="303">
        <v>12384</v>
      </c>
      <c r="AS93" s="217">
        <v>2</v>
      </c>
      <c r="AT93" s="217">
        <v>798</v>
      </c>
      <c r="AU93" s="217">
        <v>23</v>
      </c>
      <c r="AV93" s="217">
        <v>14577</v>
      </c>
      <c r="AW93" s="217">
        <v>26</v>
      </c>
      <c r="AX93" s="217">
        <v>18774</v>
      </c>
      <c r="AY93" s="217">
        <v>8</v>
      </c>
      <c r="AZ93" s="217">
        <v>7392</v>
      </c>
      <c r="BA93" s="228">
        <f t="shared" si="82"/>
        <v>56</v>
      </c>
      <c r="BB93" s="229">
        <f t="shared" si="83"/>
        <v>111</v>
      </c>
      <c r="BC93" s="309">
        <f t="shared" si="75"/>
        <v>232</v>
      </c>
      <c r="BD93" s="309">
        <f t="shared" si="84"/>
        <v>317</v>
      </c>
      <c r="BE93" s="312">
        <f t="shared" si="85"/>
        <v>1.36637931034483</v>
      </c>
    </row>
    <row r="94" spans="1:57">
      <c r="A94" s="208" t="s">
        <v>25</v>
      </c>
      <c r="B94" s="209" t="s">
        <v>33</v>
      </c>
      <c r="C94" s="209" t="s">
        <v>298</v>
      </c>
      <c r="D94" s="211" t="s">
        <v>36</v>
      </c>
      <c r="E94" s="212" t="s">
        <v>37</v>
      </c>
      <c r="F94" s="219">
        <v>35</v>
      </c>
      <c r="G94" s="217">
        <v>0</v>
      </c>
      <c r="H94" s="217">
        <v>0</v>
      </c>
      <c r="I94" s="217">
        <v>5</v>
      </c>
      <c r="J94" s="217">
        <v>86</v>
      </c>
      <c r="K94" s="217">
        <v>47</v>
      </c>
      <c r="L94" s="217">
        <v>82</v>
      </c>
      <c r="M94" s="217">
        <v>25</v>
      </c>
      <c r="N94" s="217">
        <v>28</v>
      </c>
      <c r="O94" s="228">
        <f t="shared" si="76"/>
        <v>280</v>
      </c>
      <c r="P94" s="217">
        <f t="shared" si="77"/>
        <v>273</v>
      </c>
      <c r="Q94" s="217">
        <v>29</v>
      </c>
      <c r="R94" s="217">
        <v>27</v>
      </c>
      <c r="S94" s="217">
        <v>22</v>
      </c>
      <c r="T94" s="217">
        <v>21</v>
      </c>
      <c r="U94" s="217">
        <v>5</v>
      </c>
      <c r="V94" s="217">
        <v>32</v>
      </c>
      <c r="W94" s="217">
        <v>60</v>
      </c>
      <c r="X94" s="228">
        <f t="shared" si="78"/>
        <v>245</v>
      </c>
      <c r="Y94" s="229">
        <f t="shared" si="79"/>
        <v>196</v>
      </c>
      <c r="Z94" s="217">
        <v>22</v>
      </c>
      <c r="AA94" s="217">
        <v>39</v>
      </c>
      <c r="AB94" s="217">
        <v>34</v>
      </c>
      <c r="AC94" s="217">
        <v>17</v>
      </c>
      <c r="AD94" s="217">
        <v>5</v>
      </c>
      <c r="AE94" s="217">
        <v>25</v>
      </c>
      <c r="AF94" s="217">
        <v>31190</v>
      </c>
      <c r="AG94" s="217">
        <v>54</v>
      </c>
      <c r="AH94" s="217">
        <v>67280</v>
      </c>
      <c r="AI94" s="228">
        <f t="shared" si="80"/>
        <v>245</v>
      </c>
      <c r="AJ94" s="229">
        <f t="shared" si="81"/>
        <v>196</v>
      </c>
      <c r="AK94" s="217">
        <v>5</v>
      </c>
      <c r="AL94" s="217">
        <v>5998</v>
      </c>
      <c r="AM94" s="217">
        <v>5</v>
      </c>
      <c r="AN94" s="230">
        <v>7798</v>
      </c>
      <c r="AO94" s="230">
        <v>28</v>
      </c>
      <c r="AP94" s="230">
        <v>37199</v>
      </c>
      <c r="AQ94" s="217">
        <v>22</v>
      </c>
      <c r="AR94" s="303">
        <v>29792</v>
      </c>
      <c r="AS94" s="217">
        <v>20</v>
      </c>
      <c r="AT94" s="217">
        <v>23192</v>
      </c>
      <c r="AU94" s="217">
        <v>44</v>
      </c>
      <c r="AV94" s="217">
        <v>55084</v>
      </c>
      <c r="AW94" s="217">
        <v>93</v>
      </c>
      <c r="AX94" s="217">
        <v>115766</v>
      </c>
      <c r="AY94" s="217">
        <v>27</v>
      </c>
      <c r="AZ94" s="217">
        <v>29990</v>
      </c>
      <c r="BA94" s="228">
        <f t="shared" si="82"/>
        <v>245</v>
      </c>
      <c r="BB94" s="229">
        <f t="shared" si="83"/>
        <v>244</v>
      </c>
      <c r="BC94" s="309">
        <f t="shared" si="75"/>
        <v>1015</v>
      </c>
      <c r="BD94" s="309">
        <f t="shared" si="84"/>
        <v>909</v>
      </c>
      <c r="BE94" s="312">
        <f t="shared" si="85"/>
        <v>0.895566502463054</v>
      </c>
    </row>
    <row r="95" spans="1:57">
      <c r="A95" s="208" t="s">
        <v>25</v>
      </c>
      <c r="B95" s="209" t="s">
        <v>33</v>
      </c>
      <c r="C95" s="209" t="s">
        <v>298</v>
      </c>
      <c r="D95" s="211" t="s">
        <v>53</v>
      </c>
      <c r="E95" s="212" t="s">
        <v>54</v>
      </c>
      <c r="F95" s="219">
        <v>20</v>
      </c>
      <c r="G95" s="217">
        <v>15</v>
      </c>
      <c r="H95" s="217">
        <v>4</v>
      </c>
      <c r="I95" s="217">
        <v>8</v>
      </c>
      <c r="J95" s="217">
        <v>4</v>
      </c>
      <c r="K95" s="217">
        <v>17</v>
      </c>
      <c r="L95" s="217">
        <v>4</v>
      </c>
      <c r="M95" s="217">
        <v>11</v>
      </c>
      <c r="N95" s="217">
        <v>31</v>
      </c>
      <c r="O95" s="228">
        <f t="shared" si="76"/>
        <v>160</v>
      </c>
      <c r="P95" s="217">
        <f t="shared" si="77"/>
        <v>94</v>
      </c>
      <c r="Q95" s="217">
        <v>15</v>
      </c>
      <c r="R95" s="217">
        <v>9</v>
      </c>
      <c r="S95" s="217">
        <v>21</v>
      </c>
      <c r="T95" s="217">
        <v>14</v>
      </c>
      <c r="U95" s="217">
        <v>17</v>
      </c>
      <c r="V95" s="217">
        <v>45</v>
      </c>
      <c r="W95" s="217">
        <v>17</v>
      </c>
      <c r="X95" s="228">
        <f t="shared" si="78"/>
        <v>140</v>
      </c>
      <c r="Y95" s="229">
        <f t="shared" si="79"/>
        <v>138</v>
      </c>
      <c r="Z95" s="217">
        <v>19</v>
      </c>
      <c r="AA95" s="217">
        <v>16</v>
      </c>
      <c r="AB95" s="217">
        <v>4</v>
      </c>
      <c r="AC95" s="217">
        <v>19</v>
      </c>
      <c r="AD95" s="217">
        <v>3</v>
      </c>
      <c r="AE95" s="217">
        <v>41</v>
      </c>
      <c r="AF95" s="217">
        <v>31959</v>
      </c>
      <c r="AG95" s="217">
        <v>35</v>
      </c>
      <c r="AH95" s="217">
        <v>25065</v>
      </c>
      <c r="AI95" s="228">
        <f t="shared" si="80"/>
        <v>140</v>
      </c>
      <c r="AJ95" s="229">
        <f t="shared" si="81"/>
        <v>137</v>
      </c>
      <c r="AK95" s="217">
        <v>8</v>
      </c>
      <c r="AL95" s="217">
        <v>4692</v>
      </c>
      <c r="AM95" s="217">
        <v>10</v>
      </c>
      <c r="AN95" s="230">
        <v>7890</v>
      </c>
      <c r="AO95" s="230">
        <v>5</v>
      </c>
      <c r="AP95" s="230">
        <v>4695</v>
      </c>
      <c r="AQ95" s="217">
        <v>18</v>
      </c>
      <c r="AR95" s="303">
        <v>15282</v>
      </c>
      <c r="AS95" s="217">
        <v>14</v>
      </c>
      <c r="AT95" s="217">
        <v>12186</v>
      </c>
      <c r="AU95" s="217">
        <v>54</v>
      </c>
      <c r="AV95" s="217">
        <v>38046</v>
      </c>
      <c r="AW95" s="217">
        <v>32</v>
      </c>
      <c r="AX95" s="217">
        <v>26868</v>
      </c>
      <c r="AY95" s="217">
        <v>9</v>
      </c>
      <c r="AZ95" s="217">
        <v>6891</v>
      </c>
      <c r="BA95" s="228">
        <f t="shared" si="82"/>
        <v>140</v>
      </c>
      <c r="BB95" s="229">
        <f t="shared" si="83"/>
        <v>150</v>
      </c>
      <c r="BC95" s="309">
        <f t="shared" si="75"/>
        <v>580</v>
      </c>
      <c r="BD95" s="309">
        <f t="shared" si="84"/>
        <v>519</v>
      </c>
      <c r="BE95" s="312">
        <f t="shared" si="85"/>
        <v>0.894827586206897</v>
      </c>
    </row>
    <row r="96" spans="1:57">
      <c r="A96" s="208" t="s">
        <v>55</v>
      </c>
      <c r="B96" s="209" t="s">
        <v>33</v>
      </c>
      <c r="C96" s="209" t="s">
        <v>298</v>
      </c>
      <c r="D96" s="211" t="s">
        <v>66</v>
      </c>
      <c r="E96" s="212" t="s">
        <v>67</v>
      </c>
      <c r="F96" s="219">
        <v>10</v>
      </c>
      <c r="G96" s="217">
        <v>10</v>
      </c>
      <c r="H96" s="217">
        <v>5</v>
      </c>
      <c r="I96" s="217">
        <v>5</v>
      </c>
      <c r="J96" s="217">
        <v>0</v>
      </c>
      <c r="K96" s="217">
        <v>0</v>
      </c>
      <c r="L96" s="217">
        <v>10</v>
      </c>
      <c r="M96" s="217">
        <v>15</v>
      </c>
      <c r="N96" s="217">
        <v>0</v>
      </c>
      <c r="O96" s="228">
        <f t="shared" si="76"/>
        <v>80</v>
      </c>
      <c r="P96" s="217">
        <f t="shared" si="77"/>
        <v>45</v>
      </c>
      <c r="Q96" s="217">
        <v>10</v>
      </c>
      <c r="R96" s="217">
        <v>5</v>
      </c>
      <c r="S96" s="217">
        <v>5</v>
      </c>
      <c r="T96" s="217">
        <v>5</v>
      </c>
      <c r="U96" s="217">
        <v>0</v>
      </c>
      <c r="V96" s="217">
        <v>5</v>
      </c>
      <c r="W96" s="217">
        <v>0</v>
      </c>
      <c r="X96" s="228">
        <f t="shared" si="78"/>
        <v>70</v>
      </c>
      <c r="Y96" s="229">
        <f t="shared" si="79"/>
        <v>30</v>
      </c>
      <c r="Z96" s="217">
        <v>0</v>
      </c>
      <c r="AA96" s="217">
        <v>0</v>
      </c>
      <c r="AB96" s="217">
        <v>0</v>
      </c>
      <c r="AC96" s="217">
        <v>5</v>
      </c>
      <c r="AD96" s="217">
        <v>5</v>
      </c>
      <c r="AE96" s="217">
        <v>0</v>
      </c>
      <c r="AF96" s="217">
        <v>0</v>
      </c>
      <c r="AG96" s="217">
        <v>0</v>
      </c>
      <c r="AH96" s="217">
        <v>0</v>
      </c>
      <c r="AI96" s="228">
        <f t="shared" si="80"/>
        <v>70</v>
      </c>
      <c r="AJ96" s="229">
        <f t="shared" si="81"/>
        <v>10</v>
      </c>
      <c r="AK96" s="217">
        <v>0</v>
      </c>
      <c r="AL96" s="217" t="e">
        <v>#N/A</v>
      </c>
      <c r="AM96" s="217">
        <v>0</v>
      </c>
      <c r="AN96" s="230">
        <v>0</v>
      </c>
      <c r="AO96" s="230">
        <v>0</v>
      </c>
      <c r="AP96" s="230">
        <v>0</v>
      </c>
      <c r="AQ96" s="217">
        <v>0</v>
      </c>
      <c r="AR96" s="303">
        <v>0</v>
      </c>
      <c r="AS96" s="217">
        <v>7</v>
      </c>
      <c r="AT96" s="217">
        <v>5193</v>
      </c>
      <c r="AU96" s="217">
        <v>0</v>
      </c>
      <c r="AV96" s="217" t="e">
        <v>#N/A</v>
      </c>
      <c r="AW96" s="217">
        <v>5</v>
      </c>
      <c r="AX96" s="217">
        <v>3495</v>
      </c>
      <c r="AY96" s="217">
        <v>20</v>
      </c>
      <c r="AZ96" s="217">
        <v>14580</v>
      </c>
      <c r="BA96" s="228">
        <f t="shared" si="82"/>
        <v>70</v>
      </c>
      <c r="BB96" s="229">
        <f t="shared" si="83"/>
        <v>32</v>
      </c>
      <c r="BC96" s="309">
        <f t="shared" si="75"/>
        <v>290</v>
      </c>
      <c r="BD96" s="309">
        <f t="shared" si="84"/>
        <v>117</v>
      </c>
      <c r="BE96" s="312">
        <f t="shared" si="85"/>
        <v>0.403448275862069</v>
      </c>
    </row>
    <row r="97" spans="1:57">
      <c r="A97" s="208" t="s">
        <v>111</v>
      </c>
      <c r="B97" s="209" t="s">
        <v>33</v>
      </c>
      <c r="C97" s="209" t="s">
        <v>298</v>
      </c>
      <c r="D97" s="211" t="s">
        <v>116</v>
      </c>
      <c r="E97" s="212" t="s">
        <v>117</v>
      </c>
      <c r="F97" s="219">
        <v>21</v>
      </c>
      <c r="G97" s="217">
        <v>33</v>
      </c>
      <c r="H97" s="217">
        <v>2</v>
      </c>
      <c r="I97" s="217">
        <v>16</v>
      </c>
      <c r="J97" s="217">
        <v>4</v>
      </c>
      <c r="K97" s="217">
        <v>9</v>
      </c>
      <c r="L97" s="217">
        <v>12</v>
      </c>
      <c r="M97" s="217">
        <v>14</v>
      </c>
      <c r="N97" s="217">
        <v>46</v>
      </c>
      <c r="O97" s="228">
        <f t="shared" si="76"/>
        <v>168</v>
      </c>
      <c r="P97" s="217">
        <f t="shared" si="77"/>
        <v>136</v>
      </c>
      <c r="Q97" s="217">
        <v>9</v>
      </c>
      <c r="R97" s="217">
        <v>17</v>
      </c>
      <c r="S97" s="217">
        <v>19</v>
      </c>
      <c r="T97" s="217">
        <v>7</v>
      </c>
      <c r="U97" s="217">
        <v>4</v>
      </c>
      <c r="V97" s="217">
        <v>22</v>
      </c>
      <c r="W97" s="217">
        <v>29</v>
      </c>
      <c r="X97" s="228">
        <f t="shared" si="78"/>
        <v>147</v>
      </c>
      <c r="Y97" s="229">
        <f t="shared" si="79"/>
        <v>107</v>
      </c>
      <c r="Z97" s="217">
        <v>12</v>
      </c>
      <c r="AA97" s="217">
        <v>46</v>
      </c>
      <c r="AB97" s="217">
        <v>14</v>
      </c>
      <c r="AC97" s="217">
        <v>14</v>
      </c>
      <c r="AD97" s="217">
        <v>9</v>
      </c>
      <c r="AE97" s="217">
        <v>5</v>
      </c>
      <c r="AF97" s="217">
        <v>5837</v>
      </c>
      <c r="AG97" s="217">
        <v>24</v>
      </c>
      <c r="AH97" s="217">
        <v>25228</v>
      </c>
      <c r="AI97" s="228">
        <f t="shared" si="80"/>
        <v>147</v>
      </c>
      <c r="AJ97" s="229">
        <f t="shared" si="81"/>
        <v>124</v>
      </c>
      <c r="AK97" s="217">
        <v>3</v>
      </c>
      <c r="AL97" s="217">
        <v>3039</v>
      </c>
      <c r="AM97" s="217">
        <v>5</v>
      </c>
      <c r="AN97" s="230">
        <v>4037</v>
      </c>
      <c r="AO97" s="230">
        <v>3</v>
      </c>
      <c r="AP97" s="230">
        <v>2559</v>
      </c>
      <c r="AQ97" s="217">
        <v>9</v>
      </c>
      <c r="AR97" s="303">
        <v>10476</v>
      </c>
      <c r="AS97" s="217">
        <v>2</v>
      </c>
      <c r="AT97" s="217">
        <v>2399</v>
      </c>
      <c r="AU97" s="217">
        <v>5</v>
      </c>
      <c r="AV97" s="217">
        <v>4298</v>
      </c>
      <c r="AW97" s="217">
        <v>41</v>
      </c>
      <c r="AX97" s="217">
        <v>55333</v>
      </c>
      <c r="AY97" s="217">
        <v>26</v>
      </c>
      <c r="AZ97" s="217">
        <v>31440</v>
      </c>
      <c r="BA97" s="228">
        <f t="shared" si="82"/>
        <v>147</v>
      </c>
      <c r="BB97" s="229">
        <f t="shared" si="83"/>
        <v>94</v>
      </c>
      <c r="BC97" s="309">
        <f t="shared" si="75"/>
        <v>609</v>
      </c>
      <c r="BD97" s="309">
        <f t="shared" si="84"/>
        <v>461</v>
      </c>
      <c r="BE97" s="312">
        <f t="shared" si="85"/>
        <v>0.756978653530378</v>
      </c>
    </row>
    <row r="98" spans="1:57">
      <c r="A98" s="208" t="s">
        <v>157</v>
      </c>
      <c r="B98" s="209" t="s">
        <v>33</v>
      </c>
      <c r="C98" s="209"/>
      <c r="D98" s="211" t="s">
        <v>185</v>
      </c>
      <c r="E98" s="213" t="s">
        <v>186</v>
      </c>
      <c r="F98" s="219">
        <v>9</v>
      </c>
      <c r="G98" s="217">
        <v>7</v>
      </c>
      <c r="H98" s="217">
        <v>9</v>
      </c>
      <c r="I98" s="217">
        <v>6</v>
      </c>
      <c r="J98" s="217">
        <v>3</v>
      </c>
      <c r="K98" s="217">
        <v>6</v>
      </c>
      <c r="L98" s="217">
        <v>4</v>
      </c>
      <c r="M98" s="217">
        <v>16</v>
      </c>
      <c r="N98" s="217">
        <v>16</v>
      </c>
      <c r="O98" s="228">
        <f t="shared" si="76"/>
        <v>72</v>
      </c>
      <c r="P98" s="217">
        <f t="shared" si="77"/>
        <v>67</v>
      </c>
      <c r="Q98" s="217">
        <v>4</v>
      </c>
      <c r="R98" s="217">
        <v>2</v>
      </c>
      <c r="S98" s="217">
        <v>12</v>
      </c>
      <c r="T98" s="217">
        <v>3</v>
      </c>
      <c r="U98" s="217">
        <v>4</v>
      </c>
      <c r="V98" s="217">
        <v>6</v>
      </c>
      <c r="W98" s="217">
        <v>8</v>
      </c>
      <c r="X98" s="228">
        <f t="shared" si="78"/>
        <v>63</v>
      </c>
      <c r="Y98" s="229">
        <f t="shared" si="79"/>
        <v>39</v>
      </c>
      <c r="Z98" s="217">
        <v>6</v>
      </c>
      <c r="AA98" s="217">
        <v>3</v>
      </c>
      <c r="AB98" s="217">
        <v>3</v>
      </c>
      <c r="AC98" s="217">
        <v>5</v>
      </c>
      <c r="AD98" s="217">
        <v>12</v>
      </c>
      <c r="AE98" s="217">
        <v>20</v>
      </c>
      <c r="AF98" s="217">
        <v>14880</v>
      </c>
      <c r="AG98" s="217">
        <v>4</v>
      </c>
      <c r="AH98" s="217">
        <v>3396</v>
      </c>
      <c r="AI98" s="228">
        <f t="shared" si="80"/>
        <v>63</v>
      </c>
      <c r="AJ98" s="229">
        <f t="shared" si="81"/>
        <v>53</v>
      </c>
      <c r="AK98" s="217">
        <v>12</v>
      </c>
      <c r="AL98" s="217">
        <v>8988</v>
      </c>
      <c r="AM98" s="217">
        <v>5</v>
      </c>
      <c r="AN98" s="230">
        <v>3495</v>
      </c>
      <c r="AO98" s="230">
        <v>10</v>
      </c>
      <c r="AP98" s="230">
        <v>5690</v>
      </c>
      <c r="AQ98" s="217">
        <v>3</v>
      </c>
      <c r="AR98" s="303">
        <v>1797</v>
      </c>
      <c r="AS98" s="217">
        <v>3</v>
      </c>
      <c r="AT98" s="217">
        <v>2397</v>
      </c>
      <c r="AU98" s="217">
        <v>6</v>
      </c>
      <c r="AV98" s="217">
        <v>5094</v>
      </c>
      <c r="AW98" s="217">
        <v>31</v>
      </c>
      <c r="AX98" s="217">
        <v>23469</v>
      </c>
      <c r="AY98" s="217">
        <v>11</v>
      </c>
      <c r="AZ98" s="217">
        <v>7689</v>
      </c>
      <c r="BA98" s="228">
        <f t="shared" si="82"/>
        <v>63</v>
      </c>
      <c r="BB98" s="229">
        <f t="shared" si="83"/>
        <v>81</v>
      </c>
      <c r="BC98" s="309">
        <f t="shared" si="75"/>
        <v>261</v>
      </c>
      <c r="BD98" s="309">
        <f t="shared" si="84"/>
        <v>240</v>
      </c>
      <c r="BE98" s="312">
        <f t="shared" si="85"/>
        <v>0.919540229885057</v>
      </c>
    </row>
    <row r="99" spans="1:57">
      <c r="A99" s="208" t="s">
        <v>157</v>
      </c>
      <c r="B99" s="209" t="s">
        <v>33</v>
      </c>
      <c r="C99" s="209" t="s">
        <v>298</v>
      </c>
      <c r="D99" s="211" t="s">
        <v>189</v>
      </c>
      <c r="E99" s="213" t="s">
        <v>190</v>
      </c>
      <c r="F99" s="219">
        <v>10</v>
      </c>
      <c r="G99" s="217">
        <v>27</v>
      </c>
      <c r="H99" s="217">
        <v>10</v>
      </c>
      <c r="I99" s="217">
        <v>4</v>
      </c>
      <c r="J99" s="217">
        <v>9</v>
      </c>
      <c r="K99" s="217">
        <v>9</v>
      </c>
      <c r="L99" s="217">
        <v>19</v>
      </c>
      <c r="M99" s="217">
        <v>8</v>
      </c>
      <c r="N99" s="217">
        <v>15</v>
      </c>
      <c r="O99" s="228">
        <f t="shared" si="76"/>
        <v>80</v>
      </c>
      <c r="P99" s="217">
        <f t="shared" si="77"/>
        <v>101</v>
      </c>
      <c r="Q99" s="217">
        <v>6</v>
      </c>
      <c r="R99" s="217">
        <v>11</v>
      </c>
      <c r="S99" s="217">
        <v>2</v>
      </c>
      <c r="T99" s="217">
        <v>8</v>
      </c>
      <c r="U99" s="217">
        <v>10</v>
      </c>
      <c r="V99" s="217">
        <v>13</v>
      </c>
      <c r="W99" s="217">
        <v>30</v>
      </c>
      <c r="X99" s="228">
        <f t="shared" si="78"/>
        <v>70</v>
      </c>
      <c r="Y99" s="229">
        <f t="shared" si="79"/>
        <v>80</v>
      </c>
      <c r="Z99" s="217">
        <v>14</v>
      </c>
      <c r="AA99" s="217">
        <v>6</v>
      </c>
      <c r="AB99" s="217">
        <v>11</v>
      </c>
      <c r="AC99" s="217">
        <v>19</v>
      </c>
      <c r="AD99" s="217">
        <v>4</v>
      </c>
      <c r="AE99" s="217">
        <v>9</v>
      </c>
      <c r="AF99" s="217">
        <v>5991</v>
      </c>
      <c r="AG99" s="217">
        <v>11</v>
      </c>
      <c r="AH99" s="217">
        <v>9489</v>
      </c>
      <c r="AI99" s="228">
        <f t="shared" si="80"/>
        <v>70</v>
      </c>
      <c r="AJ99" s="229">
        <f t="shared" si="81"/>
        <v>74</v>
      </c>
      <c r="AK99" s="217">
        <v>11</v>
      </c>
      <c r="AL99" s="217">
        <v>8489</v>
      </c>
      <c r="AM99" s="217">
        <v>10</v>
      </c>
      <c r="AN99" s="230">
        <v>5490</v>
      </c>
      <c r="AO99" s="230">
        <v>5</v>
      </c>
      <c r="AP99" s="230">
        <v>3195</v>
      </c>
      <c r="AQ99" s="217">
        <v>0</v>
      </c>
      <c r="AR99" s="303">
        <v>0</v>
      </c>
      <c r="AS99" s="217">
        <v>7</v>
      </c>
      <c r="AT99" s="217">
        <v>5793</v>
      </c>
      <c r="AU99" s="217">
        <v>23</v>
      </c>
      <c r="AV99" s="217">
        <v>18777</v>
      </c>
      <c r="AW99" s="217">
        <v>5</v>
      </c>
      <c r="AX99" s="217">
        <v>4695</v>
      </c>
      <c r="AY99" s="217">
        <v>2</v>
      </c>
      <c r="AZ99" s="217">
        <v>1698</v>
      </c>
      <c r="BA99" s="228">
        <f t="shared" si="82"/>
        <v>70</v>
      </c>
      <c r="BB99" s="229">
        <f t="shared" si="83"/>
        <v>63</v>
      </c>
      <c r="BC99" s="309">
        <f t="shared" ref="BC99:BC130" si="86">O99+X99+AI99+BA99</f>
        <v>290</v>
      </c>
      <c r="BD99" s="309">
        <f t="shared" si="84"/>
        <v>318</v>
      </c>
      <c r="BE99" s="312">
        <f t="shared" si="85"/>
        <v>1.09655172413793</v>
      </c>
    </row>
    <row r="100" spans="1:57">
      <c r="A100" s="208" t="s">
        <v>157</v>
      </c>
      <c r="B100" s="209" t="s">
        <v>33</v>
      </c>
      <c r="C100" s="209" t="s">
        <v>298</v>
      </c>
      <c r="D100" s="211" t="s">
        <v>193</v>
      </c>
      <c r="E100" s="212" t="s">
        <v>194</v>
      </c>
      <c r="F100" s="219">
        <v>12</v>
      </c>
      <c r="G100" s="217">
        <v>11</v>
      </c>
      <c r="H100" s="217">
        <v>4</v>
      </c>
      <c r="I100" s="217">
        <v>10</v>
      </c>
      <c r="J100" s="217">
        <v>11</v>
      </c>
      <c r="K100" s="217">
        <v>19</v>
      </c>
      <c r="L100" s="217">
        <v>17</v>
      </c>
      <c r="M100" s="217">
        <v>14</v>
      </c>
      <c r="N100" s="217">
        <v>24</v>
      </c>
      <c r="O100" s="228">
        <f t="shared" si="76"/>
        <v>96</v>
      </c>
      <c r="P100" s="217">
        <f t="shared" si="77"/>
        <v>110</v>
      </c>
      <c r="Q100" s="217">
        <v>8</v>
      </c>
      <c r="R100" s="217">
        <v>4</v>
      </c>
      <c r="S100" s="217">
        <v>18</v>
      </c>
      <c r="T100" s="217">
        <v>9</v>
      </c>
      <c r="U100" s="217">
        <v>17</v>
      </c>
      <c r="V100" s="217">
        <v>12</v>
      </c>
      <c r="W100" s="217">
        <v>17</v>
      </c>
      <c r="X100" s="228">
        <f t="shared" si="78"/>
        <v>84</v>
      </c>
      <c r="Y100" s="229">
        <f t="shared" si="79"/>
        <v>85</v>
      </c>
      <c r="Z100" s="217">
        <v>5</v>
      </c>
      <c r="AA100" s="217">
        <v>6</v>
      </c>
      <c r="AB100" s="217">
        <v>14</v>
      </c>
      <c r="AC100" s="217">
        <v>9</v>
      </c>
      <c r="AD100" s="217">
        <v>7</v>
      </c>
      <c r="AE100" s="217">
        <v>3</v>
      </c>
      <c r="AF100" s="217">
        <v>1797</v>
      </c>
      <c r="AG100" s="217">
        <v>15</v>
      </c>
      <c r="AH100" s="217">
        <v>11385</v>
      </c>
      <c r="AI100" s="228">
        <f t="shared" si="80"/>
        <v>84</v>
      </c>
      <c r="AJ100" s="229">
        <f t="shared" si="81"/>
        <v>59</v>
      </c>
      <c r="AK100" s="217">
        <v>13</v>
      </c>
      <c r="AL100" s="217">
        <v>9687</v>
      </c>
      <c r="AM100" s="217">
        <v>8</v>
      </c>
      <c r="AN100" s="230">
        <v>6192</v>
      </c>
      <c r="AO100" s="230">
        <v>16</v>
      </c>
      <c r="AP100" s="230">
        <v>11184</v>
      </c>
      <c r="AQ100" s="217">
        <v>6</v>
      </c>
      <c r="AR100" s="303">
        <v>5694</v>
      </c>
      <c r="AS100" s="217">
        <v>13</v>
      </c>
      <c r="AT100" s="217">
        <v>9987</v>
      </c>
      <c r="AU100" s="217">
        <v>25</v>
      </c>
      <c r="AV100" s="217">
        <v>19875</v>
      </c>
      <c r="AW100" s="217">
        <v>17</v>
      </c>
      <c r="AX100" s="217">
        <v>13683</v>
      </c>
      <c r="AY100" s="217">
        <v>13</v>
      </c>
      <c r="AZ100" s="217">
        <v>9687</v>
      </c>
      <c r="BA100" s="228">
        <f t="shared" si="82"/>
        <v>84</v>
      </c>
      <c r="BB100" s="229">
        <f t="shared" si="83"/>
        <v>111</v>
      </c>
      <c r="BC100" s="309">
        <f t="shared" si="86"/>
        <v>348</v>
      </c>
      <c r="BD100" s="309">
        <f t="shared" si="84"/>
        <v>365</v>
      </c>
      <c r="BE100" s="312">
        <f t="shared" si="85"/>
        <v>1.04885057471264</v>
      </c>
    </row>
    <row r="101" spans="1:57">
      <c r="A101" s="210" t="s">
        <v>25</v>
      </c>
      <c r="B101" s="209" t="s">
        <v>212</v>
      </c>
      <c r="C101" s="209" t="s">
        <v>298</v>
      </c>
      <c r="D101" s="217" t="s">
        <v>282</v>
      </c>
      <c r="E101" s="210" t="s">
        <v>283</v>
      </c>
      <c r="F101" s="219">
        <v>6</v>
      </c>
      <c r="G101" s="217">
        <v>5</v>
      </c>
      <c r="H101" s="217">
        <v>3</v>
      </c>
      <c r="I101" s="217">
        <v>2</v>
      </c>
      <c r="J101" s="217">
        <v>3</v>
      </c>
      <c r="K101" s="217">
        <v>3</v>
      </c>
      <c r="L101" s="217">
        <v>3</v>
      </c>
      <c r="M101" s="217">
        <v>3</v>
      </c>
      <c r="N101" s="217">
        <v>5</v>
      </c>
      <c r="O101" s="228">
        <f t="shared" si="76"/>
        <v>48</v>
      </c>
      <c r="P101" s="217">
        <f t="shared" si="77"/>
        <v>27</v>
      </c>
      <c r="Q101" s="217">
        <v>2</v>
      </c>
      <c r="R101" s="217">
        <v>4</v>
      </c>
      <c r="S101" s="217">
        <v>3</v>
      </c>
      <c r="T101" s="217">
        <v>3</v>
      </c>
      <c r="U101" s="217">
        <v>5</v>
      </c>
      <c r="V101" s="217">
        <v>4</v>
      </c>
      <c r="W101" s="217">
        <v>6</v>
      </c>
      <c r="X101" s="228">
        <f t="shared" si="78"/>
        <v>42</v>
      </c>
      <c r="Y101" s="229">
        <f t="shared" si="79"/>
        <v>27</v>
      </c>
      <c r="Z101" s="217">
        <v>4</v>
      </c>
      <c r="AA101" s="217">
        <v>4</v>
      </c>
      <c r="AB101" s="217">
        <v>3</v>
      </c>
      <c r="AC101" s="217">
        <v>2</v>
      </c>
      <c r="AD101" s="217">
        <v>2</v>
      </c>
      <c r="AE101" s="217">
        <v>4</v>
      </c>
      <c r="AF101" s="217">
        <v>3000</v>
      </c>
      <c r="AG101" s="217">
        <v>6</v>
      </c>
      <c r="AH101" s="217">
        <v>7000</v>
      </c>
      <c r="AI101" s="228">
        <f t="shared" si="80"/>
        <v>42</v>
      </c>
      <c r="AJ101" s="229">
        <f t="shared" si="81"/>
        <v>25</v>
      </c>
      <c r="AK101" s="217">
        <v>4</v>
      </c>
      <c r="AL101" s="217">
        <v>5000</v>
      </c>
      <c r="AM101" s="217">
        <v>2</v>
      </c>
      <c r="AN101" s="230">
        <v>3000</v>
      </c>
      <c r="AO101" s="230">
        <v>3</v>
      </c>
      <c r="AP101" s="230">
        <v>4000</v>
      </c>
      <c r="AQ101" s="217">
        <v>2</v>
      </c>
      <c r="AR101" s="303">
        <v>4000</v>
      </c>
      <c r="AS101" s="217">
        <v>2</v>
      </c>
      <c r="AT101" s="217">
        <v>4000</v>
      </c>
      <c r="AU101" s="217">
        <v>4</v>
      </c>
      <c r="AV101" s="217">
        <v>4000</v>
      </c>
      <c r="AW101" s="217">
        <v>2</v>
      </c>
      <c r="AX101" s="217">
        <v>2000</v>
      </c>
      <c r="AY101" s="217">
        <v>2</v>
      </c>
      <c r="AZ101" s="217">
        <v>2000</v>
      </c>
      <c r="BA101" s="228">
        <f t="shared" si="82"/>
        <v>42</v>
      </c>
      <c r="BB101" s="229">
        <f t="shared" si="83"/>
        <v>21</v>
      </c>
      <c r="BC101" s="309">
        <f t="shared" si="86"/>
        <v>174</v>
      </c>
      <c r="BD101" s="309">
        <f t="shared" si="84"/>
        <v>100</v>
      </c>
      <c r="BE101" s="312">
        <f t="shared" si="85"/>
        <v>0.574712643678161</v>
      </c>
    </row>
    <row r="102" spans="1:57">
      <c r="A102" s="210" t="s">
        <v>25</v>
      </c>
      <c r="B102" s="209" t="s">
        <v>212</v>
      </c>
      <c r="C102" s="209"/>
      <c r="D102" s="217" t="s">
        <v>284</v>
      </c>
      <c r="E102" s="210" t="s">
        <v>285</v>
      </c>
      <c r="F102" s="219">
        <v>3</v>
      </c>
      <c r="G102" s="217">
        <v>7</v>
      </c>
      <c r="H102" s="217">
        <v>8</v>
      </c>
      <c r="I102" s="217">
        <v>3</v>
      </c>
      <c r="J102" s="217">
        <v>3</v>
      </c>
      <c r="K102" s="217">
        <v>3</v>
      </c>
      <c r="L102" s="217">
        <v>2</v>
      </c>
      <c r="M102" s="217">
        <v>1</v>
      </c>
      <c r="N102" s="217">
        <v>2</v>
      </c>
      <c r="O102" s="228">
        <f t="shared" si="76"/>
        <v>24</v>
      </c>
      <c r="P102" s="217">
        <f t="shared" si="77"/>
        <v>29</v>
      </c>
      <c r="Q102" s="217">
        <v>1</v>
      </c>
      <c r="R102" s="217">
        <v>2</v>
      </c>
      <c r="S102" s="217">
        <v>2</v>
      </c>
      <c r="T102" s="217">
        <v>1</v>
      </c>
      <c r="U102" s="217">
        <v>5</v>
      </c>
      <c r="V102" s="217">
        <v>1</v>
      </c>
      <c r="W102" s="217">
        <v>5</v>
      </c>
      <c r="X102" s="228">
        <f t="shared" si="78"/>
        <v>21</v>
      </c>
      <c r="Y102" s="229">
        <f t="shared" si="79"/>
        <v>17</v>
      </c>
      <c r="Z102" s="217">
        <v>1</v>
      </c>
      <c r="AA102" s="217">
        <v>4</v>
      </c>
      <c r="AB102" s="217">
        <v>3</v>
      </c>
      <c r="AC102" s="217">
        <v>2</v>
      </c>
      <c r="AD102" s="217">
        <v>1</v>
      </c>
      <c r="AE102" s="217">
        <v>6</v>
      </c>
      <c r="AF102" s="217">
        <v>6000</v>
      </c>
      <c r="AG102" s="217">
        <v>5</v>
      </c>
      <c r="AH102" s="217">
        <v>11000</v>
      </c>
      <c r="AI102" s="228">
        <f t="shared" si="80"/>
        <v>21</v>
      </c>
      <c r="AJ102" s="229">
        <f t="shared" si="81"/>
        <v>22</v>
      </c>
      <c r="AK102" s="217">
        <v>2</v>
      </c>
      <c r="AL102" s="217">
        <v>3000</v>
      </c>
      <c r="AM102" s="217">
        <v>1</v>
      </c>
      <c r="AN102" s="230">
        <v>2000</v>
      </c>
      <c r="AO102" s="230">
        <v>1</v>
      </c>
      <c r="AP102" s="230">
        <v>2000</v>
      </c>
      <c r="AQ102" s="217">
        <v>1</v>
      </c>
      <c r="AR102" s="303">
        <v>1000</v>
      </c>
      <c r="AS102" s="217">
        <v>1</v>
      </c>
      <c r="AT102" s="217">
        <v>1000</v>
      </c>
      <c r="AU102" s="217">
        <v>3</v>
      </c>
      <c r="AV102" s="217">
        <v>3000</v>
      </c>
      <c r="AW102" s="217">
        <v>2</v>
      </c>
      <c r="AX102" s="217">
        <v>2000</v>
      </c>
      <c r="AY102" s="217">
        <v>1</v>
      </c>
      <c r="AZ102" s="217">
        <v>1000</v>
      </c>
      <c r="BA102" s="228">
        <f t="shared" si="82"/>
        <v>21</v>
      </c>
      <c r="BB102" s="229">
        <f t="shared" si="83"/>
        <v>12</v>
      </c>
      <c r="BC102" s="309">
        <f t="shared" si="86"/>
        <v>87</v>
      </c>
      <c r="BD102" s="309">
        <f t="shared" si="84"/>
        <v>80</v>
      </c>
      <c r="BE102" s="312">
        <f t="shared" si="85"/>
        <v>0.919540229885057</v>
      </c>
    </row>
    <row r="103" spans="1:57">
      <c r="A103" s="210" t="s">
        <v>125</v>
      </c>
      <c r="B103" s="209" t="s">
        <v>212</v>
      </c>
      <c r="C103" s="209"/>
      <c r="D103" s="217" t="s">
        <v>286</v>
      </c>
      <c r="E103" s="210" t="s">
        <v>287</v>
      </c>
      <c r="F103" s="219">
        <v>6</v>
      </c>
      <c r="G103" s="217">
        <v>0</v>
      </c>
      <c r="H103" s="217">
        <v>0</v>
      </c>
      <c r="I103" s="217">
        <v>0</v>
      </c>
      <c r="J103" s="217">
        <v>0</v>
      </c>
      <c r="K103" s="217">
        <v>0</v>
      </c>
      <c r="L103" s="217">
        <v>0</v>
      </c>
      <c r="M103" s="217">
        <v>0</v>
      </c>
      <c r="N103" s="217">
        <v>0</v>
      </c>
      <c r="O103" s="228">
        <f t="shared" si="76"/>
        <v>48</v>
      </c>
      <c r="P103" s="217">
        <f t="shared" si="77"/>
        <v>0</v>
      </c>
      <c r="Q103" s="217">
        <v>0</v>
      </c>
      <c r="R103" s="217">
        <v>0</v>
      </c>
      <c r="S103" s="217">
        <v>0</v>
      </c>
      <c r="T103" s="217">
        <v>1</v>
      </c>
      <c r="U103" s="217">
        <v>0</v>
      </c>
      <c r="V103" s="217">
        <v>0</v>
      </c>
      <c r="W103" s="217">
        <v>0</v>
      </c>
      <c r="X103" s="228">
        <f t="shared" si="78"/>
        <v>42</v>
      </c>
      <c r="Y103" s="229">
        <f t="shared" si="79"/>
        <v>1</v>
      </c>
      <c r="Z103" s="217">
        <v>0</v>
      </c>
      <c r="AA103" s="217">
        <v>0</v>
      </c>
      <c r="AB103" s="217">
        <v>0</v>
      </c>
      <c r="AC103" s="217">
        <v>0</v>
      </c>
      <c r="AD103" s="217">
        <v>0</v>
      </c>
      <c r="AE103" s="217">
        <v>0</v>
      </c>
      <c r="AF103" s="217">
        <v>0</v>
      </c>
      <c r="AG103" s="217">
        <v>0</v>
      </c>
      <c r="AH103" s="217">
        <v>0</v>
      </c>
      <c r="AI103" s="228">
        <f t="shared" si="80"/>
        <v>42</v>
      </c>
      <c r="AJ103" s="229">
        <f t="shared" si="81"/>
        <v>0</v>
      </c>
      <c r="AK103" s="217">
        <v>0</v>
      </c>
      <c r="AL103" s="217">
        <v>0</v>
      </c>
      <c r="AM103" s="314">
        <v>0</v>
      </c>
      <c r="AN103" s="314">
        <v>0</v>
      </c>
      <c r="AO103" s="230">
        <v>0</v>
      </c>
      <c r="AP103" s="230">
        <v>0</v>
      </c>
      <c r="AQ103" s="217">
        <v>0</v>
      </c>
      <c r="AR103" s="303">
        <v>0</v>
      </c>
      <c r="AS103" s="217">
        <v>0</v>
      </c>
      <c r="AT103" s="217">
        <v>0</v>
      </c>
      <c r="AU103" s="217">
        <v>0</v>
      </c>
      <c r="AV103" s="217">
        <v>0</v>
      </c>
      <c r="AW103" s="217">
        <v>0</v>
      </c>
      <c r="AX103" s="217">
        <v>0</v>
      </c>
      <c r="AY103" s="217">
        <v>0</v>
      </c>
      <c r="AZ103" s="217">
        <v>0</v>
      </c>
      <c r="BA103" s="228">
        <f t="shared" si="82"/>
        <v>42</v>
      </c>
      <c r="BB103" s="229">
        <f t="shared" si="83"/>
        <v>0</v>
      </c>
      <c r="BC103" s="309">
        <f t="shared" si="86"/>
        <v>174</v>
      </c>
      <c r="BD103" s="309">
        <f t="shared" si="84"/>
        <v>1</v>
      </c>
      <c r="BE103" s="312">
        <f t="shared" si="85"/>
        <v>0.00574712643678161</v>
      </c>
    </row>
    <row r="104" spans="1:57">
      <c r="A104" s="210" t="s">
        <v>25</v>
      </c>
      <c r="B104" s="209" t="s">
        <v>212</v>
      </c>
      <c r="C104" s="209"/>
      <c r="D104" s="217" t="s">
        <v>288</v>
      </c>
      <c r="E104" s="210" t="s">
        <v>289</v>
      </c>
      <c r="F104" s="219">
        <v>3</v>
      </c>
      <c r="G104" s="217">
        <v>2</v>
      </c>
      <c r="H104" s="217">
        <v>2</v>
      </c>
      <c r="I104" s="217">
        <v>2</v>
      </c>
      <c r="J104" s="217">
        <v>2</v>
      </c>
      <c r="K104" s="217">
        <v>2</v>
      </c>
      <c r="L104" s="217">
        <v>5</v>
      </c>
      <c r="M104" s="217">
        <v>6</v>
      </c>
      <c r="N104" s="217">
        <v>7</v>
      </c>
      <c r="O104" s="228">
        <f t="shared" si="76"/>
        <v>24</v>
      </c>
      <c r="P104" s="217">
        <f t="shared" si="77"/>
        <v>28</v>
      </c>
      <c r="Q104" s="217">
        <v>4</v>
      </c>
      <c r="R104" s="217">
        <v>4</v>
      </c>
      <c r="S104" s="217">
        <v>3</v>
      </c>
      <c r="T104" s="217">
        <v>4</v>
      </c>
      <c r="U104" s="217">
        <v>2</v>
      </c>
      <c r="V104" s="217">
        <v>6</v>
      </c>
      <c r="W104" s="217">
        <v>1</v>
      </c>
      <c r="X104" s="228">
        <f t="shared" si="78"/>
        <v>21</v>
      </c>
      <c r="Y104" s="229">
        <f t="shared" si="79"/>
        <v>24</v>
      </c>
      <c r="Z104" s="217">
        <v>3</v>
      </c>
      <c r="AA104" s="217">
        <v>1</v>
      </c>
      <c r="AB104" s="217">
        <v>1</v>
      </c>
      <c r="AC104" s="217">
        <v>1</v>
      </c>
      <c r="AD104" s="217">
        <v>2</v>
      </c>
      <c r="AE104" s="217">
        <v>1</v>
      </c>
      <c r="AF104" s="217">
        <v>2000</v>
      </c>
      <c r="AG104" s="217">
        <v>1</v>
      </c>
      <c r="AH104" s="217">
        <v>2000</v>
      </c>
      <c r="AI104" s="228">
        <f t="shared" si="80"/>
        <v>21</v>
      </c>
      <c r="AJ104" s="229">
        <f t="shared" si="81"/>
        <v>10</v>
      </c>
      <c r="AK104" s="217">
        <v>2</v>
      </c>
      <c r="AL104" s="217">
        <v>3000</v>
      </c>
      <c r="AM104" s="217">
        <v>2</v>
      </c>
      <c r="AN104" s="230">
        <v>4000</v>
      </c>
      <c r="AO104" s="230">
        <v>2</v>
      </c>
      <c r="AP104" s="230">
        <v>2000</v>
      </c>
      <c r="AQ104" s="217">
        <v>2</v>
      </c>
      <c r="AR104" s="303">
        <v>3000</v>
      </c>
      <c r="AS104" s="217">
        <v>2</v>
      </c>
      <c r="AT104" s="217">
        <v>3000</v>
      </c>
      <c r="AU104" s="217">
        <v>3</v>
      </c>
      <c r="AV104" s="217">
        <v>3000</v>
      </c>
      <c r="AW104" s="217">
        <v>2</v>
      </c>
      <c r="AX104" s="217">
        <v>2000</v>
      </c>
      <c r="AY104" s="217">
        <v>3</v>
      </c>
      <c r="AZ104" s="217">
        <v>3000</v>
      </c>
      <c r="BA104" s="228">
        <f t="shared" si="82"/>
        <v>21</v>
      </c>
      <c r="BB104" s="229">
        <f t="shared" si="83"/>
        <v>18</v>
      </c>
      <c r="BC104" s="309">
        <f t="shared" si="86"/>
        <v>87</v>
      </c>
      <c r="BD104" s="309">
        <f t="shared" si="84"/>
        <v>80</v>
      </c>
      <c r="BE104" s="312">
        <f t="shared" si="85"/>
        <v>0.919540229885057</v>
      </c>
    </row>
    <row r="105" spans="1:57">
      <c r="A105" s="210" t="s">
        <v>125</v>
      </c>
      <c r="B105" s="209" t="s">
        <v>212</v>
      </c>
      <c r="C105" s="209"/>
      <c r="D105" s="217" t="s">
        <v>290</v>
      </c>
      <c r="E105" s="210" t="s">
        <v>291</v>
      </c>
      <c r="F105" s="219">
        <v>3</v>
      </c>
      <c r="G105" s="217">
        <v>0</v>
      </c>
      <c r="H105" s="217">
        <v>0</v>
      </c>
      <c r="I105" s="217">
        <v>1</v>
      </c>
      <c r="J105" s="217">
        <v>0</v>
      </c>
      <c r="K105" s="217">
        <v>1</v>
      </c>
      <c r="L105" s="217">
        <v>1</v>
      </c>
      <c r="M105" s="217">
        <v>2</v>
      </c>
      <c r="N105" s="217">
        <v>3</v>
      </c>
      <c r="O105" s="228">
        <f t="shared" si="76"/>
        <v>24</v>
      </c>
      <c r="P105" s="217">
        <f t="shared" si="77"/>
        <v>8</v>
      </c>
      <c r="Q105" s="217">
        <v>0</v>
      </c>
      <c r="R105" s="217">
        <v>0</v>
      </c>
      <c r="S105" s="217">
        <v>1</v>
      </c>
      <c r="T105" s="217">
        <v>0</v>
      </c>
      <c r="U105" s="217">
        <v>0</v>
      </c>
      <c r="V105" s="217">
        <v>4</v>
      </c>
      <c r="W105" s="217">
        <v>3</v>
      </c>
      <c r="X105" s="228">
        <f t="shared" si="78"/>
        <v>21</v>
      </c>
      <c r="Y105" s="229">
        <f t="shared" si="79"/>
        <v>8</v>
      </c>
      <c r="Z105" s="217">
        <v>3</v>
      </c>
      <c r="AA105" s="217">
        <v>0</v>
      </c>
      <c r="AB105" s="217">
        <v>0</v>
      </c>
      <c r="AC105" s="217">
        <v>0</v>
      </c>
      <c r="AD105" s="217">
        <v>2</v>
      </c>
      <c r="AE105" s="217">
        <v>3</v>
      </c>
      <c r="AF105" s="217">
        <v>4148</v>
      </c>
      <c r="AG105" s="217">
        <v>3</v>
      </c>
      <c r="AH105" s="217">
        <v>4028</v>
      </c>
      <c r="AI105" s="228">
        <f t="shared" si="80"/>
        <v>21</v>
      </c>
      <c r="AJ105" s="229">
        <f t="shared" si="81"/>
        <v>11</v>
      </c>
      <c r="AK105" s="217">
        <v>0</v>
      </c>
      <c r="AL105" s="217">
        <v>0</v>
      </c>
      <c r="AM105" s="217">
        <v>0</v>
      </c>
      <c r="AN105" s="230">
        <v>0</v>
      </c>
      <c r="AO105" s="230">
        <v>0</v>
      </c>
      <c r="AP105" s="230">
        <v>0</v>
      </c>
      <c r="AQ105" s="217">
        <v>0</v>
      </c>
      <c r="AR105" s="303">
        <v>0</v>
      </c>
      <c r="AS105" s="217">
        <v>3</v>
      </c>
      <c r="AT105" s="217">
        <v>3897</v>
      </c>
      <c r="AU105" s="217">
        <v>3</v>
      </c>
      <c r="AV105" s="217">
        <v>4698</v>
      </c>
      <c r="AW105" s="217">
        <v>3</v>
      </c>
      <c r="AX105" s="217">
        <v>3897</v>
      </c>
      <c r="AY105" s="217">
        <v>2</v>
      </c>
      <c r="AZ105" s="217">
        <v>2598</v>
      </c>
      <c r="BA105" s="228">
        <f t="shared" si="82"/>
        <v>21</v>
      </c>
      <c r="BB105" s="229">
        <f t="shared" si="83"/>
        <v>11</v>
      </c>
      <c r="BC105" s="309">
        <f t="shared" si="86"/>
        <v>87</v>
      </c>
      <c r="BD105" s="309">
        <f t="shared" si="84"/>
        <v>38</v>
      </c>
      <c r="BE105" s="312">
        <f t="shared" si="85"/>
        <v>0.436781609195402</v>
      </c>
    </row>
    <row r="106" spans="1:57">
      <c r="A106" s="210" t="s">
        <v>160</v>
      </c>
      <c r="B106" s="209" t="s">
        <v>212</v>
      </c>
      <c r="C106" s="209"/>
      <c r="D106" s="217" t="s">
        <v>292</v>
      </c>
      <c r="E106" s="210" t="s">
        <v>293</v>
      </c>
      <c r="F106" s="219">
        <v>6</v>
      </c>
      <c r="G106" s="217">
        <v>8</v>
      </c>
      <c r="H106" s="217">
        <v>1</v>
      </c>
      <c r="I106" s="217">
        <v>0</v>
      </c>
      <c r="J106" s="217">
        <v>3</v>
      </c>
      <c r="K106" s="217">
        <v>1</v>
      </c>
      <c r="L106" s="217">
        <v>0</v>
      </c>
      <c r="M106" s="217">
        <v>4</v>
      </c>
      <c r="N106" s="217">
        <v>11</v>
      </c>
      <c r="O106" s="228">
        <f t="shared" si="76"/>
        <v>48</v>
      </c>
      <c r="P106" s="217">
        <f t="shared" si="77"/>
        <v>28</v>
      </c>
      <c r="Q106" s="217">
        <v>2</v>
      </c>
      <c r="R106" s="217">
        <v>0</v>
      </c>
      <c r="S106" s="217">
        <v>5</v>
      </c>
      <c r="T106" s="217">
        <v>7</v>
      </c>
      <c r="U106" s="217">
        <v>5</v>
      </c>
      <c r="V106" s="217">
        <v>6</v>
      </c>
      <c r="W106" s="217">
        <v>12</v>
      </c>
      <c r="X106" s="228">
        <f t="shared" si="78"/>
        <v>42</v>
      </c>
      <c r="Y106" s="229">
        <f t="shared" si="79"/>
        <v>37</v>
      </c>
      <c r="Z106" s="217">
        <v>2</v>
      </c>
      <c r="AA106" s="217">
        <v>3</v>
      </c>
      <c r="AB106" s="217">
        <v>0</v>
      </c>
      <c r="AC106" s="217">
        <v>2</v>
      </c>
      <c r="AD106" s="217">
        <v>10</v>
      </c>
      <c r="AE106" s="217">
        <v>6</v>
      </c>
      <c r="AF106" s="217">
        <v>6000</v>
      </c>
      <c r="AG106" s="217">
        <v>15</v>
      </c>
      <c r="AH106" s="217">
        <v>15000</v>
      </c>
      <c r="AI106" s="228">
        <f t="shared" si="80"/>
        <v>42</v>
      </c>
      <c r="AJ106" s="229">
        <f t="shared" si="81"/>
        <v>38</v>
      </c>
      <c r="AK106" s="217">
        <v>7</v>
      </c>
      <c r="AL106" s="217">
        <v>5000</v>
      </c>
      <c r="AM106" s="217">
        <v>0</v>
      </c>
      <c r="AN106" s="230">
        <v>0</v>
      </c>
      <c r="AO106" s="230">
        <v>3</v>
      </c>
      <c r="AP106" s="230">
        <v>2200</v>
      </c>
      <c r="AQ106" s="217">
        <v>3</v>
      </c>
      <c r="AR106" s="303">
        <v>3000</v>
      </c>
      <c r="AS106" s="217">
        <v>4</v>
      </c>
      <c r="AT106" s="217">
        <v>4000</v>
      </c>
      <c r="AU106" s="217">
        <v>10</v>
      </c>
      <c r="AV106" s="217">
        <v>10000</v>
      </c>
      <c r="AW106" s="217">
        <v>7</v>
      </c>
      <c r="AX106" s="217">
        <v>7000</v>
      </c>
      <c r="AY106" s="217">
        <v>30</v>
      </c>
      <c r="AZ106" s="217">
        <v>30000</v>
      </c>
      <c r="BA106" s="228">
        <f t="shared" si="82"/>
        <v>42</v>
      </c>
      <c r="BB106" s="229">
        <f t="shared" si="83"/>
        <v>64</v>
      </c>
      <c r="BC106" s="309">
        <f t="shared" si="86"/>
        <v>174</v>
      </c>
      <c r="BD106" s="309">
        <f t="shared" si="84"/>
        <v>167</v>
      </c>
      <c r="BE106" s="312">
        <f t="shared" si="85"/>
        <v>0.959770114942529</v>
      </c>
    </row>
    <row r="107" spans="1:57">
      <c r="A107" s="208" t="s">
        <v>320</v>
      </c>
      <c r="B107" s="209" t="s">
        <v>212</v>
      </c>
      <c r="C107" s="209"/>
      <c r="D107" s="217" t="s">
        <v>294</v>
      </c>
      <c r="E107" s="210" t="s">
        <v>295</v>
      </c>
      <c r="F107" s="219">
        <v>3</v>
      </c>
      <c r="G107" s="217">
        <v>6</v>
      </c>
      <c r="H107" s="217">
        <v>2</v>
      </c>
      <c r="I107" s="217">
        <v>0</v>
      </c>
      <c r="J107" s="217">
        <v>1</v>
      </c>
      <c r="K107" s="217">
        <v>0</v>
      </c>
      <c r="L107" s="217">
        <v>1</v>
      </c>
      <c r="M107" s="217">
        <v>2</v>
      </c>
      <c r="N107" s="217">
        <v>4</v>
      </c>
      <c r="O107" s="228">
        <f t="shared" si="76"/>
        <v>24</v>
      </c>
      <c r="P107" s="217">
        <f t="shared" si="77"/>
        <v>16</v>
      </c>
      <c r="Q107" s="217">
        <v>1</v>
      </c>
      <c r="R107" s="217">
        <v>1</v>
      </c>
      <c r="S107" s="217">
        <v>1</v>
      </c>
      <c r="T107" s="217">
        <v>0</v>
      </c>
      <c r="U107" s="217">
        <v>2</v>
      </c>
      <c r="V107" s="97"/>
      <c r="W107" s="217">
        <v>4</v>
      </c>
      <c r="X107" s="228">
        <f t="shared" si="78"/>
        <v>21</v>
      </c>
      <c r="Y107" s="229">
        <f t="shared" si="79"/>
        <v>9</v>
      </c>
      <c r="Z107" s="217">
        <v>1</v>
      </c>
      <c r="AA107" s="217">
        <v>0</v>
      </c>
      <c r="AB107" s="217">
        <v>1</v>
      </c>
      <c r="AC107" s="217">
        <v>1</v>
      </c>
      <c r="AD107" s="217">
        <v>2</v>
      </c>
      <c r="AE107" s="217">
        <v>3</v>
      </c>
      <c r="AF107" s="217">
        <v>3400</v>
      </c>
      <c r="AG107" s="217">
        <v>4</v>
      </c>
      <c r="AH107" s="217">
        <v>4600</v>
      </c>
      <c r="AI107" s="228">
        <f t="shared" si="80"/>
        <v>21</v>
      </c>
      <c r="AJ107" s="229">
        <f t="shared" si="81"/>
        <v>12</v>
      </c>
      <c r="AK107" s="217">
        <v>2</v>
      </c>
      <c r="AL107" s="217">
        <v>3000</v>
      </c>
      <c r="AM107" s="217">
        <v>0</v>
      </c>
      <c r="AN107" s="230">
        <v>0</v>
      </c>
      <c r="AO107" s="230">
        <v>1</v>
      </c>
      <c r="AP107" s="230">
        <v>1250</v>
      </c>
      <c r="AQ107" s="217">
        <v>0</v>
      </c>
      <c r="AR107" s="303">
        <v>0</v>
      </c>
      <c r="AS107" s="217">
        <v>1</v>
      </c>
      <c r="AT107" s="217">
        <v>1250</v>
      </c>
      <c r="AU107" s="217">
        <v>0</v>
      </c>
      <c r="AV107" s="217">
        <v>0</v>
      </c>
      <c r="AW107" s="217">
        <v>4</v>
      </c>
      <c r="AX107" s="217">
        <v>5000</v>
      </c>
      <c r="AY107" s="217">
        <v>1</v>
      </c>
      <c r="AZ107" s="217">
        <v>1500</v>
      </c>
      <c r="BA107" s="228">
        <f t="shared" si="82"/>
        <v>21</v>
      </c>
      <c r="BB107" s="229">
        <f t="shared" si="83"/>
        <v>9</v>
      </c>
      <c r="BC107" s="309">
        <f t="shared" si="86"/>
        <v>87</v>
      </c>
      <c r="BD107" s="309">
        <f t="shared" si="84"/>
        <v>46</v>
      </c>
      <c r="BE107" s="312">
        <f t="shared" si="85"/>
        <v>0.528735632183908</v>
      </c>
    </row>
    <row r="108" spans="1:57">
      <c r="A108" s="208" t="s">
        <v>25</v>
      </c>
      <c r="B108" s="209" t="s">
        <v>211</v>
      </c>
      <c r="C108" s="209" t="s">
        <v>298</v>
      </c>
      <c r="D108" s="211">
        <v>1311</v>
      </c>
      <c r="E108" s="213" t="s">
        <v>216</v>
      </c>
      <c r="F108" s="219">
        <v>10</v>
      </c>
      <c r="G108" s="217">
        <v>1</v>
      </c>
      <c r="H108" s="217">
        <v>4</v>
      </c>
      <c r="I108" s="217">
        <v>8</v>
      </c>
      <c r="J108" s="217">
        <v>3</v>
      </c>
      <c r="K108" s="217">
        <v>1</v>
      </c>
      <c r="L108" s="217">
        <v>6</v>
      </c>
      <c r="M108" s="217">
        <v>11</v>
      </c>
      <c r="N108" s="217">
        <v>10</v>
      </c>
      <c r="O108" s="228">
        <f t="shared" si="76"/>
        <v>80</v>
      </c>
      <c r="P108" s="217">
        <f t="shared" si="77"/>
        <v>44</v>
      </c>
      <c r="Q108" s="217">
        <v>1</v>
      </c>
      <c r="R108" s="217">
        <v>5</v>
      </c>
      <c r="S108" s="217">
        <v>2</v>
      </c>
      <c r="T108" s="217">
        <v>5</v>
      </c>
      <c r="U108" s="217">
        <v>0</v>
      </c>
      <c r="V108" s="217">
        <v>0</v>
      </c>
      <c r="W108" s="217">
        <v>3</v>
      </c>
      <c r="X108" s="228">
        <f t="shared" si="78"/>
        <v>70</v>
      </c>
      <c r="Y108" s="229">
        <f t="shared" si="79"/>
        <v>16</v>
      </c>
      <c r="Z108" s="217">
        <v>0</v>
      </c>
      <c r="AA108" s="217">
        <v>1</v>
      </c>
      <c r="AB108" s="217">
        <v>2</v>
      </c>
      <c r="AC108" s="217">
        <v>2</v>
      </c>
      <c r="AD108" s="217">
        <v>11</v>
      </c>
      <c r="AE108" s="217">
        <v>5</v>
      </c>
      <c r="AF108" s="217">
        <v>13195</v>
      </c>
      <c r="AG108" s="217">
        <v>4</v>
      </c>
      <c r="AH108" s="313">
        <v>9881.3</v>
      </c>
      <c r="AI108" s="228">
        <f t="shared" si="80"/>
        <v>70</v>
      </c>
      <c r="AJ108" s="229">
        <f t="shared" si="81"/>
        <v>25</v>
      </c>
      <c r="AK108" s="217">
        <v>0</v>
      </c>
      <c r="AL108" s="217">
        <v>0</v>
      </c>
      <c r="AM108" s="217">
        <v>5</v>
      </c>
      <c r="AN108" s="230">
        <v>10995</v>
      </c>
      <c r="AO108" s="230">
        <v>0</v>
      </c>
      <c r="AP108" s="230">
        <v>-1130.12</v>
      </c>
      <c r="AQ108" s="217">
        <v>3</v>
      </c>
      <c r="AR108" s="303">
        <v>9257</v>
      </c>
      <c r="AS108" s="217">
        <v>2</v>
      </c>
      <c r="AT108" s="313">
        <v>5156.72</v>
      </c>
      <c r="AU108" s="217">
        <v>1</v>
      </c>
      <c r="AV108" s="217">
        <v>1499</v>
      </c>
      <c r="AW108" s="217">
        <v>1</v>
      </c>
      <c r="AX108" s="217">
        <v>3192.15</v>
      </c>
      <c r="AY108" s="217">
        <v>1</v>
      </c>
      <c r="AZ108" s="217">
        <v>3499</v>
      </c>
      <c r="BA108" s="228">
        <f t="shared" si="82"/>
        <v>70</v>
      </c>
      <c r="BB108" s="229">
        <f t="shared" si="83"/>
        <v>13</v>
      </c>
      <c r="BC108" s="309">
        <f t="shared" si="86"/>
        <v>290</v>
      </c>
      <c r="BD108" s="309">
        <f t="shared" si="84"/>
        <v>98</v>
      </c>
      <c r="BE108" s="312">
        <f t="shared" si="85"/>
        <v>0.337931034482759</v>
      </c>
    </row>
    <row r="109" spans="1:57">
      <c r="A109" s="208" t="s">
        <v>25</v>
      </c>
      <c r="B109" s="209" t="s">
        <v>211</v>
      </c>
      <c r="C109" s="209" t="s">
        <v>298</v>
      </c>
      <c r="D109" s="211">
        <v>1315</v>
      </c>
      <c r="E109" s="213" t="s">
        <v>217</v>
      </c>
      <c r="F109" s="219">
        <v>10</v>
      </c>
      <c r="G109" s="217">
        <v>11</v>
      </c>
      <c r="H109" s="217">
        <v>5</v>
      </c>
      <c r="I109" s="217">
        <v>7</v>
      </c>
      <c r="J109" s="217">
        <v>6</v>
      </c>
      <c r="K109" s="217">
        <v>2</v>
      </c>
      <c r="L109" s="217">
        <v>15</v>
      </c>
      <c r="M109" s="217">
        <v>12</v>
      </c>
      <c r="N109" s="217">
        <v>12</v>
      </c>
      <c r="O109" s="228">
        <f t="shared" si="76"/>
        <v>80</v>
      </c>
      <c r="P109" s="217">
        <f t="shared" si="77"/>
        <v>70</v>
      </c>
      <c r="Q109" s="217">
        <v>4</v>
      </c>
      <c r="R109" s="217">
        <v>3</v>
      </c>
      <c r="S109" s="217">
        <v>0</v>
      </c>
      <c r="T109" s="217">
        <v>2</v>
      </c>
      <c r="U109" s="217">
        <v>0</v>
      </c>
      <c r="V109" s="217">
        <v>0</v>
      </c>
      <c r="W109" s="217">
        <v>4</v>
      </c>
      <c r="X109" s="228">
        <f t="shared" si="78"/>
        <v>70</v>
      </c>
      <c r="Y109" s="229">
        <f t="shared" si="79"/>
        <v>13</v>
      </c>
      <c r="Z109" s="217">
        <v>1</v>
      </c>
      <c r="AA109" s="217">
        <v>0</v>
      </c>
      <c r="AB109" s="217">
        <v>1</v>
      </c>
      <c r="AC109" s="217">
        <v>4</v>
      </c>
      <c r="AD109" s="217">
        <v>4</v>
      </c>
      <c r="AE109" s="217">
        <v>4</v>
      </c>
      <c r="AF109" s="313">
        <v>9813.53</v>
      </c>
      <c r="AG109" s="217">
        <v>2</v>
      </c>
      <c r="AH109" s="313">
        <v>6598</v>
      </c>
      <c r="AI109" s="228">
        <f t="shared" si="80"/>
        <v>70</v>
      </c>
      <c r="AJ109" s="229">
        <f t="shared" si="81"/>
        <v>16</v>
      </c>
      <c r="AK109" s="217">
        <v>0</v>
      </c>
      <c r="AL109" s="217">
        <v>0</v>
      </c>
      <c r="AM109" s="217">
        <v>1</v>
      </c>
      <c r="AN109" s="230">
        <v>2299</v>
      </c>
      <c r="AO109" s="230">
        <v>1</v>
      </c>
      <c r="AP109" s="230">
        <v>3699</v>
      </c>
      <c r="AQ109" s="217">
        <v>0</v>
      </c>
      <c r="AR109" s="303">
        <v>0</v>
      </c>
      <c r="AS109" s="217">
        <v>3</v>
      </c>
      <c r="AT109" s="313">
        <v>8197</v>
      </c>
      <c r="AU109" s="217">
        <v>6</v>
      </c>
      <c r="AV109" s="217">
        <v>12984.24</v>
      </c>
      <c r="AW109" s="217">
        <v>5</v>
      </c>
      <c r="AX109" s="217">
        <v>12395</v>
      </c>
      <c r="AY109" s="217">
        <v>2</v>
      </c>
      <c r="AZ109" s="217">
        <v>4913.11</v>
      </c>
      <c r="BA109" s="228">
        <f t="shared" si="82"/>
        <v>70</v>
      </c>
      <c r="BB109" s="229">
        <f t="shared" si="83"/>
        <v>18</v>
      </c>
      <c r="BC109" s="309">
        <f t="shared" si="86"/>
        <v>290</v>
      </c>
      <c r="BD109" s="309">
        <f t="shared" si="84"/>
        <v>117</v>
      </c>
      <c r="BE109" s="312">
        <f t="shared" si="85"/>
        <v>0.403448275862069</v>
      </c>
    </row>
    <row r="110" spans="1:57">
      <c r="A110" s="208" t="s">
        <v>25</v>
      </c>
      <c r="B110" s="209" t="s">
        <v>211</v>
      </c>
      <c r="C110" s="209" t="s">
        <v>298</v>
      </c>
      <c r="D110" s="211">
        <v>1315</v>
      </c>
      <c r="E110" s="213" t="s">
        <v>218</v>
      </c>
      <c r="F110" s="219">
        <v>6</v>
      </c>
      <c r="G110" s="217">
        <v>5</v>
      </c>
      <c r="H110" s="217">
        <v>3</v>
      </c>
      <c r="I110" s="217">
        <v>0</v>
      </c>
      <c r="J110" s="217">
        <v>2</v>
      </c>
      <c r="K110" s="217">
        <v>1</v>
      </c>
      <c r="L110" s="217">
        <v>10</v>
      </c>
      <c r="M110" s="217">
        <v>9</v>
      </c>
      <c r="N110" s="217">
        <v>1</v>
      </c>
      <c r="O110" s="228">
        <f t="shared" si="76"/>
        <v>48</v>
      </c>
      <c r="P110" s="217">
        <f t="shared" si="77"/>
        <v>31</v>
      </c>
      <c r="Q110" s="217">
        <v>2</v>
      </c>
      <c r="R110" s="217">
        <v>0</v>
      </c>
      <c r="S110" s="217">
        <v>0</v>
      </c>
      <c r="T110" s="217">
        <v>-1</v>
      </c>
      <c r="U110" s="217">
        <v>1</v>
      </c>
      <c r="V110" s="217">
        <v>2</v>
      </c>
      <c r="W110" s="217">
        <v>2</v>
      </c>
      <c r="X110" s="228">
        <f t="shared" si="78"/>
        <v>42</v>
      </c>
      <c r="Y110" s="229">
        <f t="shared" si="79"/>
        <v>6</v>
      </c>
      <c r="Z110" s="217">
        <v>0</v>
      </c>
      <c r="AA110" s="217">
        <v>0</v>
      </c>
      <c r="AB110" s="217">
        <v>1</v>
      </c>
      <c r="AC110" s="217">
        <v>0</v>
      </c>
      <c r="AD110" s="217">
        <v>0</v>
      </c>
      <c r="AE110" s="217">
        <v>1</v>
      </c>
      <c r="AF110" s="313">
        <v>1499</v>
      </c>
      <c r="AG110" s="217">
        <v>0</v>
      </c>
      <c r="AH110" s="313">
        <v>0</v>
      </c>
      <c r="AI110" s="228">
        <f t="shared" si="80"/>
        <v>42</v>
      </c>
      <c r="AJ110" s="229">
        <f t="shared" si="81"/>
        <v>2</v>
      </c>
      <c r="AK110" s="217">
        <v>0</v>
      </c>
      <c r="AL110" s="217">
        <v>0</v>
      </c>
      <c r="AM110" s="217">
        <v>0</v>
      </c>
      <c r="AN110" s="230">
        <v>0</v>
      </c>
      <c r="AO110" s="230">
        <v>0</v>
      </c>
      <c r="AP110" s="230">
        <v>0</v>
      </c>
      <c r="AQ110" s="217">
        <v>1</v>
      </c>
      <c r="AR110" s="303">
        <v>1252.58</v>
      </c>
      <c r="AS110" s="217">
        <v>0</v>
      </c>
      <c r="AT110" s="313">
        <v>0</v>
      </c>
      <c r="AU110" s="217">
        <v>4</v>
      </c>
      <c r="AV110" s="217">
        <v>7996</v>
      </c>
      <c r="AW110" s="217">
        <v>1</v>
      </c>
      <c r="AX110" s="217">
        <v>2299</v>
      </c>
      <c r="AY110" s="217">
        <v>0</v>
      </c>
      <c r="AZ110" s="217">
        <v>0</v>
      </c>
      <c r="BA110" s="228">
        <f t="shared" si="82"/>
        <v>42</v>
      </c>
      <c r="BB110" s="229">
        <f t="shared" si="83"/>
        <v>6</v>
      </c>
      <c r="BC110" s="309">
        <f t="shared" si="86"/>
        <v>174</v>
      </c>
      <c r="BD110" s="309">
        <f t="shared" si="84"/>
        <v>45</v>
      </c>
      <c r="BE110" s="312">
        <f t="shared" si="85"/>
        <v>0.258620689655172</v>
      </c>
    </row>
    <row r="111" spans="1:57">
      <c r="A111" s="210" t="s">
        <v>55</v>
      </c>
      <c r="B111" s="209" t="s">
        <v>211</v>
      </c>
      <c r="C111" s="209"/>
      <c r="D111" s="217">
        <v>1317</v>
      </c>
      <c r="E111" s="210" t="s">
        <v>219</v>
      </c>
      <c r="F111" s="219">
        <v>5</v>
      </c>
      <c r="G111" s="217">
        <v>1</v>
      </c>
      <c r="H111" s="217">
        <v>0</v>
      </c>
      <c r="I111" s="217">
        <v>0</v>
      </c>
      <c r="J111" s="217">
        <v>4</v>
      </c>
      <c r="K111" s="217">
        <v>0</v>
      </c>
      <c r="L111" s="217">
        <v>4</v>
      </c>
      <c r="M111" s="217">
        <v>0</v>
      </c>
      <c r="N111" s="217">
        <v>2</v>
      </c>
      <c r="O111" s="228">
        <f t="shared" si="76"/>
        <v>40</v>
      </c>
      <c r="P111" s="217">
        <f t="shared" si="77"/>
        <v>11</v>
      </c>
      <c r="Q111" s="217">
        <v>0</v>
      </c>
      <c r="R111" s="217">
        <v>2</v>
      </c>
      <c r="S111" s="217">
        <v>1</v>
      </c>
      <c r="T111" s="217">
        <v>0</v>
      </c>
      <c r="U111" s="217">
        <v>0</v>
      </c>
      <c r="V111" s="217">
        <v>4</v>
      </c>
      <c r="W111" s="217">
        <v>-1</v>
      </c>
      <c r="X111" s="228">
        <f t="shared" si="78"/>
        <v>35</v>
      </c>
      <c r="Y111" s="229">
        <f t="shared" si="79"/>
        <v>6</v>
      </c>
      <c r="Z111" s="217">
        <v>0</v>
      </c>
      <c r="AA111" s="217">
        <v>2</v>
      </c>
      <c r="AB111" s="217">
        <v>2</v>
      </c>
      <c r="AC111" s="217">
        <v>2</v>
      </c>
      <c r="AD111" s="217">
        <v>1</v>
      </c>
      <c r="AE111" s="217">
        <v>0</v>
      </c>
      <c r="AF111" s="313">
        <v>0</v>
      </c>
      <c r="AG111" s="217">
        <v>1</v>
      </c>
      <c r="AH111" s="313">
        <v>1299</v>
      </c>
      <c r="AI111" s="228">
        <f t="shared" si="80"/>
        <v>35</v>
      </c>
      <c r="AJ111" s="229">
        <f t="shared" si="81"/>
        <v>8</v>
      </c>
      <c r="AK111" s="217">
        <v>1</v>
      </c>
      <c r="AL111" s="217">
        <v>2651.07</v>
      </c>
      <c r="AM111" s="217">
        <v>3</v>
      </c>
      <c r="AN111" s="230">
        <v>6197</v>
      </c>
      <c r="AO111" s="230">
        <v>0</v>
      </c>
      <c r="AP111" s="230">
        <v>0</v>
      </c>
      <c r="AQ111" s="217">
        <v>1</v>
      </c>
      <c r="AR111" s="303">
        <v>1255.68</v>
      </c>
      <c r="AS111" s="217">
        <v>1</v>
      </c>
      <c r="AT111" s="313">
        <v>1352.53</v>
      </c>
      <c r="AU111" s="217">
        <v>2</v>
      </c>
      <c r="AV111" s="313">
        <v>5199.28</v>
      </c>
      <c r="AW111" s="217">
        <v>3</v>
      </c>
      <c r="AX111" s="217">
        <v>6613.54</v>
      </c>
      <c r="AY111" s="217">
        <v>1</v>
      </c>
      <c r="AZ111" s="217">
        <v>1299</v>
      </c>
      <c r="BA111" s="228">
        <f t="shared" si="82"/>
        <v>35</v>
      </c>
      <c r="BB111" s="229">
        <f t="shared" si="83"/>
        <v>12</v>
      </c>
      <c r="BC111" s="309">
        <f t="shared" si="86"/>
        <v>145</v>
      </c>
      <c r="BD111" s="309">
        <f t="shared" si="84"/>
        <v>37</v>
      </c>
      <c r="BE111" s="312">
        <f t="shared" si="85"/>
        <v>0.255172413793103</v>
      </c>
    </row>
    <row r="112" spans="1:57">
      <c r="A112" s="210" t="s">
        <v>25</v>
      </c>
      <c r="B112" s="209" t="s">
        <v>211</v>
      </c>
      <c r="C112" s="209" t="s">
        <v>298</v>
      </c>
      <c r="D112" s="217">
        <v>1318</v>
      </c>
      <c r="E112" s="213" t="s">
        <v>220</v>
      </c>
      <c r="F112" s="219">
        <v>8</v>
      </c>
      <c r="G112" s="217">
        <v>9</v>
      </c>
      <c r="H112" s="217">
        <v>1</v>
      </c>
      <c r="I112" s="217">
        <v>6</v>
      </c>
      <c r="J112" s="217">
        <v>3</v>
      </c>
      <c r="K112" s="217">
        <v>1</v>
      </c>
      <c r="L112" s="217">
        <v>0</v>
      </c>
      <c r="M112" s="217">
        <v>5</v>
      </c>
      <c r="N112" s="217">
        <v>11</v>
      </c>
      <c r="O112" s="228">
        <f t="shared" si="76"/>
        <v>64</v>
      </c>
      <c r="P112" s="217">
        <f t="shared" si="77"/>
        <v>36</v>
      </c>
      <c r="Q112" s="217">
        <v>0</v>
      </c>
      <c r="R112" s="217">
        <v>0</v>
      </c>
      <c r="S112" s="217">
        <v>0</v>
      </c>
      <c r="T112" s="217">
        <v>0</v>
      </c>
      <c r="U112" s="217">
        <v>0</v>
      </c>
      <c r="V112" s="217">
        <v>9</v>
      </c>
      <c r="W112" s="217">
        <v>4</v>
      </c>
      <c r="X112" s="228">
        <f t="shared" si="78"/>
        <v>56</v>
      </c>
      <c r="Y112" s="229">
        <f t="shared" si="79"/>
        <v>13</v>
      </c>
      <c r="Z112" s="217">
        <v>1</v>
      </c>
      <c r="AA112" s="217">
        <v>6</v>
      </c>
      <c r="AB112" s="217">
        <v>3</v>
      </c>
      <c r="AC112" s="217">
        <v>2</v>
      </c>
      <c r="AD112" s="217">
        <v>1</v>
      </c>
      <c r="AE112" s="217">
        <v>7</v>
      </c>
      <c r="AF112" s="313">
        <v>18093</v>
      </c>
      <c r="AG112" s="217">
        <v>5</v>
      </c>
      <c r="AH112" s="313">
        <v>11495</v>
      </c>
      <c r="AI112" s="228">
        <f t="shared" si="80"/>
        <v>56</v>
      </c>
      <c r="AJ112" s="229">
        <f t="shared" si="81"/>
        <v>25</v>
      </c>
      <c r="AK112" s="217">
        <v>3</v>
      </c>
      <c r="AL112" s="217">
        <v>8697</v>
      </c>
      <c r="AM112" s="217">
        <v>3</v>
      </c>
      <c r="AN112" s="230">
        <v>6697</v>
      </c>
      <c r="AO112" s="230">
        <v>4</v>
      </c>
      <c r="AP112" s="230">
        <v>10396</v>
      </c>
      <c r="AQ112" s="217">
        <v>4</v>
      </c>
      <c r="AR112" s="303">
        <v>10796</v>
      </c>
      <c r="AS112" s="217">
        <v>2</v>
      </c>
      <c r="AT112" s="313">
        <v>2798</v>
      </c>
      <c r="AU112" s="217">
        <v>10</v>
      </c>
      <c r="AV112" s="217">
        <v>21929.04</v>
      </c>
      <c r="AW112" s="217">
        <v>7</v>
      </c>
      <c r="AX112" s="217">
        <v>19051.1</v>
      </c>
      <c r="AY112" s="217">
        <v>0</v>
      </c>
      <c r="AZ112" s="217">
        <v>0</v>
      </c>
      <c r="BA112" s="228">
        <f t="shared" si="82"/>
        <v>56</v>
      </c>
      <c r="BB112" s="229">
        <f t="shared" si="83"/>
        <v>33</v>
      </c>
      <c r="BC112" s="309">
        <f t="shared" si="86"/>
        <v>232</v>
      </c>
      <c r="BD112" s="309">
        <f t="shared" si="84"/>
        <v>107</v>
      </c>
      <c r="BE112" s="312">
        <f t="shared" si="85"/>
        <v>0.461206896551724</v>
      </c>
    </row>
    <row r="113" spans="1:57">
      <c r="A113" s="210" t="s">
        <v>25</v>
      </c>
      <c r="B113" s="209" t="s">
        <v>211</v>
      </c>
      <c r="C113" s="209"/>
      <c r="D113" s="217">
        <v>1323</v>
      </c>
      <c r="E113" s="213" t="s">
        <v>221</v>
      </c>
      <c r="F113" s="219">
        <v>3</v>
      </c>
      <c r="G113" s="217">
        <v>5</v>
      </c>
      <c r="H113" s="217">
        <v>4</v>
      </c>
      <c r="I113" s="217">
        <v>0</v>
      </c>
      <c r="J113" s="217">
        <v>5</v>
      </c>
      <c r="K113" s="217">
        <v>2</v>
      </c>
      <c r="L113" s="217">
        <v>0</v>
      </c>
      <c r="M113" s="217">
        <v>2</v>
      </c>
      <c r="N113" s="217">
        <v>0</v>
      </c>
      <c r="O113" s="228">
        <f t="shared" si="76"/>
        <v>24</v>
      </c>
      <c r="P113" s="217">
        <f t="shared" si="77"/>
        <v>18</v>
      </c>
      <c r="Q113" s="217">
        <v>2</v>
      </c>
      <c r="R113" s="217">
        <v>2</v>
      </c>
      <c r="S113" s="217">
        <v>0</v>
      </c>
      <c r="T113" s="217">
        <v>1</v>
      </c>
      <c r="U113" s="217">
        <v>0</v>
      </c>
      <c r="V113" s="217">
        <v>1</v>
      </c>
      <c r="W113" s="217">
        <v>1</v>
      </c>
      <c r="X113" s="228">
        <f t="shared" si="78"/>
        <v>21</v>
      </c>
      <c r="Y113" s="229">
        <f t="shared" si="79"/>
        <v>7</v>
      </c>
      <c r="Z113" s="217">
        <v>1</v>
      </c>
      <c r="AA113" s="217">
        <v>0</v>
      </c>
      <c r="AB113" s="217">
        <v>0</v>
      </c>
      <c r="AC113" s="217">
        <v>1</v>
      </c>
      <c r="AD113" s="217">
        <v>0</v>
      </c>
      <c r="AE113" s="217">
        <v>0</v>
      </c>
      <c r="AF113" s="313">
        <v>0</v>
      </c>
      <c r="AG113" s="217">
        <v>0</v>
      </c>
      <c r="AH113" s="313">
        <v>0</v>
      </c>
      <c r="AI113" s="228">
        <f t="shared" si="80"/>
        <v>21</v>
      </c>
      <c r="AJ113" s="229">
        <f t="shared" si="81"/>
        <v>2</v>
      </c>
      <c r="AK113" s="217">
        <v>0</v>
      </c>
      <c r="AL113" s="217">
        <v>0</v>
      </c>
      <c r="AM113" s="217">
        <v>0</v>
      </c>
      <c r="AN113" s="230">
        <v>0</v>
      </c>
      <c r="AO113" s="230">
        <v>0</v>
      </c>
      <c r="AP113" s="230">
        <v>0</v>
      </c>
      <c r="AQ113" s="217">
        <v>0</v>
      </c>
      <c r="AR113" s="303">
        <v>0</v>
      </c>
      <c r="AS113" s="217">
        <v>1</v>
      </c>
      <c r="AT113" s="313">
        <v>1476.15</v>
      </c>
      <c r="AU113" s="217">
        <v>1</v>
      </c>
      <c r="AV113" s="217">
        <v>1499</v>
      </c>
      <c r="AW113" s="217">
        <v>1</v>
      </c>
      <c r="AX113" s="217">
        <v>2299</v>
      </c>
      <c r="AY113" s="217">
        <v>0</v>
      </c>
      <c r="AZ113" s="217">
        <v>0</v>
      </c>
      <c r="BA113" s="228">
        <f t="shared" si="82"/>
        <v>21</v>
      </c>
      <c r="BB113" s="229">
        <f t="shared" si="83"/>
        <v>3</v>
      </c>
      <c r="BC113" s="309">
        <f t="shared" si="86"/>
        <v>87</v>
      </c>
      <c r="BD113" s="309">
        <f t="shared" si="84"/>
        <v>30</v>
      </c>
      <c r="BE113" s="312">
        <f t="shared" si="85"/>
        <v>0.344827586206897</v>
      </c>
    </row>
    <row r="114" spans="1:57">
      <c r="A114" s="210" t="s">
        <v>55</v>
      </c>
      <c r="B114" s="209" t="s">
        <v>211</v>
      </c>
      <c r="C114" s="209" t="s">
        <v>298</v>
      </c>
      <c r="D114" s="217">
        <v>1324</v>
      </c>
      <c r="E114" s="210" t="s">
        <v>222</v>
      </c>
      <c r="F114" s="219">
        <v>6</v>
      </c>
      <c r="G114" s="217">
        <v>2</v>
      </c>
      <c r="H114" s="217">
        <v>1</v>
      </c>
      <c r="I114" s="217">
        <v>0</v>
      </c>
      <c r="J114" s="217">
        <v>2</v>
      </c>
      <c r="K114" s="217">
        <v>3</v>
      </c>
      <c r="L114" s="217">
        <v>5</v>
      </c>
      <c r="M114" s="217">
        <v>5</v>
      </c>
      <c r="N114" s="217">
        <v>5</v>
      </c>
      <c r="O114" s="228">
        <f t="shared" si="76"/>
        <v>48</v>
      </c>
      <c r="P114" s="217">
        <f t="shared" si="77"/>
        <v>23</v>
      </c>
      <c r="Q114" s="217">
        <v>1</v>
      </c>
      <c r="R114" s="217">
        <v>2</v>
      </c>
      <c r="S114" s="217">
        <v>0</v>
      </c>
      <c r="T114" s="217">
        <v>1</v>
      </c>
      <c r="U114" s="217">
        <v>0</v>
      </c>
      <c r="V114" s="217">
        <v>2</v>
      </c>
      <c r="W114" s="217">
        <v>0</v>
      </c>
      <c r="X114" s="228">
        <f t="shared" si="78"/>
        <v>42</v>
      </c>
      <c r="Y114" s="229">
        <f t="shared" si="79"/>
        <v>6</v>
      </c>
      <c r="Z114" s="217">
        <v>2</v>
      </c>
      <c r="AA114" s="217">
        <v>1</v>
      </c>
      <c r="AB114" s="217">
        <v>0</v>
      </c>
      <c r="AC114" s="217">
        <v>0</v>
      </c>
      <c r="AD114" s="217">
        <v>0</v>
      </c>
      <c r="AE114" s="217">
        <v>3</v>
      </c>
      <c r="AF114" s="313">
        <v>7377.1</v>
      </c>
      <c r="AG114" s="217">
        <v>3</v>
      </c>
      <c r="AH114" s="313">
        <v>6897</v>
      </c>
      <c r="AI114" s="228">
        <f t="shared" si="80"/>
        <v>42</v>
      </c>
      <c r="AJ114" s="229">
        <f t="shared" si="81"/>
        <v>9</v>
      </c>
      <c r="AK114" s="217">
        <v>2</v>
      </c>
      <c r="AL114" s="217">
        <v>5555.5</v>
      </c>
      <c r="AM114" s="217">
        <v>2</v>
      </c>
      <c r="AN114" s="230">
        <v>4298</v>
      </c>
      <c r="AO114" s="230">
        <v>1</v>
      </c>
      <c r="AP114" s="230">
        <v>2699</v>
      </c>
      <c r="AQ114" s="217">
        <v>1</v>
      </c>
      <c r="AR114" s="303">
        <v>1499</v>
      </c>
      <c r="AS114" s="217">
        <v>1</v>
      </c>
      <c r="AT114" s="313">
        <v>3299</v>
      </c>
      <c r="AU114" s="217">
        <v>3</v>
      </c>
      <c r="AV114" s="217">
        <v>4997</v>
      </c>
      <c r="AW114" s="217">
        <v>6</v>
      </c>
      <c r="AX114" s="217">
        <v>14394</v>
      </c>
      <c r="AY114" s="217">
        <v>1</v>
      </c>
      <c r="AZ114" s="217">
        <v>1999</v>
      </c>
      <c r="BA114" s="228">
        <f t="shared" si="82"/>
        <v>42</v>
      </c>
      <c r="BB114" s="229">
        <f t="shared" si="83"/>
        <v>17</v>
      </c>
      <c r="BC114" s="309">
        <f t="shared" si="86"/>
        <v>174</v>
      </c>
      <c r="BD114" s="309">
        <f t="shared" si="84"/>
        <v>55</v>
      </c>
      <c r="BE114" s="312">
        <f t="shared" si="85"/>
        <v>0.316091954022989</v>
      </c>
    </row>
    <row r="115" spans="1:57">
      <c r="A115" s="208" t="s">
        <v>320</v>
      </c>
      <c r="B115" s="209" t="s">
        <v>211</v>
      </c>
      <c r="C115" s="209"/>
      <c r="D115" s="217">
        <v>1374</v>
      </c>
      <c r="E115" s="210" t="s">
        <v>224</v>
      </c>
      <c r="F115" s="219">
        <v>3</v>
      </c>
      <c r="G115" s="217">
        <v>0</v>
      </c>
      <c r="H115" s="217">
        <v>0</v>
      </c>
      <c r="I115" s="217">
        <v>1</v>
      </c>
      <c r="J115" s="217">
        <v>0</v>
      </c>
      <c r="K115" s="217">
        <v>4</v>
      </c>
      <c r="L115" s="217">
        <v>1</v>
      </c>
      <c r="M115" s="217">
        <v>1</v>
      </c>
      <c r="N115" s="217">
        <v>6</v>
      </c>
      <c r="O115" s="228">
        <f t="shared" si="76"/>
        <v>24</v>
      </c>
      <c r="P115" s="217">
        <f t="shared" si="77"/>
        <v>13</v>
      </c>
      <c r="Q115" s="217">
        <v>0</v>
      </c>
      <c r="R115" s="217">
        <v>0</v>
      </c>
      <c r="S115" s="217">
        <v>1</v>
      </c>
      <c r="T115" s="217">
        <v>1</v>
      </c>
      <c r="U115" s="217">
        <v>1</v>
      </c>
      <c r="V115" s="217">
        <v>0</v>
      </c>
      <c r="W115" s="217">
        <v>0</v>
      </c>
      <c r="X115" s="228">
        <f t="shared" si="78"/>
        <v>21</v>
      </c>
      <c r="Y115" s="229">
        <f t="shared" si="79"/>
        <v>3</v>
      </c>
      <c r="Z115" s="217">
        <v>1</v>
      </c>
      <c r="AA115" s="217">
        <v>0</v>
      </c>
      <c r="AB115" s="217">
        <v>3</v>
      </c>
      <c r="AC115" s="217">
        <v>0</v>
      </c>
      <c r="AD115" s="217">
        <v>0</v>
      </c>
      <c r="AE115" s="217">
        <v>0</v>
      </c>
      <c r="AF115" s="313">
        <v>0</v>
      </c>
      <c r="AG115" s="217">
        <v>0</v>
      </c>
      <c r="AH115" s="313">
        <v>0</v>
      </c>
      <c r="AI115" s="228">
        <f t="shared" si="80"/>
        <v>21</v>
      </c>
      <c r="AJ115" s="229">
        <f t="shared" si="81"/>
        <v>4</v>
      </c>
      <c r="AK115" s="217">
        <v>0</v>
      </c>
      <c r="AL115" s="217">
        <v>0</v>
      </c>
      <c r="AM115" s="217">
        <v>0</v>
      </c>
      <c r="AN115" s="230">
        <v>0</v>
      </c>
      <c r="AO115" s="230">
        <v>0</v>
      </c>
      <c r="AP115" s="230">
        <v>0</v>
      </c>
      <c r="AQ115" s="217">
        <v>2</v>
      </c>
      <c r="AR115" s="303">
        <v>5198</v>
      </c>
      <c r="AS115" s="217">
        <v>0</v>
      </c>
      <c r="AT115" s="313">
        <v>0</v>
      </c>
      <c r="AU115" s="217">
        <v>1</v>
      </c>
      <c r="AV115" s="217">
        <v>1999</v>
      </c>
      <c r="AW115" s="217">
        <v>0</v>
      </c>
      <c r="AX115" s="217">
        <v>0</v>
      </c>
      <c r="AY115" s="217">
        <v>0</v>
      </c>
      <c r="AZ115" s="217">
        <v>0</v>
      </c>
      <c r="BA115" s="228">
        <f t="shared" si="82"/>
        <v>21</v>
      </c>
      <c r="BB115" s="229">
        <f t="shared" si="83"/>
        <v>3</v>
      </c>
      <c r="BC115" s="309">
        <f t="shared" si="86"/>
        <v>87</v>
      </c>
      <c r="BD115" s="309">
        <f t="shared" si="84"/>
        <v>23</v>
      </c>
      <c r="BE115" s="312">
        <f t="shared" si="85"/>
        <v>0.264367816091954</v>
      </c>
    </row>
    <row r="116" spans="1:57">
      <c r="A116" s="208" t="s">
        <v>320</v>
      </c>
      <c r="B116" s="209" t="s">
        <v>211</v>
      </c>
      <c r="C116" s="209"/>
      <c r="D116" s="217">
        <v>1375</v>
      </c>
      <c r="E116" s="210" t="s">
        <v>225</v>
      </c>
      <c r="F116" s="219">
        <v>3</v>
      </c>
      <c r="G116" s="217">
        <v>2</v>
      </c>
      <c r="H116" s="217">
        <v>1</v>
      </c>
      <c r="I116" s="217">
        <v>0</v>
      </c>
      <c r="J116" s="217">
        <v>1</v>
      </c>
      <c r="K116" s="217">
        <v>1</v>
      </c>
      <c r="L116" s="217">
        <v>0</v>
      </c>
      <c r="M116" s="217">
        <v>0</v>
      </c>
      <c r="N116" s="217">
        <v>2</v>
      </c>
      <c r="O116" s="228">
        <f t="shared" si="76"/>
        <v>24</v>
      </c>
      <c r="P116" s="217">
        <f t="shared" si="77"/>
        <v>7</v>
      </c>
      <c r="Q116" s="217">
        <v>1</v>
      </c>
      <c r="R116" s="217">
        <v>1</v>
      </c>
      <c r="S116" s="217">
        <v>0</v>
      </c>
      <c r="T116" s="217">
        <v>0</v>
      </c>
      <c r="U116" s="217">
        <v>0</v>
      </c>
      <c r="V116" s="217">
        <v>2</v>
      </c>
      <c r="W116" s="217">
        <v>1</v>
      </c>
      <c r="X116" s="228">
        <f t="shared" si="78"/>
        <v>21</v>
      </c>
      <c r="Y116" s="229">
        <f t="shared" si="79"/>
        <v>5</v>
      </c>
      <c r="Z116" s="217">
        <v>2</v>
      </c>
      <c r="AA116" s="217">
        <v>0</v>
      </c>
      <c r="AB116" s="217">
        <v>0</v>
      </c>
      <c r="AC116" s="217">
        <v>0</v>
      </c>
      <c r="AD116" s="217">
        <v>0</v>
      </c>
      <c r="AE116" s="217">
        <v>0</v>
      </c>
      <c r="AF116" s="313">
        <v>0</v>
      </c>
      <c r="AG116" s="217">
        <v>0</v>
      </c>
      <c r="AH116" s="313">
        <v>0</v>
      </c>
      <c r="AI116" s="228">
        <f t="shared" si="80"/>
        <v>21</v>
      </c>
      <c r="AJ116" s="229">
        <f t="shared" si="81"/>
        <v>2</v>
      </c>
      <c r="AK116" s="217">
        <v>0</v>
      </c>
      <c r="AL116" s="217">
        <v>0</v>
      </c>
      <c r="AM116" s="217">
        <v>0</v>
      </c>
      <c r="AN116" s="230">
        <v>0</v>
      </c>
      <c r="AO116" s="230">
        <v>0</v>
      </c>
      <c r="AP116" s="230">
        <v>0</v>
      </c>
      <c r="AQ116" s="217">
        <v>0</v>
      </c>
      <c r="AR116" s="303">
        <v>0</v>
      </c>
      <c r="AS116" s="217">
        <v>0</v>
      </c>
      <c r="AT116" s="313">
        <v>0</v>
      </c>
      <c r="AU116" s="217">
        <v>0</v>
      </c>
      <c r="AV116" s="217">
        <v>0</v>
      </c>
      <c r="AW116" s="217">
        <v>1</v>
      </c>
      <c r="AX116" s="217">
        <v>1499</v>
      </c>
      <c r="AY116" s="217">
        <v>0</v>
      </c>
      <c r="AZ116" s="217">
        <v>0</v>
      </c>
      <c r="BA116" s="228">
        <f t="shared" si="82"/>
        <v>21</v>
      </c>
      <c r="BB116" s="229">
        <f t="shared" si="83"/>
        <v>1</v>
      </c>
      <c r="BC116" s="309">
        <f t="shared" si="86"/>
        <v>87</v>
      </c>
      <c r="BD116" s="309">
        <f t="shared" si="84"/>
        <v>15</v>
      </c>
      <c r="BE116" s="312">
        <f t="shared" si="85"/>
        <v>0.172413793103448</v>
      </c>
    </row>
    <row r="117" spans="1:57">
      <c r="A117" s="208" t="s">
        <v>320</v>
      </c>
      <c r="B117" s="209" t="s">
        <v>211</v>
      </c>
      <c r="C117" s="209"/>
      <c r="D117" s="217">
        <v>1926</v>
      </c>
      <c r="E117" s="210" t="s">
        <v>226</v>
      </c>
      <c r="F117" s="219">
        <v>3</v>
      </c>
      <c r="G117" s="217">
        <v>2</v>
      </c>
      <c r="H117" s="217">
        <v>0</v>
      </c>
      <c r="I117" s="217">
        <v>0</v>
      </c>
      <c r="J117" s="217">
        <v>0</v>
      </c>
      <c r="K117" s="217">
        <v>2</v>
      </c>
      <c r="L117" s="217">
        <v>0</v>
      </c>
      <c r="M117" s="217">
        <v>0</v>
      </c>
      <c r="N117" s="217">
        <v>1</v>
      </c>
      <c r="O117" s="228">
        <f t="shared" si="76"/>
        <v>24</v>
      </c>
      <c r="P117" s="217">
        <f t="shared" si="77"/>
        <v>5</v>
      </c>
      <c r="Q117" s="217">
        <v>0</v>
      </c>
      <c r="R117" s="217">
        <v>1</v>
      </c>
      <c r="S117" s="217">
        <v>0</v>
      </c>
      <c r="T117" s="217">
        <v>0</v>
      </c>
      <c r="U117" s="217">
        <v>0</v>
      </c>
      <c r="V117" s="217">
        <v>1</v>
      </c>
      <c r="W117" s="217">
        <v>0</v>
      </c>
      <c r="X117" s="228">
        <f t="shared" si="78"/>
        <v>21</v>
      </c>
      <c r="Y117" s="229">
        <f t="shared" si="79"/>
        <v>2</v>
      </c>
      <c r="Z117" s="217">
        <v>1</v>
      </c>
      <c r="AA117" s="217">
        <v>1</v>
      </c>
      <c r="AB117" s="217">
        <v>-1</v>
      </c>
      <c r="AC117" s="217">
        <v>0</v>
      </c>
      <c r="AD117" s="217">
        <v>1</v>
      </c>
      <c r="AE117" s="217">
        <v>0</v>
      </c>
      <c r="AF117" s="313">
        <v>0</v>
      </c>
      <c r="AG117" s="217">
        <v>1</v>
      </c>
      <c r="AH117" s="313">
        <v>3699</v>
      </c>
      <c r="AI117" s="228">
        <f t="shared" si="80"/>
        <v>21</v>
      </c>
      <c r="AJ117" s="229">
        <f t="shared" si="81"/>
        <v>3</v>
      </c>
      <c r="AK117" s="217">
        <v>0</v>
      </c>
      <c r="AL117" s="217">
        <v>0</v>
      </c>
      <c r="AM117" s="217">
        <v>1</v>
      </c>
      <c r="AN117" s="230">
        <v>3299</v>
      </c>
      <c r="AO117" s="230">
        <v>0</v>
      </c>
      <c r="AP117" s="230">
        <v>0</v>
      </c>
      <c r="AQ117" s="217">
        <v>0</v>
      </c>
      <c r="AR117" s="303">
        <v>0</v>
      </c>
      <c r="AS117" s="217">
        <v>0</v>
      </c>
      <c r="AT117" s="313">
        <v>0</v>
      </c>
      <c r="AU117" s="217">
        <v>0</v>
      </c>
      <c r="AV117" s="217">
        <v>0</v>
      </c>
      <c r="AW117" s="217">
        <v>0</v>
      </c>
      <c r="AX117" s="217">
        <v>0</v>
      </c>
      <c r="AY117" s="217">
        <v>0</v>
      </c>
      <c r="AZ117" s="217">
        <v>0</v>
      </c>
      <c r="BA117" s="228">
        <f t="shared" si="82"/>
        <v>21</v>
      </c>
      <c r="BB117" s="229">
        <f t="shared" si="83"/>
        <v>1</v>
      </c>
      <c r="BC117" s="309">
        <f t="shared" si="86"/>
        <v>87</v>
      </c>
      <c r="BD117" s="309">
        <f t="shared" si="84"/>
        <v>11</v>
      </c>
      <c r="BE117" s="312">
        <f t="shared" si="85"/>
        <v>0.126436781609195</v>
      </c>
    </row>
    <row r="118" spans="1:57">
      <c r="A118" s="210" t="s">
        <v>25</v>
      </c>
      <c r="B118" s="209" t="s">
        <v>211</v>
      </c>
      <c r="C118" s="209"/>
      <c r="D118" s="217">
        <v>1928</v>
      </c>
      <c r="E118" s="210" t="s">
        <v>227</v>
      </c>
      <c r="F118" s="219">
        <v>3</v>
      </c>
      <c r="G118" s="217">
        <v>2</v>
      </c>
      <c r="H118" s="217">
        <v>2</v>
      </c>
      <c r="I118" s="217">
        <v>1</v>
      </c>
      <c r="J118" s="217">
        <v>1</v>
      </c>
      <c r="K118" s="217">
        <v>1</v>
      </c>
      <c r="L118" s="217">
        <v>1</v>
      </c>
      <c r="M118" s="217">
        <v>2</v>
      </c>
      <c r="N118" s="217">
        <v>4</v>
      </c>
      <c r="O118" s="228">
        <f t="shared" si="76"/>
        <v>24</v>
      </c>
      <c r="P118" s="217">
        <f t="shared" si="77"/>
        <v>14</v>
      </c>
      <c r="Q118" s="217">
        <v>1</v>
      </c>
      <c r="R118" s="217">
        <v>0</v>
      </c>
      <c r="S118" s="217">
        <v>2</v>
      </c>
      <c r="T118" s="217">
        <v>0</v>
      </c>
      <c r="U118" s="217">
        <v>0</v>
      </c>
      <c r="V118" s="217">
        <v>1</v>
      </c>
      <c r="W118" s="217">
        <v>0</v>
      </c>
      <c r="X118" s="228">
        <f t="shared" si="78"/>
        <v>21</v>
      </c>
      <c r="Y118" s="229">
        <f t="shared" si="79"/>
        <v>4</v>
      </c>
      <c r="Z118" s="217">
        <v>0</v>
      </c>
      <c r="AA118" s="217">
        <v>1</v>
      </c>
      <c r="AB118" s="217">
        <v>1</v>
      </c>
      <c r="AC118" s="217">
        <v>1</v>
      </c>
      <c r="AD118" s="217">
        <v>2</v>
      </c>
      <c r="AE118" s="217">
        <v>0</v>
      </c>
      <c r="AF118" s="313">
        <v>0</v>
      </c>
      <c r="AG118" s="217">
        <v>2</v>
      </c>
      <c r="AH118" s="313">
        <v>2539.14</v>
      </c>
      <c r="AI118" s="228">
        <f t="shared" si="80"/>
        <v>21</v>
      </c>
      <c r="AJ118" s="229">
        <f t="shared" si="81"/>
        <v>7</v>
      </c>
      <c r="AK118" s="217">
        <v>1</v>
      </c>
      <c r="AL118" s="217">
        <v>3299</v>
      </c>
      <c r="AM118" s="217">
        <v>0</v>
      </c>
      <c r="AN118" s="230">
        <v>0</v>
      </c>
      <c r="AO118" s="230">
        <v>0</v>
      </c>
      <c r="AP118" s="230">
        <v>0</v>
      </c>
      <c r="AQ118" s="217">
        <v>0</v>
      </c>
      <c r="AR118" s="303">
        <v>0</v>
      </c>
      <c r="AS118" s="217">
        <v>0</v>
      </c>
      <c r="AT118" s="313">
        <v>-1200</v>
      </c>
      <c r="AU118" s="217">
        <v>0</v>
      </c>
      <c r="AV118" s="217">
        <v>0</v>
      </c>
      <c r="AW118" s="217">
        <v>0</v>
      </c>
      <c r="AX118" s="217">
        <v>0</v>
      </c>
      <c r="AY118" s="217">
        <v>0</v>
      </c>
      <c r="AZ118" s="217">
        <v>0</v>
      </c>
      <c r="BA118" s="228">
        <f t="shared" si="82"/>
        <v>21</v>
      </c>
      <c r="BB118" s="229">
        <f t="shared" si="83"/>
        <v>1</v>
      </c>
      <c r="BC118" s="309">
        <f t="shared" si="86"/>
        <v>87</v>
      </c>
      <c r="BD118" s="309">
        <f t="shared" si="84"/>
        <v>26</v>
      </c>
      <c r="BE118" s="312">
        <f t="shared" si="85"/>
        <v>0.298850574712644</v>
      </c>
    </row>
    <row r="119" spans="1:57">
      <c r="A119" s="210" t="s">
        <v>25</v>
      </c>
      <c r="B119" s="209" t="s">
        <v>211</v>
      </c>
      <c r="C119" s="209"/>
      <c r="D119" s="217">
        <v>1973</v>
      </c>
      <c r="E119" s="213" t="s">
        <v>228</v>
      </c>
      <c r="F119" s="219">
        <v>3</v>
      </c>
      <c r="G119" s="217">
        <v>2</v>
      </c>
      <c r="H119" s="217">
        <v>0</v>
      </c>
      <c r="I119" s="217">
        <v>0</v>
      </c>
      <c r="J119" s="217">
        <v>0</v>
      </c>
      <c r="K119" s="217">
        <v>4</v>
      </c>
      <c r="L119" s="217">
        <v>3</v>
      </c>
      <c r="M119" s="217">
        <v>1</v>
      </c>
      <c r="N119" s="217">
        <v>0</v>
      </c>
      <c r="O119" s="228">
        <f t="shared" si="76"/>
        <v>24</v>
      </c>
      <c r="P119" s="217">
        <f t="shared" si="77"/>
        <v>10</v>
      </c>
      <c r="Q119" s="217">
        <v>1</v>
      </c>
      <c r="R119" s="217">
        <v>0</v>
      </c>
      <c r="S119" s="217">
        <v>0</v>
      </c>
      <c r="T119" s="217">
        <v>0</v>
      </c>
      <c r="U119" s="217">
        <v>0</v>
      </c>
      <c r="V119" s="217">
        <v>1</v>
      </c>
      <c r="W119" s="217">
        <v>1</v>
      </c>
      <c r="X119" s="228">
        <f t="shared" si="78"/>
        <v>21</v>
      </c>
      <c r="Y119" s="229">
        <f t="shared" si="79"/>
        <v>3</v>
      </c>
      <c r="Z119" s="217">
        <v>1</v>
      </c>
      <c r="AA119" s="217">
        <v>0</v>
      </c>
      <c r="AB119" s="217">
        <v>0</v>
      </c>
      <c r="AC119" s="217">
        <v>0</v>
      </c>
      <c r="AD119" s="217">
        <v>1</v>
      </c>
      <c r="AE119" s="217">
        <v>0</v>
      </c>
      <c r="AF119" s="313">
        <v>0</v>
      </c>
      <c r="AG119" s="217">
        <v>0</v>
      </c>
      <c r="AH119" s="313">
        <v>0</v>
      </c>
      <c r="AI119" s="228">
        <f t="shared" si="80"/>
        <v>21</v>
      </c>
      <c r="AJ119" s="229">
        <f t="shared" si="81"/>
        <v>2</v>
      </c>
      <c r="AK119" s="217">
        <v>0</v>
      </c>
      <c r="AL119" s="217">
        <v>0</v>
      </c>
      <c r="AM119" s="217">
        <v>0</v>
      </c>
      <c r="AN119" s="230">
        <v>0</v>
      </c>
      <c r="AO119" s="230">
        <v>1</v>
      </c>
      <c r="AP119" s="230">
        <v>2069.1</v>
      </c>
      <c r="AQ119" s="217">
        <v>0</v>
      </c>
      <c r="AR119" s="303">
        <v>0</v>
      </c>
      <c r="AS119" s="217">
        <v>1</v>
      </c>
      <c r="AT119" s="313">
        <v>2699</v>
      </c>
      <c r="AU119" s="217">
        <v>0</v>
      </c>
      <c r="AV119" s="217">
        <v>0</v>
      </c>
      <c r="AW119" s="217">
        <v>1</v>
      </c>
      <c r="AX119" s="217">
        <v>2299</v>
      </c>
      <c r="AY119" s="217">
        <v>1</v>
      </c>
      <c r="AZ119" s="217">
        <v>1999</v>
      </c>
      <c r="BA119" s="228">
        <f t="shared" si="82"/>
        <v>21</v>
      </c>
      <c r="BB119" s="229">
        <f t="shared" si="83"/>
        <v>4</v>
      </c>
      <c r="BC119" s="309">
        <f t="shared" si="86"/>
        <v>87</v>
      </c>
      <c r="BD119" s="309">
        <f t="shared" si="84"/>
        <v>19</v>
      </c>
      <c r="BE119" s="312">
        <f t="shared" si="85"/>
        <v>0.218390804597701</v>
      </c>
    </row>
    <row r="120" spans="1:57">
      <c r="A120" s="210" t="s">
        <v>25</v>
      </c>
      <c r="B120" s="209" t="s">
        <v>211</v>
      </c>
      <c r="C120" s="209" t="s">
        <v>298</v>
      </c>
      <c r="D120" s="217">
        <v>1974</v>
      </c>
      <c r="E120" s="213" t="s">
        <v>229</v>
      </c>
      <c r="F120" s="219">
        <v>3</v>
      </c>
      <c r="G120" s="217">
        <v>5</v>
      </c>
      <c r="H120" s="217">
        <v>0</v>
      </c>
      <c r="I120" s="217">
        <v>1</v>
      </c>
      <c r="J120" s="217">
        <v>2</v>
      </c>
      <c r="K120" s="217">
        <v>6</v>
      </c>
      <c r="L120" s="217">
        <v>5</v>
      </c>
      <c r="M120" s="217">
        <v>2</v>
      </c>
      <c r="N120" s="217">
        <v>1</v>
      </c>
      <c r="O120" s="228">
        <f t="shared" si="76"/>
        <v>24</v>
      </c>
      <c r="P120" s="217">
        <f t="shared" si="77"/>
        <v>22</v>
      </c>
      <c r="Q120" s="217">
        <v>1</v>
      </c>
      <c r="R120" s="217">
        <v>0</v>
      </c>
      <c r="S120" s="217">
        <v>0</v>
      </c>
      <c r="T120" s="217">
        <v>2</v>
      </c>
      <c r="U120" s="217">
        <v>1</v>
      </c>
      <c r="V120" s="217">
        <v>1</v>
      </c>
      <c r="W120" s="217">
        <v>3</v>
      </c>
      <c r="X120" s="228">
        <f t="shared" si="78"/>
        <v>21</v>
      </c>
      <c r="Y120" s="229">
        <f t="shared" si="79"/>
        <v>8</v>
      </c>
      <c r="Z120" s="217">
        <v>1</v>
      </c>
      <c r="AA120" s="217">
        <v>2</v>
      </c>
      <c r="AB120" s="217">
        <v>0</v>
      </c>
      <c r="AC120" s="217">
        <v>4</v>
      </c>
      <c r="AD120" s="217">
        <v>4</v>
      </c>
      <c r="AE120" s="217">
        <v>1</v>
      </c>
      <c r="AF120" s="313">
        <v>2299</v>
      </c>
      <c r="AG120" s="217">
        <v>6</v>
      </c>
      <c r="AH120" s="313">
        <v>15853.12</v>
      </c>
      <c r="AI120" s="228">
        <f t="shared" si="80"/>
        <v>21</v>
      </c>
      <c r="AJ120" s="229">
        <f t="shared" si="81"/>
        <v>18</v>
      </c>
      <c r="AK120" s="217">
        <v>0</v>
      </c>
      <c r="AL120" s="217">
        <v>0</v>
      </c>
      <c r="AM120" s="217">
        <v>0</v>
      </c>
      <c r="AN120" s="230">
        <v>0</v>
      </c>
      <c r="AO120" s="230">
        <v>1</v>
      </c>
      <c r="AP120" s="230">
        <v>2699</v>
      </c>
      <c r="AQ120" s="217">
        <v>0</v>
      </c>
      <c r="AR120" s="303">
        <v>0</v>
      </c>
      <c r="AS120" s="217">
        <v>3</v>
      </c>
      <c r="AT120" s="313">
        <v>6897.54</v>
      </c>
      <c r="AU120" s="217">
        <v>6</v>
      </c>
      <c r="AV120" s="217">
        <v>9894</v>
      </c>
      <c r="AW120" s="217">
        <v>1</v>
      </c>
      <c r="AX120" s="217">
        <v>2999</v>
      </c>
      <c r="AY120" s="217">
        <v>2</v>
      </c>
      <c r="AZ120" s="217">
        <v>5598</v>
      </c>
      <c r="BA120" s="228">
        <f t="shared" si="82"/>
        <v>21</v>
      </c>
      <c r="BB120" s="229">
        <f t="shared" si="83"/>
        <v>13</v>
      </c>
      <c r="BC120" s="309">
        <f t="shared" si="86"/>
        <v>87</v>
      </c>
      <c r="BD120" s="309">
        <f t="shared" si="84"/>
        <v>61</v>
      </c>
      <c r="BE120" s="312">
        <f t="shared" si="85"/>
        <v>0.701149425287356</v>
      </c>
    </row>
    <row r="121" spans="1:57">
      <c r="A121" s="210" t="s">
        <v>55</v>
      </c>
      <c r="B121" s="209" t="s">
        <v>211</v>
      </c>
      <c r="C121" s="209"/>
      <c r="D121" s="217">
        <v>1978</v>
      </c>
      <c r="E121" s="210" t="s">
        <v>230</v>
      </c>
      <c r="F121" s="219">
        <v>3</v>
      </c>
      <c r="G121" s="217">
        <v>3</v>
      </c>
      <c r="H121" s="217">
        <v>3</v>
      </c>
      <c r="I121" s="217">
        <v>1</v>
      </c>
      <c r="J121" s="217">
        <v>1</v>
      </c>
      <c r="K121" s="217">
        <v>2</v>
      </c>
      <c r="L121" s="217">
        <v>9</v>
      </c>
      <c r="M121" s="217">
        <v>4</v>
      </c>
      <c r="N121" s="217">
        <v>0</v>
      </c>
      <c r="O121" s="228">
        <f t="shared" ref="O121:O152" si="87">F121*8</f>
        <v>24</v>
      </c>
      <c r="P121" s="217">
        <f t="shared" ref="P121:P152" si="88">G121+H121+I121+J121+K121+L121+M121+N121</f>
        <v>23</v>
      </c>
      <c r="Q121" s="217">
        <v>2</v>
      </c>
      <c r="R121" s="217">
        <v>0</v>
      </c>
      <c r="S121" s="217">
        <v>-1</v>
      </c>
      <c r="T121" s="217">
        <v>0</v>
      </c>
      <c r="U121" s="217">
        <v>1</v>
      </c>
      <c r="V121" s="217">
        <v>1</v>
      </c>
      <c r="W121" s="217">
        <v>3</v>
      </c>
      <c r="X121" s="228">
        <f t="shared" ref="X121:X152" si="89">(F121*7)</f>
        <v>21</v>
      </c>
      <c r="Y121" s="229">
        <f t="shared" ref="Y121:Y152" si="90">SUM(Q121:W121)</f>
        <v>6</v>
      </c>
      <c r="Z121" s="217">
        <v>0</v>
      </c>
      <c r="AA121" s="217">
        <v>0</v>
      </c>
      <c r="AB121" s="217">
        <v>0</v>
      </c>
      <c r="AC121" s="217">
        <v>1</v>
      </c>
      <c r="AD121" s="217">
        <v>0</v>
      </c>
      <c r="AE121" s="217">
        <v>1</v>
      </c>
      <c r="AF121" s="313">
        <v>3349</v>
      </c>
      <c r="AG121" s="217">
        <v>3</v>
      </c>
      <c r="AH121" s="313">
        <v>9204.04</v>
      </c>
      <c r="AI121" s="228">
        <f t="shared" ref="AI121:AI152" si="91">(F121*7)</f>
        <v>21</v>
      </c>
      <c r="AJ121" s="229">
        <f t="shared" si="81"/>
        <v>5</v>
      </c>
      <c r="AK121" s="217">
        <v>1</v>
      </c>
      <c r="AL121" s="217">
        <v>2299</v>
      </c>
      <c r="AM121" s="217">
        <v>0</v>
      </c>
      <c r="AN121" s="230">
        <v>0</v>
      </c>
      <c r="AO121" s="230">
        <v>1</v>
      </c>
      <c r="AP121" s="230">
        <v>2887.88</v>
      </c>
      <c r="AQ121" s="217">
        <v>4</v>
      </c>
      <c r="AR121" s="303">
        <v>6796</v>
      </c>
      <c r="AS121" s="217">
        <v>2</v>
      </c>
      <c r="AT121" s="313">
        <v>5741</v>
      </c>
      <c r="AU121" s="217">
        <v>0</v>
      </c>
      <c r="AV121" s="217">
        <v>0</v>
      </c>
      <c r="AW121" s="217">
        <v>1</v>
      </c>
      <c r="AX121" s="217">
        <v>1199</v>
      </c>
      <c r="AY121" s="217">
        <v>0</v>
      </c>
      <c r="AZ121" s="217">
        <v>0</v>
      </c>
      <c r="BA121" s="228">
        <f t="shared" si="82"/>
        <v>21</v>
      </c>
      <c r="BB121" s="229">
        <f t="shared" si="83"/>
        <v>9</v>
      </c>
      <c r="BC121" s="309">
        <f t="shared" si="86"/>
        <v>87</v>
      </c>
      <c r="BD121" s="309">
        <f t="shared" si="84"/>
        <v>43</v>
      </c>
      <c r="BE121" s="312">
        <f t="shared" si="85"/>
        <v>0.494252873563218</v>
      </c>
    </row>
    <row r="122" spans="1:57">
      <c r="A122" s="210" t="s">
        <v>25</v>
      </c>
      <c r="B122" s="209" t="s">
        <v>211</v>
      </c>
      <c r="C122" s="209"/>
      <c r="D122" s="217">
        <v>1987</v>
      </c>
      <c r="E122" s="210" t="s">
        <v>231</v>
      </c>
      <c r="F122" s="219">
        <v>4</v>
      </c>
      <c r="G122" s="217">
        <v>0</v>
      </c>
      <c r="H122" s="217">
        <v>0</v>
      </c>
      <c r="I122" s="217">
        <v>0</v>
      </c>
      <c r="J122" s="217">
        <v>0</v>
      </c>
      <c r="K122" s="217">
        <v>0</v>
      </c>
      <c r="L122" s="217">
        <v>0</v>
      </c>
      <c r="M122" s="217">
        <v>0</v>
      </c>
      <c r="N122" s="217">
        <v>0</v>
      </c>
      <c r="O122" s="228">
        <f t="shared" si="87"/>
        <v>32</v>
      </c>
      <c r="P122" s="217">
        <f t="shared" si="88"/>
        <v>0</v>
      </c>
      <c r="Q122" s="217">
        <v>0</v>
      </c>
      <c r="R122" s="217">
        <v>0</v>
      </c>
      <c r="S122" s="217">
        <v>0</v>
      </c>
      <c r="T122" s="217">
        <v>0</v>
      </c>
      <c r="U122" s="217">
        <v>0</v>
      </c>
      <c r="V122" s="217">
        <v>0</v>
      </c>
      <c r="W122" s="217">
        <v>0</v>
      </c>
      <c r="X122" s="228">
        <f t="shared" si="89"/>
        <v>28</v>
      </c>
      <c r="Y122" s="229">
        <f t="shared" si="90"/>
        <v>0</v>
      </c>
      <c r="Z122" s="217">
        <v>0</v>
      </c>
      <c r="AA122" s="217">
        <v>0</v>
      </c>
      <c r="AB122" s="217">
        <v>0</v>
      </c>
      <c r="AC122" s="217">
        <v>0</v>
      </c>
      <c r="AD122" s="217">
        <v>0</v>
      </c>
      <c r="AE122" s="217">
        <v>0</v>
      </c>
      <c r="AF122" s="313">
        <v>0</v>
      </c>
      <c r="AG122" s="217">
        <v>0</v>
      </c>
      <c r="AH122" s="313">
        <v>0</v>
      </c>
      <c r="AI122" s="228">
        <f t="shared" si="91"/>
        <v>28</v>
      </c>
      <c r="AJ122" s="229">
        <f t="shared" si="81"/>
        <v>0</v>
      </c>
      <c r="AK122" s="217">
        <v>0</v>
      </c>
      <c r="AL122" s="217">
        <v>0</v>
      </c>
      <c r="AM122" s="217">
        <v>0</v>
      </c>
      <c r="AN122" s="230">
        <v>0</v>
      </c>
      <c r="AO122" s="230">
        <v>0</v>
      </c>
      <c r="AP122" s="230">
        <v>0</v>
      </c>
      <c r="AQ122" s="217">
        <v>0</v>
      </c>
      <c r="AR122" s="303">
        <v>0</v>
      </c>
      <c r="AS122" s="217">
        <v>0</v>
      </c>
      <c r="AT122" s="313">
        <v>0</v>
      </c>
      <c r="AU122" s="217">
        <v>0</v>
      </c>
      <c r="AV122" s="217">
        <v>0</v>
      </c>
      <c r="AW122" s="217">
        <v>0</v>
      </c>
      <c r="AX122" s="217">
        <v>0</v>
      </c>
      <c r="AY122" s="217">
        <v>0</v>
      </c>
      <c r="AZ122" s="217">
        <v>0</v>
      </c>
      <c r="BA122" s="228">
        <f t="shared" si="82"/>
        <v>28</v>
      </c>
      <c r="BB122" s="229">
        <f t="shared" si="83"/>
        <v>0</v>
      </c>
      <c r="BC122" s="309">
        <f t="shared" si="86"/>
        <v>116</v>
      </c>
      <c r="BD122" s="309">
        <f t="shared" si="84"/>
        <v>0</v>
      </c>
      <c r="BE122" s="312">
        <f t="shared" si="85"/>
        <v>0</v>
      </c>
    </row>
    <row r="123" spans="1:57">
      <c r="A123" s="210" t="s">
        <v>55</v>
      </c>
      <c r="B123" s="209" t="s">
        <v>315</v>
      </c>
      <c r="C123" s="209" t="s">
        <v>298</v>
      </c>
      <c r="D123" s="217"/>
      <c r="E123" s="210" t="s">
        <v>232</v>
      </c>
      <c r="F123" s="219">
        <v>20</v>
      </c>
      <c r="G123" s="217">
        <v>160</v>
      </c>
      <c r="H123" s="217">
        <v>40</v>
      </c>
      <c r="I123" s="217">
        <v>18</v>
      </c>
      <c r="J123" s="217">
        <v>16</v>
      </c>
      <c r="K123" s="217">
        <v>100</v>
      </c>
      <c r="L123" s="217">
        <v>160</v>
      </c>
      <c r="M123" s="217">
        <v>55</v>
      </c>
      <c r="N123" s="217">
        <v>165</v>
      </c>
      <c r="O123" s="228">
        <f t="shared" si="87"/>
        <v>160</v>
      </c>
      <c r="P123" s="217">
        <f t="shared" si="88"/>
        <v>714</v>
      </c>
      <c r="Q123" s="217">
        <v>32</v>
      </c>
      <c r="R123" s="217">
        <v>55</v>
      </c>
      <c r="S123" s="217">
        <v>25</v>
      </c>
      <c r="T123" s="217">
        <v>15</v>
      </c>
      <c r="U123" s="217">
        <v>30</v>
      </c>
      <c r="V123" s="217">
        <v>23</v>
      </c>
      <c r="W123" s="217">
        <v>35</v>
      </c>
      <c r="X123" s="228">
        <f t="shared" si="89"/>
        <v>140</v>
      </c>
      <c r="Y123" s="229">
        <f t="shared" si="90"/>
        <v>215</v>
      </c>
      <c r="Z123" s="217">
        <v>35</v>
      </c>
      <c r="AA123" s="217">
        <v>25</v>
      </c>
      <c r="AB123" s="217">
        <v>20</v>
      </c>
      <c r="AC123" s="217">
        <v>12</v>
      </c>
      <c r="AD123" s="217">
        <v>15</v>
      </c>
      <c r="AE123" s="217">
        <v>8</v>
      </c>
      <c r="AF123" s="217">
        <v>14000</v>
      </c>
      <c r="AG123" s="217">
        <v>40</v>
      </c>
      <c r="AH123" s="217">
        <v>46000</v>
      </c>
      <c r="AI123" s="228">
        <f t="shared" si="91"/>
        <v>140</v>
      </c>
      <c r="AJ123" s="229">
        <f t="shared" si="81"/>
        <v>155</v>
      </c>
      <c r="AK123" s="217">
        <v>16</v>
      </c>
      <c r="AL123" s="217">
        <v>30000</v>
      </c>
      <c r="AM123" s="217">
        <v>12</v>
      </c>
      <c r="AN123" s="230">
        <v>15000</v>
      </c>
      <c r="AO123" s="230">
        <v>6</v>
      </c>
      <c r="AP123" s="230">
        <v>10000</v>
      </c>
      <c r="AQ123" s="217">
        <v>18</v>
      </c>
      <c r="AR123" s="303">
        <v>30000</v>
      </c>
      <c r="AS123" s="217">
        <v>21</v>
      </c>
      <c r="AT123" s="217">
        <v>31000</v>
      </c>
      <c r="AU123" s="217">
        <v>35</v>
      </c>
      <c r="AV123" s="217">
        <v>60000</v>
      </c>
      <c r="AW123" s="217">
        <v>28</v>
      </c>
      <c r="AX123" s="217">
        <v>40000</v>
      </c>
      <c r="AY123" s="217">
        <v>10</v>
      </c>
      <c r="AZ123" s="217">
        <v>20000</v>
      </c>
      <c r="BA123" s="228">
        <f t="shared" si="82"/>
        <v>140</v>
      </c>
      <c r="BB123" s="229">
        <f t="shared" si="83"/>
        <v>146</v>
      </c>
      <c r="BC123" s="309">
        <f t="shared" si="86"/>
        <v>580</v>
      </c>
      <c r="BD123" s="309">
        <f t="shared" si="84"/>
        <v>1230</v>
      </c>
      <c r="BE123" s="312">
        <f t="shared" si="85"/>
        <v>2.12068965517241</v>
      </c>
    </row>
    <row r="124" spans="1:57">
      <c r="A124" s="210" t="s">
        <v>55</v>
      </c>
      <c r="B124" s="209" t="s">
        <v>315</v>
      </c>
      <c r="C124" s="209" t="s">
        <v>298</v>
      </c>
      <c r="D124" s="217"/>
      <c r="E124" s="210" t="s">
        <v>233</v>
      </c>
      <c r="F124" s="219">
        <v>6</v>
      </c>
      <c r="G124" s="217">
        <v>17</v>
      </c>
      <c r="H124" s="217">
        <v>3</v>
      </c>
      <c r="I124" s="217">
        <v>2</v>
      </c>
      <c r="J124" s="217">
        <v>4</v>
      </c>
      <c r="K124" s="217">
        <v>43</v>
      </c>
      <c r="L124" s="217">
        <v>48</v>
      </c>
      <c r="M124" s="217">
        <v>14</v>
      </c>
      <c r="N124" s="217">
        <v>8</v>
      </c>
      <c r="O124" s="228">
        <f t="shared" si="87"/>
        <v>48</v>
      </c>
      <c r="P124" s="217">
        <f t="shared" si="88"/>
        <v>139</v>
      </c>
      <c r="Q124" s="217">
        <v>11</v>
      </c>
      <c r="R124" s="217">
        <v>9</v>
      </c>
      <c r="S124" s="217">
        <v>3</v>
      </c>
      <c r="T124" s="217">
        <v>5</v>
      </c>
      <c r="U124" s="217">
        <v>2</v>
      </c>
      <c r="V124" s="217">
        <v>5</v>
      </c>
      <c r="W124" s="217">
        <v>2</v>
      </c>
      <c r="X124" s="228">
        <f t="shared" si="89"/>
        <v>42</v>
      </c>
      <c r="Y124" s="229">
        <f t="shared" si="90"/>
        <v>37</v>
      </c>
      <c r="Z124" s="217">
        <v>7</v>
      </c>
      <c r="AA124" s="217">
        <v>3</v>
      </c>
      <c r="AB124" s="217">
        <v>2</v>
      </c>
      <c r="AC124" s="217">
        <v>2</v>
      </c>
      <c r="AD124" s="217">
        <v>5</v>
      </c>
      <c r="AE124" s="217">
        <v>2</v>
      </c>
      <c r="AF124" s="217">
        <v>5198</v>
      </c>
      <c r="AG124" s="217">
        <v>2</v>
      </c>
      <c r="AH124" s="217">
        <v>5198</v>
      </c>
      <c r="AI124" s="228">
        <f t="shared" si="91"/>
        <v>42</v>
      </c>
      <c r="AJ124" s="229">
        <f t="shared" ref="AJ124:AJ166" si="92">Z124+AA124+AB124+AC124+AD124+AE124+AG124</f>
        <v>23</v>
      </c>
      <c r="AK124" s="217">
        <v>2</v>
      </c>
      <c r="AL124" s="217">
        <v>6399</v>
      </c>
      <c r="AM124" s="217">
        <v>2</v>
      </c>
      <c r="AN124" s="230">
        <v>5299</v>
      </c>
      <c r="AO124" s="230">
        <v>1</v>
      </c>
      <c r="AP124" s="230">
        <v>3299</v>
      </c>
      <c r="AQ124" s="217">
        <v>1</v>
      </c>
      <c r="AR124" s="303">
        <v>1999</v>
      </c>
      <c r="AS124" s="217">
        <v>1</v>
      </c>
      <c r="AT124" s="217">
        <v>2699</v>
      </c>
      <c r="AU124" s="217">
        <v>3</v>
      </c>
      <c r="AV124" s="217">
        <v>8332</v>
      </c>
      <c r="AW124" s="217">
        <v>2</v>
      </c>
      <c r="AX124" s="217">
        <v>4193</v>
      </c>
      <c r="AY124" s="217">
        <v>3</v>
      </c>
      <c r="AZ124" s="217">
        <v>5000</v>
      </c>
      <c r="BA124" s="228">
        <f t="shared" ref="BA124:BA166" si="93">(F124*7)</f>
        <v>42</v>
      </c>
      <c r="BB124" s="229">
        <f t="shared" ref="BB124:BB166" si="94">AK124+AM124+AO124+AQ124+AS124+AU124+AW124+AY124</f>
        <v>15</v>
      </c>
      <c r="BC124" s="309">
        <f t="shared" si="86"/>
        <v>174</v>
      </c>
      <c r="BD124" s="309">
        <f t="shared" ref="BD124:BD166" si="95">P124+Y124+AJ124+BB124</f>
        <v>214</v>
      </c>
      <c r="BE124" s="312">
        <f t="shared" ref="BE124:BE166" si="96">BD124/BC124</f>
        <v>1.22988505747126</v>
      </c>
    </row>
    <row r="125" spans="1:57">
      <c r="A125" s="210" t="s">
        <v>55</v>
      </c>
      <c r="B125" s="209" t="s">
        <v>315</v>
      </c>
      <c r="C125" s="209" t="s">
        <v>298</v>
      </c>
      <c r="D125" s="217"/>
      <c r="E125" s="210" t="s">
        <v>234</v>
      </c>
      <c r="F125" s="219">
        <v>4</v>
      </c>
      <c r="G125" s="217">
        <v>7</v>
      </c>
      <c r="H125" s="217">
        <v>1</v>
      </c>
      <c r="I125" s="217">
        <v>1</v>
      </c>
      <c r="J125" s="217">
        <v>1</v>
      </c>
      <c r="K125" s="217">
        <v>1</v>
      </c>
      <c r="L125" s="217">
        <v>0</v>
      </c>
      <c r="M125" s="217">
        <v>1</v>
      </c>
      <c r="N125" s="217">
        <v>0</v>
      </c>
      <c r="O125" s="228">
        <f t="shared" si="87"/>
        <v>32</v>
      </c>
      <c r="P125" s="217">
        <f t="shared" si="88"/>
        <v>12</v>
      </c>
      <c r="Q125" s="217">
        <v>2</v>
      </c>
      <c r="R125" s="217">
        <v>1</v>
      </c>
      <c r="S125" s="217">
        <v>0</v>
      </c>
      <c r="T125" s="217">
        <v>1</v>
      </c>
      <c r="U125" s="217">
        <v>1</v>
      </c>
      <c r="V125" s="217">
        <v>1</v>
      </c>
      <c r="W125" s="217">
        <v>1</v>
      </c>
      <c r="X125" s="228">
        <f t="shared" si="89"/>
        <v>28</v>
      </c>
      <c r="Y125" s="229">
        <f t="shared" si="90"/>
        <v>7</v>
      </c>
      <c r="Z125" s="217">
        <v>1</v>
      </c>
      <c r="AA125" s="217">
        <v>0</v>
      </c>
      <c r="AB125" s="217">
        <v>2</v>
      </c>
      <c r="AC125" s="217">
        <v>1</v>
      </c>
      <c r="AD125" s="217">
        <v>1</v>
      </c>
      <c r="AE125" s="217">
        <v>1</v>
      </c>
      <c r="AF125" s="217">
        <v>3499</v>
      </c>
      <c r="AG125" s="217">
        <v>2</v>
      </c>
      <c r="AH125" s="217">
        <v>3000</v>
      </c>
      <c r="AI125" s="228">
        <f t="shared" si="91"/>
        <v>28</v>
      </c>
      <c r="AJ125" s="229">
        <f t="shared" si="92"/>
        <v>8</v>
      </c>
      <c r="AK125" s="217">
        <v>2</v>
      </c>
      <c r="AL125" s="217">
        <v>2000</v>
      </c>
      <c r="AM125" s="217">
        <v>1</v>
      </c>
      <c r="AN125" s="230">
        <v>1000</v>
      </c>
      <c r="AO125" s="230">
        <v>1</v>
      </c>
      <c r="AP125" s="230">
        <v>2000</v>
      </c>
      <c r="AQ125" s="217">
        <v>1</v>
      </c>
      <c r="AR125" s="303">
        <v>2000</v>
      </c>
      <c r="AS125" s="217">
        <v>1</v>
      </c>
      <c r="AT125" s="217">
        <v>1000</v>
      </c>
      <c r="AU125" s="217">
        <v>1</v>
      </c>
      <c r="AV125" s="217">
        <v>1999</v>
      </c>
      <c r="AW125" s="217">
        <v>1</v>
      </c>
      <c r="AX125" s="217">
        <v>2699</v>
      </c>
      <c r="AY125" s="217">
        <v>2</v>
      </c>
      <c r="AZ125" s="217">
        <v>2800</v>
      </c>
      <c r="BA125" s="228">
        <f t="shared" si="93"/>
        <v>28</v>
      </c>
      <c r="BB125" s="229">
        <f t="shared" si="94"/>
        <v>10</v>
      </c>
      <c r="BC125" s="309">
        <f t="shared" si="86"/>
        <v>116</v>
      </c>
      <c r="BD125" s="309">
        <f t="shared" si="95"/>
        <v>37</v>
      </c>
      <c r="BE125" s="312">
        <f t="shared" si="96"/>
        <v>0.318965517241379</v>
      </c>
    </row>
    <row r="126" spans="1:57">
      <c r="A126" s="210" t="s">
        <v>55</v>
      </c>
      <c r="B126" s="209" t="s">
        <v>315</v>
      </c>
      <c r="C126" s="209" t="s">
        <v>298</v>
      </c>
      <c r="D126" s="217"/>
      <c r="E126" s="210" t="s">
        <v>235</v>
      </c>
      <c r="F126" s="219">
        <v>5</v>
      </c>
      <c r="G126" s="217">
        <v>10</v>
      </c>
      <c r="H126" s="217">
        <v>6</v>
      </c>
      <c r="I126" s="217">
        <v>2</v>
      </c>
      <c r="J126" s="217">
        <v>3</v>
      </c>
      <c r="K126" s="217">
        <v>6</v>
      </c>
      <c r="L126" s="217">
        <v>5</v>
      </c>
      <c r="M126" s="217">
        <v>2</v>
      </c>
      <c r="N126" s="217">
        <v>10</v>
      </c>
      <c r="O126" s="228">
        <f t="shared" si="87"/>
        <v>40</v>
      </c>
      <c r="P126" s="217">
        <f t="shared" si="88"/>
        <v>44</v>
      </c>
      <c r="Q126" s="217">
        <v>1</v>
      </c>
      <c r="R126" s="217">
        <v>1</v>
      </c>
      <c r="S126" s="217">
        <v>3</v>
      </c>
      <c r="T126" s="217">
        <v>4</v>
      </c>
      <c r="U126" s="217">
        <v>1</v>
      </c>
      <c r="V126" s="217">
        <v>3</v>
      </c>
      <c r="W126" s="217">
        <v>1</v>
      </c>
      <c r="X126" s="228">
        <f t="shared" si="89"/>
        <v>35</v>
      </c>
      <c r="Y126" s="229">
        <f t="shared" si="90"/>
        <v>14</v>
      </c>
      <c r="Z126" s="217">
        <v>2</v>
      </c>
      <c r="AA126" s="217">
        <v>1</v>
      </c>
      <c r="AB126" s="217">
        <v>2</v>
      </c>
      <c r="AC126" s="217">
        <v>5</v>
      </c>
      <c r="AD126" s="217">
        <v>1</v>
      </c>
      <c r="AE126" s="217">
        <v>2</v>
      </c>
      <c r="AF126" s="217">
        <v>3000</v>
      </c>
      <c r="AG126" s="217">
        <v>0</v>
      </c>
      <c r="AH126" s="217">
        <v>0</v>
      </c>
      <c r="AI126" s="228">
        <f t="shared" si="91"/>
        <v>35</v>
      </c>
      <c r="AJ126" s="229">
        <f t="shared" si="92"/>
        <v>13</v>
      </c>
      <c r="AK126" s="217">
        <v>2</v>
      </c>
      <c r="AL126" s="217">
        <v>6399</v>
      </c>
      <c r="AM126" s="217">
        <v>0</v>
      </c>
      <c r="AN126" s="230">
        <v>0</v>
      </c>
      <c r="AO126" s="230">
        <v>1</v>
      </c>
      <c r="AP126" s="230">
        <v>1299</v>
      </c>
      <c r="AQ126" s="217">
        <v>1</v>
      </c>
      <c r="AR126" s="303">
        <v>3000</v>
      </c>
      <c r="AS126" s="217">
        <v>1</v>
      </c>
      <c r="AT126" s="217">
        <v>2000</v>
      </c>
      <c r="AU126" s="217">
        <v>1</v>
      </c>
      <c r="AV126" s="217">
        <v>2899</v>
      </c>
      <c r="AW126" s="217">
        <v>1</v>
      </c>
      <c r="AX126" s="217">
        <v>2999</v>
      </c>
      <c r="AY126" s="217">
        <v>1</v>
      </c>
      <c r="AZ126" s="217">
        <v>1299</v>
      </c>
      <c r="BA126" s="228">
        <f t="shared" si="93"/>
        <v>35</v>
      </c>
      <c r="BB126" s="229">
        <f t="shared" si="94"/>
        <v>8</v>
      </c>
      <c r="BC126" s="309">
        <f t="shared" si="86"/>
        <v>145</v>
      </c>
      <c r="BD126" s="309">
        <f t="shared" si="95"/>
        <v>79</v>
      </c>
      <c r="BE126" s="312">
        <f t="shared" si="96"/>
        <v>0.544827586206897</v>
      </c>
    </row>
    <row r="127" spans="1:57">
      <c r="A127" s="210" t="s">
        <v>55</v>
      </c>
      <c r="B127" s="209" t="s">
        <v>315</v>
      </c>
      <c r="C127" s="209" t="s">
        <v>298</v>
      </c>
      <c r="D127" s="217"/>
      <c r="E127" s="210" t="s">
        <v>236</v>
      </c>
      <c r="F127" s="219">
        <v>4</v>
      </c>
      <c r="G127" s="217">
        <v>2</v>
      </c>
      <c r="H127" s="217">
        <v>3</v>
      </c>
      <c r="I127" s="217">
        <v>2</v>
      </c>
      <c r="J127" s="217">
        <v>4</v>
      </c>
      <c r="K127" s="217">
        <v>3</v>
      </c>
      <c r="L127" s="217">
        <v>5</v>
      </c>
      <c r="M127" s="217">
        <v>2</v>
      </c>
      <c r="N127" s="217">
        <v>3</v>
      </c>
      <c r="O127" s="228">
        <f t="shared" si="87"/>
        <v>32</v>
      </c>
      <c r="P127" s="217">
        <f t="shared" si="88"/>
        <v>24</v>
      </c>
      <c r="Q127" s="217">
        <v>3</v>
      </c>
      <c r="R127" s="217">
        <v>3</v>
      </c>
      <c r="S127" s="217">
        <v>5</v>
      </c>
      <c r="T127" s="217">
        <v>4</v>
      </c>
      <c r="U127" s="217">
        <v>1</v>
      </c>
      <c r="V127" s="217">
        <v>1</v>
      </c>
      <c r="W127" s="217">
        <v>1</v>
      </c>
      <c r="X127" s="228">
        <f t="shared" si="89"/>
        <v>28</v>
      </c>
      <c r="Y127" s="229">
        <f t="shared" si="90"/>
        <v>18</v>
      </c>
      <c r="Z127" s="217">
        <v>2</v>
      </c>
      <c r="AA127" s="217">
        <v>1</v>
      </c>
      <c r="AB127" s="217">
        <v>2</v>
      </c>
      <c r="AC127" s="217">
        <v>2</v>
      </c>
      <c r="AD127" s="217">
        <v>2</v>
      </c>
      <c r="AE127" s="217">
        <v>2</v>
      </c>
      <c r="AF127" s="217">
        <v>3000</v>
      </c>
      <c r="AG127" s="217">
        <v>2</v>
      </c>
      <c r="AH127" s="217">
        <v>3000</v>
      </c>
      <c r="AI127" s="228">
        <f t="shared" si="91"/>
        <v>28</v>
      </c>
      <c r="AJ127" s="229">
        <f t="shared" si="92"/>
        <v>13</v>
      </c>
      <c r="AK127" s="217">
        <v>1</v>
      </c>
      <c r="AL127" s="217">
        <v>2000</v>
      </c>
      <c r="AM127" s="217">
        <v>2</v>
      </c>
      <c r="AN127" s="230">
        <v>2000</v>
      </c>
      <c r="AO127" s="230">
        <v>3</v>
      </c>
      <c r="AP127" s="230">
        <v>8697</v>
      </c>
      <c r="AQ127" s="217">
        <v>1</v>
      </c>
      <c r="AR127" s="303">
        <v>2000</v>
      </c>
      <c r="AS127" s="217">
        <v>1</v>
      </c>
      <c r="AT127" s="217">
        <v>1499</v>
      </c>
      <c r="AU127" s="217">
        <v>1</v>
      </c>
      <c r="AV127" s="217">
        <v>1299</v>
      </c>
      <c r="AW127" s="217">
        <v>1</v>
      </c>
      <c r="AX127" s="217">
        <v>1999</v>
      </c>
      <c r="AY127" s="217">
        <v>2</v>
      </c>
      <c r="AZ127" s="217">
        <v>2000</v>
      </c>
      <c r="BA127" s="228">
        <f t="shared" si="93"/>
        <v>28</v>
      </c>
      <c r="BB127" s="229">
        <f t="shared" si="94"/>
        <v>12</v>
      </c>
      <c r="BC127" s="309">
        <f t="shared" si="86"/>
        <v>116</v>
      </c>
      <c r="BD127" s="309">
        <f t="shared" si="95"/>
        <v>67</v>
      </c>
      <c r="BE127" s="312">
        <f t="shared" si="96"/>
        <v>0.577586206896552</v>
      </c>
    </row>
    <row r="128" spans="1:57">
      <c r="A128" s="210" t="s">
        <v>55</v>
      </c>
      <c r="B128" s="209" t="s">
        <v>315</v>
      </c>
      <c r="C128" s="209" t="s">
        <v>298</v>
      </c>
      <c r="D128" s="217"/>
      <c r="E128" s="210" t="s">
        <v>238</v>
      </c>
      <c r="F128" s="219">
        <v>6</v>
      </c>
      <c r="G128" s="217">
        <v>1</v>
      </c>
      <c r="H128" s="217">
        <v>3</v>
      </c>
      <c r="I128" s="217">
        <v>1</v>
      </c>
      <c r="J128" s="217">
        <v>4</v>
      </c>
      <c r="K128" s="217">
        <v>4</v>
      </c>
      <c r="L128" s="217">
        <v>3</v>
      </c>
      <c r="M128" s="217">
        <v>1</v>
      </c>
      <c r="N128" s="217">
        <v>4</v>
      </c>
      <c r="O128" s="228">
        <f t="shared" si="87"/>
        <v>48</v>
      </c>
      <c r="P128" s="217">
        <f t="shared" si="88"/>
        <v>21</v>
      </c>
      <c r="Q128" s="217">
        <v>0</v>
      </c>
      <c r="R128" s="217">
        <v>2</v>
      </c>
      <c r="S128" s="217">
        <v>1</v>
      </c>
      <c r="T128" s="217">
        <v>0</v>
      </c>
      <c r="U128" s="217">
        <v>1</v>
      </c>
      <c r="V128" s="217">
        <v>1</v>
      </c>
      <c r="W128" s="217">
        <v>1</v>
      </c>
      <c r="X128" s="228">
        <f t="shared" si="89"/>
        <v>42</v>
      </c>
      <c r="Y128" s="229">
        <f t="shared" si="90"/>
        <v>6</v>
      </c>
      <c r="Z128" s="217">
        <v>1</v>
      </c>
      <c r="AA128" s="217">
        <v>1</v>
      </c>
      <c r="AB128" s="217">
        <v>1</v>
      </c>
      <c r="AC128" s="217">
        <v>1</v>
      </c>
      <c r="AD128" s="217">
        <v>2</v>
      </c>
      <c r="AE128" s="217">
        <v>1</v>
      </c>
      <c r="AF128" s="217">
        <v>2899</v>
      </c>
      <c r="AG128" s="217">
        <v>4</v>
      </c>
      <c r="AH128" s="217">
        <v>7648</v>
      </c>
      <c r="AI128" s="228">
        <f t="shared" si="91"/>
        <v>42</v>
      </c>
      <c r="AJ128" s="229">
        <f t="shared" si="92"/>
        <v>11</v>
      </c>
      <c r="AK128" s="217">
        <v>2</v>
      </c>
      <c r="AL128" s="217">
        <v>3000</v>
      </c>
      <c r="AM128" s="217">
        <v>1</v>
      </c>
      <c r="AN128" s="230">
        <v>1000</v>
      </c>
      <c r="AO128" s="230">
        <v>1</v>
      </c>
      <c r="AP128" s="230">
        <v>2999</v>
      </c>
      <c r="AQ128" s="217">
        <v>1</v>
      </c>
      <c r="AR128" s="303">
        <v>2499</v>
      </c>
      <c r="AS128" s="217">
        <v>2</v>
      </c>
      <c r="AT128" s="217">
        <v>3808</v>
      </c>
      <c r="AU128" s="217">
        <v>1</v>
      </c>
      <c r="AV128" s="217">
        <v>1299</v>
      </c>
      <c r="AW128" s="217">
        <v>3</v>
      </c>
      <c r="AX128" s="217">
        <v>4000</v>
      </c>
      <c r="AY128" s="217">
        <v>2</v>
      </c>
      <c r="AZ128" s="217">
        <v>3000</v>
      </c>
      <c r="BA128" s="228">
        <f t="shared" si="93"/>
        <v>42</v>
      </c>
      <c r="BB128" s="229">
        <f t="shared" si="94"/>
        <v>13</v>
      </c>
      <c r="BC128" s="309">
        <f t="shared" si="86"/>
        <v>174</v>
      </c>
      <c r="BD128" s="309">
        <f t="shared" si="95"/>
        <v>51</v>
      </c>
      <c r="BE128" s="312">
        <f t="shared" si="96"/>
        <v>0.293103448275862</v>
      </c>
    </row>
    <row r="129" spans="1:57">
      <c r="A129" s="210" t="s">
        <v>55</v>
      </c>
      <c r="B129" s="209" t="s">
        <v>315</v>
      </c>
      <c r="C129" s="209"/>
      <c r="D129" s="217"/>
      <c r="E129" s="210" t="s">
        <v>240</v>
      </c>
      <c r="F129" s="220">
        <v>3</v>
      </c>
      <c r="G129" s="217">
        <v>5</v>
      </c>
      <c r="H129" s="217">
        <v>0</v>
      </c>
      <c r="I129" s="217">
        <v>0</v>
      </c>
      <c r="J129" s="217">
        <v>0</v>
      </c>
      <c r="K129" s="217">
        <v>0</v>
      </c>
      <c r="L129" s="217">
        <v>0</v>
      </c>
      <c r="M129" s="217">
        <v>0</v>
      </c>
      <c r="N129" s="217">
        <v>2</v>
      </c>
      <c r="O129" s="228">
        <f t="shared" si="87"/>
        <v>24</v>
      </c>
      <c r="P129" s="217">
        <f t="shared" si="88"/>
        <v>7</v>
      </c>
      <c r="Q129" s="217">
        <v>0</v>
      </c>
      <c r="R129" s="217">
        <v>0</v>
      </c>
      <c r="S129" s="217">
        <v>0</v>
      </c>
      <c r="T129" s="217">
        <v>3</v>
      </c>
      <c r="U129" s="217">
        <v>1</v>
      </c>
      <c r="V129" s="217">
        <v>0</v>
      </c>
      <c r="W129" s="217">
        <v>0</v>
      </c>
      <c r="X129" s="228">
        <f t="shared" si="89"/>
        <v>21</v>
      </c>
      <c r="Y129" s="229">
        <f t="shared" si="90"/>
        <v>4</v>
      </c>
      <c r="Z129" s="217">
        <v>2</v>
      </c>
      <c r="AA129" s="217">
        <v>2</v>
      </c>
      <c r="AB129" s="217">
        <v>1</v>
      </c>
      <c r="AC129" s="217">
        <v>1</v>
      </c>
      <c r="AD129" s="217">
        <v>1</v>
      </c>
      <c r="AE129" s="217">
        <v>1</v>
      </c>
      <c r="AF129" s="217">
        <v>2000</v>
      </c>
      <c r="AG129" s="217">
        <v>2</v>
      </c>
      <c r="AH129" s="217">
        <v>3207</v>
      </c>
      <c r="AI129" s="228">
        <f t="shared" si="91"/>
        <v>21</v>
      </c>
      <c r="AJ129" s="229">
        <f t="shared" si="92"/>
        <v>10</v>
      </c>
      <c r="AK129" s="217">
        <v>1</v>
      </c>
      <c r="AL129" s="217">
        <v>1999</v>
      </c>
      <c r="AM129" s="217">
        <v>1</v>
      </c>
      <c r="AN129" s="326">
        <v>3499</v>
      </c>
      <c r="AO129" s="324">
        <v>1</v>
      </c>
      <c r="AP129" s="324">
        <v>2699</v>
      </c>
      <c r="AQ129" s="316">
        <v>3</v>
      </c>
      <c r="AR129" s="303">
        <v>5898</v>
      </c>
      <c r="AS129" s="316">
        <v>1</v>
      </c>
      <c r="AT129" s="316">
        <v>1299</v>
      </c>
      <c r="AU129" s="316">
        <v>1</v>
      </c>
      <c r="AV129" s="316">
        <v>1699</v>
      </c>
      <c r="AW129" s="316">
        <v>2</v>
      </c>
      <c r="AX129" s="316">
        <v>3000</v>
      </c>
      <c r="AY129" s="316">
        <v>1</v>
      </c>
      <c r="AZ129" s="316">
        <v>1999</v>
      </c>
      <c r="BA129" s="228">
        <f t="shared" si="93"/>
        <v>21</v>
      </c>
      <c r="BB129" s="229">
        <f t="shared" si="94"/>
        <v>11</v>
      </c>
      <c r="BC129" s="309">
        <f t="shared" si="86"/>
        <v>87</v>
      </c>
      <c r="BD129" s="309">
        <f t="shared" si="95"/>
        <v>32</v>
      </c>
      <c r="BE129" s="312">
        <f t="shared" si="96"/>
        <v>0.367816091954023</v>
      </c>
    </row>
    <row r="130" s="236" customFormat="1" spans="1:57">
      <c r="A130" s="210" t="s">
        <v>55</v>
      </c>
      <c r="B130" s="209" t="s">
        <v>315</v>
      </c>
      <c r="C130" s="209" t="s">
        <v>298</v>
      </c>
      <c r="D130" s="217"/>
      <c r="E130" s="210" t="s">
        <v>241</v>
      </c>
      <c r="F130" s="219">
        <v>3</v>
      </c>
      <c r="G130" s="217">
        <v>5</v>
      </c>
      <c r="H130" s="217">
        <v>0</v>
      </c>
      <c r="I130" s="217">
        <v>0</v>
      </c>
      <c r="J130" s="217">
        <v>1</v>
      </c>
      <c r="K130" s="217">
        <v>2</v>
      </c>
      <c r="L130" s="217">
        <v>0</v>
      </c>
      <c r="M130" s="217">
        <v>0</v>
      </c>
      <c r="N130" s="217">
        <v>0</v>
      </c>
      <c r="O130" s="228">
        <f t="shared" si="87"/>
        <v>24</v>
      </c>
      <c r="P130" s="217">
        <f t="shared" si="88"/>
        <v>8</v>
      </c>
      <c r="Q130" s="217">
        <v>1</v>
      </c>
      <c r="R130" s="217">
        <v>0</v>
      </c>
      <c r="S130" s="217">
        <v>0</v>
      </c>
      <c r="T130" s="217">
        <v>1</v>
      </c>
      <c r="U130" s="217">
        <v>1</v>
      </c>
      <c r="V130" s="217">
        <v>0</v>
      </c>
      <c r="W130" s="217">
        <v>0</v>
      </c>
      <c r="X130" s="228">
        <f t="shared" si="89"/>
        <v>21</v>
      </c>
      <c r="Y130" s="229">
        <f t="shared" si="90"/>
        <v>3</v>
      </c>
      <c r="Z130" s="217">
        <v>2</v>
      </c>
      <c r="AA130" s="217">
        <v>2</v>
      </c>
      <c r="AB130" s="217">
        <v>1</v>
      </c>
      <c r="AC130" s="217">
        <v>1</v>
      </c>
      <c r="AD130" s="217">
        <v>1</v>
      </c>
      <c r="AE130" s="217">
        <v>1</v>
      </c>
      <c r="AF130" s="217">
        <v>1499</v>
      </c>
      <c r="AG130" s="217">
        <v>2</v>
      </c>
      <c r="AH130" s="217">
        <v>3000</v>
      </c>
      <c r="AI130" s="228">
        <f t="shared" si="91"/>
        <v>21</v>
      </c>
      <c r="AJ130" s="229">
        <f t="shared" si="92"/>
        <v>10</v>
      </c>
      <c r="AK130" s="217">
        <v>3</v>
      </c>
      <c r="AL130" s="217">
        <v>4000</v>
      </c>
      <c r="AM130" s="217">
        <v>1</v>
      </c>
      <c r="AN130" s="230">
        <v>2000</v>
      </c>
      <c r="AO130" s="230">
        <v>1</v>
      </c>
      <c r="AP130" s="230">
        <v>2000</v>
      </c>
      <c r="AQ130" s="217">
        <v>1</v>
      </c>
      <c r="AR130" s="303">
        <v>1000</v>
      </c>
      <c r="AS130" s="217">
        <v>1</v>
      </c>
      <c r="AT130" s="217">
        <v>2000</v>
      </c>
      <c r="AU130" s="217">
        <v>1</v>
      </c>
      <c r="AV130" s="217">
        <v>1999</v>
      </c>
      <c r="AW130" s="217">
        <v>1</v>
      </c>
      <c r="AX130" s="217">
        <v>1999</v>
      </c>
      <c r="AY130" s="217">
        <v>1</v>
      </c>
      <c r="AZ130" s="217">
        <v>999</v>
      </c>
      <c r="BA130" s="228">
        <f t="shared" si="93"/>
        <v>21</v>
      </c>
      <c r="BB130" s="229">
        <f t="shared" si="94"/>
        <v>10</v>
      </c>
      <c r="BC130" s="309">
        <f t="shared" si="86"/>
        <v>87</v>
      </c>
      <c r="BD130" s="309">
        <f t="shared" si="95"/>
        <v>31</v>
      </c>
      <c r="BE130" s="312">
        <f t="shared" si="96"/>
        <v>0.35632183908046</v>
      </c>
    </row>
    <row r="131" spans="1:57">
      <c r="A131" s="210" t="s">
        <v>25</v>
      </c>
      <c r="B131" s="209" t="s">
        <v>316</v>
      </c>
      <c r="C131" s="209"/>
      <c r="D131" s="217"/>
      <c r="E131" s="210" t="s">
        <v>237</v>
      </c>
      <c r="F131" s="219">
        <v>7</v>
      </c>
      <c r="G131" s="217">
        <v>2</v>
      </c>
      <c r="H131" s="217">
        <v>2</v>
      </c>
      <c r="I131" s="217">
        <v>2</v>
      </c>
      <c r="J131" s="217">
        <v>1</v>
      </c>
      <c r="K131" s="217">
        <v>2</v>
      </c>
      <c r="L131" s="217">
        <v>3</v>
      </c>
      <c r="M131" s="217">
        <v>2</v>
      </c>
      <c r="N131" s="217">
        <v>3</v>
      </c>
      <c r="O131" s="228">
        <f t="shared" si="87"/>
        <v>56</v>
      </c>
      <c r="P131" s="217">
        <f t="shared" si="88"/>
        <v>17</v>
      </c>
      <c r="Q131" s="217">
        <v>2</v>
      </c>
      <c r="R131" s="217">
        <v>3</v>
      </c>
      <c r="S131" s="217">
        <v>2</v>
      </c>
      <c r="T131" s="217">
        <v>2</v>
      </c>
      <c r="U131" s="217">
        <v>0</v>
      </c>
      <c r="V131" s="217">
        <v>1</v>
      </c>
      <c r="W131" s="217">
        <v>1</v>
      </c>
      <c r="X131" s="228">
        <f t="shared" si="89"/>
        <v>49</v>
      </c>
      <c r="Y131" s="229">
        <f t="shared" si="90"/>
        <v>11</v>
      </c>
      <c r="Z131" s="217">
        <v>1</v>
      </c>
      <c r="AA131" s="217">
        <v>1</v>
      </c>
      <c r="AB131" s="217">
        <v>1</v>
      </c>
      <c r="AC131" s="217">
        <v>1</v>
      </c>
      <c r="AD131" s="217">
        <v>1</v>
      </c>
      <c r="AE131" s="217">
        <v>1</v>
      </c>
      <c r="AF131" s="217">
        <v>2000</v>
      </c>
      <c r="AG131" s="217">
        <v>1</v>
      </c>
      <c r="AH131" s="217">
        <v>2000</v>
      </c>
      <c r="AI131" s="228">
        <f t="shared" si="91"/>
        <v>49</v>
      </c>
      <c r="AJ131" s="229">
        <f t="shared" si="92"/>
        <v>7</v>
      </c>
      <c r="AK131" s="217">
        <v>1</v>
      </c>
      <c r="AL131" s="217">
        <v>2000</v>
      </c>
      <c r="AM131" s="217">
        <v>0</v>
      </c>
      <c r="AN131" s="230">
        <v>0</v>
      </c>
      <c r="AO131" s="230">
        <v>0</v>
      </c>
      <c r="AP131" s="230">
        <v>0</v>
      </c>
      <c r="AQ131" s="217">
        <v>1</v>
      </c>
      <c r="AR131" s="303">
        <v>2000</v>
      </c>
      <c r="AS131" s="217">
        <v>1</v>
      </c>
      <c r="AT131" s="217">
        <v>2000</v>
      </c>
      <c r="AU131" s="217">
        <v>3</v>
      </c>
      <c r="AV131" s="217">
        <v>7000</v>
      </c>
      <c r="AW131" s="217">
        <v>8</v>
      </c>
      <c r="AX131" s="217">
        <v>19000</v>
      </c>
      <c r="AY131" s="217">
        <v>2</v>
      </c>
      <c r="AZ131" s="217">
        <v>4000</v>
      </c>
      <c r="BA131" s="228">
        <f t="shared" si="93"/>
        <v>49</v>
      </c>
      <c r="BB131" s="229">
        <f t="shared" si="94"/>
        <v>16</v>
      </c>
      <c r="BC131" s="309">
        <f t="shared" ref="BC131:BC166" si="97">O131+X131+AI131+BA131</f>
        <v>203</v>
      </c>
      <c r="BD131" s="309">
        <f t="shared" si="95"/>
        <v>51</v>
      </c>
      <c r="BE131" s="312">
        <f t="shared" si="96"/>
        <v>0.251231527093596</v>
      </c>
    </row>
    <row r="132" spans="1:57">
      <c r="A132" s="210" t="s">
        <v>25</v>
      </c>
      <c r="B132" s="209" t="s">
        <v>316</v>
      </c>
      <c r="C132" s="209" t="s">
        <v>298</v>
      </c>
      <c r="D132" s="217"/>
      <c r="E132" s="210" t="s">
        <v>239</v>
      </c>
      <c r="F132" s="219">
        <v>5</v>
      </c>
      <c r="G132" s="217">
        <v>3</v>
      </c>
      <c r="H132" s="217">
        <v>2</v>
      </c>
      <c r="I132" s="217">
        <v>2</v>
      </c>
      <c r="J132" s="217">
        <v>2</v>
      </c>
      <c r="K132" s="217">
        <v>2</v>
      </c>
      <c r="L132" s="217">
        <v>5</v>
      </c>
      <c r="M132" s="217">
        <v>4</v>
      </c>
      <c r="N132" s="217">
        <v>4</v>
      </c>
      <c r="O132" s="228">
        <f t="shared" si="87"/>
        <v>40</v>
      </c>
      <c r="P132" s="217">
        <f t="shared" si="88"/>
        <v>24</v>
      </c>
      <c r="Q132" s="217">
        <v>3</v>
      </c>
      <c r="R132" s="217">
        <v>3</v>
      </c>
      <c r="S132" s="217">
        <v>3</v>
      </c>
      <c r="T132" s="217">
        <v>2</v>
      </c>
      <c r="U132" s="217">
        <v>2</v>
      </c>
      <c r="V132" s="217">
        <v>2</v>
      </c>
      <c r="W132" s="217">
        <v>3</v>
      </c>
      <c r="X132" s="228">
        <f t="shared" si="89"/>
        <v>35</v>
      </c>
      <c r="Y132" s="229">
        <f t="shared" si="90"/>
        <v>18</v>
      </c>
      <c r="Z132" s="217">
        <v>2</v>
      </c>
      <c r="AA132" s="217">
        <v>1</v>
      </c>
      <c r="AB132" s="217">
        <v>1</v>
      </c>
      <c r="AC132" s="217">
        <v>2</v>
      </c>
      <c r="AD132" s="217">
        <v>2</v>
      </c>
      <c r="AE132" s="217">
        <v>3</v>
      </c>
      <c r="AF132" s="217">
        <v>6000</v>
      </c>
      <c r="AG132" s="217">
        <v>8</v>
      </c>
      <c r="AH132" s="217">
        <v>25000</v>
      </c>
      <c r="AI132" s="228">
        <f t="shared" si="91"/>
        <v>35</v>
      </c>
      <c r="AJ132" s="229">
        <f t="shared" si="92"/>
        <v>19</v>
      </c>
      <c r="AK132" s="217">
        <v>1</v>
      </c>
      <c r="AL132" s="217">
        <v>2000</v>
      </c>
      <c r="AM132" s="217">
        <v>2</v>
      </c>
      <c r="AN132" s="230">
        <v>4000</v>
      </c>
      <c r="AO132" s="230">
        <v>2</v>
      </c>
      <c r="AP132" s="230">
        <v>4000</v>
      </c>
      <c r="AQ132" s="217">
        <v>3</v>
      </c>
      <c r="AR132" s="303">
        <v>9000</v>
      </c>
      <c r="AS132" s="217">
        <v>3</v>
      </c>
      <c r="AT132" s="217">
        <v>9000</v>
      </c>
      <c r="AU132" s="217">
        <v>7</v>
      </c>
      <c r="AV132" s="217">
        <v>18000</v>
      </c>
      <c r="AW132" s="217">
        <v>9</v>
      </c>
      <c r="AX132" s="217">
        <v>24000</v>
      </c>
      <c r="AY132" s="217">
        <v>2</v>
      </c>
      <c r="AZ132" s="217">
        <v>4000</v>
      </c>
      <c r="BA132" s="228">
        <f t="shared" si="93"/>
        <v>35</v>
      </c>
      <c r="BB132" s="229">
        <f t="shared" si="94"/>
        <v>29</v>
      </c>
      <c r="BC132" s="309">
        <f t="shared" si="97"/>
        <v>145</v>
      </c>
      <c r="BD132" s="309">
        <f t="shared" si="95"/>
        <v>90</v>
      </c>
      <c r="BE132" s="312">
        <f t="shared" si="96"/>
        <v>0.620689655172414</v>
      </c>
    </row>
    <row r="133" spans="1:57">
      <c r="A133" s="210" t="s">
        <v>55</v>
      </c>
      <c r="B133" s="209" t="s">
        <v>316</v>
      </c>
      <c r="C133" s="209"/>
      <c r="D133" s="217"/>
      <c r="E133" s="210" t="s">
        <v>249</v>
      </c>
      <c r="F133" s="219">
        <v>3</v>
      </c>
      <c r="G133" s="217">
        <v>1</v>
      </c>
      <c r="H133" s="217">
        <v>0</v>
      </c>
      <c r="I133" s="217">
        <v>2</v>
      </c>
      <c r="J133" s="217">
        <v>2</v>
      </c>
      <c r="K133" s="217">
        <v>2</v>
      </c>
      <c r="L133" s="217">
        <v>1</v>
      </c>
      <c r="M133" s="217">
        <v>2</v>
      </c>
      <c r="N133" s="217">
        <v>1</v>
      </c>
      <c r="O133" s="228">
        <f t="shared" si="87"/>
        <v>24</v>
      </c>
      <c r="P133" s="217">
        <f t="shared" si="88"/>
        <v>11</v>
      </c>
      <c r="Q133" s="217">
        <v>1</v>
      </c>
      <c r="R133" s="217">
        <v>0</v>
      </c>
      <c r="S133" s="217">
        <v>1</v>
      </c>
      <c r="T133" s="217">
        <v>0</v>
      </c>
      <c r="U133" s="217">
        <v>2</v>
      </c>
      <c r="V133" s="217">
        <v>1</v>
      </c>
      <c r="W133" s="217">
        <v>1</v>
      </c>
      <c r="X133" s="228">
        <f t="shared" si="89"/>
        <v>21</v>
      </c>
      <c r="Y133" s="229">
        <f t="shared" si="90"/>
        <v>6</v>
      </c>
      <c r="Z133" s="217">
        <v>1</v>
      </c>
      <c r="AA133" s="217">
        <v>1</v>
      </c>
      <c r="AB133" s="217">
        <v>1</v>
      </c>
      <c r="AC133" s="217">
        <v>2</v>
      </c>
      <c r="AD133" s="217">
        <v>1</v>
      </c>
      <c r="AE133" s="217">
        <v>1</v>
      </c>
      <c r="AF133" s="217">
        <v>2299</v>
      </c>
      <c r="AG133" s="217">
        <v>2</v>
      </c>
      <c r="AH133" s="217">
        <v>4298</v>
      </c>
      <c r="AI133" s="228">
        <f t="shared" si="91"/>
        <v>21</v>
      </c>
      <c r="AJ133" s="229">
        <f t="shared" si="92"/>
        <v>9</v>
      </c>
      <c r="AK133" s="217">
        <v>2</v>
      </c>
      <c r="AL133" s="217">
        <v>3000</v>
      </c>
      <c r="AM133" s="217">
        <v>1</v>
      </c>
      <c r="AN133" s="230">
        <v>2299</v>
      </c>
      <c r="AO133" s="230">
        <v>1</v>
      </c>
      <c r="AP133" s="230">
        <v>2499</v>
      </c>
      <c r="AQ133" s="217">
        <v>1</v>
      </c>
      <c r="AR133" s="303">
        <v>1299</v>
      </c>
      <c r="AS133" s="217">
        <v>1</v>
      </c>
      <c r="AT133" s="217">
        <v>1999</v>
      </c>
      <c r="AU133" s="217">
        <v>1</v>
      </c>
      <c r="AV133" s="217">
        <v>1999</v>
      </c>
      <c r="AW133" s="217">
        <v>1</v>
      </c>
      <c r="AX133" s="217">
        <v>2699</v>
      </c>
      <c r="AY133" s="217">
        <v>1</v>
      </c>
      <c r="AZ133" s="217">
        <v>2000</v>
      </c>
      <c r="BA133" s="228">
        <f t="shared" si="93"/>
        <v>21</v>
      </c>
      <c r="BB133" s="229">
        <f t="shared" si="94"/>
        <v>9</v>
      </c>
      <c r="BC133" s="309">
        <f t="shared" si="97"/>
        <v>87</v>
      </c>
      <c r="BD133" s="309">
        <f t="shared" si="95"/>
        <v>35</v>
      </c>
      <c r="BE133" s="312">
        <f t="shared" si="96"/>
        <v>0.402298850574713</v>
      </c>
    </row>
    <row r="134" spans="1:57">
      <c r="A134" s="210" t="s">
        <v>55</v>
      </c>
      <c r="B134" s="209" t="s">
        <v>316</v>
      </c>
      <c r="C134" s="209"/>
      <c r="D134" s="217"/>
      <c r="E134" s="210" t="s">
        <v>250</v>
      </c>
      <c r="F134" s="219">
        <v>3</v>
      </c>
      <c r="G134" s="217">
        <v>1</v>
      </c>
      <c r="H134" s="217">
        <v>0</v>
      </c>
      <c r="I134" s="217">
        <v>0</v>
      </c>
      <c r="J134" s="217">
        <v>0</v>
      </c>
      <c r="K134" s="217">
        <v>0</v>
      </c>
      <c r="L134" s="217">
        <v>0</v>
      </c>
      <c r="M134" s="217">
        <v>0</v>
      </c>
      <c r="N134" s="217">
        <v>1</v>
      </c>
      <c r="O134" s="228">
        <f t="shared" si="87"/>
        <v>24</v>
      </c>
      <c r="P134" s="217">
        <f t="shared" si="88"/>
        <v>2</v>
      </c>
      <c r="Q134" s="217">
        <v>0</v>
      </c>
      <c r="R134" s="217">
        <v>0</v>
      </c>
      <c r="S134" s="217">
        <v>0</v>
      </c>
      <c r="T134" s="217">
        <v>0</v>
      </c>
      <c r="U134" s="217">
        <v>1</v>
      </c>
      <c r="V134" s="217">
        <v>1</v>
      </c>
      <c r="W134" s="217">
        <v>1</v>
      </c>
      <c r="X134" s="228">
        <f t="shared" si="89"/>
        <v>21</v>
      </c>
      <c r="Y134" s="229">
        <f t="shared" si="90"/>
        <v>3</v>
      </c>
      <c r="Z134" s="217">
        <v>1</v>
      </c>
      <c r="AA134" s="217">
        <v>1</v>
      </c>
      <c r="AB134" s="217">
        <v>2</v>
      </c>
      <c r="AC134" s="217">
        <v>1</v>
      </c>
      <c r="AD134" s="217">
        <v>1</v>
      </c>
      <c r="AE134" s="217">
        <v>1</v>
      </c>
      <c r="AF134" s="217">
        <v>1999</v>
      </c>
      <c r="AG134" s="217">
        <v>1</v>
      </c>
      <c r="AH134" s="217">
        <v>2999</v>
      </c>
      <c r="AI134" s="228">
        <f t="shared" si="91"/>
        <v>21</v>
      </c>
      <c r="AJ134" s="229">
        <f t="shared" si="92"/>
        <v>8</v>
      </c>
      <c r="AK134" s="217">
        <v>2</v>
      </c>
      <c r="AL134" s="217">
        <v>1998</v>
      </c>
      <c r="AM134" s="217">
        <v>1</v>
      </c>
      <c r="AN134" s="230">
        <v>3299</v>
      </c>
      <c r="AO134" s="230">
        <v>2</v>
      </c>
      <c r="AP134" s="230">
        <v>4998</v>
      </c>
      <c r="AQ134" s="217">
        <v>1</v>
      </c>
      <c r="AR134" s="303">
        <v>1000</v>
      </c>
      <c r="AS134" s="217">
        <v>1</v>
      </c>
      <c r="AT134" s="217">
        <v>2999</v>
      </c>
      <c r="AU134" s="217">
        <v>3</v>
      </c>
      <c r="AV134" s="217">
        <v>5100</v>
      </c>
      <c r="AW134" s="217">
        <v>1</v>
      </c>
      <c r="AX134" s="217">
        <v>2299</v>
      </c>
      <c r="AY134" s="217">
        <v>5</v>
      </c>
      <c r="AZ134" s="217">
        <v>13957</v>
      </c>
      <c r="BA134" s="228">
        <f t="shared" si="93"/>
        <v>21</v>
      </c>
      <c r="BB134" s="229">
        <f t="shared" si="94"/>
        <v>16</v>
      </c>
      <c r="BC134" s="309">
        <f t="shared" si="97"/>
        <v>87</v>
      </c>
      <c r="BD134" s="309">
        <f t="shared" si="95"/>
        <v>29</v>
      </c>
      <c r="BE134" s="312">
        <f t="shared" si="96"/>
        <v>0.333333333333333</v>
      </c>
    </row>
    <row r="135" spans="1:57">
      <c r="A135" s="210" t="s">
        <v>25</v>
      </c>
      <c r="B135" s="209" t="s">
        <v>316</v>
      </c>
      <c r="C135" s="209"/>
      <c r="D135" s="217"/>
      <c r="E135" s="210" t="s">
        <v>263</v>
      </c>
      <c r="F135" s="219">
        <v>4</v>
      </c>
      <c r="G135" s="217">
        <v>2</v>
      </c>
      <c r="H135" s="217">
        <v>1</v>
      </c>
      <c r="I135" s="217">
        <v>3</v>
      </c>
      <c r="J135" s="217">
        <v>1</v>
      </c>
      <c r="K135" s="217">
        <v>1</v>
      </c>
      <c r="L135" s="217">
        <v>1</v>
      </c>
      <c r="M135" s="217">
        <v>1</v>
      </c>
      <c r="N135" s="217">
        <v>3</v>
      </c>
      <c r="O135" s="228">
        <f t="shared" si="87"/>
        <v>32</v>
      </c>
      <c r="P135" s="217">
        <f t="shared" si="88"/>
        <v>13</v>
      </c>
      <c r="Q135" s="217">
        <v>3</v>
      </c>
      <c r="R135" s="217">
        <v>1</v>
      </c>
      <c r="S135" s="217">
        <v>1</v>
      </c>
      <c r="T135" s="217">
        <v>1</v>
      </c>
      <c r="U135" s="217">
        <v>1</v>
      </c>
      <c r="V135" s="217">
        <v>1</v>
      </c>
      <c r="W135" s="217">
        <v>1</v>
      </c>
      <c r="X135" s="228">
        <f t="shared" si="89"/>
        <v>28</v>
      </c>
      <c r="Y135" s="229">
        <f t="shared" si="90"/>
        <v>9</v>
      </c>
      <c r="Z135" s="217">
        <v>0</v>
      </c>
      <c r="AA135" s="217">
        <v>0</v>
      </c>
      <c r="AB135" s="217">
        <v>0</v>
      </c>
      <c r="AC135" s="217">
        <v>1</v>
      </c>
      <c r="AD135" s="217">
        <v>1</v>
      </c>
      <c r="AE135" s="217">
        <v>1</v>
      </c>
      <c r="AF135" s="217">
        <v>2000</v>
      </c>
      <c r="AG135" s="217">
        <v>1</v>
      </c>
      <c r="AH135" s="217">
        <v>2000</v>
      </c>
      <c r="AI135" s="228">
        <f t="shared" si="91"/>
        <v>28</v>
      </c>
      <c r="AJ135" s="229">
        <f t="shared" si="92"/>
        <v>4</v>
      </c>
      <c r="AK135" s="217">
        <v>0</v>
      </c>
      <c r="AL135" s="217">
        <v>0</v>
      </c>
      <c r="AM135" s="217">
        <v>0</v>
      </c>
      <c r="AN135" s="230">
        <v>0</v>
      </c>
      <c r="AO135" s="97">
        <v>1</v>
      </c>
      <c r="AP135" s="97">
        <v>2000</v>
      </c>
      <c r="AQ135" s="97">
        <v>1</v>
      </c>
      <c r="AR135" s="97">
        <v>2000</v>
      </c>
      <c r="AS135" s="97">
        <v>1</v>
      </c>
      <c r="AT135" s="97">
        <v>2000</v>
      </c>
      <c r="AU135" s="97">
        <v>3</v>
      </c>
      <c r="AV135" s="97">
        <v>4000</v>
      </c>
      <c r="AW135" s="97">
        <v>3</v>
      </c>
      <c r="AX135" s="97">
        <v>3000</v>
      </c>
      <c r="AY135" s="97">
        <v>3</v>
      </c>
      <c r="AZ135" s="97">
        <v>3000</v>
      </c>
      <c r="BA135" s="228">
        <f t="shared" si="93"/>
        <v>28</v>
      </c>
      <c r="BB135" s="229">
        <f t="shared" si="94"/>
        <v>12</v>
      </c>
      <c r="BC135" s="309">
        <f t="shared" si="97"/>
        <v>116</v>
      </c>
      <c r="BD135" s="309">
        <f t="shared" si="95"/>
        <v>38</v>
      </c>
      <c r="BE135" s="312">
        <f t="shared" si="96"/>
        <v>0.327586206896552</v>
      </c>
    </row>
    <row r="136" spans="1:57">
      <c r="A136" s="210" t="s">
        <v>25</v>
      </c>
      <c r="B136" s="209" t="s">
        <v>316</v>
      </c>
      <c r="C136" s="209"/>
      <c r="D136" s="217"/>
      <c r="E136" s="210" t="s">
        <v>261</v>
      </c>
      <c r="F136" s="219">
        <v>3</v>
      </c>
      <c r="G136" s="217">
        <v>1</v>
      </c>
      <c r="H136" s="217">
        <v>1</v>
      </c>
      <c r="I136" s="217">
        <v>2</v>
      </c>
      <c r="J136" s="217">
        <v>1</v>
      </c>
      <c r="K136" s="217">
        <v>1</v>
      </c>
      <c r="L136" s="217">
        <v>1</v>
      </c>
      <c r="M136" s="217">
        <v>1</v>
      </c>
      <c r="N136" s="217">
        <v>1</v>
      </c>
      <c r="O136" s="228">
        <f t="shared" si="87"/>
        <v>24</v>
      </c>
      <c r="P136" s="217">
        <f t="shared" si="88"/>
        <v>9</v>
      </c>
      <c r="Q136" s="217">
        <v>1</v>
      </c>
      <c r="R136" s="217">
        <v>1</v>
      </c>
      <c r="S136" s="217">
        <v>1</v>
      </c>
      <c r="T136" s="217">
        <v>1</v>
      </c>
      <c r="U136" s="217">
        <v>0</v>
      </c>
      <c r="V136" s="217">
        <v>1</v>
      </c>
      <c r="W136" s="217">
        <v>1</v>
      </c>
      <c r="X136" s="228">
        <f t="shared" si="89"/>
        <v>21</v>
      </c>
      <c r="Y136" s="229">
        <f t="shared" si="90"/>
        <v>6</v>
      </c>
      <c r="Z136" s="217">
        <v>0</v>
      </c>
      <c r="AA136" s="217">
        <v>0</v>
      </c>
      <c r="AB136" s="217">
        <v>0</v>
      </c>
      <c r="AC136" s="217">
        <v>0</v>
      </c>
      <c r="AD136" s="217">
        <v>0</v>
      </c>
      <c r="AE136" s="217">
        <v>0</v>
      </c>
      <c r="AF136" s="217">
        <v>3000</v>
      </c>
      <c r="AG136" s="217">
        <v>0</v>
      </c>
      <c r="AH136" s="217">
        <v>3000</v>
      </c>
      <c r="AI136" s="228">
        <f t="shared" si="91"/>
        <v>21</v>
      </c>
      <c r="AJ136" s="229">
        <f t="shared" si="92"/>
        <v>0</v>
      </c>
      <c r="AK136" s="217">
        <v>0</v>
      </c>
      <c r="AL136" s="217">
        <v>0</v>
      </c>
      <c r="AM136" s="217">
        <v>0</v>
      </c>
      <c r="AN136" s="230">
        <v>0</v>
      </c>
      <c r="AO136" s="230">
        <v>0</v>
      </c>
      <c r="AP136" s="230">
        <v>0</v>
      </c>
      <c r="AQ136" s="217">
        <v>0</v>
      </c>
      <c r="AR136" s="303">
        <v>0</v>
      </c>
      <c r="AS136" s="217">
        <v>0</v>
      </c>
      <c r="AT136" s="217">
        <v>0</v>
      </c>
      <c r="AU136" s="217">
        <v>1</v>
      </c>
      <c r="AV136" s="217">
        <v>2000</v>
      </c>
      <c r="AW136" s="217">
        <v>1</v>
      </c>
      <c r="AX136" s="217">
        <v>2000</v>
      </c>
      <c r="AY136" s="217">
        <v>1</v>
      </c>
      <c r="AZ136" s="217">
        <v>2000</v>
      </c>
      <c r="BA136" s="228">
        <f t="shared" si="93"/>
        <v>21</v>
      </c>
      <c r="BB136" s="229">
        <f t="shared" si="94"/>
        <v>3</v>
      </c>
      <c r="BC136" s="309">
        <f t="shared" si="97"/>
        <v>87</v>
      </c>
      <c r="BD136" s="309">
        <f t="shared" si="95"/>
        <v>18</v>
      </c>
      <c r="BE136" s="312">
        <f t="shared" si="96"/>
        <v>0.206896551724138</v>
      </c>
    </row>
    <row r="137" spans="1:57">
      <c r="A137" s="210" t="s">
        <v>55</v>
      </c>
      <c r="B137" s="209" t="s">
        <v>327</v>
      </c>
      <c r="C137" s="209"/>
      <c r="D137" s="217"/>
      <c r="E137" s="218" t="s">
        <v>242</v>
      </c>
      <c r="F137" s="219">
        <v>3</v>
      </c>
      <c r="G137" s="217">
        <v>2</v>
      </c>
      <c r="H137" s="217">
        <v>2</v>
      </c>
      <c r="I137" s="217">
        <v>1</v>
      </c>
      <c r="J137" s="217">
        <v>1</v>
      </c>
      <c r="K137" s="217">
        <v>2</v>
      </c>
      <c r="L137" s="217">
        <v>2</v>
      </c>
      <c r="M137" s="217">
        <v>2</v>
      </c>
      <c r="N137" s="217">
        <v>2</v>
      </c>
      <c r="O137" s="228">
        <f t="shared" si="87"/>
        <v>24</v>
      </c>
      <c r="P137" s="217">
        <f t="shared" si="88"/>
        <v>14</v>
      </c>
      <c r="Q137" s="217">
        <v>4</v>
      </c>
      <c r="R137" s="217">
        <v>1</v>
      </c>
      <c r="S137" s="217">
        <v>0</v>
      </c>
      <c r="T137" s="217">
        <v>3</v>
      </c>
      <c r="U137" s="217">
        <v>6</v>
      </c>
      <c r="V137" s="217">
        <v>2</v>
      </c>
      <c r="W137" s="217">
        <v>1</v>
      </c>
      <c r="X137" s="228">
        <f t="shared" si="89"/>
        <v>21</v>
      </c>
      <c r="Y137" s="229">
        <f t="shared" si="90"/>
        <v>17</v>
      </c>
      <c r="Z137" s="217">
        <v>5</v>
      </c>
      <c r="AA137" s="217">
        <v>2</v>
      </c>
      <c r="AB137" s="217">
        <v>1</v>
      </c>
      <c r="AC137" s="217">
        <v>1</v>
      </c>
      <c r="AD137" s="217">
        <v>1</v>
      </c>
      <c r="AE137" s="217">
        <v>1</v>
      </c>
      <c r="AF137" s="217">
        <v>1249</v>
      </c>
      <c r="AG137" s="217">
        <v>1</v>
      </c>
      <c r="AH137" s="217">
        <v>1649</v>
      </c>
      <c r="AI137" s="228">
        <f t="shared" si="91"/>
        <v>21</v>
      </c>
      <c r="AJ137" s="229">
        <f t="shared" si="92"/>
        <v>12</v>
      </c>
      <c r="AK137" s="217">
        <v>2</v>
      </c>
      <c r="AL137" s="217">
        <v>1639</v>
      </c>
      <c r="AM137" s="217">
        <v>1</v>
      </c>
      <c r="AN137" s="230">
        <v>1000</v>
      </c>
      <c r="AO137" s="230">
        <v>3</v>
      </c>
      <c r="AP137" s="230">
        <v>5538</v>
      </c>
      <c r="AQ137" s="217">
        <v>1</v>
      </c>
      <c r="AR137" s="303">
        <v>1000</v>
      </c>
      <c r="AS137" s="217">
        <v>1</v>
      </c>
      <c r="AT137" s="217">
        <v>3299</v>
      </c>
      <c r="AU137" s="217">
        <v>1</v>
      </c>
      <c r="AV137" s="217">
        <v>1349</v>
      </c>
      <c r="AW137" s="217">
        <v>3</v>
      </c>
      <c r="AX137" s="217">
        <v>3899</v>
      </c>
      <c r="AY137" s="217">
        <v>1</v>
      </c>
      <c r="AZ137" s="217">
        <v>1249</v>
      </c>
      <c r="BA137" s="228">
        <f t="shared" si="93"/>
        <v>21</v>
      </c>
      <c r="BB137" s="229">
        <f t="shared" si="94"/>
        <v>13</v>
      </c>
      <c r="BC137" s="309">
        <f t="shared" si="97"/>
        <v>87</v>
      </c>
      <c r="BD137" s="309">
        <f t="shared" si="95"/>
        <v>56</v>
      </c>
      <c r="BE137" s="312">
        <f t="shared" si="96"/>
        <v>0.64367816091954</v>
      </c>
    </row>
    <row r="138" spans="1:57">
      <c r="A138" s="210" t="s">
        <v>55</v>
      </c>
      <c r="B138" s="209" t="s">
        <v>327</v>
      </c>
      <c r="C138" s="209"/>
      <c r="D138" s="217"/>
      <c r="E138" s="210" t="s">
        <v>243</v>
      </c>
      <c r="F138" s="219">
        <v>6</v>
      </c>
      <c r="G138" s="217">
        <v>5</v>
      </c>
      <c r="H138" s="217">
        <v>0</v>
      </c>
      <c r="I138" s="217">
        <v>1</v>
      </c>
      <c r="J138" s="217">
        <v>0</v>
      </c>
      <c r="K138" s="217">
        <v>0</v>
      </c>
      <c r="L138" s="217">
        <v>1</v>
      </c>
      <c r="M138" s="217">
        <v>2</v>
      </c>
      <c r="N138" s="217">
        <v>2</v>
      </c>
      <c r="O138" s="228">
        <f t="shared" si="87"/>
        <v>48</v>
      </c>
      <c r="P138" s="217">
        <f t="shared" si="88"/>
        <v>11</v>
      </c>
      <c r="Q138" s="217">
        <v>3</v>
      </c>
      <c r="R138" s="217">
        <v>0</v>
      </c>
      <c r="S138" s="217">
        <v>2</v>
      </c>
      <c r="T138" s="217">
        <v>4</v>
      </c>
      <c r="U138" s="217">
        <v>2</v>
      </c>
      <c r="V138" s="217">
        <v>2</v>
      </c>
      <c r="W138" s="217">
        <v>0</v>
      </c>
      <c r="X138" s="228">
        <f t="shared" si="89"/>
        <v>42</v>
      </c>
      <c r="Y138" s="229">
        <f t="shared" si="90"/>
        <v>13</v>
      </c>
      <c r="Z138" s="217">
        <v>2</v>
      </c>
      <c r="AA138" s="217">
        <v>1</v>
      </c>
      <c r="AB138" s="217">
        <v>2</v>
      </c>
      <c r="AC138" s="217">
        <v>1</v>
      </c>
      <c r="AD138" s="217">
        <v>2</v>
      </c>
      <c r="AE138" s="217">
        <v>1</v>
      </c>
      <c r="AF138" s="217">
        <v>1999</v>
      </c>
      <c r="AG138" s="217">
        <v>2</v>
      </c>
      <c r="AH138" s="217">
        <v>3000</v>
      </c>
      <c r="AI138" s="228">
        <f t="shared" si="91"/>
        <v>42</v>
      </c>
      <c r="AJ138" s="229">
        <f t="shared" si="92"/>
        <v>11</v>
      </c>
      <c r="AK138" s="217">
        <v>2</v>
      </c>
      <c r="AL138" s="217">
        <v>2000</v>
      </c>
      <c r="AM138" s="217">
        <v>0</v>
      </c>
      <c r="AN138" s="230">
        <v>0</v>
      </c>
      <c r="AO138" s="230">
        <v>0</v>
      </c>
      <c r="AP138" s="230">
        <v>0</v>
      </c>
      <c r="AQ138" s="217">
        <v>1</v>
      </c>
      <c r="AR138" s="303">
        <v>1000</v>
      </c>
      <c r="AS138" s="217">
        <v>2</v>
      </c>
      <c r="AT138" s="217">
        <v>3000</v>
      </c>
      <c r="AU138" s="217">
        <v>3</v>
      </c>
      <c r="AV138" s="217">
        <v>3500</v>
      </c>
      <c r="AW138" s="217">
        <v>1</v>
      </c>
      <c r="AX138" s="217">
        <v>2300</v>
      </c>
      <c r="AY138" s="217">
        <v>1</v>
      </c>
      <c r="AZ138" s="217">
        <v>1700</v>
      </c>
      <c r="BA138" s="228">
        <f t="shared" si="93"/>
        <v>42</v>
      </c>
      <c r="BB138" s="229">
        <f t="shared" si="94"/>
        <v>10</v>
      </c>
      <c r="BC138" s="309">
        <f t="shared" si="97"/>
        <v>174</v>
      </c>
      <c r="BD138" s="309">
        <f t="shared" si="95"/>
        <v>45</v>
      </c>
      <c r="BE138" s="312">
        <f t="shared" si="96"/>
        <v>0.258620689655172</v>
      </c>
    </row>
    <row r="139" spans="1:57">
      <c r="A139" s="210" t="s">
        <v>25</v>
      </c>
      <c r="B139" s="209" t="s">
        <v>327</v>
      </c>
      <c r="C139" s="209"/>
      <c r="D139" s="217"/>
      <c r="E139" s="210" t="s">
        <v>255</v>
      </c>
      <c r="F139" s="219">
        <v>5</v>
      </c>
      <c r="G139" s="217">
        <v>0</v>
      </c>
      <c r="H139" s="217">
        <v>4</v>
      </c>
      <c r="I139" s="217">
        <v>1</v>
      </c>
      <c r="J139" s="217">
        <v>1</v>
      </c>
      <c r="K139" s="217">
        <v>5</v>
      </c>
      <c r="L139" s="217">
        <v>1</v>
      </c>
      <c r="M139" s="217">
        <v>2</v>
      </c>
      <c r="N139" s="217">
        <v>5</v>
      </c>
      <c r="O139" s="228">
        <f t="shared" si="87"/>
        <v>40</v>
      </c>
      <c r="P139" s="217">
        <f t="shared" si="88"/>
        <v>19</v>
      </c>
      <c r="Q139" s="217">
        <v>1</v>
      </c>
      <c r="R139" s="217">
        <v>1</v>
      </c>
      <c r="S139" s="217">
        <v>1</v>
      </c>
      <c r="T139" s="217">
        <v>2</v>
      </c>
      <c r="U139" s="217">
        <v>1</v>
      </c>
      <c r="V139" s="217">
        <v>2</v>
      </c>
      <c r="W139" s="217">
        <v>1</v>
      </c>
      <c r="X139" s="228">
        <f t="shared" si="89"/>
        <v>35</v>
      </c>
      <c r="Y139" s="229">
        <f t="shared" si="90"/>
        <v>9</v>
      </c>
      <c r="Z139" s="217">
        <v>1</v>
      </c>
      <c r="AA139" s="217">
        <v>1</v>
      </c>
      <c r="AB139" s="217">
        <v>1</v>
      </c>
      <c r="AC139" s="217">
        <v>1</v>
      </c>
      <c r="AD139" s="217">
        <v>1</v>
      </c>
      <c r="AE139" s="217">
        <v>1</v>
      </c>
      <c r="AF139" s="217">
        <v>2000</v>
      </c>
      <c r="AG139" s="217">
        <v>2</v>
      </c>
      <c r="AH139" s="217">
        <v>2000</v>
      </c>
      <c r="AI139" s="228">
        <f t="shared" si="91"/>
        <v>35</v>
      </c>
      <c r="AJ139" s="229">
        <f t="shared" si="92"/>
        <v>8</v>
      </c>
      <c r="AK139" s="217">
        <v>1</v>
      </c>
      <c r="AL139" s="217">
        <v>3000</v>
      </c>
      <c r="AM139" s="217">
        <v>1</v>
      </c>
      <c r="AN139" s="230">
        <v>2000</v>
      </c>
      <c r="AO139" s="230">
        <v>1</v>
      </c>
      <c r="AP139" s="230">
        <v>2000</v>
      </c>
      <c r="AQ139" s="217">
        <v>1</v>
      </c>
      <c r="AR139" s="303">
        <v>2000</v>
      </c>
      <c r="AS139" s="217">
        <v>1</v>
      </c>
      <c r="AT139" s="217">
        <v>2000</v>
      </c>
      <c r="AU139" s="217">
        <v>2</v>
      </c>
      <c r="AV139" s="217">
        <v>4000</v>
      </c>
      <c r="AW139" s="217">
        <v>1</v>
      </c>
      <c r="AX139" s="217">
        <v>3000</v>
      </c>
      <c r="AY139" s="217">
        <v>1</v>
      </c>
      <c r="AZ139" s="217">
        <v>2000</v>
      </c>
      <c r="BA139" s="228">
        <f t="shared" si="93"/>
        <v>35</v>
      </c>
      <c r="BB139" s="229">
        <f t="shared" si="94"/>
        <v>9</v>
      </c>
      <c r="BC139" s="309">
        <f t="shared" si="97"/>
        <v>145</v>
      </c>
      <c r="BD139" s="309">
        <f t="shared" si="95"/>
        <v>45</v>
      </c>
      <c r="BE139" s="312">
        <f t="shared" si="96"/>
        <v>0.310344827586207</v>
      </c>
    </row>
    <row r="140" spans="1:57">
      <c r="A140" s="210" t="s">
        <v>55</v>
      </c>
      <c r="B140" s="209" t="s">
        <v>206</v>
      </c>
      <c r="C140" s="209"/>
      <c r="D140" s="217"/>
      <c r="E140" s="210" t="s">
        <v>244</v>
      </c>
      <c r="F140" s="219">
        <v>4</v>
      </c>
      <c r="G140" s="217">
        <v>5</v>
      </c>
      <c r="H140" s="217">
        <v>0</v>
      </c>
      <c r="I140" s="217">
        <v>6</v>
      </c>
      <c r="J140" s="217">
        <v>11</v>
      </c>
      <c r="K140" s="217">
        <v>3</v>
      </c>
      <c r="L140" s="217">
        <v>5</v>
      </c>
      <c r="M140" s="217">
        <v>10</v>
      </c>
      <c r="N140" s="217">
        <v>16</v>
      </c>
      <c r="O140" s="228">
        <f t="shared" si="87"/>
        <v>32</v>
      </c>
      <c r="P140" s="217">
        <f t="shared" si="88"/>
        <v>56</v>
      </c>
      <c r="Q140" s="217">
        <v>5</v>
      </c>
      <c r="R140" s="217">
        <v>4</v>
      </c>
      <c r="S140" s="217">
        <v>2</v>
      </c>
      <c r="T140" s="217">
        <v>1</v>
      </c>
      <c r="U140" s="217">
        <v>2</v>
      </c>
      <c r="V140" s="217">
        <v>0</v>
      </c>
      <c r="W140" s="217">
        <v>2</v>
      </c>
      <c r="X140" s="228">
        <f t="shared" si="89"/>
        <v>28</v>
      </c>
      <c r="Y140" s="229">
        <f t="shared" si="90"/>
        <v>16</v>
      </c>
      <c r="Z140" s="217">
        <v>1</v>
      </c>
      <c r="AA140" s="217">
        <v>2</v>
      </c>
      <c r="AB140" s="217">
        <v>1</v>
      </c>
      <c r="AC140" s="324">
        <v>2</v>
      </c>
      <c r="AD140" s="324">
        <v>4</v>
      </c>
      <c r="AE140" s="217">
        <v>2</v>
      </c>
      <c r="AF140" s="217">
        <v>2400</v>
      </c>
      <c r="AG140" s="217">
        <v>1</v>
      </c>
      <c r="AH140" s="217">
        <v>1999</v>
      </c>
      <c r="AI140" s="228">
        <f t="shared" si="91"/>
        <v>28</v>
      </c>
      <c r="AJ140" s="229">
        <f t="shared" si="92"/>
        <v>13</v>
      </c>
      <c r="AK140" s="217">
        <v>3</v>
      </c>
      <c r="AL140" s="217">
        <v>3000</v>
      </c>
      <c r="AM140" s="217">
        <v>7</v>
      </c>
      <c r="AN140" s="230">
        <v>7937</v>
      </c>
      <c r="AO140" s="230">
        <v>1</v>
      </c>
      <c r="AP140" s="230">
        <v>2299</v>
      </c>
      <c r="AQ140" s="217">
        <v>1</v>
      </c>
      <c r="AR140" s="303">
        <v>2499</v>
      </c>
      <c r="AS140" s="217">
        <v>13</v>
      </c>
      <c r="AT140" s="217">
        <v>18634</v>
      </c>
      <c r="AU140" s="217">
        <v>1</v>
      </c>
      <c r="AV140" s="217">
        <v>1499</v>
      </c>
      <c r="AW140" s="217">
        <v>1</v>
      </c>
      <c r="AX140" s="217">
        <v>1649</v>
      </c>
      <c r="AY140" s="217">
        <v>1</v>
      </c>
      <c r="AZ140" s="217">
        <v>1249</v>
      </c>
      <c r="BA140" s="228">
        <f t="shared" si="93"/>
        <v>28</v>
      </c>
      <c r="BB140" s="229">
        <f t="shared" si="94"/>
        <v>28</v>
      </c>
      <c r="BC140" s="309">
        <f t="shared" si="97"/>
        <v>116</v>
      </c>
      <c r="BD140" s="309">
        <f t="shared" si="95"/>
        <v>113</v>
      </c>
      <c r="BE140" s="312">
        <f t="shared" si="96"/>
        <v>0.974137931034483</v>
      </c>
    </row>
    <row r="141" spans="1:57">
      <c r="A141" s="210" t="s">
        <v>55</v>
      </c>
      <c r="B141" s="209" t="s">
        <v>206</v>
      </c>
      <c r="C141" s="209"/>
      <c r="D141" s="217"/>
      <c r="E141" s="210" t="s">
        <v>245</v>
      </c>
      <c r="F141" s="219">
        <v>5</v>
      </c>
      <c r="G141" s="315">
        <v>45</v>
      </c>
      <c r="H141" s="217">
        <v>5</v>
      </c>
      <c r="I141" s="217">
        <v>4</v>
      </c>
      <c r="J141" s="217">
        <v>6</v>
      </c>
      <c r="K141" s="217">
        <v>3</v>
      </c>
      <c r="L141" s="217">
        <v>21</v>
      </c>
      <c r="M141" s="217">
        <v>7</v>
      </c>
      <c r="N141" s="217">
        <v>20</v>
      </c>
      <c r="O141" s="228">
        <f t="shared" si="87"/>
        <v>40</v>
      </c>
      <c r="P141" s="217">
        <f t="shared" si="88"/>
        <v>111</v>
      </c>
      <c r="Q141" s="217">
        <v>2</v>
      </c>
      <c r="R141" s="217">
        <v>2</v>
      </c>
      <c r="S141" s="217">
        <v>2</v>
      </c>
      <c r="T141" s="217">
        <v>0</v>
      </c>
      <c r="U141" s="217">
        <v>4</v>
      </c>
      <c r="V141" s="217">
        <v>4</v>
      </c>
      <c r="W141" s="217">
        <v>9</v>
      </c>
      <c r="X141" s="228">
        <f t="shared" si="89"/>
        <v>35</v>
      </c>
      <c r="Y141" s="229">
        <f t="shared" si="90"/>
        <v>23</v>
      </c>
      <c r="Z141" s="217">
        <v>3</v>
      </c>
      <c r="AA141" s="217">
        <v>4</v>
      </c>
      <c r="AB141" s="217">
        <v>1</v>
      </c>
      <c r="AC141" s="217">
        <v>3</v>
      </c>
      <c r="AD141" s="217">
        <v>1</v>
      </c>
      <c r="AE141" s="217">
        <v>1</v>
      </c>
      <c r="AF141" s="217">
        <v>1350</v>
      </c>
      <c r="AG141" s="217">
        <v>8</v>
      </c>
      <c r="AH141" s="217">
        <v>10037</v>
      </c>
      <c r="AI141" s="228">
        <f t="shared" si="91"/>
        <v>35</v>
      </c>
      <c r="AJ141" s="229">
        <f t="shared" si="92"/>
        <v>21</v>
      </c>
      <c r="AK141" s="217">
        <v>3</v>
      </c>
      <c r="AL141" s="217">
        <v>3278</v>
      </c>
      <c r="AM141" s="217">
        <v>1</v>
      </c>
      <c r="AN141" s="230">
        <v>1999</v>
      </c>
      <c r="AO141" s="230">
        <v>2</v>
      </c>
      <c r="AP141" s="230">
        <v>2499</v>
      </c>
      <c r="AQ141" s="217">
        <v>3</v>
      </c>
      <c r="AR141" s="303">
        <v>3078</v>
      </c>
      <c r="AS141" s="217">
        <v>2</v>
      </c>
      <c r="AT141" s="217">
        <v>3000</v>
      </c>
      <c r="AU141" s="217">
        <v>4</v>
      </c>
      <c r="AV141" s="217">
        <v>4758</v>
      </c>
      <c r="AW141" s="217">
        <v>2</v>
      </c>
      <c r="AX141" s="217">
        <v>2199</v>
      </c>
      <c r="AY141" s="217">
        <v>4</v>
      </c>
      <c r="AZ141" s="217">
        <v>4198</v>
      </c>
      <c r="BA141" s="228">
        <f t="shared" si="93"/>
        <v>35</v>
      </c>
      <c r="BB141" s="229">
        <f t="shared" si="94"/>
        <v>21</v>
      </c>
      <c r="BC141" s="309">
        <f t="shared" si="97"/>
        <v>145</v>
      </c>
      <c r="BD141" s="309">
        <f t="shared" si="95"/>
        <v>176</v>
      </c>
      <c r="BE141" s="312">
        <f t="shared" si="96"/>
        <v>1.21379310344828</v>
      </c>
    </row>
    <row r="142" spans="1:57">
      <c r="A142" s="210" t="s">
        <v>125</v>
      </c>
      <c r="B142" s="209" t="s">
        <v>206</v>
      </c>
      <c r="C142" s="209"/>
      <c r="D142" s="217"/>
      <c r="E142" s="210" t="s">
        <v>246</v>
      </c>
      <c r="F142" s="219">
        <v>6</v>
      </c>
      <c r="G142" s="217">
        <v>3</v>
      </c>
      <c r="H142" s="217">
        <v>0</v>
      </c>
      <c r="I142" s="217">
        <v>0</v>
      </c>
      <c r="J142" s="217">
        <v>0</v>
      </c>
      <c r="K142" s="217">
        <v>6</v>
      </c>
      <c r="L142" s="217">
        <v>0</v>
      </c>
      <c r="M142" s="217">
        <v>0</v>
      </c>
      <c r="N142" s="217">
        <v>1</v>
      </c>
      <c r="O142" s="228">
        <f t="shared" si="87"/>
        <v>48</v>
      </c>
      <c r="P142" s="217">
        <f t="shared" si="88"/>
        <v>10</v>
      </c>
      <c r="Q142" s="217">
        <v>2</v>
      </c>
      <c r="R142" s="217">
        <v>0</v>
      </c>
      <c r="S142" s="217">
        <v>0</v>
      </c>
      <c r="T142" s="217">
        <v>0</v>
      </c>
      <c r="U142" s="217">
        <v>2</v>
      </c>
      <c r="V142" s="217">
        <v>2</v>
      </c>
      <c r="W142" s="217">
        <v>0</v>
      </c>
      <c r="X142" s="228">
        <f t="shared" si="89"/>
        <v>42</v>
      </c>
      <c r="Y142" s="229">
        <f t="shared" si="90"/>
        <v>6</v>
      </c>
      <c r="Z142" s="217">
        <v>0</v>
      </c>
      <c r="AA142" s="217">
        <v>0</v>
      </c>
      <c r="AB142" s="217">
        <v>0</v>
      </c>
      <c r="AC142" s="217">
        <v>0</v>
      </c>
      <c r="AD142" s="217">
        <v>0</v>
      </c>
      <c r="AE142" s="217">
        <v>0</v>
      </c>
      <c r="AF142" s="217">
        <v>0</v>
      </c>
      <c r="AG142" s="217">
        <v>0</v>
      </c>
      <c r="AH142" s="217">
        <v>0</v>
      </c>
      <c r="AI142" s="228">
        <f t="shared" si="91"/>
        <v>42</v>
      </c>
      <c r="AJ142" s="229">
        <f t="shared" si="92"/>
        <v>0</v>
      </c>
      <c r="AK142" s="217">
        <v>0</v>
      </c>
      <c r="AL142" s="217">
        <v>0</v>
      </c>
      <c r="AM142" s="217">
        <v>0</v>
      </c>
      <c r="AN142" s="230">
        <v>0</v>
      </c>
      <c r="AO142" s="230">
        <v>0</v>
      </c>
      <c r="AP142" s="230">
        <v>0</v>
      </c>
      <c r="AQ142" s="217">
        <v>0</v>
      </c>
      <c r="AR142" s="303">
        <v>0</v>
      </c>
      <c r="AS142" s="217">
        <v>4</v>
      </c>
      <c r="AT142" s="217">
        <v>7899</v>
      </c>
      <c r="AU142" s="217">
        <v>8</v>
      </c>
      <c r="AV142" s="217">
        <v>14098</v>
      </c>
      <c r="AW142" s="217">
        <v>4</v>
      </c>
      <c r="AX142" s="217">
        <v>7899</v>
      </c>
      <c r="AY142" s="217">
        <v>0</v>
      </c>
      <c r="AZ142" s="217">
        <v>0</v>
      </c>
      <c r="BA142" s="228">
        <f t="shared" si="93"/>
        <v>42</v>
      </c>
      <c r="BB142" s="229">
        <f t="shared" si="94"/>
        <v>16</v>
      </c>
      <c r="BC142" s="309">
        <f t="shared" si="97"/>
        <v>174</v>
      </c>
      <c r="BD142" s="309">
        <f t="shared" si="95"/>
        <v>32</v>
      </c>
      <c r="BE142" s="312">
        <f t="shared" si="96"/>
        <v>0.183908045977011</v>
      </c>
    </row>
    <row r="143" spans="1:57">
      <c r="A143" s="210" t="s">
        <v>157</v>
      </c>
      <c r="B143" s="209" t="s">
        <v>206</v>
      </c>
      <c r="C143" s="209"/>
      <c r="D143" s="217"/>
      <c r="E143" s="210" t="s">
        <v>247</v>
      </c>
      <c r="F143" s="219">
        <v>4</v>
      </c>
      <c r="G143" s="217">
        <v>3</v>
      </c>
      <c r="H143" s="217">
        <v>0</v>
      </c>
      <c r="I143" s="217">
        <v>0</v>
      </c>
      <c r="J143" s="217">
        <v>0</v>
      </c>
      <c r="K143" s="217">
        <v>1</v>
      </c>
      <c r="L143" s="217">
        <v>0</v>
      </c>
      <c r="M143" s="217">
        <v>4</v>
      </c>
      <c r="N143" s="217">
        <v>1</v>
      </c>
      <c r="O143" s="228">
        <f t="shared" si="87"/>
        <v>32</v>
      </c>
      <c r="P143" s="217">
        <f t="shared" si="88"/>
        <v>9</v>
      </c>
      <c r="Q143" s="217">
        <v>0</v>
      </c>
      <c r="R143" s="217">
        <v>0</v>
      </c>
      <c r="S143" s="217">
        <v>1</v>
      </c>
      <c r="T143" s="217">
        <v>0</v>
      </c>
      <c r="U143" s="217">
        <v>0</v>
      </c>
      <c r="V143" s="217">
        <v>1</v>
      </c>
      <c r="W143" s="217">
        <v>2</v>
      </c>
      <c r="X143" s="228">
        <f t="shared" si="89"/>
        <v>28</v>
      </c>
      <c r="Y143" s="229">
        <f t="shared" si="90"/>
        <v>4</v>
      </c>
      <c r="Z143" s="217">
        <v>1</v>
      </c>
      <c r="AA143" s="217">
        <v>0</v>
      </c>
      <c r="AB143" s="217">
        <v>1</v>
      </c>
      <c r="AC143" s="217">
        <v>1</v>
      </c>
      <c r="AD143" s="217">
        <v>0</v>
      </c>
      <c r="AE143" s="217">
        <v>1</v>
      </c>
      <c r="AF143" s="217">
        <v>2000</v>
      </c>
      <c r="AG143" s="217">
        <v>1</v>
      </c>
      <c r="AH143" s="217">
        <v>3000</v>
      </c>
      <c r="AI143" s="228">
        <f t="shared" si="91"/>
        <v>28</v>
      </c>
      <c r="AJ143" s="229">
        <f t="shared" si="92"/>
        <v>5</v>
      </c>
      <c r="AK143" s="217">
        <v>0</v>
      </c>
      <c r="AL143" s="217">
        <v>0</v>
      </c>
      <c r="AM143" s="217">
        <v>0</v>
      </c>
      <c r="AN143" s="230">
        <v>0</v>
      </c>
      <c r="AO143" s="230">
        <v>0</v>
      </c>
      <c r="AP143" s="230">
        <v>0</v>
      </c>
      <c r="AQ143" s="303">
        <v>1</v>
      </c>
      <c r="AR143" s="303">
        <v>1000</v>
      </c>
      <c r="AS143" s="217">
        <v>1</v>
      </c>
      <c r="AT143" s="217">
        <v>2000</v>
      </c>
      <c r="AU143" s="217">
        <v>1</v>
      </c>
      <c r="AV143" s="217">
        <v>1000</v>
      </c>
      <c r="AW143" s="217">
        <v>1</v>
      </c>
      <c r="AX143" s="217">
        <v>2000</v>
      </c>
      <c r="AY143" s="217">
        <v>1</v>
      </c>
      <c r="AZ143" s="217">
        <v>2000</v>
      </c>
      <c r="BA143" s="228">
        <f t="shared" si="93"/>
        <v>28</v>
      </c>
      <c r="BB143" s="229">
        <f t="shared" si="94"/>
        <v>5</v>
      </c>
      <c r="BC143" s="309">
        <f t="shared" si="97"/>
        <v>116</v>
      </c>
      <c r="BD143" s="309">
        <f t="shared" si="95"/>
        <v>23</v>
      </c>
      <c r="BE143" s="312">
        <f t="shared" si="96"/>
        <v>0.198275862068966</v>
      </c>
    </row>
    <row r="144" spans="1:57">
      <c r="A144" s="210" t="s">
        <v>55</v>
      </c>
      <c r="B144" s="209" t="s">
        <v>206</v>
      </c>
      <c r="C144" s="209"/>
      <c r="D144" s="217"/>
      <c r="E144" s="210" t="s">
        <v>251</v>
      </c>
      <c r="F144" s="219">
        <v>3</v>
      </c>
      <c r="G144" s="217">
        <v>4</v>
      </c>
      <c r="H144" s="217">
        <v>0</v>
      </c>
      <c r="I144" s="217">
        <v>3</v>
      </c>
      <c r="J144" s="217">
        <v>2</v>
      </c>
      <c r="K144" s="217">
        <v>1</v>
      </c>
      <c r="L144" s="217">
        <v>14</v>
      </c>
      <c r="M144" s="217">
        <v>3</v>
      </c>
      <c r="N144" s="217">
        <v>3</v>
      </c>
      <c r="O144" s="228">
        <f t="shared" si="87"/>
        <v>24</v>
      </c>
      <c r="P144" s="217">
        <f t="shared" si="88"/>
        <v>30</v>
      </c>
      <c r="Q144" s="217">
        <v>4</v>
      </c>
      <c r="R144" s="217">
        <v>5</v>
      </c>
      <c r="S144" s="217">
        <v>3</v>
      </c>
      <c r="T144" s="217">
        <v>0</v>
      </c>
      <c r="U144" s="217">
        <v>2</v>
      </c>
      <c r="V144" s="217">
        <v>2</v>
      </c>
      <c r="W144" s="217">
        <v>1</v>
      </c>
      <c r="X144" s="228">
        <f t="shared" si="89"/>
        <v>21</v>
      </c>
      <c r="Y144" s="229">
        <f t="shared" si="90"/>
        <v>17</v>
      </c>
      <c r="Z144" s="217">
        <v>2</v>
      </c>
      <c r="AA144" s="217">
        <v>1</v>
      </c>
      <c r="AB144" s="217">
        <v>6</v>
      </c>
      <c r="AC144" s="217">
        <v>7</v>
      </c>
      <c r="AD144" s="217">
        <v>1</v>
      </c>
      <c r="AE144" s="217">
        <v>1</v>
      </c>
      <c r="AF144" s="217">
        <v>999</v>
      </c>
      <c r="AG144" s="217">
        <v>2</v>
      </c>
      <c r="AH144" s="217">
        <v>1898</v>
      </c>
      <c r="AI144" s="228">
        <f t="shared" si="91"/>
        <v>21</v>
      </c>
      <c r="AJ144" s="229">
        <f t="shared" si="92"/>
        <v>20</v>
      </c>
      <c r="AK144" s="217">
        <v>1</v>
      </c>
      <c r="AL144" s="217">
        <v>2000</v>
      </c>
      <c r="AM144" s="217">
        <v>1</v>
      </c>
      <c r="AN144" s="230">
        <v>999</v>
      </c>
      <c r="AO144" s="230">
        <v>1</v>
      </c>
      <c r="AP144" s="230">
        <v>1750</v>
      </c>
      <c r="AQ144" s="217">
        <v>5</v>
      </c>
      <c r="AR144" s="217">
        <v>7247</v>
      </c>
      <c r="AS144" s="217">
        <v>4</v>
      </c>
      <c r="AT144" s="217">
        <v>4797</v>
      </c>
      <c r="AU144" s="217">
        <v>1</v>
      </c>
      <c r="AV144" s="217">
        <v>1999</v>
      </c>
      <c r="AW144" s="217">
        <v>1</v>
      </c>
      <c r="AX144" s="217">
        <v>999</v>
      </c>
      <c r="AY144" s="328">
        <v>2</v>
      </c>
      <c r="AZ144" s="328">
        <v>2748</v>
      </c>
      <c r="BA144" s="228">
        <f t="shared" si="93"/>
        <v>21</v>
      </c>
      <c r="BB144" s="229">
        <f t="shared" si="94"/>
        <v>16</v>
      </c>
      <c r="BC144" s="309">
        <f t="shared" si="97"/>
        <v>87</v>
      </c>
      <c r="BD144" s="309">
        <f t="shared" si="95"/>
        <v>83</v>
      </c>
      <c r="BE144" s="312">
        <f t="shared" si="96"/>
        <v>0.954022988505747</v>
      </c>
    </row>
    <row r="145" spans="1:57">
      <c r="A145" s="210" t="s">
        <v>55</v>
      </c>
      <c r="B145" s="209" t="s">
        <v>206</v>
      </c>
      <c r="C145" s="209"/>
      <c r="D145" s="217"/>
      <c r="E145" s="210" t="s">
        <v>252</v>
      </c>
      <c r="F145" s="219">
        <v>3</v>
      </c>
      <c r="G145" s="217">
        <v>3</v>
      </c>
      <c r="H145" s="217">
        <v>2</v>
      </c>
      <c r="I145" s="217">
        <v>0</v>
      </c>
      <c r="J145" s="217">
        <v>0</v>
      </c>
      <c r="K145" s="217">
        <v>2</v>
      </c>
      <c r="L145" s="217">
        <v>1</v>
      </c>
      <c r="M145" s="217">
        <v>1</v>
      </c>
      <c r="N145" s="217">
        <v>2</v>
      </c>
      <c r="O145" s="228">
        <f t="shared" si="87"/>
        <v>24</v>
      </c>
      <c r="P145" s="217">
        <f t="shared" si="88"/>
        <v>11</v>
      </c>
      <c r="Q145" s="217">
        <v>2</v>
      </c>
      <c r="R145" s="217">
        <v>0</v>
      </c>
      <c r="S145" s="217">
        <v>2</v>
      </c>
      <c r="T145" s="217">
        <v>0</v>
      </c>
      <c r="U145" s="217">
        <v>1</v>
      </c>
      <c r="V145" s="217">
        <v>1</v>
      </c>
      <c r="W145" s="217">
        <v>0</v>
      </c>
      <c r="X145" s="228">
        <f t="shared" si="89"/>
        <v>21</v>
      </c>
      <c r="Y145" s="229">
        <f t="shared" si="90"/>
        <v>6</v>
      </c>
      <c r="Z145" s="217">
        <v>2</v>
      </c>
      <c r="AA145" s="217">
        <v>1</v>
      </c>
      <c r="AB145" s="217">
        <v>1</v>
      </c>
      <c r="AC145" s="217">
        <v>1</v>
      </c>
      <c r="AD145" s="217">
        <v>1</v>
      </c>
      <c r="AE145" s="217">
        <v>1</v>
      </c>
      <c r="AF145" s="217">
        <v>1399</v>
      </c>
      <c r="AG145" s="217">
        <v>2</v>
      </c>
      <c r="AH145" s="217">
        <v>3398</v>
      </c>
      <c r="AI145" s="228">
        <f t="shared" si="91"/>
        <v>21</v>
      </c>
      <c r="AJ145" s="229">
        <f t="shared" si="92"/>
        <v>9</v>
      </c>
      <c r="AK145" s="217">
        <v>1</v>
      </c>
      <c r="AL145" s="217">
        <v>1499</v>
      </c>
      <c r="AM145" s="217">
        <v>0</v>
      </c>
      <c r="AN145" s="230">
        <v>0</v>
      </c>
      <c r="AO145" s="230">
        <v>0</v>
      </c>
      <c r="AP145" s="230">
        <v>0</v>
      </c>
      <c r="AQ145" s="217">
        <v>1</v>
      </c>
      <c r="AR145" s="217">
        <v>2699</v>
      </c>
      <c r="AS145" s="217">
        <v>1</v>
      </c>
      <c r="AT145" s="217">
        <v>1999</v>
      </c>
      <c r="AU145" s="217">
        <v>1</v>
      </c>
      <c r="AV145" s="217">
        <v>2299</v>
      </c>
      <c r="AW145" s="217">
        <v>2</v>
      </c>
      <c r="AX145" s="217">
        <v>3998</v>
      </c>
      <c r="AY145" s="217">
        <v>1</v>
      </c>
      <c r="AZ145" s="217">
        <v>1299</v>
      </c>
      <c r="BA145" s="228">
        <f t="shared" si="93"/>
        <v>21</v>
      </c>
      <c r="BB145" s="229">
        <f t="shared" si="94"/>
        <v>7</v>
      </c>
      <c r="BC145" s="309">
        <f t="shared" si="97"/>
        <v>87</v>
      </c>
      <c r="BD145" s="309">
        <f t="shared" si="95"/>
        <v>33</v>
      </c>
      <c r="BE145" s="312">
        <f t="shared" si="96"/>
        <v>0.379310344827586</v>
      </c>
    </row>
    <row r="146" spans="1:57">
      <c r="A146" s="210" t="s">
        <v>55</v>
      </c>
      <c r="B146" s="209" t="s">
        <v>206</v>
      </c>
      <c r="C146" s="209" t="s">
        <v>298</v>
      </c>
      <c r="D146" s="217"/>
      <c r="E146" s="210" t="s">
        <v>253</v>
      </c>
      <c r="F146" s="219">
        <v>3</v>
      </c>
      <c r="G146" s="217">
        <v>2</v>
      </c>
      <c r="H146" s="217">
        <v>1</v>
      </c>
      <c r="I146" s="217">
        <v>3</v>
      </c>
      <c r="J146" s="217">
        <v>3</v>
      </c>
      <c r="K146" s="217">
        <v>9</v>
      </c>
      <c r="L146" s="217">
        <v>3</v>
      </c>
      <c r="M146" s="217">
        <v>11</v>
      </c>
      <c r="N146" s="217">
        <v>1</v>
      </c>
      <c r="O146" s="228">
        <f t="shared" si="87"/>
        <v>24</v>
      </c>
      <c r="P146" s="217">
        <f t="shared" si="88"/>
        <v>33</v>
      </c>
      <c r="Q146" s="217">
        <v>5</v>
      </c>
      <c r="R146" s="217">
        <v>0</v>
      </c>
      <c r="S146" s="217">
        <v>5</v>
      </c>
      <c r="T146" s="217">
        <v>5</v>
      </c>
      <c r="U146" s="217">
        <v>2</v>
      </c>
      <c r="V146" s="217">
        <v>7</v>
      </c>
      <c r="W146" s="217">
        <v>0</v>
      </c>
      <c r="X146" s="228">
        <f t="shared" si="89"/>
        <v>21</v>
      </c>
      <c r="Y146" s="229">
        <f t="shared" si="90"/>
        <v>24</v>
      </c>
      <c r="Z146" s="217">
        <v>8</v>
      </c>
      <c r="AA146" s="217">
        <v>7</v>
      </c>
      <c r="AB146" s="217">
        <v>5</v>
      </c>
      <c r="AC146" s="217">
        <v>2</v>
      </c>
      <c r="AD146" s="217">
        <v>4</v>
      </c>
      <c r="AE146" s="217">
        <v>3</v>
      </c>
      <c r="AF146" s="217">
        <v>4588</v>
      </c>
      <c r="AG146" s="217">
        <v>13</v>
      </c>
      <c r="AH146" s="217">
        <v>13454</v>
      </c>
      <c r="AI146" s="228">
        <f t="shared" si="91"/>
        <v>21</v>
      </c>
      <c r="AJ146" s="229">
        <f t="shared" si="92"/>
        <v>42</v>
      </c>
      <c r="AK146" s="217">
        <v>1</v>
      </c>
      <c r="AL146" s="217">
        <v>1750</v>
      </c>
      <c r="AM146" s="217">
        <v>2</v>
      </c>
      <c r="AN146" s="230">
        <v>3000</v>
      </c>
      <c r="AO146" s="230">
        <v>2</v>
      </c>
      <c r="AP146" s="230">
        <v>2879</v>
      </c>
      <c r="AQ146" s="217">
        <v>5</v>
      </c>
      <c r="AR146" s="217">
        <v>6628</v>
      </c>
      <c r="AS146" s="217">
        <v>10</v>
      </c>
      <c r="AT146" s="217">
        <v>12655</v>
      </c>
      <c r="AU146" s="217">
        <v>4</v>
      </c>
      <c r="AV146" s="217">
        <v>6000</v>
      </c>
      <c r="AW146" s="217">
        <v>8</v>
      </c>
      <c r="AX146" s="217">
        <v>11885</v>
      </c>
      <c r="AY146" s="217">
        <v>15</v>
      </c>
      <c r="AZ146" s="217">
        <v>19284</v>
      </c>
      <c r="BA146" s="228">
        <f t="shared" si="93"/>
        <v>21</v>
      </c>
      <c r="BB146" s="229">
        <f t="shared" si="94"/>
        <v>47</v>
      </c>
      <c r="BC146" s="309">
        <f t="shared" si="97"/>
        <v>87</v>
      </c>
      <c r="BD146" s="309">
        <f t="shared" si="95"/>
        <v>146</v>
      </c>
      <c r="BE146" s="312">
        <f t="shared" si="96"/>
        <v>1.67816091954023</v>
      </c>
    </row>
    <row r="147" spans="1:57">
      <c r="A147" s="210" t="s">
        <v>125</v>
      </c>
      <c r="B147" s="209" t="s">
        <v>206</v>
      </c>
      <c r="C147" s="209"/>
      <c r="D147" s="217"/>
      <c r="E147" s="210" t="s">
        <v>254</v>
      </c>
      <c r="F147" s="219">
        <v>3</v>
      </c>
      <c r="G147" s="217">
        <v>0</v>
      </c>
      <c r="H147" s="217">
        <v>0</v>
      </c>
      <c r="I147" s="217">
        <v>0</v>
      </c>
      <c r="J147" s="217">
        <v>2</v>
      </c>
      <c r="K147" s="217">
        <v>0</v>
      </c>
      <c r="L147" s="217">
        <v>0</v>
      </c>
      <c r="M147" s="217">
        <v>0</v>
      </c>
      <c r="N147" s="217">
        <v>0</v>
      </c>
      <c r="O147" s="228">
        <f t="shared" si="87"/>
        <v>24</v>
      </c>
      <c r="P147" s="217">
        <f t="shared" si="88"/>
        <v>2</v>
      </c>
      <c r="Q147" s="217">
        <v>3</v>
      </c>
      <c r="R147" s="217">
        <v>0</v>
      </c>
      <c r="S147" s="217">
        <v>0</v>
      </c>
      <c r="T147" s="217">
        <v>0</v>
      </c>
      <c r="U147" s="217">
        <v>0</v>
      </c>
      <c r="V147" s="217">
        <v>0</v>
      </c>
      <c r="W147" s="217">
        <v>0</v>
      </c>
      <c r="X147" s="228">
        <f t="shared" si="89"/>
        <v>21</v>
      </c>
      <c r="Y147" s="229">
        <f t="shared" si="90"/>
        <v>3</v>
      </c>
      <c r="Z147" s="217">
        <v>0</v>
      </c>
      <c r="AA147" s="217">
        <v>0</v>
      </c>
      <c r="AB147" s="217">
        <v>0</v>
      </c>
      <c r="AC147" s="217">
        <v>0</v>
      </c>
      <c r="AD147" s="217">
        <v>3</v>
      </c>
      <c r="AE147" s="217">
        <v>1</v>
      </c>
      <c r="AF147" s="217">
        <v>3299</v>
      </c>
      <c r="AG147" s="217">
        <v>0</v>
      </c>
      <c r="AH147" s="217">
        <v>0</v>
      </c>
      <c r="AI147" s="228">
        <f t="shared" si="91"/>
        <v>21</v>
      </c>
      <c r="AJ147" s="229">
        <f t="shared" si="92"/>
        <v>4</v>
      </c>
      <c r="AK147" s="217">
        <v>0</v>
      </c>
      <c r="AL147" s="217">
        <v>0</v>
      </c>
      <c r="AM147" s="217">
        <v>1</v>
      </c>
      <c r="AN147" s="230">
        <v>3299</v>
      </c>
      <c r="AO147" s="230">
        <v>0</v>
      </c>
      <c r="AP147" s="230">
        <v>0</v>
      </c>
      <c r="AQ147" s="217">
        <v>0</v>
      </c>
      <c r="AR147" s="217">
        <v>0</v>
      </c>
      <c r="AS147" s="217">
        <v>1</v>
      </c>
      <c r="AT147" s="217">
        <v>2699</v>
      </c>
      <c r="AU147" s="217">
        <v>1</v>
      </c>
      <c r="AV147" s="217">
        <v>999</v>
      </c>
      <c r="AW147" s="217">
        <v>1</v>
      </c>
      <c r="AX147" s="217">
        <v>2699</v>
      </c>
      <c r="AY147" s="217">
        <v>0</v>
      </c>
      <c r="AZ147" s="217">
        <v>0</v>
      </c>
      <c r="BA147" s="228">
        <f t="shared" si="93"/>
        <v>21</v>
      </c>
      <c r="BB147" s="229">
        <f t="shared" si="94"/>
        <v>4</v>
      </c>
      <c r="BC147" s="309">
        <f t="shared" si="97"/>
        <v>87</v>
      </c>
      <c r="BD147" s="309">
        <f t="shared" si="95"/>
        <v>13</v>
      </c>
      <c r="BE147" s="312">
        <f t="shared" si="96"/>
        <v>0.149425287356322</v>
      </c>
    </row>
    <row r="148" spans="1:57">
      <c r="A148" s="210" t="s">
        <v>125</v>
      </c>
      <c r="B148" s="209" t="s">
        <v>206</v>
      </c>
      <c r="C148" s="209"/>
      <c r="D148" s="217"/>
      <c r="E148" s="210" t="s">
        <v>256</v>
      </c>
      <c r="F148" s="219">
        <v>3</v>
      </c>
      <c r="G148" s="217">
        <v>17</v>
      </c>
      <c r="H148" s="217">
        <v>6</v>
      </c>
      <c r="I148" s="217">
        <v>3</v>
      </c>
      <c r="J148" s="217">
        <v>3</v>
      </c>
      <c r="K148" s="217">
        <v>0</v>
      </c>
      <c r="L148" s="217">
        <v>0</v>
      </c>
      <c r="M148" s="217">
        <v>2</v>
      </c>
      <c r="N148" s="217">
        <v>10</v>
      </c>
      <c r="O148" s="228">
        <f t="shared" si="87"/>
        <v>24</v>
      </c>
      <c r="P148" s="217">
        <f t="shared" si="88"/>
        <v>41</v>
      </c>
      <c r="Q148" s="217">
        <v>1</v>
      </c>
      <c r="R148" s="217">
        <v>1</v>
      </c>
      <c r="S148" s="217">
        <v>0</v>
      </c>
      <c r="T148" s="217">
        <v>0</v>
      </c>
      <c r="U148" s="217">
        <v>8</v>
      </c>
      <c r="V148" s="217">
        <v>6</v>
      </c>
      <c r="W148" s="217">
        <v>2</v>
      </c>
      <c r="X148" s="228">
        <f t="shared" si="89"/>
        <v>21</v>
      </c>
      <c r="Y148" s="229">
        <f t="shared" si="90"/>
        <v>18</v>
      </c>
      <c r="Z148" s="217">
        <v>8</v>
      </c>
      <c r="AA148" s="217">
        <v>2</v>
      </c>
      <c r="AB148" s="217">
        <v>7</v>
      </c>
      <c r="AC148" s="217">
        <v>10</v>
      </c>
      <c r="AD148" s="217">
        <v>0</v>
      </c>
      <c r="AE148" s="217">
        <v>3</v>
      </c>
      <c r="AF148" s="217">
        <v>4249</v>
      </c>
      <c r="AG148" s="217">
        <v>22</v>
      </c>
      <c r="AH148" s="217">
        <v>29918</v>
      </c>
      <c r="AI148" s="228">
        <f t="shared" si="91"/>
        <v>21</v>
      </c>
      <c r="AJ148" s="229">
        <f t="shared" si="92"/>
        <v>52</v>
      </c>
      <c r="AK148" s="217">
        <v>0</v>
      </c>
      <c r="AL148" s="217">
        <v>0</v>
      </c>
      <c r="AM148" s="217">
        <v>0</v>
      </c>
      <c r="AN148" s="230">
        <v>0</v>
      </c>
      <c r="AO148" s="230">
        <v>1</v>
      </c>
      <c r="AP148" s="230">
        <v>1999</v>
      </c>
      <c r="AQ148" s="217">
        <v>10</v>
      </c>
      <c r="AR148" s="217">
        <v>12128</v>
      </c>
      <c r="AS148" s="217">
        <v>5</v>
      </c>
      <c r="AT148" s="217">
        <v>5720</v>
      </c>
      <c r="AU148" s="217">
        <v>8</v>
      </c>
      <c r="AV148" s="217">
        <v>10400</v>
      </c>
      <c r="AW148" s="217">
        <v>6</v>
      </c>
      <c r="AX148" s="217">
        <v>7569</v>
      </c>
      <c r="AY148" s="217">
        <v>4</v>
      </c>
      <c r="AZ148" s="217">
        <v>6617</v>
      </c>
      <c r="BA148" s="228">
        <f t="shared" si="93"/>
        <v>21</v>
      </c>
      <c r="BB148" s="229">
        <f t="shared" si="94"/>
        <v>34</v>
      </c>
      <c r="BC148" s="309">
        <f t="shared" si="97"/>
        <v>87</v>
      </c>
      <c r="BD148" s="309">
        <f t="shared" si="95"/>
        <v>145</v>
      </c>
      <c r="BE148" s="312">
        <f t="shared" si="96"/>
        <v>1.66666666666667</v>
      </c>
    </row>
    <row r="149" spans="1:57">
      <c r="A149" s="210" t="s">
        <v>111</v>
      </c>
      <c r="B149" s="209" t="s">
        <v>206</v>
      </c>
      <c r="C149" s="209"/>
      <c r="D149" s="217"/>
      <c r="E149" s="210" t="s">
        <v>257</v>
      </c>
      <c r="F149" s="219">
        <v>4</v>
      </c>
      <c r="G149" s="217">
        <v>2</v>
      </c>
      <c r="H149" s="217">
        <v>1</v>
      </c>
      <c r="I149" s="217">
        <v>2</v>
      </c>
      <c r="J149" s="217">
        <v>1</v>
      </c>
      <c r="K149" s="217">
        <v>2</v>
      </c>
      <c r="L149" s="217">
        <v>2</v>
      </c>
      <c r="M149" s="217">
        <v>2</v>
      </c>
      <c r="N149" s="217">
        <v>2</v>
      </c>
      <c r="O149" s="228">
        <f t="shared" si="87"/>
        <v>32</v>
      </c>
      <c r="P149" s="217">
        <f t="shared" si="88"/>
        <v>14</v>
      </c>
      <c r="Q149" s="217">
        <v>1</v>
      </c>
      <c r="R149" s="217">
        <v>5</v>
      </c>
      <c r="S149" s="217">
        <v>2</v>
      </c>
      <c r="T149" s="217">
        <v>2</v>
      </c>
      <c r="U149" s="217">
        <v>3</v>
      </c>
      <c r="V149" s="217">
        <v>1</v>
      </c>
      <c r="W149" s="217">
        <v>2</v>
      </c>
      <c r="X149" s="228">
        <f t="shared" si="89"/>
        <v>28</v>
      </c>
      <c r="Y149" s="229">
        <f t="shared" si="90"/>
        <v>16</v>
      </c>
      <c r="Z149" s="217">
        <v>3</v>
      </c>
      <c r="AA149" s="217">
        <v>2</v>
      </c>
      <c r="AB149" s="217">
        <v>1</v>
      </c>
      <c r="AC149" s="217">
        <v>1</v>
      </c>
      <c r="AD149" s="217">
        <v>4</v>
      </c>
      <c r="AE149" s="217">
        <v>2</v>
      </c>
      <c r="AF149" s="217">
        <v>4648</v>
      </c>
      <c r="AG149" s="217">
        <v>4</v>
      </c>
      <c r="AH149" s="217">
        <v>1997</v>
      </c>
      <c r="AI149" s="228">
        <f t="shared" si="91"/>
        <v>28</v>
      </c>
      <c r="AJ149" s="229">
        <f t="shared" si="92"/>
        <v>17</v>
      </c>
      <c r="AK149" s="217">
        <v>4</v>
      </c>
      <c r="AL149" s="217">
        <v>6848</v>
      </c>
      <c r="AM149" s="217">
        <v>1</v>
      </c>
      <c r="AN149" s="230">
        <v>999</v>
      </c>
      <c r="AO149" s="230">
        <v>2</v>
      </c>
      <c r="AP149" s="230">
        <v>2999</v>
      </c>
      <c r="AQ149" s="217">
        <v>1</v>
      </c>
      <c r="AR149" s="217">
        <v>1999</v>
      </c>
      <c r="AS149" s="217">
        <v>1</v>
      </c>
      <c r="AT149" s="217">
        <v>1999</v>
      </c>
      <c r="AU149" s="217">
        <v>1</v>
      </c>
      <c r="AV149" s="217">
        <v>999</v>
      </c>
      <c r="AW149" s="217">
        <v>2</v>
      </c>
      <c r="AX149" s="217">
        <v>2849</v>
      </c>
      <c r="AY149" s="217">
        <v>1</v>
      </c>
      <c r="AZ149" s="217">
        <v>2298</v>
      </c>
      <c r="BA149" s="228">
        <f t="shared" si="93"/>
        <v>28</v>
      </c>
      <c r="BB149" s="229">
        <f t="shared" si="94"/>
        <v>13</v>
      </c>
      <c r="BC149" s="309">
        <f t="shared" si="97"/>
        <v>116</v>
      </c>
      <c r="BD149" s="309">
        <f t="shared" si="95"/>
        <v>60</v>
      </c>
      <c r="BE149" s="312">
        <f t="shared" si="96"/>
        <v>0.517241379310345</v>
      </c>
    </row>
    <row r="150" spans="1:57">
      <c r="A150" s="210" t="s">
        <v>125</v>
      </c>
      <c r="B150" s="209" t="s">
        <v>206</v>
      </c>
      <c r="C150" s="209"/>
      <c r="D150" s="217"/>
      <c r="E150" s="210" t="s">
        <v>258</v>
      </c>
      <c r="F150" s="219">
        <v>4</v>
      </c>
      <c r="G150" s="217">
        <v>1</v>
      </c>
      <c r="H150" s="217">
        <v>2</v>
      </c>
      <c r="I150" s="217">
        <v>1</v>
      </c>
      <c r="J150" s="217">
        <v>2</v>
      </c>
      <c r="K150" s="217">
        <v>1</v>
      </c>
      <c r="L150" s="217">
        <v>0</v>
      </c>
      <c r="M150" s="217">
        <v>2</v>
      </c>
      <c r="N150" s="217">
        <v>0</v>
      </c>
      <c r="O150" s="228">
        <f t="shared" si="87"/>
        <v>32</v>
      </c>
      <c r="P150" s="217">
        <f t="shared" si="88"/>
        <v>9</v>
      </c>
      <c r="Q150" s="217">
        <v>0</v>
      </c>
      <c r="R150" s="217">
        <v>1</v>
      </c>
      <c r="S150" s="217">
        <v>0</v>
      </c>
      <c r="T150" s="217">
        <v>1</v>
      </c>
      <c r="U150" s="217">
        <v>0</v>
      </c>
      <c r="V150" s="217">
        <v>0</v>
      </c>
      <c r="W150" s="217">
        <v>1</v>
      </c>
      <c r="X150" s="228">
        <f t="shared" si="89"/>
        <v>28</v>
      </c>
      <c r="Y150" s="229">
        <f t="shared" si="90"/>
        <v>3</v>
      </c>
      <c r="Z150" s="217">
        <v>0</v>
      </c>
      <c r="AA150" s="217">
        <v>1</v>
      </c>
      <c r="AB150" s="217">
        <v>0</v>
      </c>
      <c r="AC150" s="217">
        <v>2</v>
      </c>
      <c r="AD150" s="217">
        <v>0</v>
      </c>
      <c r="AE150" s="217">
        <v>2</v>
      </c>
      <c r="AF150" s="217">
        <v>2499</v>
      </c>
      <c r="AG150" s="217">
        <v>1</v>
      </c>
      <c r="AH150" s="217">
        <v>2099</v>
      </c>
      <c r="AI150" s="228">
        <f t="shared" si="91"/>
        <v>28</v>
      </c>
      <c r="AJ150" s="229">
        <f t="shared" si="92"/>
        <v>6</v>
      </c>
      <c r="AK150" s="217">
        <v>2</v>
      </c>
      <c r="AL150" s="217">
        <v>3899</v>
      </c>
      <c r="AM150" s="217">
        <v>1</v>
      </c>
      <c r="AN150" s="230">
        <v>2299</v>
      </c>
      <c r="AO150" s="230">
        <v>0</v>
      </c>
      <c r="AP150" s="230">
        <v>0</v>
      </c>
      <c r="AQ150" s="217">
        <v>1</v>
      </c>
      <c r="AR150" s="217">
        <v>1499</v>
      </c>
      <c r="AS150" s="217">
        <v>2</v>
      </c>
      <c r="AT150" s="217">
        <v>3299</v>
      </c>
      <c r="AU150" s="217">
        <v>2</v>
      </c>
      <c r="AV150" s="217">
        <v>2299</v>
      </c>
      <c r="AW150" s="217">
        <v>2</v>
      </c>
      <c r="AX150" s="217">
        <v>3299</v>
      </c>
      <c r="AY150" s="217">
        <v>1</v>
      </c>
      <c r="AZ150" s="217">
        <v>1499</v>
      </c>
      <c r="BA150" s="228">
        <f t="shared" si="93"/>
        <v>28</v>
      </c>
      <c r="BB150" s="229">
        <f t="shared" si="94"/>
        <v>11</v>
      </c>
      <c r="BC150" s="309">
        <f t="shared" si="97"/>
        <v>116</v>
      </c>
      <c r="BD150" s="309">
        <f t="shared" si="95"/>
        <v>29</v>
      </c>
      <c r="BE150" s="312">
        <f t="shared" si="96"/>
        <v>0.25</v>
      </c>
    </row>
    <row r="151" spans="1:57">
      <c r="A151" s="210" t="s">
        <v>125</v>
      </c>
      <c r="B151" s="209" t="s">
        <v>206</v>
      </c>
      <c r="C151" s="209"/>
      <c r="D151" s="217"/>
      <c r="E151" s="210" t="s">
        <v>259</v>
      </c>
      <c r="F151" s="219">
        <v>3</v>
      </c>
      <c r="G151" s="217">
        <v>0</v>
      </c>
      <c r="H151" s="217">
        <v>0</v>
      </c>
      <c r="I151" s="217">
        <v>0</v>
      </c>
      <c r="J151" s="217">
        <v>0</v>
      </c>
      <c r="K151" s="217">
        <v>1</v>
      </c>
      <c r="L151" s="217">
        <v>4</v>
      </c>
      <c r="M151" s="217">
        <v>8</v>
      </c>
      <c r="N151" s="217">
        <v>3</v>
      </c>
      <c r="O151" s="228">
        <f t="shared" si="87"/>
        <v>24</v>
      </c>
      <c r="P151" s="217">
        <f t="shared" si="88"/>
        <v>16</v>
      </c>
      <c r="Q151" s="217">
        <v>0</v>
      </c>
      <c r="R151" s="217">
        <v>2</v>
      </c>
      <c r="S151" s="217">
        <v>0</v>
      </c>
      <c r="T151" s="217">
        <v>4</v>
      </c>
      <c r="U151" s="217">
        <v>2</v>
      </c>
      <c r="V151" s="217">
        <v>4</v>
      </c>
      <c r="W151" s="217">
        <v>1</v>
      </c>
      <c r="X151" s="228">
        <f t="shared" si="89"/>
        <v>21</v>
      </c>
      <c r="Y151" s="229">
        <f t="shared" si="90"/>
        <v>13</v>
      </c>
      <c r="Z151" s="217">
        <v>0</v>
      </c>
      <c r="AA151" s="217">
        <v>2</v>
      </c>
      <c r="AB151" s="217">
        <v>0</v>
      </c>
      <c r="AC151" s="217">
        <v>0</v>
      </c>
      <c r="AD151" s="217">
        <v>0</v>
      </c>
      <c r="AE151" s="217">
        <v>8</v>
      </c>
      <c r="AF151" s="217">
        <v>10316</v>
      </c>
      <c r="AG151" s="217">
        <v>1</v>
      </c>
      <c r="AH151" s="217">
        <v>1949</v>
      </c>
      <c r="AI151" s="228">
        <f t="shared" si="91"/>
        <v>21</v>
      </c>
      <c r="AJ151" s="229">
        <f t="shared" si="92"/>
        <v>11</v>
      </c>
      <c r="AK151" s="217">
        <v>0</v>
      </c>
      <c r="AL151" s="217">
        <v>0</v>
      </c>
      <c r="AM151" s="217">
        <v>3</v>
      </c>
      <c r="AN151" s="230">
        <v>3708</v>
      </c>
      <c r="AO151" s="230">
        <v>1</v>
      </c>
      <c r="AP151" s="230">
        <v>1749</v>
      </c>
      <c r="AQ151" s="217">
        <v>1</v>
      </c>
      <c r="AR151" s="217">
        <v>1299</v>
      </c>
      <c r="AS151" s="217">
        <v>1</v>
      </c>
      <c r="AT151" s="217">
        <v>1299</v>
      </c>
      <c r="AU151" s="217">
        <v>4</v>
      </c>
      <c r="AV151" s="217">
        <v>4518</v>
      </c>
      <c r="AW151" s="217">
        <v>1</v>
      </c>
      <c r="AX151" s="217">
        <v>1299</v>
      </c>
      <c r="AY151" s="217">
        <v>0</v>
      </c>
      <c r="AZ151" s="217">
        <v>0</v>
      </c>
      <c r="BA151" s="228">
        <f t="shared" si="93"/>
        <v>21</v>
      </c>
      <c r="BB151" s="229">
        <f t="shared" si="94"/>
        <v>11</v>
      </c>
      <c r="BC151" s="309">
        <f t="shared" si="97"/>
        <v>87</v>
      </c>
      <c r="BD151" s="309">
        <f t="shared" si="95"/>
        <v>51</v>
      </c>
      <c r="BE151" s="312">
        <f t="shared" si="96"/>
        <v>0.586206896551724</v>
      </c>
    </row>
    <row r="152" spans="1:57">
      <c r="A152" s="210" t="s">
        <v>25</v>
      </c>
      <c r="B152" s="209" t="s">
        <v>206</v>
      </c>
      <c r="C152" s="209"/>
      <c r="D152" s="217"/>
      <c r="E152" s="210" t="s">
        <v>260</v>
      </c>
      <c r="F152" s="219">
        <v>4</v>
      </c>
      <c r="G152" s="217">
        <v>0</v>
      </c>
      <c r="H152" s="217">
        <v>0</v>
      </c>
      <c r="I152" s="217">
        <v>0</v>
      </c>
      <c r="J152" s="217">
        <v>0</v>
      </c>
      <c r="K152" s="217">
        <v>0</v>
      </c>
      <c r="L152" s="217">
        <v>0</v>
      </c>
      <c r="M152" s="217">
        <v>0</v>
      </c>
      <c r="N152" s="217">
        <v>0</v>
      </c>
      <c r="O152" s="228">
        <f t="shared" si="87"/>
        <v>32</v>
      </c>
      <c r="P152" s="217">
        <f t="shared" si="88"/>
        <v>0</v>
      </c>
      <c r="Q152" s="217">
        <v>0</v>
      </c>
      <c r="R152" s="217">
        <v>0</v>
      </c>
      <c r="S152" s="217">
        <v>0</v>
      </c>
      <c r="T152" s="217">
        <v>0</v>
      </c>
      <c r="U152" s="217">
        <v>0</v>
      </c>
      <c r="V152" s="217">
        <v>0</v>
      </c>
      <c r="W152" s="217">
        <v>0</v>
      </c>
      <c r="X152" s="228">
        <f t="shared" si="89"/>
        <v>28</v>
      </c>
      <c r="Y152" s="229">
        <f t="shared" si="90"/>
        <v>0</v>
      </c>
      <c r="Z152" s="217">
        <v>0</v>
      </c>
      <c r="AA152" s="217">
        <v>0</v>
      </c>
      <c r="AB152" s="217">
        <v>0</v>
      </c>
      <c r="AC152" s="217">
        <v>0</v>
      </c>
      <c r="AD152" s="217">
        <v>0</v>
      </c>
      <c r="AE152" s="217">
        <v>0</v>
      </c>
      <c r="AF152" s="217">
        <v>0</v>
      </c>
      <c r="AG152" s="217">
        <v>1</v>
      </c>
      <c r="AH152" s="217">
        <v>0</v>
      </c>
      <c r="AI152" s="228">
        <f t="shared" si="91"/>
        <v>28</v>
      </c>
      <c r="AJ152" s="229">
        <f t="shared" si="92"/>
        <v>1</v>
      </c>
      <c r="AK152" s="217">
        <v>0</v>
      </c>
      <c r="AL152" s="217">
        <v>0</v>
      </c>
      <c r="AM152" s="217">
        <v>0</v>
      </c>
      <c r="AN152" s="230">
        <v>0</v>
      </c>
      <c r="AO152" s="230">
        <v>0</v>
      </c>
      <c r="AP152" s="230">
        <v>0</v>
      </c>
      <c r="AQ152" s="217">
        <v>0</v>
      </c>
      <c r="AR152" s="217">
        <v>0</v>
      </c>
      <c r="AS152" s="217">
        <v>0</v>
      </c>
      <c r="AT152" s="217">
        <v>0</v>
      </c>
      <c r="AU152" s="217">
        <v>0</v>
      </c>
      <c r="AV152" s="217">
        <v>0</v>
      </c>
      <c r="AW152" s="217">
        <v>0</v>
      </c>
      <c r="AX152" s="217">
        <v>0</v>
      </c>
      <c r="AY152" s="217">
        <v>0</v>
      </c>
      <c r="AZ152" s="217">
        <v>0</v>
      </c>
      <c r="BA152" s="228">
        <f t="shared" si="93"/>
        <v>28</v>
      </c>
      <c r="BB152" s="229">
        <f t="shared" si="94"/>
        <v>0</v>
      </c>
      <c r="BC152" s="309">
        <f t="shared" si="97"/>
        <v>116</v>
      </c>
      <c r="BD152" s="309">
        <f t="shared" si="95"/>
        <v>1</v>
      </c>
      <c r="BE152" s="312">
        <f t="shared" si="96"/>
        <v>0.00862068965517241</v>
      </c>
    </row>
    <row r="153" spans="1:57">
      <c r="A153" s="210" t="s">
        <v>25</v>
      </c>
      <c r="B153" s="209" t="s">
        <v>206</v>
      </c>
      <c r="C153" s="209"/>
      <c r="D153" s="217"/>
      <c r="E153" s="210" t="s">
        <v>262</v>
      </c>
      <c r="F153" s="219">
        <v>3</v>
      </c>
      <c r="G153" s="217">
        <v>3</v>
      </c>
      <c r="H153" s="217">
        <v>4</v>
      </c>
      <c r="I153" s="217">
        <v>3</v>
      </c>
      <c r="J153" s="217">
        <v>3</v>
      </c>
      <c r="K153" s="217">
        <v>7</v>
      </c>
      <c r="L153" s="217">
        <v>6</v>
      </c>
      <c r="M153" s="217">
        <v>6</v>
      </c>
      <c r="N153" s="217">
        <v>17</v>
      </c>
      <c r="O153" s="228">
        <f t="shared" ref="O153:O166" si="98">F153*8</f>
        <v>24</v>
      </c>
      <c r="P153" s="217">
        <f t="shared" ref="P153:P166" si="99">G153+H153+I153+J153+K153+L153+M153+N153</f>
        <v>49</v>
      </c>
      <c r="Q153" s="217">
        <v>4</v>
      </c>
      <c r="R153" s="217">
        <v>3</v>
      </c>
      <c r="S153" s="217">
        <v>4</v>
      </c>
      <c r="T153" s="217">
        <v>4</v>
      </c>
      <c r="U153" s="217">
        <v>4</v>
      </c>
      <c r="V153" s="217">
        <v>6</v>
      </c>
      <c r="W153" s="217">
        <v>6</v>
      </c>
      <c r="X153" s="228">
        <f t="shared" ref="X153:X166" si="100">(F153*7)</f>
        <v>21</v>
      </c>
      <c r="Y153" s="229">
        <f t="shared" ref="Y153:Y166" si="101">SUM(Q153:W153)</f>
        <v>31</v>
      </c>
      <c r="Z153" s="217">
        <v>5</v>
      </c>
      <c r="AA153" s="217">
        <v>4</v>
      </c>
      <c r="AB153" s="217">
        <v>3</v>
      </c>
      <c r="AC153" s="217">
        <v>8</v>
      </c>
      <c r="AD153" s="217">
        <v>5</v>
      </c>
      <c r="AE153" s="217">
        <v>7</v>
      </c>
      <c r="AF153" s="217">
        <v>11000</v>
      </c>
      <c r="AG153" s="217">
        <v>8</v>
      </c>
      <c r="AH153" s="217">
        <v>11000</v>
      </c>
      <c r="AI153" s="228">
        <f t="shared" ref="AI153:AI166" si="102">(F153*7)</f>
        <v>21</v>
      </c>
      <c r="AJ153" s="229">
        <f t="shared" si="92"/>
        <v>40</v>
      </c>
      <c r="AK153" s="217">
        <v>7</v>
      </c>
      <c r="AL153" s="217">
        <v>9000</v>
      </c>
      <c r="AM153" s="217">
        <v>3</v>
      </c>
      <c r="AN153" s="230">
        <v>5000</v>
      </c>
      <c r="AO153" s="230">
        <v>3</v>
      </c>
      <c r="AP153" s="230">
        <v>4000</v>
      </c>
      <c r="AQ153" s="217">
        <v>4</v>
      </c>
      <c r="AR153" s="217">
        <v>7000</v>
      </c>
      <c r="AS153" s="217">
        <v>4</v>
      </c>
      <c r="AT153" s="217">
        <v>7000</v>
      </c>
      <c r="AU153" s="217">
        <v>5</v>
      </c>
      <c r="AV153" s="217">
        <v>7000</v>
      </c>
      <c r="AW153" s="217">
        <v>5</v>
      </c>
      <c r="AX153" s="217">
        <v>7000</v>
      </c>
      <c r="AY153" s="217">
        <v>4</v>
      </c>
      <c r="AZ153" s="217">
        <v>5000</v>
      </c>
      <c r="BA153" s="228">
        <f t="shared" si="93"/>
        <v>21</v>
      </c>
      <c r="BB153" s="229">
        <f t="shared" si="94"/>
        <v>35</v>
      </c>
      <c r="BC153" s="309">
        <f t="shared" si="97"/>
        <v>87</v>
      </c>
      <c r="BD153" s="309">
        <f t="shared" si="95"/>
        <v>155</v>
      </c>
      <c r="BE153" s="312">
        <f t="shared" si="96"/>
        <v>1.7816091954023</v>
      </c>
    </row>
    <row r="154" spans="1:57">
      <c r="A154" s="210" t="s">
        <v>125</v>
      </c>
      <c r="B154" s="209" t="s">
        <v>206</v>
      </c>
      <c r="C154" s="209"/>
      <c r="D154" s="217"/>
      <c r="E154" s="210" t="s">
        <v>264</v>
      </c>
      <c r="F154" s="219">
        <v>4</v>
      </c>
      <c r="G154" s="217">
        <v>2</v>
      </c>
      <c r="H154" s="217">
        <v>0</v>
      </c>
      <c r="I154" s="217">
        <v>0</v>
      </c>
      <c r="J154" s="217">
        <v>3</v>
      </c>
      <c r="K154" s="217">
        <v>0</v>
      </c>
      <c r="L154" s="217">
        <v>2</v>
      </c>
      <c r="M154" s="217">
        <v>0</v>
      </c>
      <c r="N154" s="217">
        <v>2</v>
      </c>
      <c r="O154" s="228">
        <f t="shared" si="98"/>
        <v>32</v>
      </c>
      <c r="P154" s="217">
        <f t="shared" si="99"/>
        <v>9</v>
      </c>
      <c r="Q154" s="217">
        <v>2</v>
      </c>
      <c r="R154" s="217">
        <v>1</v>
      </c>
      <c r="S154" s="217">
        <v>0</v>
      </c>
      <c r="T154" s="217">
        <v>0</v>
      </c>
      <c r="U154" s="217">
        <v>1</v>
      </c>
      <c r="V154" s="217">
        <v>0</v>
      </c>
      <c r="W154" s="217">
        <v>1</v>
      </c>
      <c r="X154" s="228">
        <f t="shared" si="100"/>
        <v>28</v>
      </c>
      <c r="Y154" s="229">
        <f t="shared" si="101"/>
        <v>5</v>
      </c>
      <c r="Z154" s="217">
        <v>4</v>
      </c>
      <c r="AA154" s="217">
        <v>2</v>
      </c>
      <c r="AB154" s="217">
        <v>0</v>
      </c>
      <c r="AC154" s="217">
        <v>0</v>
      </c>
      <c r="AD154" s="217">
        <v>0</v>
      </c>
      <c r="AE154" s="217">
        <v>0</v>
      </c>
      <c r="AF154" s="217">
        <v>0</v>
      </c>
      <c r="AG154" s="217">
        <v>1</v>
      </c>
      <c r="AH154" s="217">
        <v>1849</v>
      </c>
      <c r="AI154" s="228">
        <f t="shared" si="102"/>
        <v>28</v>
      </c>
      <c r="AJ154" s="229">
        <f t="shared" si="92"/>
        <v>7</v>
      </c>
      <c r="AK154" s="217">
        <v>0</v>
      </c>
      <c r="AL154" s="217">
        <v>0</v>
      </c>
      <c r="AM154" s="217">
        <v>1</v>
      </c>
      <c r="AN154" s="230">
        <v>1849</v>
      </c>
      <c r="AO154" s="230">
        <v>1</v>
      </c>
      <c r="AP154" s="230">
        <v>999</v>
      </c>
      <c r="AQ154" s="217">
        <v>1</v>
      </c>
      <c r="AR154" s="217">
        <v>999</v>
      </c>
      <c r="AS154" s="217">
        <v>3</v>
      </c>
      <c r="AT154" s="217">
        <v>3119</v>
      </c>
      <c r="AU154" s="217">
        <v>1</v>
      </c>
      <c r="AV154" s="217">
        <v>1149</v>
      </c>
      <c r="AW154" s="217">
        <v>3</v>
      </c>
      <c r="AX154" s="217">
        <v>3119</v>
      </c>
      <c r="AY154" s="217">
        <v>1</v>
      </c>
      <c r="AZ154" s="217">
        <v>1999</v>
      </c>
      <c r="BA154" s="228">
        <f t="shared" si="93"/>
        <v>28</v>
      </c>
      <c r="BB154" s="229">
        <f t="shared" si="94"/>
        <v>11</v>
      </c>
      <c r="BC154" s="309">
        <f t="shared" si="97"/>
        <v>116</v>
      </c>
      <c r="BD154" s="309">
        <f t="shared" si="95"/>
        <v>32</v>
      </c>
      <c r="BE154" s="312">
        <f t="shared" si="96"/>
        <v>0.275862068965517</v>
      </c>
    </row>
    <row r="155" spans="1:57">
      <c r="A155" s="210" t="s">
        <v>160</v>
      </c>
      <c r="B155" s="209" t="s">
        <v>206</v>
      </c>
      <c r="C155" s="209"/>
      <c r="D155" s="217"/>
      <c r="E155" s="210" t="s">
        <v>266</v>
      </c>
      <c r="F155" s="219">
        <v>3</v>
      </c>
      <c r="G155" s="217">
        <v>0</v>
      </c>
      <c r="H155" s="217">
        <v>0</v>
      </c>
      <c r="I155" s="217">
        <v>0</v>
      </c>
      <c r="J155" s="217">
        <v>1</v>
      </c>
      <c r="K155" s="217">
        <v>1</v>
      </c>
      <c r="L155" s="217">
        <v>0</v>
      </c>
      <c r="M155" s="217">
        <v>0</v>
      </c>
      <c r="N155" s="217">
        <v>2</v>
      </c>
      <c r="O155" s="228">
        <f t="shared" si="98"/>
        <v>24</v>
      </c>
      <c r="P155" s="217">
        <f t="shared" si="99"/>
        <v>4</v>
      </c>
      <c r="Q155" s="217">
        <v>0</v>
      </c>
      <c r="R155" s="217">
        <v>0</v>
      </c>
      <c r="S155" s="217">
        <v>2</v>
      </c>
      <c r="T155" s="217">
        <v>4</v>
      </c>
      <c r="U155" s="217">
        <v>1</v>
      </c>
      <c r="V155" s="217">
        <v>1</v>
      </c>
      <c r="W155" s="217">
        <v>3</v>
      </c>
      <c r="X155" s="228">
        <f t="shared" si="100"/>
        <v>21</v>
      </c>
      <c r="Y155" s="229">
        <f t="shared" si="101"/>
        <v>11</v>
      </c>
      <c r="Z155" s="217">
        <v>4</v>
      </c>
      <c r="AA155" s="217">
        <v>0</v>
      </c>
      <c r="AB155" s="217">
        <v>2</v>
      </c>
      <c r="AC155" s="217">
        <v>1</v>
      </c>
      <c r="AD155" s="217">
        <v>0</v>
      </c>
      <c r="AE155" s="217">
        <v>0</v>
      </c>
      <c r="AF155" s="217">
        <v>0</v>
      </c>
      <c r="AG155" s="217">
        <v>1</v>
      </c>
      <c r="AH155" s="217">
        <v>1200</v>
      </c>
      <c r="AI155" s="228">
        <f t="shared" si="102"/>
        <v>21</v>
      </c>
      <c r="AJ155" s="229">
        <f t="shared" si="92"/>
        <v>8</v>
      </c>
      <c r="AK155" s="217">
        <v>0</v>
      </c>
      <c r="AL155" s="217">
        <v>0</v>
      </c>
      <c r="AM155" s="217">
        <v>3</v>
      </c>
      <c r="AN155" s="230">
        <v>2239</v>
      </c>
      <c r="AO155" s="230">
        <v>5</v>
      </c>
      <c r="AP155" s="230">
        <v>4959</v>
      </c>
      <c r="AQ155" s="217">
        <v>0</v>
      </c>
      <c r="AR155" s="217">
        <v>0</v>
      </c>
      <c r="AS155" s="217">
        <v>0</v>
      </c>
      <c r="AT155" s="217">
        <v>0</v>
      </c>
      <c r="AU155" s="217">
        <v>0</v>
      </c>
      <c r="AV155" s="217">
        <v>0</v>
      </c>
      <c r="AW155" s="217">
        <v>6</v>
      </c>
      <c r="AX155" s="217">
        <v>6088</v>
      </c>
      <c r="AY155" s="217">
        <v>0</v>
      </c>
      <c r="AZ155" s="217">
        <v>0</v>
      </c>
      <c r="BA155" s="228">
        <f t="shared" si="93"/>
        <v>21</v>
      </c>
      <c r="BB155" s="229">
        <f t="shared" si="94"/>
        <v>14</v>
      </c>
      <c r="BC155" s="309">
        <f t="shared" si="97"/>
        <v>87</v>
      </c>
      <c r="BD155" s="309">
        <f t="shared" si="95"/>
        <v>37</v>
      </c>
      <c r="BE155" s="312">
        <f t="shared" si="96"/>
        <v>0.425287356321839</v>
      </c>
    </row>
    <row r="156" spans="1:57">
      <c r="A156" s="210" t="s">
        <v>125</v>
      </c>
      <c r="B156" s="209" t="s">
        <v>206</v>
      </c>
      <c r="C156" s="209"/>
      <c r="D156" s="217"/>
      <c r="E156" s="210" t="s">
        <v>267</v>
      </c>
      <c r="F156" s="219">
        <v>3</v>
      </c>
      <c r="G156" s="316">
        <v>4</v>
      </c>
      <c r="H156" s="316">
        <v>4</v>
      </c>
      <c r="I156" s="316">
        <v>7</v>
      </c>
      <c r="J156" s="316">
        <v>4</v>
      </c>
      <c r="K156" s="316">
        <v>6</v>
      </c>
      <c r="L156" s="316">
        <v>5</v>
      </c>
      <c r="M156" s="316">
        <v>1</v>
      </c>
      <c r="N156" s="316">
        <v>4</v>
      </c>
      <c r="O156" s="228">
        <f t="shared" si="98"/>
        <v>24</v>
      </c>
      <c r="P156" s="217">
        <f t="shared" si="99"/>
        <v>35</v>
      </c>
      <c r="Q156" s="316">
        <v>4</v>
      </c>
      <c r="R156" s="316">
        <v>0</v>
      </c>
      <c r="S156" s="316">
        <v>4</v>
      </c>
      <c r="T156" s="316">
        <v>4</v>
      </c>
      <c r="U156" s="316">
        <v>0</v>
      </c>
      <c r="V156" s="316">
        <v>0</v>
      </c>
      <c r="W156" s="316">
        <v>1</v>
      </c>
      <c r="X156" s="228">
        <f t="shared" si="100"/>
        <v>21</v>
      </c>
      <c r="Y156" s="229">
        <f t="shared" si="101"/>
        <v>13</v>
      </c>
      <c r="Z156" s="316">
        <v>0</v>
      </c>
      <c r="AA156" s="316">
        <v>2</v>
      </c>
      <c r="AB156" s="316">
        <v>0</v>
      </c>
      <c r="AC156" s="316">
        <v>2</v>
      </c>
      <c r="AD156" s="316">
        <v>0</v>
      </c>
      <c r="AE156" s="316">
        <v>2</v>
      </c>
      <c r="AF156" s="316">
        <v>2119</v>
      </c>
      <c r="AG156" s="316">
        <v>4</v>
      </c>
      <c r="AH156" s="316">
        <v>4958</v>
      </c>
      <c r="AI156" s="228">
        <f t="shared" si="102"/>
        <v>21</v>
      </c>
      <c r="AJ156" s="229">
        <f t="shared" si="92"/>
        <v>10</v>
      </c>
      <c r="AK156" s="316">
        <v>0</v>
      </c>
      <c r="AL156" s="316">
        <v>0</v>
      </c>
      <c r="AM156" s="316">
        <v>1</v>
      </c>
      <c r="AN156" s="326">
        <v>1650</v>
      </c>
      <c r="AO156" s="326">
        <v>0</v>
      </c>
      <c r="AP156" s="326">
        <v>0</v>
      </c>
      <c r="AQ156" s="314">
        <v>0</v>
      </c>
      <c r="AR156" s="314">
        <v>0</v>
      </c>
      <c r="AS156" s="316">
        <v>12</v>
      </c>
      <c r="AT156" s="316">
        <v>13676</v>
      </c>
      <c r="AU156" s="316">
        <v>0</v>
      </c>
      <c r="AV156" s="316">
        <v>0</v>
      </c>
      <c r="AW156" s="316">
        <v>12</v>
      </c>
      <c r="AX156" s="316">
        <v>13676</v>
      </c>
      <c r="AY156" s="316">
        <v>3</v>
      </c>
      <c r="AZ156" s="316">
        <v>3638</v>
      </c>
      <c r="BA156" s="228">
        <f t="shared" si="93"/>
        <v>21</v>
      </c>
      <c r="BB156" s="229">
        <f t="shared" si="94"/>
        <v>28</v>
      </c>
      <c r="BC156" s="309">
        <f t="shared" si="97"/>
        <v>87</v>
      </c>
      <c r="BD156" s="309">
        <f t="shared" si="95"/>
        <v>86</v>
      </c>
      <c r="BE156" s="312">
        <f t="shared" si="96"/>
        <v>0.988505747126437</v>
      </c>
    </row>
    <row r="157" spans="1:57">
      <c r="A157" s="210" t="s">
        <v>125</v>
      </c>
      <c r="B157" s="209" t="s">
        <v>206</v>
      </c>
      <c r="C157" s="209"/>
      <c r="D157" s="217"/>
      <c r="E157" s="210" t="s">
        <v>268</v>
      </c>
      <c r="F157" s="219">
        <v>3</v>
      </c>
      <c r="G157" s="217">
        <v>1</v>
      </c>
      <c r="H157" s="217">
        <v>3</v>
      </c>
      <c r="I157" s="217">
        <v>1</v>
      </c>
      <c r="J157" s="217">
        <v>1</v>
      </c>
      <c r="K157" s="217">
        <v>0</v>
      </c>
      <c r="L157" s="217">
        <v>0</v>
      </c>
      <c r="M157" s="217">
        <v>2</v>
      </c>
      <c r="N157" s="217">
        <v>1</v>
      </c>
      <c r="O157" s="228">
        <f t="shared" si="98"/>
        <v>24</v>
      </c>
      <c r="P157" s="217">
        <f t="shared" si="99"/>
        <v>9</v>
      </c>
      <c r="Q157" s="217">
        <v>1</v>
      </c>
      <c r="R157" s="217">
        <v>3</v>
      </c>
      <c r="S157" s="217">
        <v>0</v>
      </c>
      <c r="T157" s="217">
        <v>0</v>
      </c>
      <c r="U157" s="217">
        <v>1</v>
      </c>
      <c r="V157" s="217">
        <v>1</v>
      </c>
      <c r="W157" s="217">
        <v>4</v>
      </c>
      <c r="X157" s="228">
        <f t="shared" si="100"/>
        <v>21</v>
      </c>
      <c r="Y157" s="229">
        <f t="shared" si="101"/>
        <v>10</v>
      </c>
      <c r="Z157" s="217">
        <v>1</v>
      </c>
      <c r="AA157" s="217">
        <v>4</v>
      </c>
      <c r="AB157" s="217">
        <v>0</v>
      </c>
      <c r="AC157" s="217">
        <v>1</v>
      </c>
      <c r="AD157" s="217">
        <v>0</v>
      </c>
      <c r="AE157" s="217">
        <v>1</v>
      </c>
      <c r="AF157" s="217">
        <v>1999</v>
      </c>
      <c r="AG157" s="217">
        <v>0</v>
      </c>
      <c r="AH157" s="217">
        <v>0</v>
      </c>
      <c r="AI157" s="228">
        <f t="shared" si="102"/>
        <v>21</v>
      </c>
      <c r="AJ157" s="229">
        <f t="shared" si="92"/>
        <v>7</v>
      </c>
      <c r="AK157" s="217">
        <v>3</v>
      </c>
      <c r="AL157" s="217">
        <v>4299</v>
      </c>
      <c r="AM157" s="217">
        <v>1</v>
      </c>
      <c r="AN157" s="217">
        <v>1749</v>
      </c>
      <c r="AO157" s="217">
        <v>1</v>
      </c>
      <c r="AP157" s="217">
        <v>1799</v>
      </c>
      <c r="AQ157" s="217">
        <v>1</v>
      </c>
      <c r="AR157" s="217">
        <v>999</v>
      </c>
      <c r="AS157" s="217">
        <v>3</v>
      </c>
      <c r="AT157" s="217">
        <v>2318</v>
      </c>
      <c r="AU157" s="217">
        <v>1</v>
      </c>
      <c r="AV157" s="217">
        <v>1149</v>
      </c>
      <c r="AW157" s="217">
        <v>2</v>
      </c>
      <c r="AX157" s="217">
        <v>2318</v>
      </c>
      <c r="AY157" s="217">
        <v>1</v>
      </c>
      <c r="AZ157" s="217">
        <v>999</v>
      </c>
      <c r="BA157" s="228">
        <f t="shared" si="93"/>
        <v>21</v>
      </c>
      <c r="BB157" s="229">
        <f t="shared" si="94"/>
        <v>13</v>
      </c>
      <c r="BC157" s="309">
        <f t="shared" si="97"/>
        <v>87</v>
      </c>
      <c r="BD157" s="309">
        <f t="shared" si="95"/>
        <v>39</v>
      </c>
      <c r="BE157" s="312">
        <f t="shared" si="96"/>
        <v>0.448275862068966</v>
      </c>
    </row>
    <row r="158" spans="1:57">
      <c r="A158" s="210" t="s">
        <v>125</v>
      </c>
      <c r="B158" s="209" t="s">
        <v>206</v>
      </c>
      <c r="C158" s="209"/>
      <c r="D158" s="217"/>
      <c r="E158" s="210" t="s">
        <v>269</v>
      </c>
      <c r="F158" s="219">
        <v>3</v>
      </c>
      <c r="G158" s="217">
        <v>0</v>
      </c>
      <c r="H158" s="217">
        <v>0</v>
      </c>
      <c r="I158" s="217">
        <v>0</v>
      </c>
      <c r="J158" s="217">
        <v>0</v>
      </c>
      <c r="K158" s="217">
        <v>0</v>
      </c>
      <c r="L158" s="217">
        <v>0</v>
      </c>
      <c r="M158" s="217">
        <v>0</v>
      </c>
      <c r="N158" s="217">
        <v>0</v>
      </c>
      <c r="O158" s="228">
        <f t="shared" si="98"/>
        <v>24</v>
      </c>
      <c r="P158" s="217">
        <f t="shared" si="99"/>
        <v>0</v>
      </c>
      <c r="Q158" s="217">
        <v>0</v>
      </c>
      <c r="R158" s="217">
        <v>0</v>
      </c>
      <c r="S158" s="217">
        <v>0</v>
      </c>
      <c r="T158" s="217">
        <v>0</v>
      </c>
      <c r="U158" s="217">
        <v>0</v>
      </c>
      <c r="V158" s="217">
        <v>0</v>
      </c>
      <c r="W158" s="217">
        <v>0</v>
      </c>
      <c r="X158" s="228">
        <f t="shared" si="100"/>
        <v>21</v>
      </c>
      <c r="Y158" s="229">
        <f t="shared" si="101"/>
        <v>0</v>
      </c>
      <c r="Z158" s="217">
        <v>0</v>
      </c>
      <c r="AA158" s="217">
        <v>0</v>
      </c>
      <c r="AB158" s="217">
        <v>0</v>
      </c>
      <c r="AC158" s="217">
        <v>0</v>
      </c>
      <c r="AD158" s="217">
        <v>0</v>
      </c>
      <c r="AE158" s="217">
        <v>0</v>
      </c>
      <c r="AF158" s="217">
        <v>0</v>
      </c>
      <c r="AG158" s="217">
        <v>0</v>
      </c>
      <c r="AH158" s="217">
        <v>0</v>
      </c>
      <c r="AI158" s="228">
        <f t="shared" si="102"/>
        <v>21</v>
      </c>
      <c r="AJ158" s="229">
        <f t="shared" si="92"/>
        <v>0</v>
      </c>
      <c r="AK158" s="217">
        <v>0</v>
      </c>
      <c r="AL158" s="217">
        <v>0</v>
      </c>
      <c r="AM158" s="217">
        <v>0</v>
      </c>
      <c r="AN158" s="217">
        <v>0</v>
      </c>
      <c r="AO158" s="217">
        <v>0</v>
      </c>
      <c r="AP158" s="217">
        <v>0</v>
      </c>
      <c r="AQ158" s="217">
        <v>0</v>
      </c>
      <c r="AR158" s="217">
        <v>0</v>
      </c>
      <c r="AS158" s="217">
        <v>0</v>
      </c>
      <c r="AT158" s="217">
        <v>0</v>
      </c>
      <c r="AU158" s="217">
        <v>0</v>
      </c>
      <c r="AV158" s="217">
        <v>0</v>
      </c>
      <c r="AW158" s="217">
        <v>0</v>
      </c>
      <c r="AX158" s="217">
        <v>0</v>
      </c>
      <c r="AY158" s="217">
        <v>0</v>
      </c>
      <c r="AZ158" s="217">
        <v>0</v>
      </c>
      <c r="BA158" s="228">
        <f t="shared" si="93"/>
        <v>21</v>
      </c>
      <c r="BB158" s="229">
        <f t="shared" si="94"/>
        <v>0</v>
      </c>
      <c r="BC158" s="309">
        <f t="shared" si="97"/>
        <v>87</v>
      </c>
      <c r="BD158" s="309">
        <f t="shared" si="95"/>
        <v>0</v>
      </c>
      <c r="BE158" s="312">
        <f t="shared" si="96"/>
        <v>0</v>
      </c>
    </row>
    <row r="159" spans="1:57">
      <c r="A159" s="210" t="s">
        <v>125</v>
      </c>
      <c r="B159" s="209" t="s">
        <v>206</v>
      </c>
      <c r="C159" s="209"/>
      <c r="D159" s="217"/>
      <c r="E159" s="210" t="s">
        <v>270</v>
      </c>
      <c r="F159" s="219">
        <v>3</v>
      </c>
      <c r="G159" s="217">
        <v>0</v>
      </c>
      <c r="H159" s="217">
        <v>0</v>
      </c>
      <c r="I159" s="217">
        <v>3</v>
      </c>
      <c r="J159" s="217">
        <v>0</v>
      </c>
      <c r="K159" s="217">
        <v>0</v>
      </c>
      <c r="L159" s="217">
        <v>0</v>
      </c>
      <c r="M159" s="217">
        <v>0</v>
      </c>
      <c r="N159" s="217">
        <v>14</v>
      </c>
      <c r="O159" s="228">
        <f t="shared" si="98"/>
        <v>24</v>
      </c>
      <c r="P159" s="217">
        <f t="shared" si="99"/>
        <v>17</v>
      </c>
      <c r="Q159" s="217">
        <v>0</v>
      </c>
      <c r="R159" s="217">
        <v>0</v>
      </c>
      <c r="S159" s="217">
        <v>0</v>
      </c>
      <c r="T159" s="217">
        <v>2</v>
      </c>
      <c r="U159" s="217">
        <v>0</v>
      </c>
      <c r="V159" s="217">
        <v>0</v>
      </c>
      <c r="W159" s="217">
        <v>0</v>
      </c>
      <c r="X159" s="228">
        <f t="shared" si="100"/>
        <v>21</v>
      </c>
      <c r="Y159" s="229">
        <f t="shared" si="101"/>
        <v>2</v>
      </c>
      <c r="Z159" s="217">
        <v>0</v>
      </c>
      <c r="AA159" s="217">
        <v>4</v>
      </c>
      <c r="AB159" s="217">
        <v>0</v>
      </c>
      <c r="AC159" s="217">
        <v>0</v>
      </c>
      <c r="AD159" s="217">
        <v>0</v>
      </c>
      <c r="AE159" s="217">
        <v>0</v>
      </c>
      <c r="AF159" s="217">
        <v>0</v>
      </c>
      <c r="AG159" s="217">
        <v>0</v>
      </c>
      <c r="AH159" s="217">
        <v>0</v>
      </c>
      <c r="AI159" s="228">
        <f t="shared" si="102"/>
        <v>21</v>
      </c>
      <c r="AJ159" s="229">
        <f t="shared" si="92"/>
        <v>4</v>
      </c>
      <c r="AK159" s="217">
        <v>0</v>
      </c>
      <c r="AL159" s="217">
        <v>0</v>
      </c>
      <c r="AM159" s="217">
        <v>0</v>
      </c>
      <c r="AN159" s="217">
        <v>0</v>
      </c>
      <c r="AO159" s="217">
        <v>0</v>
      </c>
      <c r="AP159" s="217">
        <v>0</v>
      </c>
      <c r="AQ159" s="217">
        <v>0</v>
      </c>
      <c r="AR159" s="217">
        <v>0</v>
      </c>
      <c r="AS159" s="217">
        <v>0</v>
      </c>
      <c r="AT159" s="217">
        <v>0</v>
      </c>
      <c r="AU159" s="217">
        <v>3</v>
      </c>
      <c r="AV159" s="217">
        <v>2909</v>
      </c>
      <c r="AW159" s="217">
        <v>0</v>
      </c>
      <c r="AX159" s="217">
        <v>0</v>
      </c>
      <c r="AY159" s="217">
        <v>0</v>
      </c>
      <c r="AZ159" s="217">
        <v>0</v>
      </c>
      <c r="BA159" s="228">
        <f t="shared" si="93"/>
        <v>21</v>
      </c>
      <c r="BB159" s="229">
        <f t="shared" si="94"/>
        <v>3</v>
      </c>
      <c r="BC159" s="309">
        <f t="shared" si="97"/>
        <v>87</v>
      </c>
      <c r="BD159" s="309">
        <f t="shared" si="95"/>
        <v>26</v>
      </c>
      <c r="BE159" s="312">
        <f t="shared" si="96"/>
        <v>0.298850574712644</v>
      </c>
    </row>
    <row r="160" spans="1:57">
      <c r="A160" s="210" t="s">
        <v>111</v>
      </c>
      <c r="B160" s="209" t="s">
        <v>206</v>
      </c>
      <c r="C160" s="209"/>
      <c r="D160" s="217"/>
      <c r="E160" s="210" t="s">
        <v>271</v>
      </c>
      <c r="F160" s="219">
        <v>4</v>
      </c>
      <c r="G160" s="217">
        <v>4</v>
      </c>
      <c r="H160" s="217">
        <v>2</v>
      </c>
      <c r="I160" s="217">
        <v>0</v>
      </c>
      <c r="J160" s="217">
        <v>0</v>
      </c>
      <c r="K160" s="217">
        <v>1</v>
      </c>
      <c r="L160" s="217">
        <v>0</v>
      </c>
      <c r="M160" s="217">
        <v>0</v>
      </c>
      <c r="N160" s="217">
        <v>1</v>
      </c>
      <c r="O160" s="228">
        <f t="shared" si="98"/>
        <v>32</v>
      </c>
      <c r="P160" s="217">
        <f t="shared" si="99"/>
        <v>8</v>
      </c>
      <c r="Q160" s="217">
        <v>9</v>
      </c>
      <c r="R160" s="217">
        <v>0</v>
      </c>
      <c r="S160" s="217">
        <v>1</v>
      </c>
      <c r="T160" s="217">
        <v>0</v>
      </c>
      <c r="U160" s="217">
        <v>1</v>
      </c>
      <c r="V160" s="217">
        <v>1</v>
      </c>
      <c r="W160" s="217">
        <v>4</v>
      </c>
      <c r="X160" s="228">
        <f t="shared" si="100"/>
        <v>28</v>
      </c>
      <c r="Y160" s="229">
        <f t="shared" si="101"/>
        <v>16</v>
      </c>
      <c r="Z160" s="217">
        <v>0</v>
      </c>
      <c r="AA160" s="217">
        <v>1</v>
      </c>
      <c r="AB160" s="217">
        <v>3</v>
      </c>
      <c r="AC160" s="217">
        <v>2</v>
      </c>
      <c r="AD160" s="217">
        <v>5</v>
      </c>
      <c r="AE160" s="217">
        <v>2</v>
      </c>
      <c r="AF160" s="217">
        <v>2499</v>
      </c>
      <c r="AG160" s="217">
        <v>0</v>
      </c>
      <c r="AH160" s="217">
        <v>0</v>
      </c>
      <c r="AI160" s="228">
        <f t="shared" si="102"/>
        <v>28</v>
      </c>
      <c r="AJ160" s="229">
        <f t="shared" si="92"/>
        <v>13</v>
      </c>
      <c r="AK160" s="217">
        <v>5</v>
      </c>
      <c r="AL160" s="217">
        <v>7197</v>
      </c>
      <c r="AM160" s="217">
        <v>0</v>
      </c>
      <c r="AN160" s="217">
        <v>0</v>
      </c>
      <c r="AO160" s="217">
        <v>2</v>
      </c>
      <c r="AP160" s="217">
        <v>3399</v>
      </c>
      <c r="AQ160" s="217">
        <v>1</v>
      </c>
      <c r="AR160" s="217">
        <v>1749</v>
      </c>
      <c r="AS160" s="217">
        <v>1</v>
      </c>
      <c r="AT160" s="217">
        <v>1299</v>
      </c>
      <c r="AU160" s="217">
        <v>1</v>
      </c>
      <c r="AV160" s="217">
        <v>1000</v>
      </c>
      <c r="AW160" s="217">
        <v>2</v>
      </c>
      <c r="AX160" s="217">
        <v>2149</v>
      </c>
      <c r="AY160" s="217">
        <v>0</v>
      </c>
      <c r="AZ160" s="217">
        <v>0</v>
      </c>
      <c r="BA160" s="228">
        <f t="shared" si="93"/>
        <v>28</v>
      </c>
      <c r="BB160" s="229">
        <f t="shared" si="94"/>
        <v>12</v>
      </c>
      <c r="BC160" s="309">
        <f t="shared" si="97"/>
        <v>116</v>
      </c>
      <c r="BD160" s="309">
        <f t="shared" si="95"/>
        <v>49</v>
      </c>
      <c r="BE160" s="312">
        <f t="shared" si="96"/>
        <v>0.422413793103448</v>
      </c>
    </row>
    <row r="161" spans="1:57">
      <c r="A161" s="210" t="s">
        <v>111</v>
      </c>
      <c r="B161" s="209" t="s">
        <v>206</v>
      </c>
      <c r="C161" s="209"/>
      <c r="D161" s="217"/>
      <c r="E161" s="210" t="s">
        <v>272</v>
      </c>
      <c r="F161" s="219">
        <v>3</v>
      </c>
      <c r="G161" s="217">
        <v>0</v>
      </c>
      <c r="H161" s="217">
        <v>1</v>
      </c>
      <c r="I161" s="217">
        <v>1</v>
      </c>
      <c r="J161" s="217">
        <v>4</v>
      </c>
      <c r="K161" s="217">
        <v>1</v>
      </c>
      <c r="L161" s="217">
        <v>4</v>
      </c>
      <c r="M161" s="217">
        <v>1</v>
      </c>
      <c r="N161" s="217">
        <v>1</v>
      </c>
      <c r="O161" s="228">
        <f t="shared" si="98"/>
        <v>24</v>
      </c>
      <c r="P161" s="217">
        <f t="shared" si="99"/>
        <v>13</v>
      </c>
      <c r="Q161" s="217">
        <v>2</v>
      </c>
      <c r="R161" s="217">
        <v>2</v>
      </c>
      <c r="S161" s="217">
        <v>1</v>
      </c>
      <c r="T161" s="217">
        <v>0</v>
      </c>
      <c r="U161" s="217">
        <v>0</v>
      </c>
      <c r="V161" s="217">
        <v>1</v>
      </c>
      <c r="W161" s="217">
        <v>0</v>
      </c>
      <c r="X161" s="228">
        <f t="shared" si="100"/>
        <v>21</v>
      </c>
      <c r="Y161" s="229">
        <f t="shared" si="101"/>
        <v>6</v>
      </c>
      <c r="Z161" s="217">
        <v>0</v>
      </c>
      <c r="AA161" s="217">
        <v>0</v>
      </c>
      <c r="AB161" s="217">
        <v>3</v>
      </c>
      <c r="AC161" s="217">
        <v>0</v>
      </c>
      <c r="AD161" s="217">
        <v>3</v>
      </c>
      <c r="AE161" s="217">
        <v>0</v>
      </c>
      <c r="AF161" s="217">
        <v>0</v>
      </c>
      <c r="AG161" s="217">
        <v>1</v>
      </c>
      <c r="AH161" s="217">
        <v>1000</v>
      </c>
      <c r="AI161" s="228">
        <f t="shared" si="102"/>
        <v>21</v>
      </c>
      <c r="AJ161" s="229">
        <f t="shared" si="92"/>
        <v>7</v>
      </c>
      <c r="AK161" s="217">
        <v>2</v>
      </c>
      <c r="AL161" s="217">
        <v>1719</v>
      </c>
      <c r="AM161" s="217">
        <v>2</v>
      </c>
      <c r="AN161" s="217">
        <v>2880</v>
      </c>
      <c r="AO161" s="217">
        <v>1</v>
      </c>
      <c r="AP161" s="217">
        <v>1480</v>
      </c>
      <c r="AQ161" s="217">
        <v>0</v>
      </c>
      <c r="AR161" s="217">
        <v>0</v>
      </c>
      <c r="AS161" s="217">
        <v>1</v>
      </c>
      <c r="AT161" s="217">
        <v>1800</v>
      </c>
      <c r="AU161" s="217">
        <v>0</v>
      </c>
      <c r="AV161" s="217">
        <v>0</v>
      </c>
      <c r="AW161" s="217">
        <v>0</v>
      </c>
      <c r="AX161" s="217">
        <v>0</v>
      </c>
      <c r="AY161" s="217">
        <v>0</v>
      </c>
      <c r="AZ161" s="217">
        <v>0</v>
      </c>
      <c r="BA161" s="228">
        <f t="shared" si="93"/>
        <v>21</v>
      </c>
      <c r="BB161" s="229">
        <f t="shared" si="94"/>
        <v>6</v>
      </c>
      <c r="BC161" s="309">
        <f t="shared" si="97"/>
        <v>87</v>
      </c>
      <c r="BD161" s="309">
        <f t="shared" si="95"/>
        <v>32</v>
      </c>
      <c r="BE161" s="312">
        <f t="shared" si="96"/>
        <v>0.367816091954023</v>
      </c>
    </row>
    <row r="162" s="236" customFormat="1" spans="1:57">
      <c r="A162" s="210" t="s">
        <v>134</v>
      </c>
      <c r="B162" s="209" t="s">
        <v>206</v>
      </c>
      <c r="C162" s="209"/>
      <c r="D162" s="217"/>
      <c r="E162" s="210" t="s">
        <v>273</v>
      </c>
      <c r="F162" s="219">
        <v>3</v>
      </c>
      <c r="G162" s="217">
        <v>5</v>
      </c>
      <c r="H162" s="217">
        <v>4</v>
      </c>
      <c r="I162" s="217">
        <v>2</v>
      </c>
      <c r="J162" s="217">
        <v>2</v>
      </c>
      <c r="K162" s="217">
        <v>2</v>
      </c>
      <c r="L162" s="217">
        <v>9</v>
      </c>
      <c r="M162" s="217">
        <v>14</v>
      </c>
      <c r="N162" s="217">
        <v>0</v>
      </c>
      <c r="O162" s="228">
        <f t="shared" si="98"/>
        <v>24</v>
      </c>
      <c r="P162" s="217">
        <f t="shared" si="99"/>
        <v>38</v>
      </c>
      <c r="Q162" s="217">
        <v>0</v>
      </c>
      <c r="R162" s="217">
        <v>0</v>
      </c>
      <c r="S162" s="217">
        <v>2</v>
      </c>
      <c r="T162" s="217">
        <v>0</v>
      </c>
      <c r="U162" s="217">
        <v>3</v>
      </c>
      <c r="V162" s="217">
        <v>4</v>
      </c>
      <c r="W162" s="217">
        <v>3</v>
      </c>
      <c r="X162" s="228">
        <f t="shared" si="100"/>
        <v>21</v>
      </c>
      <c r="Y162" s="229">
        <f t="shared" si="101"/>
        <v>12</v>
      </c>
      <c r="Z162" s="217">
        <v>3</v>
      </c>
      <c r="AA162" s="217">
        <v>0</v>
      </c>
      <c r="AB162" s="217">
        <v>0</v>
      </c>
      <c r="AC162" s="217">
        <v>0</v>
      </c>
      <c r="AD162" s="217">
        <v>3</v>
      </c>
      <c r="AE162" s="217">
        <v>0</v>
      </c>
      <c r="AF162" s="217">
        <v>0</v>
      </c>
      <c r="AG162" s="217">
        <v>0</v>
      </c>
      <c r="AH162" s="217">
        <v>0</v>
      </c>
      <c r="AI162" s="228">
        <f t="shared" si="102"/>
        <v>21</v>
      </c>
      <c r="AJ162" s="229">
        <f t="shared" si="92"/>
        <v>6</v>
      </c>
      <c r="AK162" s="217">
        <v>0</v>
      </c>
      <c r="AL162" s="217">
        <v>0</v>
      </c>
      <c r="AM162" s="217">
        <v>0</v>
      </c>
      <c r="AN162" s="217">
        <v>0</v>
      </c>
      <c r="AO162" s="217">
        <v>0</v>
      </c>
      <c r="AP162" s="217">
        <v>0</v>
      </c>
      <c r="AQ162" s="217">
        <v>0</v>
      </c>
      <c r="AR162" s="217">
        <v>0</v>
      </c>
      <c r="AS162" s="217">
        <v>0</v>
      </c>
      <c r="AT162" s="217">
        <v>0</v>
      </c>
      <c r="AU162" s="217">
        <v>1</v>
      </c>
      <c r="AV162" s="217">
        <v>1800</v>
      </c>
      <c r="AW162" s="217">
        <v>2</v>
      </c>
      <c r="AX162" s="217">
        <v>2200</v>
      </c>
      <c r="AY162" s="217">
        <v>0</v>
      </c>
      <c r="AZ162" s="217">
        <v>0</v>
      </c>
      <c r="BA162" s="228">
        <f t="shared" si="93"/>
        <v>21</v>
      </c>
      <c r="BB162" s="229">
        <f t="shared" si="94"/>
        <v>3</v>
      </c>
      <c r="BC162" s="309">
        <f t="shared" si="97"/>
        <v>87</v>
      </c>
      <c r="BD162" s="309">
        <f t="shared" si="95"/>
        <v>59</v>
      </c>
      <c r="BE162" s="312">
        <f t="shared" si="96"/>
        <v>0.67816091954023</v>
      </c>
    </row>
    <row r="163" s="224" customFormat="1" spans="1:57">
      <c r="A163" s="221" t="s">
        <v>134</v>
      </c>
      <c r="B163" s="222" t="s">
        <v>206</v>
      </c>
      <c r="C163" s="209"/>
      <c r="D163" s="223"/>
      <c r="E163" s="221" t="s">
        <v>278</v>
      </c>
      <c r="F163" s="219">
        <v>3</v>
      </c>
      <c r="G163" s="223">
        <v>2</v>
      </c>
      <c r="H163" s="223">
        <v>3</v>
      </c>
      <c r="I163" s="223">
        <v>2</v>
      </c>
      <c r="J163" s="223">
        <v>9</v>
      </c>
      <c r="K163" s="223">
        <v>9</v>
      </c>
      <c r="L163" s="223">
        <v>16</v>
      </c>
      <c r="M163" s="223">
        <v>9</v>
      </c>
      <c r="N163" s="223">
        <v>0</v>
      </c>
      <c r="O163" s="228">
        <f t="shared" si="98"/>
        <v>24</v>
      </c>
      <c r="P163" s="217">
        <f t="shared" si="99"/>
        <v>50</v>
      </c>
      <c r="Q163" s="223">
        <v>0</v>
      </c>
      <c r="R163" s="223">
        <v>1</v>
      </c>
      <c r="S163" s="223">
        <v>6</v>
      </c>
      <c r="T163" s="223">
        <v>6</v>
      </c>
      <c r="U163" s="223">
        <v>1</v>
      </c>
      <c r="V163" s="223">
        <v>4</v>
      </c>
      <c r="W163" s="223">
        <v>0</v>
      </c>
      <c r="X163" s="228">
        <f t="shared" si="100"/>
        <v>21</v>
      </c>
      <c r="Y163" s="229">
        <f t="shared" si="101"/>
        <v>18</v>
      </c>
      <c r="Z163" s="223">
        <v>0</v>
      </c>
      <c r="AA163" s="223">
        <v>0</v>
      </c>
      <c r="AB163" s="223">
        <v>0</v>
      </c>
      <c r="AC163" s="223">
        <v>0</v>
      </c>
      <c r="AD163" s="223">
        <v>0</v>
      </c>
      <c r="AE163" s="223">
        <v>0</v>
      </c>
      <c r="AF163" s="223">
        <v>0</v>
      </c>
      <c r="AG163" s="223">
        <v>1</v>
      </c>
      <c r="AH163" s="223">
        <v>1899</v>
      </c>
      <c r="AI163" s="228">
        <f t="shared" si="102"/>
        <v>21</v>
      </c>
      <c r="AJ163" s="229">
        <f t="shared" si="92"/>
        <v>1</v>
      </c>
      <c r="AK163" s="223">
        <v>0</v>
      </c>
      <c r="AL163" s="223">
        <v>0</v>
      </c>
      <c r="AM163" s="223">
        <v>0</v>
      </c>
      <c r="AN163" s="223">
        <v>0</v>
      </c>
      <c r="AO163" s="223">
        <v>0</v>
      </c>
      <c r="AP163" s="223">
        <v>0</v>
      </c>
      <c r="AQ163" s="223">
        <v>0</v>
      </c>
      <c r="AR163" s="223">
        <v>0</v>
      </c>
      <c r="AS163" s="223">
        <v>0</v>
      </c>
      <c r="AT163" s="223">
        <v>0</v>
      </c>
      <c r="AU163" s="223">
        <v>0</v>
      </c>
      <c r="AV163" s="223">
        <v>0</v>
      </c>
      <c r="AW163" s="223">
        <v>0</v>
      </c>
      <c r="AX163" s="223">
        <v>0</v>
      </c>
      <c r="AY163" s="223">
        <v>0</v>
      </c>
      <c r="AZ163" s="223">
        <v>0</v>
      </c>
      <c r="BA163" s="228">
        <f t="shared" si="93"/>
        <v>21</v>
      </c>
      <c r="BB163" s="229">
        <f t="shared" si="94"/>
        <v>0</v>
      </c>
      <c r="BC163" s="309">
        <f t="shared" si="97"/>
        <v>87</v>
      </c>
      <c r="BD163" s="309">
        <f t="shared" si="95"/>
        <v>69</v>
      </c>
      <c r="BE163" s="312">
        <f t="shared" si="96"/>
        <v>0.793103448275862</v>
      </c>
    </row>
    <row r="164" s="224" customFormat="1" spans="1:57">
      <c r="A164" s="221" t="s">
        <v>134</v>
      </c>
      <c r="B164" s="222" t="s">
        <v>206</v>
      </c>
      <c r="C164" s="209"/>
      <c r="D164" s="223"/>
      <c r="E164" s="221" t="s">
        <v>279</v>
      </c>
      <c r="F164" s="219">
        <v>3</v>
      </c>
      <c r="G164" s="223">
        <v>0</v>
      </c>
      <c r="H164" s="223">
        <v>2</v>
      </c>
      <c r="I164" s="223">
        <v>2</v>
      </c>
      <c r="J164" s="223">
        <v>0</v>
      </c>
      <c r="K164" s="223">
        <v>3</v>
      </c>
      <c r="L164" s="223">
        <v>21</v>
      </c>
      <c r="M164" s="223">
        <v>2</v>
      </c>
      <c r="N164" s="223">
        <v>3</v>
      </c>
      <c r="O164" s="228">
        <f t="shared" si="98"/>
        <v>24</v>
      </c>
      <c r="P164" s="217">
        <f t="shared" si="99"/>
        <v>33</v>
      </c>
      <c r="Q164" s="223">
        <v>2</v>
      </c>
      <c r="R164" s="223">
        <v>0</v>
      </c>
      <c r="S164" s="223">
        <v>1</v>
      </c>
      <c r="T164" s="223">
        <v>1</v>
      </c>
      <c r="U164" s="223">
        <v>5</v>
      </c>
      <c r="V164" s="223">
        <v>2</v>
      </c>
      <c r="W164" s="223">
        <v>10</v>
      </c>
      <c r="X164" s="228">
        <f t="shared" si="100"/>
        <v>21</v>
      </c>
      <c r="Y164" s="229">
        <f t="shared" si="101"/>
        <v>21</v>
      </c>
      <c r="Z164" s="223">
        <v>0</v>
      </c>
      <c r="AA164" s="223">
        <v>1</v>
      </c>
      <c r="AB164" s="223">
        <v>1</v>
      </c>
      <c r="AC164" s="223">
        <v>5</v>
      </c>
      <c r="AD164" s="223">
        <v>1</v>
      </c>
      <c r="AE164" s="223">
        <v>1</v>
      </c>
      <c r="AF164" s="223">
        <v>1250</v>
      </c>
      <c r="AG164" s="223">
        <v>2</v>
      </c>
      <c r="AH164" s="223">
        <v>3399</v>
      </c>
      <c r="AI164" s="228">
        <f t="shared" si="102"/>
        <v>21</v>
      </c>
      <c r="AJ164" s="229">
        <f t="shared" si="92"/>
        <v>11</v>
      </c>
      <c r="AK164" s="223">
        <v>2</v>
      </c>
      <c r="AL164" s="223">
        <v>1719</v>
      </c>
      <c r="AM164" s="223">
        <v>2</v>
      </c>
      <c r="AN164" s="223">
        <v>1839</v>
      </c>
      <c r="AO164" s="223">
        <v>4</v>
      </c>
      <c r="AP164" s="223">
        <v>4478</v>
      </c>
      <c r="AQ164" s="223">
        <v>1</v>
      </c>
      <c r="AR164" s="223">
        <v>1450</v>
      </c>
      <c r="AS164" s="223">
        <v>5</v>
      </c>
      <c r="AT164" s="223">
        <v>6638</v>
      </c>
      <c r="AU164" s="223">
        <v>2</v>
      </c>
      <c r="AV164" s="223">
        <v>2799</v>
      </c>
      <c r="AW164" s="223">
        <v>8</v>
      </c>
      <c r="AX164" s="223">
        <v>6276</v>
      </c>
      <c r="AY164" s="223">
        <v>2</v>
      </c>
      <c r="AZ164" s="223">
        <v>1279</v>
      </c>
      <c r="BA164" s="228">
        <f t="shared" si="93"/>
        <v>21</v>
      </c>
      <c r="BB164" s="229">
        <f t="shared" si="94"/>
        <v>26</v>
      </c>
      <c r="BC164" s="309">
        <f t="shared" si="97"/>
        <v>87</v>
      </c>
      <c r="BD164" s="309">
        <f t="shared" si="95"/>
        <v>91</v>
      </c>
      <c r="BE164" s="312">
        <f t="shared" si="96"/>
        <v>1.04597701149425</v>
      </c>
    </row>
    <row r="165" spans="1:57">
      <c r="A165" s="210" t="s">
        <v>25</v>
      </c>
      <c r="B165" s="209" t="s">
        <v>213</v>
      </c>
      <c r="C165" s="209"/>
      <c r="D165" s="217">
        <v>103</v>
      </c>
      <c r="E165" s="210" t="s">
        <v>296</v>
      </c>
      <c r="F165" s="219">
        <v>3</v>
      </c>
      <c r="G165" s="217">
        <v>0</v>
      </c>
      <c r="H165" s="217">
        <v>0</v>
      </c>
      <c r="I165" s="217">
        <v>0</v>
      </c>
      <c r="J165" s="217"/>
      <c r="K165" s="217"/>
      <c r="L165" s="217"/>
      <c r="M165" s="217">
        <v>0</v>
      </c>
      <c r="N165" s="217">
        <v>0</v>
      </c>
      <c r="O165" s="228">
        <f t="shared" si="98"/>
        <v>24</v>
      </c>
      <c r="P165" s="217">
        <f t="shared" si="99"/>
        <v>0</v>
      </c>
      <c r="Q165" s="217">
        <v>0</v>
      </c>
      <c r="R165" s="217">
        <v>0</v>
      </c>
      <c r="S165" s="217">
        <v>0</v>
      </c>
      <c r="T165" s="217">
        <v>0</v>
      </c>
      <c r="U165" s="217">
        <v>0</v>
      </c>
      <c r="V165" s="217">
        <v>0</v>
      </c>
      <c r="W165" s="217">
        <v>0</v>
      </c>
      <c r="X165" s="228">
        <f t="shared" si="100"/>
        <v>21</v>
      </c>
      <c r="Y165" s="229">
        <f t="shared" si="101"/>
        <v>0</v>
      </c>
      <c r="Z165" s="217">
        <v>0</v>
      </c>
      <c r="AA165" s="217">
        <v>0</v>
      </c>
      <c r="AB165" s="217">
        <v>0</v>
      </c>
      <c r="AC165" s="217"/>
      <c r="AD165" s="217">
        <v>0</v>
      </c>
      <c r="AE165" s="217">
        <v>0</v>
      </c>
      <c r="AF165" s="217">
        <v>0</v>
      </c>
      <c r="AG165" s="217">
        <v>0</v>
      </c>
      <c r="AH165" s="217">
        <v>0</v>
      </c>
      <c r="AI165" s="228">
        <f t="shared" si="102"/>
        <v>21</v>
      </c>
      <c r="AJ165" s="229">
        <f t="shared" si="92"/>
        <v>0</v>
      </c>
      <c r="AK165" s="217"/>
      <c r="AL165" s="217"/>
      <c r="AM165" s="217">
        <v>0</v>
      </c>
      <c r="AN165" s="217">
        <v>0</v>
      </c>
      <c r="AO165" s="217"/>
      <c r="AP165" s="217"/>
      <c r="AQ165" s="217">
        <v>0</v>
      </c>
      <c r="AR165" s="217">
        <v>0</v>
      </c>
      <c r="AS165" s="217">
        <v>0</v>
      </c>
      <c r="AT165" s="217">
        <v>0</v>
      </c>
      <c r="AU165" s="217">
        <v>0</v>
      </c>
      <c r="AV165" s="217">
        <v>0</v>
      </c>
      <c r="AW165" s="217">
        <v>0</v>
      </c>
      <c r="AX165" s="217">
        <v>0</v>
      </c>
      <c r="AY165" s="217">
        <v>0</v>
      </c>
      <c r="AZ165" s="217">
        <v>0</v>
      </c>
      <c r="BA165" s="228">
        <f t="shared" si="93"/>
        <v>21</v>
      </c>
      <c r="BB165" s="229">
        <f t="shared" si="94"/>
        <v>0</v>
      </c>
      <c r="BC165" s="309">
        <f t="shared" si="97"/>
        <v>87</v>
      </c>
      <c r="BD165" s="309">
        <f t="shared" si="95"/>
        <v>0</v>
      </c>
      <c r="BE165" s="312">
        <f t="shared" si="96"/>
        <v>0</v>
      </c>
    </row>
    <row r="166" spans="1:57">
      <c r="A166" s="208" t="s">
        <v>320</v>
      </c>
      <c r="B166" s="209" t="s">
        <v>213</v>
      </c>
      <c r="C166" s="209"/>
      <c r="D166" s="217">
        <v>106</v>
      </c>
      <c r="E166" s="210" t="s">
        <v>297</v>
      </c>
      <c r="F166" s="219">
        <v>3</v>
      </c>
      <c r="G166" s="217">
        <v>8</v>
      </c>
      <c r="H166" s="217">
        <v>7</v>
      </c>
      <c r="I166" s="217">
        <v>2</v>
      </c>
      <c r="J166" s="217"/>
      <c r="K166" s="217"/>
      <c r="L166" s="217"/>
      <c r="M166" s="217">
        <v>8</v>
      </c>
      <c r="N166" s="217">
        <v>3</v>
      </c>
      <c r="O166" s="228">
        <f t="shared" si="98"/>
        <v>24</v>
      </c>
      <c r="P166" s="217">
        <f t="shared" si="99"/>
        <v>28</v>
      </c>
      <c r="Q166" s="217">
        <v>1</v>
      </c>
      <c r="R166" s="217">
        <v>1</v>
      </c>
      <c r="S166" s="217">
        <v>1</v>
      </c>
      <c r="T166" s="217">
        <v>5</v>
      </c>
      <c r="U166" s="217"/>
      <c r="V166" s="217">
        <v>4</v>
      </c>
      <c r="W166" s="217">
        <v>8</v>
      </c>
      <c r="X166" s="228">
        <f t="shared" si="100"/>
        <v>21</v>
      </c>
      <c r="Y166" s="229">
        <f t="shared" si="101"/>
        <v>20</v>
      </c>
      <c r="Z166" s="217">
        <v>4</v>
      </c>
      <c r="AA166" s="217">
        <v>2</v>
      </c>
      <c r="AB166" s="217">
        <v>-1</v>
      </c>
      <c r="AC166" s="217"/>
      <c r="AD166" s="217">
        <v>2</v>
      </c>
      <c r="AE166" s="217">
        <v>1</v>
      </c>
      <c r="AF166" s="217">
        <v>4000</v>
      </c>
      <c r="AG166" s="217"/>
      <c r="AH166" s="217"/>
      <c r="AI166" s="228">
        <f t="shared" si="102"/>
        <v>21</v>
      </c>
      <c r="AJ166" s="229">
        <f t="shared" si="92"/>
        <v>8</v>
      </c>
      <c r="AK166" s="217"/>
      <c r="AL166" s="217"/>
      <c r="AM166" s="217">
        <v>1</v>
      </c>
      <c r="AN166" s="217">
        <v>1000</v>
      </c>
      <c r="AO166" s="217"/>
      <c r="AP166" s="217"/>
      <c r="AQ166" s="217">
        <v>1</v>
      </c>
      <c r="AR166" s="217">
        <v>1000</v>
      </c>
      <c r="AS166" s="217">
        <v>-1</v>
      </c>
      <c r="AT166" s="217">
        <v>-0.01299</v>
      </c>
      <c r="AU166" s="217"/>
      <c r="AV166" s="217"/>
      <c r="AW166" s="217"/>
      <c r="AX166" s="217"/>
      <c r="AY166" s="217">
        <v>1</v>
      </c>
      <c r="AZ166" s="217">
        <v>1000</v>
      </c>
      <c r="BA166" s="228">
        <f t="shared" si="93"/>
        <v>21</v>
      </c>
      <c r="BB166" s="229">
        <f t="shared" si="94"/>
        <v>2</v>
      </c>
      <c r="BC166" s="309">
        <f t="shared" si="97"/>
        <v>87</v>
      </c>
      <c r="BD166" s="309">
        <f t="shared" si="95"/>
        <v>58</v>
      </c>
      <c r="BE166" s="312">
        <f t="shared" si="96"/>
        <v>0.666666666666667</v>
      </c>
    </row>
    <row r="168" s="236" customFormat="1" spans="1:57">
      <c r="A168" s="317" t="s">
        <v>25</v>
      </c>
      <c r="B168" s="318" t="s">
        <v>26</v>
      </c>
      <c r="C168" s="318"/>
      <c r="D168" s="319" t="s">
        <v>27</v>
      </c>
      <c r="E168" s="320" t="s">
        <v>328</v>
      </c>
      <c r="F168" s="321">
        <v>4</v>
      </c>
      <c r="G168" s="322">
        <v>0</v>
      </c>
      <c r="H168" s="322">
        <v>0</v>
      </c>
      <c r="I168" s="322">
        <v>0</v>
      </c>
      <c r="J168" s="322">
        <v>0</v>
      </c>
      <c r="K168" s="322">
        <v>0</v>
      </c>
      <c r="L168" s="322">
        <v>0</v>
      </c>
      <c r="M168" s="322">
        <v>0</v>
      </c>
      <c r="N168" s="322">
        <v>0</v>
      </c>
      <c r="O168" s="321">
        <f t="shared" ref="O168:O174" si="103">F168*8</f>
        <v>32</v>
      </c>
      <c r="P168" s="322">
        <f t="shared" ref="P168:P174" si="104">G168+H168+I168+J168+K168+L168+M168+N168</f>
        <v>0</v>
      </c>
      <c r="Q168" s="322">
        <v>0</v>
      </c>
      <c r="R168" s="322">
        <v>0</v>
      </c>
      <c r="S168" s="322">
        <v>0</v>
      </c>
      <c r="T168" s="322">
        <v>0</v>
      </c>
      <c r="U168" s="322">
        <v>0</v>
      </c>
      <c r="V168" s="322">
        <v>0</v>
      </c>
      <c r="W168" s="322">
        <v>0</v>
      </c>
      <c r="X168" s="321">
        <f t="shared" ref="X168:X174" si="105">(F168*7)</f>
        <v>28</v>
      </c>
      <c r="Y168" s="325">
        <f t="shared" ref="Y168:Y174" si="106">SUM(Q168:W168)</f>
        <v>0</v>
      </c>
      <c r="Z168" s="322">
        <v>0</v>
      </c>
      <c r="AA168" s="322">
        <v>0</v>
      </c>
      <c r="AB168" s="322">
        <v>0</v>
      </c>
      <c r="AC168" s="322">
        <v>0</v>
      </c>
      <c r="AD168" s="322">
        <v>0</v>
      </c>
      <c r="AE168" s="322">
        <v>0</v>
      </c>
      <c r="AF168" s="322">
        <v>0</v>
      </c>
      <c r="AG168" s="322">
        <v>0</v>
      </c>
      <c r="AH168" s="322">
        <v>0</v>
      </c>
      <c r="AI168" s="321">
        <f t="shared" ref="AI168:AI174" si="107">(F168*7)</f>
        <v>28</v>
      </c>
      <c r="AJ168" s="325">
        <f t="shared" ref="AJ168:AJ174" si="108">Z168+AA168+AB168+AC168+AD168+AE168+AG168</f>
        <v>0</v>
      </c>
      <c r="AK168" s="322">
        <v>0</v>
      </c>
      <c r="AL168" s="322">
        <v>0</v>
      </c>
      <c r="AM168" s="322">
        <v>0</v>
      </c>
      <c r="AN168" s="322">
        <v>0</v>
      </c>
      <c r="AO168" s="322">
        <v>0</v>
      </c>
      <c r="AP168" s="322">
        <v>0</v>
      </c>
      <c r="AQ168" s="322">
        <v>0</v>
      </c>
      <c r="AR168" s="322">
        <v>0</v>
      </c>
      <c r="AS168" s="322"/>
      <c r="AT168" s="322"/>
      <c r="AU168" s="322"/>
      <c r="AV168" s="322"/>
      <c r="AW168" s="322"/>
      <c r="AX168" s="322"/>
      <c r="AY168" s="322"/>
      <c r="AZ168" s="322"/>
      <c r="BA168" s="321">
        <f t="shared" ref="BA168:BA174" si="109">(F168*7)</f>
        <v>28</v>
      </c>
      <c r="BB168" s="325">
        <f t="shared" ref="BB168:BB174" si="110">AK168+AM168+AO168+AQ168+AS168+AU168+AW168+AY168</f>
        <v>0</v>
      </c>
      <c r="BC168" s="321">
        <f t="shared" ref="BC168:BC174" si="111">O168+X168+AI168+BA168</f>
        <v>116</v>
      </c>
      <c r="BD168" s="321">
        <f t="shared" ref="BD168:BD174" si="112">P168+Y168+AJ168+BB168</f>
        <v>0</v>
      </c>
      <c r="BE168" s="329">
        <f t="shared" ref="BE168:BE174" si="113">BD168/BC168</f>
        <v>0</v>
      </c>
    </row>
    <row r="169" s="236" customFormat="1" spans="1:57">
      <c r="A169" s="317" t="s">
        <v>320</v>
      </c>
      <c r="B169" s="318" t="s">
        <v>26</v>
      </c>
      <c r="C169" s="318"/>
      <c r="D169" s="319" t="s">
        <v>89</v>
      </c>
      <c r="E169" s="320" t="s">
        <v>329</v>
      </c>
      <c r="F169" s="321">
        <v>4</v>
      </c>
      <c r="G169" s="322">
        <v>6</v>
      </c>
      <c r="H169" s="322">
        <v>1</v>
      </c>
      <c r="I169" s="323"/>
      <c r="J169" s="322">
        <v>1</v>
      </c>
      <c r="K169" s="323"/>
      <c r="L169" s="322">
        <v>2</v>
      </c>
      <c r="M169" s="322">
        <v>0</v>
      </c>
      <c r="N169" s="322">
        <v>4</v>
      </c>
      <c r="O169" s="321">
        <f t="shared" si="103"/>
        <v>32</v>
      </c>
      <c r="P169" s="322">
        <f t="shared" si="104"/>
        <v>14</v>
      </c>
      <c r="Q169" s="322">
        <v>4</v>
      </c>
      <c r="R169" s="322">
        <v>1</v>
      </c>
      <c r="S169" s="322">
        <v>1</v>
      </c>
      <c r="T169" s="322">
        <v>0</v>
      </c>
      <c r="U169" s="322">
        <v>2</v>
      </c>
      <c r="V169" s="322">
        <v>4</v>
      </c>
      <c r="W169" s="322">
        <v>3</v>
      </c>
      <c r="X169" s="321">
        <f t="shared" si="105"/>
        <v>28</v>
      </c>
      <c r="Y169" s="325">
        <f t="shared" si="106"/>
        <v>15</v>
      </c>
      <c r="Z169" s="322">
        <v>1</v>
      </c>
      <c r="AA169" s="322">
        <v>0</v>
      </c>
      <c r="AB169" s="322">
        <v>0</v>
      </c>
      <c r="AC169" s="322">
        <v>0</v>
      </c>
      <c r="AD169" s="322">
        <v>2</v>
      </c>
      <c r="AE169" s="322">
        <v>1</v>
      </c>
      <c r="AF169" s="322">
        <v>799</v>
      </c>
      <c r="AG169" s="322">
        <v>3</v>
      </c>
      <c r="AH169" s="322">
        <v>2000</v>
      </c>
      <c r="AI169" s="321">
        <f t="shared" si="107"/>
        <v>28</v>
      </c>
      <c r="AJ169" s="325">
        <f t="shared" si="108"/>
        <v>7</v>
      </c>
      <c r="AK169" s="322">
        <v>1</v>
      </c>
      <c r="AL169" s="322">
        <v>1319</v>
      </c>
      <c r="AM169" s="322">
        <v>1</v>
      </c>
      <c r="AN169" s="322">
        <v>1499</v>
      </c>
      <c r="AO169" s="322">
        <v>0</v>
      </c>
      <c r="AP169" s="322">
        <v>0</v>
      </c>
      <c r="AQ169" s="322">
        <v>0</v>
      </c>
      <c r="AR169" s="322">
        <v>0</v>
      </c>
      <c r="AS169" s="322">
        <v>1</v>
      </c>
      <c r="AT169" s="322">
        <v>1320</v>
      </c>
      <c r="AU169" s="322">
        <v>2807</v>
      </c>
      <c r="AV169" s="322">
        <v>3</v>
      </c>
      <c r="AW169" s="322">
        <v>9</v>
      </c>
      <c r="AX169" s="322">
        <v>15000</v>
      </c>
      <c r="AY169" s="322"/>
      <c r="AZ169" s="322"/>
      <c r="BA169" s="321">
        <f t="shared" si="109"/>
        <v>28</v>
      </c>
      <c r="BB169" s="325">
        <f t="shared" si="110"/>
        <v>2819</v>
      </c>
      <c r="BC169" s="321">
        <f t="shared" si="111"/>
        <v>116</v>
      </c>
      <c r="BD169" s="321">
        <f t="shared" si="112"/>
        <v>2855</v>
      </c>
      <c r="BE169" s="329">
        <f t="shared" si="113"/>
        <v>24.6120689655172</v>
      </c>
    </row>
    <row r="170" s="236" customFormat="1" spans="1:57">
      <c r="A170" s="317" t="s">
        <v>320</v>
      </c>
      <c r="B170" s="318" t="s">
        <v>26</v>
      </c>
      <c r="C170" s="318"/>
      <c r="D170" s="319" t="s">
        <v>91</v>
      </c>
      <c r="E170" s="320" t="s">
        <v>330</v>
      </c>
      <c r="F170" s="321">
        <v>4</v>
      </c>
      <c r="G170" s="323">
        <v>1</v>
      </c>
      <c r="H170" s="323"/>
      <c r="I170" s="323"/>
      <c r="J170" s="322">
        <v>1</v>
      </c>
      <c r="K170" s="323"/>
      <c r="L170" s="323"/>
      <c r="M170" s="323"/>
      <c r="N170" s="323"/>
      <c r="O170" s="321">
        <f t="shared" si="103"/>
        <v>32</v>
      </c>
      <c r="P170" s="322">
        <f t="shared" si="104"/>
        <v>2</v>
      </c>
      <c r="Q170" s="323"/>
      <c r="R170" s="322">
        <v>0</v>
      </c>
      <c r="S170" s="322">
        <v>0</v>
      </c>
      <c r="T170" s="322">
        <v>2</v>
      </c>
      <c r="U170" s="322">
        <v>1</v>
      </c>
      <c r="V170" s="322">
        <v>2</v>
      </c>
      <c r="W170" s="322">
        <v>0</v>
      </c>
      <c r="X170" s="321">
        <f t="shared" si="105"/>
        <v>28</v>
      </c>
      <c r="Y170" s="325">
        <f t="shared" si="106"/>
        <v>5</v>
      </c>
      <c r="Z170" s="322">
        <v>0</v>
      </c>
      <c r="AA170" s="322">
        <v>2</v>
      </c>
      <c r="AB170" s="322">
        <v>0</v>
      </c>
      <c r="AC170" s="322">
        <v>1</v>
      </c>
      <c r="AD170" s="322">
        <v>0</v>
      </c>
      <c r="AE170" s="322">
        <v>1</v>
      </c>
      <c r="AF170" s="322">
        <v>1319</v>
      </c>
      <c r="AG170" s="322">
        <v>1</v>
      </c>
      <c r="AH170" s="322">
        <v>1599</v>
      </c>
      <c r="AI170" s="321">
        <f t="shared" si="107"/>
        <v>28</v>
      </c>
      <c r="AJ170" s="325">
        <f t="shared" si="108"/>
        <v>5</v>
      </c>
      <c r="AK170" s="322">
        <v>0</v>
      </c>
      <c r="AL170" s="322">
        <v>0</v>
      </c>
      <c r="AM170" s="322">
        <v>0</v>
      </c>
      <c r="AN170" s="322">
        <v>0</v>
      </c>
      <c r="AO170" s="322">
        <v>1</v>
      </c>
      <c r="AP170" s="322">
        <v>999</v>
      </c>
      <c r="AQ170" s="322">
        <v>0</v>
      </c>
      <c r="AR170" s="322">
        <v>0</v>
      </c>
      <c r="AS170" s="322">
        <v>0</v>
      </c>
      <c r="AT170" s="322">
        <v>0</v>
      </c>
      <c r="AU170" s="322">
        <v>0</v>
      </c>
      <c r="AV170" s="322">
        <v>0</v>
      </c>
      <c r="AW170" s="322">
        <v>0</v>
      </c>
      <c r="AX170" s="322">
        <v>0</v>
      </c>
      <c r="AY170" s="322"/>
      <c r="AZ170" s="322"/>
      <c r="BA170" s="321">
        <f t="shared" si="109"/>
        <v>28</v>
      </c>
      <c r="BB170" s="325">
        <f t="shared" si="110"/>
        <v>1</v>
      </c>
      <c r="BC170" s="321">
        <f t="shared" si="111"/>
        <v>116</v>
      </c>
      <c r="BD170" s="321">
        <f t="shared" si="112"/>
        <v>13</v>
      </c>
      <c r="BE170" s="329">
        <f t="shared" si="113"/>
        <v>0.112068965517241</v>
      </c>
    </row>
    <row r="171" s="236" customFormat="1" spans="1:57">
      <c r="A171" s="317" t="s">
        <v>111</v>
      </c>
      <c r="B171" s="318" t="s">
        <v>26</v>
      </c>
      <c r="C171" s="318"/>
      <c r="D171" s="319" t="s">
        <v>114</v>
      </c>
      <c r="E171" s="320" t="s">
        <v>331</v>
      </c>
      <c r="F171" s="321">
        <v>6</v>
      </c>
      <c r="G171" s="322">
        <v>1</v>
      </c>
      <c r="H171" s="322">
        <v>2</v>
      </c>
      <c r="I171" s="322">
        <v>0</v>
      </c>
      <c r="J171" s="322">
        <v>0</v>
      </c>
      <c r="K171" s="322">
        <v>2</v>
      </c>
      <c r="L171" s="322">
        <v>2</v>
      </c>
      <c r="M171" s="322">
        <v>4</v>
      </c>
      <c r="N171" s="322">
        <v>1</v>
      </c>
      <c r="O171" s="321">
        <f t="shared" si="103"/>
        <v>48</v>
      </c>
      <c r="P171" s="322">
        <f t="shared" si="104"/>
        <v>12</v>
      </c>
      <c r="Q171" s="322">
        <v>4</v>
      </c>
      <c r="R171" s="322">
        <v>3</v>
      </c>
      <c r="S171" s="322">
        <v>2</v>
      </c>
      <c r="T171" s="322">
        <v>2</v>
      </c>
      <c r="U171" s="322">
        <v>3</v>
      </c>
      <c r="V171" s="322">
        <v>3</v>
      </c>
      <c r="W171" s="322">
        <v>2</v>
      </c>
      <c r="X171" s="321">
        <f t="shared" si="105"/>
        <v>42</v>
      </c>
      <c r="Y171" s="325">
        <f t="shared" si="106"/>
        <v>19</v>
      </c>
      <c r="Z171" s="322">
        <v>3</v>
      </c>
      <c r="AA171" s="322">
        <v>2</v>
      </c>
      <c r="AB171" s="322">
        <v>2</v>
      </c>
      <c r="AC171" s="322">
        <v>1</v>
      </c>
      <c r="AD171" s="322">
        <v>3</v>
      </c>
      <c r="AE171" s="322">
        <v>1</v>
      </c>
      <c r="AF171" s="322">
        <v>1499</v>
      </c>
      <c r="AG171" s="322">
        <v>3</v>
      </c>
      <c r="AH171" s="322">
        <v>3999</v>
      </c>
      <c r="AI171" s="321">
        <f t="shared" si="107"/>
        <v>42</v>
      </c>
      <c r="AJ171" s="325">
        <f t="shared" si="108"/>
        <v>15</v>
      </c>
      <c r="AK171" s="322">
        <v>3</v>
      </c>
      <c r="AL171" s="322">
        <v>3999</v>
      </c>
      <c r="AM171" s="322">
        <v>1</v>
      </c>
      <c r="AN171" s="322">
        <v>1499</v>
      </c>
      <c r="AO171" s="322">
        <v>0</v>
      </c>
      <c r="AP171" s="322">
        <v>0</v>
      </c>
      <c r="AQ171" s="322">
        <v>0</v>
      </c>
      <c r="AR171" s="322">
        <v>0</v>
      </c>
      <c r="AS171" s="322">
        <v>1</v>
      </c>
      <c r="AT171" s="322">
        <v>899</v>
      </c>
      <c r="AU171" s="322">
        <v>0</v>
      </c>
      <c r="AV171" s="322">
        <v>0</v>
      </c>
      <c r="AW171" s="322">
        <v>1</v>
      </c>
      <c r="AX171" s="322">
        <v>999</v>
      </c>
      <c r="AY171" s="322">
        <v>0</v>
      </c>
      <c r="AZ171" s="322">
        <v>0</v>
      </c>
      <c r="BA171" s="321">
        <f t="shared" si="109"/>
        <v>42</v>
      </c>
      <c r="BB171" s="325">
        <f t="shared" si="110"/>
        <v>6</v>
      </c>
      <c r="BC171" s="321">
        <f t="shared" si="111"/>
        <v>174</v>
      </c>
      <c r="BD171" s="321">
        <f t="shared" si="112"/>
        <v>52</v>
      </c>
      <c r="BE171" s="329">
        <f t="shared" si="113"/>
        <v>0.298850574712644</v>
      </c>
    </row>
    <row r="172" s="236" customFormat="1" spans="1:57">
      <c r="A172" s="317" t="s">
        <v>157</v>
      </c>
      <c r="B172" s="318" t="s">
        <v>26</v>
      </c>
      <c r="C172" s="318"/>
      <c r="D172" s="319" t="s">
        <v>165</v>
      </c>
      <c r="E172" s="320" t="s">
        <v>332</v>
      </c>
      <c r="F172" s="321">
        <v>5</v>
      </c>
      <c r="G172" s="322">
        <v>2</v>
      </c>
      <c r="H172" s="322">
        <v>0</v>
      </c>
      <c r="I172" s="322">
        <v>0</v>
      </c>
      <c r="J172" s="322">
        <v>0</v>
      </c>
      <c r="K172" s="322">
        <v>0</v>
      </c>
      <c r="L172" s="322">
        <v>0</v>
      </c>
      <c r="M172" s="322">
        <v>2</v>
      </c>
      <c r="N172" s="322">
        <v>1</v>
      </c>
      <c r="O172" s="321">
        <f t="shared" si="103"/>
        <v>40</v>
      </c>
      <c r="P172" s="322">
        <f t="shared" si="104"/>
        <v>5</v>
      </c>
      <c r="Q172" s="322">
        <v>0</v>
      </c>
      <c r="R172" s="322">
        <v>1</v>
      </c>
      <c r="S172" s="322">
        <v>1</v>
      </c>
      <c r="T172" s="322">
        <v>0</v>
      </c>
      <c r="U172" s="322">
        <v>0</v>
      </c>
      <c r="V172" s="322">
        <v>3</v>
      </c>
      <c r="W172" s="322">
        <v>3</v>
      </c>
      <c r="X172" s="321">
        <f t="shared" si="105"/>
        <v>35</v>
      </c>
      <c r="Y172" s="325">
        <f t="shared" si="106"/>
        <v>8</v>
      </c>
      <c r="Z172" s="322">
        <v>0</v>
      </c>
      <c r="AA172" s="322">
        <v>0</v>
      </c>
      <c r="AB172" s="322">
        <v>1</v>
      </c>
      <c r="AC172" s="322">
        <v>0</v>
      </c>
      <c r="AD172" s="322">
        <v>2</v>
      </c>
      <c r="AE172" s="322">
        <v>2</v>
      </c>
      <c r="AF172" s="322">
        <v>3000</v>
      </c>
      <c r="AG172" s="322">
        <v>3</v>
      </c>
      <c r="AH172" s="322">
        <v>4000</v>
      </c>
      <c r="AI172" s="321">
        <f t="shared" si="107"/>
        <v>35</v>
      </c>
      <c r="AJ172" s="325">
        <f t="shared" si="108"/>
        <v>8</v>
      </c>
      <c r="AK172" s="322">
        <v>0</v>
      </c>
      <c r="AL172" s="322">
        <v>0</v>
      </c>
      <c r="AM172" s="322"/>
      <c r="AN172" s="322"/>
      <c r="AO172" s="322">
        <v>0</v>
      </c>
      <c r="AP172" s="322">
        <v>0</v>
      </c>
      <c r="AQ172" s="322">
        <v>0</v>
      </c>
      <c r="AR172" s="327">
        <v>0</v>
      </c>
      <c r="AS172" s="322"/>
      <c r="AT172" s="322"/>
      <c r="AU172" s="322"/>
      <c r="AV172" s="322"/>
      <c r="AW172" s="322"/>
      <c r="AX172" s="322"/>
      <c r="AY172" s="322"/>
      <c r="AZ172" s="322"/>
      <c r="BA172" s="321">
        <f t="shared" si="109"/>
        <v>35</v>
      </c>
      <c r="BB172" s="325">
        <f t="shared" si="110"/>
        <v>0</v>
      </c>
      <c r="BC172" s="321">
        <f t="shared" si="111"/>
        <v>145</v>
      </c>
      <c r="BD172" s="321">
        <f t="shared" si="112"/>
        <v>21</v>
      </c>
      <c r="BE172" s="329">
        <f t="shared" si="113"/>
        <v>0.144827586206897</v>
      </c>
    </row>
    <row r="173" s="236" customFormat="1" spans="1:57">
      <c r="A173" s="317" t="s">
        <v>157</v>
      </c>
      <c r="B173" s="318" t="s">
        <v>26</v>
      </c>
      <c r="C173" s="318"/>
      <c r="D173" s="319" t="s">
        <v>169</v>
      </c>
      <c r="E173" s="320" t="s">
        <v>333</v>
      </c>
      <c r="F173" s="321">
        <v>4</v>
      </c>
      <c r="G173" s="322">
        <v>1</v>
      </c>
      <c r="H173" s="322">
        <v>0</v>
      </c>
      <c r="I173" s="322">
        <v>1</v>
      </c>
      <c r="J173" s="322">
        <v>1</v>
      </c>
      <c r="K173" s="322">
        <v>0</v>
      </c>
      <c r="L173" s="322">
        <v>2</v>
      </c>
      <c r="M173" s="322">
        <v>2</v>
      </c>
      <c r="N173" s="322">
        <v>2</v>
      </c>
      <c r="O173" s="321">
        <f t="shared" si="103"/>
        <v>32</v>
      </c>
      <c r="P173" s="322">
        <f t="shared" si="104"/>
        <v>9</v>
      </c>
      <c r="Q173" s="322">
        <v>2</v>
      </c>
      <c r="R173" s="322">
        <v>1</v>
      </c>
      <c r="S173" s="322">
        <v>0</v>
      </c>
      <c r="T173" s="322">
        <v>0</v>
      </c>
      <c r="U173" s="322">
        <v>0</v>
      </c>
      <c r="V173" s="322">
        <v>2</v>
      </c>
      <c r="W173" s="322">
        <v>2</v>
      </c>
      <c r="X173" s="321">
        <f t="shared" si="105"/>
        <v>28</v>
      </c>
      <c r="Y173" s="325">
        <f t="shared" si="106"/>
        <v>7</v>
      </c>
      <c r="Z173" s="322">
        <v>3</v>
      </c>
      <c r="AA173" s="322">
        <v>0</v>
      </c>
      <c r="AB173" s="322">
        <v>0</v>
      </c>
      <c r="AC173" s="322">
        <v>2</v>
      </c>
      <c r="AD173" s="322">
        <v>0</v>
      </c>
      <c r="AE173" s="322">
        <v>4</v>
      </c>
      <c r="AF173" s="322">
        <v>4000</v>
      </c>
      <c r="AG173" s="322">
        <v>2</v>
      </c>
      <c r="AH173" s="322">
        <v>2000</v>
      </c>
      <c r="AI173" s="321">
        <f t="shared" si="107"/>
        <v>28</v>
      </c>
      <c r="AJ173" s="325">
        <f t="shared" si="108"/>
        <v>11</v>
      </c>
      <c r="AK173" s="322">
        <v>0</v>
      </c>
      <c r="AL173" s="322">
        <v>0</v>
      </c>
      <c r="AM173" s="322"/>
      <c r="AN173" s="322"/>
      <c r="AO173" s="322">
        <v>0</v>
      </c>
      <c r="AP173" s="322">
        <v>0</v>
      </c>
      <c r="AQ173" s="322">
        <v>0</v>
      </c>
      <c r="AR173" s="327">
        <v>0</v>
      </c>
      <c r="AS173" s="322"/>
      <c r="AT173" s="322"/>
      <c r="AU173" s="322"/>
      <c r="AV173" s="322"/>
      <c r="AW173" s="322"/>
      <c r="AX173" s="322"/>
      <c r="AY173" s="322"/>
      <c r="AZ173" s="322"/>
      <c r="BA173" s="321">
        <f t="shared" si="109"/>
        <v>28</v>
      </c>
      <c r="BB173" s="325">
        <f t="shared" si="110"/>
        <v>0</v>
      </c>
      <c r="BC173" s="321">
        <f t="shared" si="111"/>
        <v>116</v>
      </c>
      <c r="BD173" s="321">
        <f t="shared" si="112"/>
        <v>27</v>
      </c>
      <c r="BE173" s="329">
        <f t="shared" si="113"/>
        <v>0.232758620689655</v>
      </c>
    </row>
    <row r="174" s="236" customFormat="1" spans="1:57">
      <c r="A174" s="317" t="s">
        <v>157</v>
      </c>
      <c r="B174" s="318" t="s">
        <v>26</v>
      </c>
      <c r="C174" s="318"/>
      <c r="D174" s="319" t="s">
        <v>171</v>
      </c>
      <c r="E174" s="320" t="s">
        <v>334</v>
      </c>
      <c r="F174" s="321">
        <v>4</v>
      </c>
      <c r="G174" s="322">
        <v>5</v>
      </c>
      <c r="H174" s="322">
        <v>7</v>
      </c>
      <c r="I174" s="322">
        <v>1</v>
      </c>
      <c r="J174" s="322">
        <v>0</v>
      </c>
      <c r="K174" s="322">
        <v>0</v>
      </c>
      <c r="L174" s="322">
        <v>0</v>
      </c>
      <c r="M174" s="322">
        <v>3</v>
      </c>
      <c r="N174" s="322">
        <v>5</v>
      </c>
      <c r="O174" s="321">
        <f t="shared" si="103"/>
        <v>32</v>
      </c>
      <c r="P174" s="322">
        <f t="shared" si="104"/>
        <v>21</v>
      </c>
      <c r="Q174" s="322">
        <v>0</v>
      </c>
      <c r="R174" s="322">
        <v>0</v>
      </c>
      <c r="S174" s="322">
        <v>0</v>
      </c>
      <c r="T174" s="322">
        <v>4</v>
      </c>
      <c r="U174" s="322">
        <v>0</v>
      </c>
      <c r="V174" s="322">
        <v>1</v>
      </c>
      <c r="W174" s="322">
        <v>1</v>
      </c>
      <c r="X174" s="321">
        <f t="shared" si="105"/>
        <v>28</v>
      </c>
      <c r="Y174" s="325">
        <f t="shared" si="106"/>
        <v>6</v>
      </c>
      <c r="Z174" s="322">
        <v>0</v>
      </c>
      <c r="AA174" s="322">
        <v>0</v>
      </c>
      <c r="AB174" s="322">
        <v>0</v>
      </c>
      <c r="AC174" s="322">
        <v>0</v>
      </c>
      <c r="AD174" s="322">
        <v>0</v>
      </c>
      <c r="AE174" s="322">
        <v>0</v>
      </c>
      <c r="AF174" s="322">
        <v>0</v>
      </c>
      <c r="AG174" s="322">
        <v>0</v>
      </c>
      <c r="AH174" s="322">
        <v>0</v>
      </c>
      <c r="AI174" s="321">
        <f t="shared" si="107"/>
        <v>28</v>
      </c>
      <c r="AJ174" s="325">
        <f t="shared" si="108"/>
        <v>0</v>
      </c>
      <c r="AK174" s="322">
        <v>0</v>
      </c>
      <c r="AL174" s="322">
        <v>0</v>
      </c>
      <c r="AM174" s="322"/>
      <c r="AN174" s="322"/>
      <c r="AO174" s="322">
        <v>0</v>
      </c>
      <c r="AP174" s="322">
        <v>0</v>
      </c>
      <c r="AQ174" s="322">
        <v>0</v>
      </c>
      <c r="AR174" s="327">
        <v>0</v>
      </c>
      <c r="AS174" s="322"/>
      <c r="AT174" s="322"/>
      <c r="AU174" s="322"/>
      <c r="AV174" s="322"/>
      <c r="AW174" s="322"/>
      <c r="AX174" s="322"/>
      <c r="AY174" s="322"/>
      <c r="AZ174" s="322"/>
      <c r="BA174" s="321">
        <f t="shared" si="109"/>
        <v>28</v>
      </c>
      <c r="BB174" s="325">
        <f t="shared" si="110"/>
        <v>0</v>
      </c>
      <c r="BC174" s="321">
        <f t="shared" si="111"/>
        <v>116</v>
      </c>
      <c r="BD174" s="321">
        <f t="shared" si="112"/>
        <v>27</v>
      </c>
      <c r="BE174" s="329">
        <f t="shared" si="113"/>
        <v>0.232758620689655</v>
      </c>
    </row>
  </sheetData>
  <mergeCells count="21">
    <mergeCell ref="AE4:AF4"/>
    <mergeCell ref="AG4:AH4"/>
    <mergeCell ref="AK4:AL4"/>
    <mergeCell ref="AM4:AN4"/>
    <mergeCell ref="AO4:AP4"/>
    <mergeCell ref="AQ4:AR4"/>
    <mergeCell ref="AS4:AT4"/>
    <mergeCell ref="AU4:AV4"/>
    <mergeCell ref="AW4:AX4"/>
    <mergeCell ref="AY4:AZ4"/>
    <mergeCell ref="AE5:AF5"/>
    <mergeCell ref="AG5:AH5"/>
    <mergeCell ref="AK5:AL5"/>
    <mergeCell ref="AM5:AN5"/>
    <mergeCell ref="AO5:AP5"/>
    <mergeCell ref="AQ5:AR5"/>
    <mergeCell ref="AS5:AT5"/>
    <mergeCell ref="AU5:AV5"/>
    <mergeCell ref="AW5:AX5"/>
    <mergeCell ref="AY5:AZ5"/>
    <mergeCell ref="A30:BE30"/>
  </mergeCells>
  <conditionalFormatting sqref="C2">
    <cfRule type="cellIs" dxfId="0" priority="10" operator="lessThan">
      <formula>1033</formula>
    </cfRule>
  </conditionalFormatting>
  <conditionalFormatting sqref="F3">
    <cfRule type="cellIs" dxfId="0" priority="11" operator="lessThan">
      <formula>1</formula>
    </cfRule>
  </conditionalFormatting>
  <conditionalFormatting sqref="F9:F29">
    <cfRule type="cellIs" dxfId="0" priority="6" operator="between">
      <formula>0.81</formula>
      <formula>0.99</formula>
    </cfRule>
    <cfRule type="cellIs" dxfId="0" priority="7" operator="lessThan">
      <formula>0.8</formula>
    </cfRule>
    <cfRule type="cellIs" dxfId="1" priority="8" operator="greaterThan">
      <formula>1</formula>
    </cfRule>
  </conditionalFormatting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"/>
  <sheetViews>
    <sheetView workbookViewId="0">
      <selection activeCell="G2" sqref="G2"/>
    </sheetView>
  </sheetViews>
  <sheetFormatPr defaultColWidth="9.14285714285714" defaultRowHeight="15"/>
  <cols>
    <col min="1" max="1" width="14.7142857142857" customWidth="1"/>
    <col min="2" max="2" width="8" customWidth="1"/>
    <col min="3" max="3" width="6.14285714285714" customWidth="1"/>
    <col min="4" max="4" width="39.5714285714286" customWidth="1"/>
    <col min="5" max="5" width="4.14285714285714" customWidth="1"/>
    <col min="6" max="6" width="8.28571428571429" customWidth="1"/>
    <col min="7" max="13" width="7.57142857142857" customWidth="1"/>
    <col min="14" max="14" width="4.57142857142857" customWidth="1"/>
    <col min="15" max="15" width="2.57142857142857" customWidth="1"/>
    <col min="16" max="22" width="7.57142857142857" customWidth="1"/>
    <col min="23" max="23" width="4.57142857142857" customWidth="1"/>
    <col min="24" max="24" width="2.57142857142857" customWidth="1"/>
    <col min="25" max="31" width="7.57142857142857" customWidth="1"/>
    <col min="32" max="32" width="4.57142857142857" customWidth="1"/>
    <col min="33" max="33" width="2.57142857142857" customWidth="1"/>
    <col min="34" max="41" width="7.57142857142857" customWidth="1"/>
  </cols>
  <sheetData>
    <row r="1" spans="1:41">
      <c r="A1" s="205" t="s">
        <v>2</v>
      </c>
      <c r="B1" s="206" t="s">
        <v>3</v>
      </c>
      <c r="C1" s="207" t="s">
        <v>4</v>
      </c>
      <c r="D1" s="205" t="s">
        <v>5</v>
      </c>
      <c r="E1" s="215" t="s">
        <v>322</v>
      </c>
      <c r="F1" s="225">
        <v>45536</v>
      </c>
      <c r="G1" s="225">
        <v>45537</v>
      </c>
      <c r="H1" s="225">
        <v>45538</v>
      </c>
      <c r="I1" s="225">
        <v>45539</v>
      </c>
      <c r="J1" s="225">
        <v>45540</v>
      </c>
      <c r="K1" s="225">
        <v>45541</v>
      </c>
      <c r="L1" s="225">
        <v>45542</v>
      </c>
      <c r="M1" s="225">
        <v>45543</v>
      </c>
      <c r="N1" s="211">
        <f>SUBTOTAL(9,N2:N152)</f>
        <v>352</v>
      </c>
      <c r="O1" s="211">
        <f>SUBTOTAL(9,O3:O152)</f>
        <v>23</v>
      </c>
      <c r="P1" s="225">
        <v>45544</v>
      </c>
      <c r="Q1" s="225">
        <v>45545</v>
      </c>
      <c r="R1" s="225">
        <v>45546</v>
      </c>
      <c r="S1" s="225">
        <v>45547</v>
      </c>
      <c r="T1" s="225">
        <v>45548</v>
      </c>
      <c r="U1" s="225">
        <v>45549</v>
      </c>
      <c r="V1" s="225">
        <v>45550</v>
      </c>
      <c r="W1" s="211">
        <f>SUBTOTAL(9,W2:W152)</f>
        <v>308</v>
      </c>
      <c r="X1" s="211">
        <f>SUBTOTAL(9,X2:X152)</f>
        <v>0</v>
      </c>
      <c r="Y1" s="225">
        <v>45551</v>
      </c>
      <c r="Z1" s="225">
        <v>45552</v>
      </c>
      <c r="AA1" s="225">
        <v>45553</v>
      </c>
      <c r="AB1" s="225">
        <v>45554</v>
      </c>
      <c r="AC1" s="225">
        <v>45555</v>
      </c>
      <c r="AD1" s="225">
        <v>45556</v>
      </c>
      <c r="AE1" s="225">
        <v>45557</v>
      </c>
      <c r="AF1" s="211">
        <f>SUBTOTAL(9,AF2:AF152)</f>
        <v>308</v>
      </c>
      <c r="AG1" s="211">
        <f>SUBTOTAL(9,AG2:AG152)</f>
        <v>0</v>
      </c>
      <c r="AH1" s="225">
        <v>45558</v>
      </c>
      <c r="AI1" s="225">
        <v>45559</v>
      </c>
      <c r="AJ1" s="225">
        <v>45560</v>
      </c>
      <c r="AK1" s="225">
        <v>45561</v>
      </c>
      <c r="AL1" s="225">
        <v>45562</v>
      </c>
      <c r="AM1" s="225">
        <v>45563</v>
      </c>
      <c r="AN1" s="225">
        <v>45564</v>
      </c>
      <c r="AO1" s="225">
        <v>45565</v>
      </c>
    </row>
    <row r="2" spans="1:41">
      <c r="A2" s="210" t="s">
        <v>160</v>
      </c>
      <c r="B2" s="209" t="s">
        <v>206</v>
      </c>
      <c r="C2" s="217"/>
      <c r="D2" s="226" t="s">
        <v>335</v>
      </c>
      <c r="E2" s="219">
        <v>3</v>
      </c>
      <c r="F2" s="227" t="s">
        <v>336</v>
      </c>
      <c r="G2" s="217"/>
      <c r="H2" s="217"/>
      <c r="I2" s="217"/>
      <c r="J2" s="217"/>
      <c r="K2" s="217"/>
      <c r="L2" s="217"/>
      <c r="M2" s="217"/>
      <c r="N2" s="228">
        <f t="shared" ref="N2:N12" si="0">E2*8</f>
        <v>24</v>
      </c>
      <c r="O2" s="217">
        <v>0</v>
      </c>
      <c r="P2" s="217"/>
      <c r="Q2" s="217"/>
      <c r="R2" s="217"/>
      <c r="S2" s="217"/>
      <c r="T2" s="217"/>
      <c r="U2" s="217"/>
      <c r="V2" s="217"/>
      <c r="W2" s="228">
        <f t="shared" ref="W2:W12" si="1">(E2*7)</f>
        <v>21</v>
      </c>
      <c r="X2" s="229">
        <f t="shared" ref="X2:X12" si="2">SUM(P2:V2)</f>
        <v>0</v>
      </c>
      <c r="Y2" s="217"/>
      <c r="Z2" s="217"/>
      <c r="AA2" s="217"/>
      <c r="AB2" s="217"/>
      <c r="AC2" s="217"/>
      <c r="AD2" s="217"/>
      <c r="AE2" s="217"/>
      <c r="AF2" s="228">
        <f t="shared" ref="AF2:AF12" si="3">(E2*7)</f>
        <v>21</v>
      </c>
      <c r="AG2" s="229">
        <f t="shared" ref="AG2:AG12" si="4">SUM(Y2:AE2)</f>
        <v>0</v>
      </c>
      <c r="AH2" s="217"/>
      <c r="AI2" s="217"/>
      <c r="AJ2" s="217"/>
      <c r="AK2" s="217"/>
      <c r="AL2" s="217"/>
      <c r="AM2" s="217"/>
      <c r="AN2" s="217"/>
      <c r="AO2" s="217"/>
    </row>
    <row r="3" s="224" customFormat="1" spans="1:41">
      <c r="A3" s="221" t="s">
        <v>111</v>
      </c>
      <c r="B3" s="222" t="s">
        <v>206</v>
      </c>
      <c r="C3" s="223"/>
      <c r="D3" s="214" t="s">
        <v>337</v>
      </c>
      <c r="E3" s="219">
        <v>3</v>
      </c>
      <c r="F3" s="227" t="s">
        <v>336</v>
      </c>
      <c r="G3" s="227"/>
      <c r="H3" s="223"/>
      <c r="I3" s="227"/>
      <c r="J3" s="227"/>
      <c r="K3" s="227"/>
      <c r="L3" s="227"/>
      <c r="M3" s="227"/>
      <c r="N3" s="228">
        <f t="shared" si="0"/>
        <v>24</v>
      </c>
      <c r="O3" s="217">
        <v>0</v>
      </c>
      <c r="P3" s="227"/>
      <c r="Q3" s="227"/>
      <c r="R3" s="227"/>
      <c r="S3" s="227"/>
      <c r="T3" s="227"/>
      <c r="U3" s="227"/>
      <c r="V3" s="227"/>
      <c r="W3" s="228">
        <f t="shared" si="1"/>
        <v>21</v>
      </c>
      <c r="X3" s="229">
        <f t="shared" si="2"/>
        <v>0</v>
      </c>
      <c r="Y3" s="227"/>
      <c r="Z3" s="227"/>
      <c r="AA3" s="227"/>
      <c r="AB3" s="227"/>
      <c r="AC3" s="227"/>
      <c r="AD3" s="227"/>
      <c r="AE3" s="227"/>
      <c r="AF3" s="228">
        <f t="shared" si="3"/>
        <v>21</v>
      </c>
      <c r="AG3" s="229">
        <f t="shared" si="4"/>
        <v>0</v>
      </c>
      <c r="AH3" s="227"/>
      <c r="AI3" s="227"/>
      <c r="AJ3" s="227"/>
      <c r="AK3" s="227"/>
      <c r="AL3" s="227"/>
      <c r="AM3" s="227"/>
      <c r="AN3" s="227"/>
      <c r="AO3" s="227"/>
    </row>
    <row r="4" s="224" customFormat="1" spans="1:41">
      <c r="A4" s="221" t="s">
        <v>111</v>
      </c>
      <c r="B4" s="222" t="s">
        <v>206</v>
      </c>
      <c r="C4" s="223"/>
      <c r="D4" s="214" t="s">
        <v>276</v>
      </c>
      <c r="E4" s="219">
        <v>3</v>
      </c>
      <c r="F4" s="227" t="s">
        <v>336</v>
      </c>
      <c r="G4" s="227"/>
      <c r="H4" s="223"/>
      <c r="I4" s="227"/>
      <c r="J4" s="227"/>
      <c r="K4" s="227"/>
      <c r="L4" s="227"/>
      <c r="M4" s="227"/>
      <c r="N4" s="228">
        <f t="shared" si="0"/>
        <v>24</v>
      </c>
      <c r="O4" s="217">
        <v>0</v>
      </c>
      <c r="P4" s="227"/>
      <c r="Q4" s="227"/>
      <c r="R4" s="227"/>
      <c r="S4" s="227"/>
      <c r="T4" s="227"/>
      <c r="U4" s="227"/>
      <c r="V4" s="227"/>
      <c r="W4" s="228">
        <f t="shared" si="1"/>
        <v>21</v>
      </c>
      <c r="X4" s="229">
        <f t="shared" si="2"/>
        <v>0</v>
      </c>
      <c r="Y4" s="227"/>
      <c r="Z4" s="227"/>
      <c r="AA4" s="227"/>
      <c r="AB4" s="227"/>
      <c r="AC4" s="227"/>
      <c r="AD4" s="227"/>
      <c r="AE4" s="227"/>
      <c r="AF4" s="228">
        <f t="shared" si="3"/>
        <v>21</v>
      </c>
      <c r="AG4" s="229">
        <f t="shared" si="4"/>
        <v>0</v>
      </c>
      <c r="AH4" s="227"/>
      <c r="AI4" s="227"/>
      <c r="AJ4" s="227"/>
      <c r="AK4" s="227"/>
      <c r="AL4" s="227"/>
      <c r="AM4" s="227"/>
      <c r="AN4" s="227"/>
      <c r="AO4" s="227"/>
    </row>
    <row r="5" s="224" customFormat="1" spans="1:41">
      <c r="A5" s="221" t="s">
        <v>160</v>
      </c>
      <c r="B5" s="222" t="s">
        <v>206</v>
      </c>
      <c r="C5" s="223"/>
      <c r="D5" s="226" t="s">
        <v>338</v>
      </c>
      <c r="E5" s="219">
        <v>3</v>
      </c>
      <c r="F5" s="227" t="s">
        <v>336</v>
      </c>
      <c r="G5" s="223"/>
      <c r="H5" s="223"/>
      <c r="I5" s="223"/>
      <c r="J5" s="223"/>
      <c r="K5" s="223"/>
      <c r="L5" s="223"/>
      <c r="M5" s="223"/>
      <c r="N5" s="228">
        <f t="shared" si="0"/>
        <v>24</v>
      </c>
      <c r="O5" s="217">
        <v>0</v>
      </c>
      <c r="P5" s="223"/>
      <c r="Q5" s="223"/>
      <c r="R5" s="223"/>
      <c r="S5" s="223"/>
      <c r="T5" s="223"/>
      <c r="U5" s="223"/>
      <c r="V5" s="223"/>
      <c r="W5" s="228">
        <f t="shared" si="1"/>
        <v>21</v>
      </c>
      <c r="X5" s="229">
        <f t="shared" si="2"/>
        <v>0</v>
      </c>
      <c r="Y5" s="223"/>
      <c r="Z5" s="223"/>
      <c r="AA5" s="223"/>
      <c r="AB5" s="223"/>
      <c r="AC5" s="223"/>
      <c r="AD5" s="223"/>
      <c r="AE5" s="223"/>
      <c r="AF5" s="228">
        <f t="shared" si="3"/>
        <v>21</v>
      </c>
      <c r="AG5" s="229">
        <f t="shared" si="4"/>
        <v>0</v>
      </c>
      <c r="AH5" s="223"/>
      <c r="AI5" s="223"/>
      <c r="AJ5" s="223"/>
      <c r="AK5" s="223"/>
      <c r="AL5" s="223"/>
      <c r="AM5" s="223"/>
      <c r="AN5" s="223"/>
      <c r="AO5" s="223"/>
    </row>
    <row r="6" s="224" customFormat="1" spans="1:41">
      <c r="A6" s="221" t="s">
        <v>134</v>
      </c>
      <c r="B6" s="222" t="s">
        <v>206</v>
      </c>
      <c r="C6" s="223"/>
      <c r="D6" s="214" t="s">
        <v>339</v>
      </c>
      <c r="E6" s="219">
        <v>3</v>
      </c>
      <c r="F6" s="227" t="s">
        <v>336</v>
      </c>
      <c r="G6" s="227"/>
      <c r="H6" s="223"/>
      <c r="I6" s="227"/>
      <c r="J6" s="227"/>
      <c r="K6" s="227"/>
      <c r="L6" s="227"/>
      <c r="M6" s="227"/>
      <c r="N6" s="228">
        <f t="shared" si="0"/>
        <v>24</v>
      </c>
      <c r="O6" s="217">
        <v>0</v>
      </c>
      <c r="P6" s="227"/>
      <c r="Q6" s="227"/>
      <c r="R6" s="227"/>
      <c r="S6" s="227"/>
      <c r="T6" s="227"/>
      <c r="U6" s="227"/>
      <c r="V6" s="227"/>
      <c r="W6" s="228">
        <f t="shared" si="1"/>
        <v>21</v>
      </c>
      <c r="X6" s="229">
        <f t="shared" si="2"/>
        <v>0</v>
      </c>
      <c r="Y6" s="227"/>
      <c r="Z6" s="227"/>
      <c r="AA6" s="227"/>
      <c r="AB6" s="227"/>
      <c r="AC6" s="227"/>
      <c r="AD6" s="227"/>
      <c r="AE6" s="227"/>
      <c r="AF6" s="228">
        <f t="shared" si="3"/>
        <v>21</v>
      </c>
      <c r="AG6" s="229">
        <f t="shared" si="4"/>
        <v>0</v>
      </c>
      <c r="AH6" s="227"/>
      <c r="AI6" s="227"/>
      <c r="AJ6" s="227"/>
      <c r="AK6" s="227"/>
      <c r="AL6" s="227"/>
      <c r="AM6" s="227"/>
      <c r="AN6" s="227"/>
      <c r="AO6" s="227"/>
    </row>
    <row r="7" spans="1:41">
      <c r="A7" s="210" t="s">
        <v>160</v>
      </c>
      <c r="B7" s="209" t="s">
        <v>206</v>
      </c>
      <c r="C7" s="217"/>
      <c r="D7" s="226" t="s">
        <v>340</v>
      </c>
      <c r="E7" s="219">
        <v>3</v>
      </c>
      <c r="F7" s="227" t="s">
        <v>336</v>
      </c>
      <c r="G7" s="217"/>
      <c r="H7" s="217"/>
      <c r="I7" s="217"/>
      <c r="J7" s="217"/>
      <c r="K7" s="217"/>
      <c r="L7" s="217"/>
      <c r="M7" s="217"/>
      <c r="N7" s="228">
        <f t="shared" si="0"/>
        <v>24</v>
      </c>
      <c r="O7" s="217">
        <v>0</v>
      </c>
      <c r="P7" s="217"/>
      <c r="Q7" s="217"/>
      <c r="R7" s="217"/>
      <c r="S7" s="217"/>
      <c r="T7" s="217"/>
      <c r="U7" s="217"/>
      <c r="V7" s="217"/>
      <c r="W7" s="228">
        <f t="shared" si="1"/>
        <v>21</v>
      </c>
      <c r="X7" s="229">
        <f t="shared" si="2"/>
        <v>0</v>
      </c>
      <c r="Y7" s="217"/>
      <c r="Z7" s="217"/>
      <c r="AA7" s="217"/>
      <c r="AB7" s="217"/>
      <c r="AC7" s="217"/>
      <c r="AD7" s="217"/>
      <c r="AE7" s="217"/>
      <c r="AF7" s="228">
        <f t="shared" si="3"/>
        <v>21</v>
      </c>
      <c r="AG7" s="229">
        <f t="shared" si="4"/>
        <v>0</v>
      </c>
      <c r="AH7" s="217"/>
      <c r="AI7" s="217"/>
      <c r="AJ7" s="217"/>
      <c r="AK7" s="217"/>
      <c r="AL7" s="217"/>
      <c r="AM7" s="217"/>
      <c r="AN7" s="217"/>
      <c r="AO7" s="217"/>
    </row>
    <row r="8" spans="1:41">
      <c r="A8" s="210" t="s">
        <v>160</v>
      </c>
      <c r="B8" s="209" t="s">
        <v>206</v>
      </c>
      <c r="C8" s="217"/>
      <c r="D8" s="226" t="s">
        <v>341</v>
      </c>
      <c r="E8" s="219">
        <v>3</v>
      </c>
      <c r="F8" s="227" t="s">
        <v>336</v>
      </c>
      <c r="G8" s="217"/>
      <c r="H8" s="217"/>
      <c r="I8" s="217"/>
      <c r="J8" s="217"/>
      <c r="K8" s="217"/>
      <c r="L8" s="217"/>
      <c r="M8" s="217"/>
      <c r="N8" s="228">
        <f t="shared" si="0"/>
        <v>24</v>
      </c>
      <c r="O8" s="217">
        <v>0</v>
      </c>
      <c r="P8" s="217"/>
      <c r="Q8" s="217"/>
      <c r="R8" s="217"/>
      <c r="S8" s="217"/>
      <c r="T8" s="217"/>
      <c r="U8" s="217"/>
      <c r="V8" s="217"/>
      <c r="W8" s="228">
        <f t="shared" si="1"/>
        <v>21</v>
      </c>
      <c r="X8" s="229">
        <f t="shared" si="2"/>
        <v>0</v>
      </c>
      <c r="Y8" s="217"/>
      <c r="Z8" s="217"/>
      <c r="AA8" s="217"/>
      <c r="AB8" s="217"/>
      <c r="AC8" s="217"/>
      <c r="AD8" s="217"/>
      <c r="AE8" s="217"/>
      <c r="AF8" s="228">
        <f t="shared" si="3"/>
        <v>21</v>
      </c>
      <c r="AG8" s="229">
        <f t="shared" si="4"/>
        <v>0</v>
      </c>
      <c r="AH8" s="217"/>
      <c r="AI8" s="217"/>
      <c r="AJ8" s="230"/>
      <c r="AK8" s="217"/>
      <c r="AL8" s="217"/>
      <c r="AM8" s="217"/>
      <c r="AN8" s="217"/>
      <c r="AO8" s="217"/>
    </row>
    <row r="9" s="224" customFormat="1" spans="1:41">
      <c r="A9" s="221" t="s">
        <v>157</v>
      </c>
      <c r="B9" s="222" t="s">
        <v>206</v>
      </c>
      <c r="C9" s="223"/>
      <c r="D9" s="214" t="s">
        <v>342</v>
      </c>
      <c r="E9" s="219">
        <v>4</v>
      </c>
      <c r="F9" s="227" t="s">
        <v>336</v>
      </c>
      <c r="G9" s="227">
        <v>0</v>
      </c>
      <c r="H9" s="223">
        <v>0</v>
      </c>
      <c r="I9" s="227">
        <v>0</v>
      </c>
      <c r="J9" s="227">
        <v>0</v>
      </c>
      <c r="K9" s="227">
        <v>0</v>
      </c>
      <c r="L9" s="227">
        <v>0</v>
      </c>
      <c r="M9" s="227">
        <v>0</v>
      </c>
      <c r="N9" s="228">
        <f t="shared" si="0"/>
        <v>32</v>
      </c>
      <c r="O9" s="217">
        <v>0</v>
      </c>
      <c r="P9" s="227">
        <v>0</v>
      </c>
      <c r="Q9" s="227">
        <v>0</v>
      </c>
      <c r="R9" s="227">
        <v>0</v>
      </c>
      <c r="S9" s="227">
        <v>0</v>
      </c>
      <c r="T9" s="227">
        <v>0</v>
      </c>
      <c r="U9" s="227">
        <v>0</v>
      </c>
      <c r="V9" s="227">
        <v>0</v>
      </c>
      <c r="W9" s="228">
        <f t="shared" si="1"/>
        <v>28</v>
      </c>
      <c r="X9" s="229">
        <f t="shared" si="2"/>
        <v>0</v>
      </c>
      <c r="Y9" s="227">
        <v>0</v>
      </c>
      <c r="Z9" s="227">
        <v>0</v>
      </c>
      <c r="AA9" s="227">
        <v>0</v>
      </c>
      <c r="AB9" s="227">
        <v>0</v>
      </c>
      <c r="AC9" s="227">
        <v>0</v>
      </c>
      <c r="AD9" s="227"/>
      <c r="AE9" s="227"/>
      <c r="AF9" s="228">
        <f t="shared" si="3"/>
        <v>28</v>
      </c>
      <c r="AG9" s="229">
        <f t="shared" si="4"/>
        <v>0</v>
      </c>
      <c r="AH9" s="227"/>
      <c r="AI9" s="227"/>
      <c r="AJ9" s="231"/>
      <c r="AK9" s="227"/>
      <c r="AL9" s="227"/>
      <c r="AM9" s="227"/>
      <c r="AN9" s="227"/>
      <c r="AO9" s="227"/>
    </row>
    <row r="10" spans="1:41">
      <c r="A10" s="208" t="s">
        <v>134</v>
      </c>
      <c r="B10" s="209" t="s">
        <v>38</v>
      </c>
      <c r="C10" s="211" t="s">
        <v>147</v>
      </c>
      <c r="D10" s="214" t="s">
        <v>343</v>
      </c>
      <c r="E10" s="216"/>
      <c r="F10" s="217">
        <v>0</v>
      </c>
      <c r="G10" s="217">
        <v>0</v>
      </c>
      <c r="H10" s="217">
        <v>0</v>
      </c>
      <c r="I10" s="217">
        <v>0</v>
      </c>
      <c r="J10" s="217">
        <v>0</v>
      </c>
      <c r="K10" s="217">
        <v>0</v>
      </c>
      <c r="L10" s="217">
        <v>0</v>
      </c>
      <c r="M10" s="217">
        <v>0</v>
      </c>
      <c r="N10" s="228">
        <f t="shared" si="0"/>
        <v>0</v>
      </c>
      <c r="O10" s="217">
        <f t="shared" ref="O10:O12" si="5">F10+G10+H10+I10+J10+K10+L10+M10</f>
        <v>0</v>
      </c>
      <c r="P10" s="217">
        <v>0</v>
      </c>
      <c r="Q10" s="217">
        <v>0</v>
      </c>
      <c r="R10" s="217">
        <v>0</v>
      </c>
      <c r="S10" s="217">
        <v>0</v>
      </c>
      <c r="T10" s="217">
        <v>0</v>
      </c>
      <c r="U10" s="217">
        <v>0</v>
      </c>
      <c r="V10" s="217">
        <v>0</v>
      </c>
      <c r="W10" s="228">
        <f t="shared" si="1"/>
        <v>0</v>
      </c>
      <c r="X10" s="229">
        <f t="shared" si="2"/>
        <v>0</v>
      </c>
      <c r="Y10" s="217">
        <v>0</v>
      </c>
      <c r="Z10" s="217">
        <v>0</v>
      </c>
      <c r="AA10" s="217">
        <v>0</v>
      </c>
      <c r="AB10" s="217"/>
      <c r="AC10" s="217"/>
      <c r="AD10" s="217"/>
      <c r="AE10" s="217"/>
      <c r="AF10" s="228">
        <f t="shared" si="3"/>
        <v>0</v>
      </c>
      <c r="AG10" s="229">
        <f t="shared" si="4"/>
        <v>0</v>
      </c>
      <c r="AH10" s="217"/>
      <c r="AI10" s="217"/>
      <c r="AJ10" s="217"/>
      <c r="AK10" s="217"/>
      <c r="AL10" s="217"/>
      <c r="AM10" s="217"/>
      <c r="AN10" s="217"/>
      <c r="AO10" s="217"/>
    </row>
    <row r="11" spans="1:41">
      <c r="A11" s="208" t="s">
        <v>157</v>
      </c>
      <c r="B11" s="209" t="s">
        <v>38</v>
      </c>
      <c r="C11" s="211" t="s">
        <v>181</v>
      </c>
      <c r="D11" s="213" t="s">
        <v>344</v>
      </c>
      <c r="E11" s="216">
        <v>12</v>
      </c>
      <c r="F11" s="217">
        <v>0</v>
      </c>
      <c r="G11" s="217">
        <v>0</v>
      </c>
      <c r="H11" s="217">
        <v>0</v>
      </c>
      <c r="I11" s="217">
        <v>0</v>
      </c>
      <c r="J11" s="217">
        <v>0</v>
      </c>
      <c r="K11" s="217">
        <v>0</v>
      </c>
      <c r="L11" s="217">
        <v>0</v>
      </c>
      <c r="M11" s="217">
        <v>0</v>
      </c>
      <c r="N11" s="228">
        <f t="shared" si="0"/>
        <v>96</v>
      </c>
      <c r="O11" s="217">
        <f t="shared" si="5"/>
        <v>0</v>
      </c>
      <c r="P11" s="217">
        <v>0</v>
      </c>
      <c r="Q11" s="217">
        <v>0</v>
      </c>
      <c r="R11" s="217">
        <v>0</v>
      </c>
      <c r="S11" s="217">
        <v>0</v>
      </c>
      <c r="T11" s="217">
        <v>0</v>
      </c>
      <c r="U11" s="217">
        <v>0</v>
      </c>
      <c r="V11" s="217">
        <v>0</v>
      </c>
      <c r="W11" s="228">
        <f t="shared" si="1"/>
        <v>84</v>
      </c>
      <c r="X11" s="229">
        <f t="shared" si="2"/>
        <v>0</v>
      </c>
      <c r="Y11" s="217">
        <v>0</v>
      </c>
      <c r="Z11" s="217">
        <v>0</v>
      </c>
      <c r="AA11" s="217">
        <v>0</v>
      </c>
      <c r="AB11" s="217"/>
      <c r="AC11" s="217"/>
      <c r="AD11" s="217"/>
      <c r="AE11" s="217"/>
      <c r="AF11" s="228">
        <f t="shared" si="3"/>
        <v>84</v>
      </c>
      <c r="AG11" s="229">
        <f t="shared" si="4"/>
        <v>0</v>
      </c>
      <c r="AH11" s="217"/>
      <c r="AI11" s="217"/>
      <c r="AJ11" s="217"/>
      <c r="AK11" s="217"/>
      <c r="AL11" s="217"/>
      <c r="AM11" s="217"/>
      <c r="AN11" s="217"/>
      <c r="AO11" s="217"/>
    </row>
    <row r="12" spans="1:41">
      <c r="A12" s="208" t="s">
        <v>157</v>
      </c>
      <c r="B12" s="209" t="s">
        <v>38</v>
      </c>
      <c r="C12" s="211" t="s">
        <v>195</v>
      </c>
      <c r="D12" s="213" t="s">
        <v>196</v>
      </c>
      <c r="E12" s="219">
        <v>7</v>
      </c>
      <c r="F12" s="217">
        <v>8</v>
      </c>
      <c r="G12" s="217">
        <v>12</v>
      </c>
      <c r="H12" s="217">
        <v>2</v>
      </c>
      <c r="I12" s="217">
        <v>1</v>
      </c>
      <c r="J12" s="217">
        <v>0</v>
      </c>
      <c r="K12" s="217">
        <v>0</v>
      </c>
      <c r="L12" s="217">
        <v>0</v>
      </c>
      <c r="M12" s="217">
        <v>0</v>
      </c>
      <c r="N12" s="228">
        <f t="shared" si="0"/>
        <v>56</v>
      </c>
      <c r="O12" s="217">
        <f t="shared" si="5"/>
        <v>23</v>
      </c>
      <c r="P12" s="217">
        <v>0</v>
      </c>
      <c r="Q12" s="217">
        <v>0</v>
      </c>
      <c r="R12" s="217">
        <v>0</v>
      </c>
      <c r="S12" s="217">
        <v>0</v>
      </c>
      <c r="T12" s="217">
        <v>0</v>
      </c>
      <c r="U12" s="217">
        <v>0</v>
      </c>
      <c r="V12" s="217">
        <v>0</v>
      </c>
      <c r="W12" s="228">
        <f t="shared" si="1"/>
        <v>49</v>
      </c>
      <c r="X12" s="229">
        <f t="shared" si="2"/>
        <v>0</v>
      </c>
      <c r="Y12" s="217">
        <v>0</v>
      </c>
      <c r="Z12" s="217">
        <v>0</v>
      </c>
      <c r="AA12" s="217">
        <v>0</v>
      </c>
      <c r="AB12" s="217"/>
      <c r="AC12" s="217"/>
      <c r="AD12" s="217"/>
      <c r="AE12" s="217"/>
      <c r="AF12" s="228">
        <f t="shared" si="3"/>
        <v>49</v>
      </c>
      <c r="AG12" s="229">
        <f t="shared" si="4"/>
        <v>0</v>
      </c>
      <c r="AH12" s="217"/>
      <c r="AI12" s="217"/>
      <c r="AJ12" s="230"/>
      <c r="AK12" s="217"/>
      <c r="AL12" s="217"/>
      <c r="AM12" s="217"/>
      <c r="AN12" s="217"/>
      <c r="AO12" s="2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J142"/>
  <sheetViews>
    <sheetView topLeftCell="H58" workbookViewId="0">
      <selection activeCell="AW143" sqref="AW143"/>
    </sheetView>
  </sheetViews>
  <sheetFormatPr defaultColWidth="9.14285714285714" defaultRowHeight="15"/>
  <cols>
    <col min="4" max="4" width="14.7142857142857" customWidth="1"/>
    <col min="5" max="5" width="19.1428571428571" customWidth="1"/>
    <col min="6" max="6" width="7.28571428571429" customWidth="1"/>
    <col min="7" max="7" width="52.2857142857143" customWidth="1"/>
    <col min="8" max="8" width="7.14285714285714" customWidth="1"/>
    <col min="9" max="9" width="52.2857142857143" customWidth="1"/>
    <col min="10" max="10" width="4.14285714285714" customWidth="1"/>
  </cols>
  <sheetData>
    <row r="2" ht="30" spans="4:10">
      <c r="D2" s="205" t="s">
        <v>2</v>
      </c>
      <c r="E2" s="206" t="s">
        <v>3</v>
      </c>
      <c r="F2" s="206" t="s">
        <v>321</v>
      </c>
      <c r="G2" s="205" t="s">
        <v>5</v>
      </c>
      <c r="H2" s="207" t="s">
        <v>4</v>
      </c>
      <c r="I2" s="205" t="s">
        <v>5</v>
      </c>
      <c r="J2" s="215" t="s">
        <v>322</v>
      </c>
    </row>
    <row r="3" spans="4:10">
      <c r="D3" s="208" t="s">
        <v>25</v>
      </c>
      <c r="E3" s="209" t="s">
        <v>26</v>
      </c>
      <c r="F3" s="209"/>
      <c r="G3" s="210" t="s">
        <v>345</v>
      </c>
      <c r="H3" s="211" t="s">
        <v>27</v>
      </c>
      <c r="I3" s="210" t="s">
        <v>345</v>
      </c>
      <c r="J3" s="216">
        <v>4</v>
      </c>
    </row>
    <row r="4" spans="4:10">
      <c r="D4" s="208" t="s">
        <v>25</v>
      </c>
      <c r="E4" s="209" t="s">
        <v>26</v>
      </c>
      <c r="F4" s="209"/>
      <c r="G4" s="210" t="s">
        <v>30</v>
      </c>
      <c r="H4" s="211" t="s">
        <v>29</v>
      </c>
      <c r="I4" s="210" t="s">
        <v>30</v>
      </c>
      <c r="J4" s="216">
        <v>6</v>
      </c>
    </row>
    <row r="5" spans="4:10">
      <c r="D5" s="208" t="s">
        <v>25</v>
      </c>
      <c r="E5" s="209" t="s">
        <v>26</v>
      </c>
      <c r="F5" s="209" t="s">
        <v>298</v>
      </c>
      <c r="G5" s="210" t="s">
        <v>32</v>
      </c>
      <c r="H5" s="211" t="s">
        <v>31</v>
      </c>
      <c r="I5" s="210" t="s">
        <v>32</v>
      </c>
      <c r="J5" s="216">
        <v>17</v>
      </c>
    </row>
    <row r="6" spans="4:10">
      <c r="D6" s="208" t="s">
        <v>55</v>
      </c>
      <c r="E6" s="209" t="s">
        <v>26</v>
      </c>
      <c r="F6" s="209" t="s">
        <v>298</v>
      </c>
      <c r="G6" s="210" t="s">
        <v>57</v>
      </c>
      <c r="H6" s="211" t="s">
        <v>56</v>
      </c>
      <c r="I6" s="210" t="s">
        <v>57</v>
      </c>
      <c r="J6" s="216">
        <v>9</v>
      </c>
    </row>
    <row r="7" spans="4:10">
      <c r="D7" s="208" t="s">
        <v>320</v>
      </c>
      <c r="E7" s="209" t="s">
        <v>26</v>
      </c>
      <c r="F7" s="209"/>
      <c r="G7" s="210" t="s">
        <v>88</v>
      </c>
      <c r="H7" s="211" t="s">
        <v>87</v>
      </c>
      <c r="I7" s="210" t="s">
        <v>88</v>
      </c>
      <c r="J7" s="216">
        <v>5</v>
      </c>
    </row>
    <row r="8" spans="4:10">
      <c r="D8" s="208" t="s">
        <v>320</v>
      </c>
      <c r="E8" s="209" t="s">
        <v>26</v>
      </c>
      <c r="F8" s="209"/>
      <c r="G8" s="210" t="s">
        <v>90</v>
      </c>
      <c r="H8" s="211" t="s">
        <v>89</v>
      </c>
      <c r="I8" s="210" t="s">
        <v>90</v>
      </c>
      <c r="J8" s="216">
        <v>4</v>
      </c>
    </row>
    <row r="9" spans="4:10">
      <c r="D9" s="208" t="s">
        <v>320</v>
      </c>
      <c r="E9" s="209" t="s">
        <v>26</v>
      </c>
      <c r="F9" s="209"/>
      <c r="G9" s="210" t="s">
        <v>92</v>
      </c>
      <c r="H9" s="211" t="s">
        <v>91</v>
      </c>
      <c r="I9" s="210" t="s">
        <v>92</v>
      </c>
      <c r="J9" s="216">
        <v>4</v>
      </c>
    </row>
    <row r="10" spans="4:10">
      <c r="D10" s="208" t="s">
        <v>320</v>
      </c>
      <c r="E10" s="209" t="s">
        <v>26</v>
      </c>
      <c r="F10" s="209"/>
      <c r="G10" s="210" t="s">
        <v>94</v>
      </c>
      <c r="H10" s="211" t="s">
        <v>93</v>
      </c>
      <c r="I10" s="210" t="s">
        <v>94</v>
      </c>
      <c r="J10" s="216">
        <v>4</v>
      </c>
    </row>
    <row r="11" spans="4:10">
      <c r="D11" s="208" t="s">
        <v>320</v>
      </c>
      <c r="E11" s="209" t="s">
        <v>26</v>
      </c>
      <c r="F11" s="209"/>
      <c r="G11" s="210" t="s">
        <v>96</v>
      </c>
      <c r="H11" s="211" t="s">
        <v>95</v>
      </c>
      <c r="I11" s="210" t="s">
        <v>96</v>
      </c>
      <c r="J11" s="216">
        <v>5</v>
      </c>
    </row>
    <row r="12" spans="4:10">
      <c r="D12" s="208" t="s">
        <v>320</v>
      </c>
      <c r="E12" s="209" t="s">
        <v>26</v>
      </c>
      <c r="F12" s="209"/>
      <c r="G12" s="210" t="s">
        <v>98</v>
      </c>
      <c r="H12" s="211" t="s">
        <v>97</v>
      </c>
      <c r="I12" s="210" t="s">
        <v>98</v>
      </c>
      <c r="J12" s="216">
        <v>4</v>
      </c>
    </row>
    <row r="13" spans="4:10">
      <c r="D13" s="208" t="s">
        <v>111</v>
      </c>
      <c r="E13" s="209" t="s">
        <v>26</v>
      </c>
      <c r="F13" s="209"/>
      <c r="G13" s="210" t="s">
        <v>113</v>
      </c>
      <c r="H13" s="211" t="s">
        <v>112</v>
      </c>
      <c r="I13" s="210" t="s">
        <v>113</v>
      </c>
      <c r="J13" s="216">
        <v>4</v>
      </c>
    </row>
    <row r="14" spans="4:10">
      <c r="D14" s="208" t="s">
        <v>111</v>
      </c>
      <c r="E14" s="209" t="s">
        <v>26</v>
      </c>
      <c r="F14" s="209"/>
      <c r="G14" s="210" t="s">
        <v>115</v>
      </c>
      <c r="H14" s="211" t="s">
        <v>114</v>
      </c>
      <c r="I14" s="210" t="s">
        <v>115</v>
      </c>
      <c r="J14" s="216">
        <v>6</v>
      </c>
    </row>
    <row r="15" spans="4:10">
      <c r="D15" s="208" t="s">
        <v>125</v>
      </c>
      <c r="E15" s="209" t="s">
        <v>26</v>
      </c>
      <c r="F15" s="209"/>
      <c r="G15" s="210" t="s">
        <v>120</v>
      </c>
      <c r="H15" s="211" t="s">
        <v>119</v>
      </c>
      <c r="I15" s="210" t="s">
        <v>120</v>
      </c>
      <c r="J15" s="216">
        <v>4</v>
      </c>
    </row>
    <row r="16" spans="4:10">
      <c r="D16" s="208" t="s">
        <v>125</v>
      </c>
      <c r="E16" s="209" t="s">
        <v>26</v>
      </c>
      <c r="F16" s="209"/>
      <c r="G16" s="210" t="s">
        <v>122</v>
      </c>
      <c r="H16" s="211" t="s">
        <v>121</v>
      </c>
      <c r="I16" s="210" t="s">
        <v>122</v>
      </c>
      <c r="J16" s="216">
        <v>4</v>
      </c>
    </row>
    <row r="17" spans="4:10">
      <c r="D17" s="208" t="s">
        <v>125</v>
      </c>
      <c r="E17" s="209" t="s">
        <v>26</v>
      </c>
      <c r="F17" s="209"/>
      <c r="G17" s="210" t="s">
        <v>127</v>
      </c>
      <c r="H17" s="211" t="s">
        <v>126</v>
      </c>
      <c r="I17" s="210" t="s">
        <v>127</v>
      </c>
      <c r="J17" s="216">
        <v>6</v>
      </c>
    </row>
    <row r="18" spans="4:10">
      <c r="D18" s="208" t="s">
        <v>125</v>
      </c>
      <c r="E18" s="209" t="s">
        <v>26</v>
      </c>
      <c r="F18" s="209"/>
      <c r="G18" s="210" t="s">
        <v>129</v>
      </c>
      <c r="H18" s="211" t="s">
        <v>128</v>
      </c>
      <c r="I18" s="210" t="s">
        <v>129</v>
      </c>
      <c r="J18" s="216">
        <v>4</v>
      </c>
    </row>
    <row r="19" spans="4:10">
      <c r="D19" s="208" t="s">
        <v>125</v>
      </c>
      <c r="E19" s="209" t="s">
        <v>26</v>
      </c>
      <c r="F19" s="209" t="s">
        <v>298</v>
      </c>
      <c r="G19" s="210" t="s">
        <v>131</v>
      </c>
      <c r="H19" s="211" t="s">
        <v>130</v>
      </c>
      <c r="I19" s="210" t="s">
        <v>131</v>
      </c>
      <c r="J19" s="216">
        <v>7</v>
      </c>
    </row>
    <row r="20" spans="4:10">
      <c r="D20" s="208" t="s">
        <v>134</v>
      </c>
      <c r="E20" s="209" t="s">
        <v>26</v>
      </c>
      <c r="F20" s="209" t="s">
        <v>298</v>
      </c>
      <c r="G20" s="210" t="s">
        <v>136</v>
      </c>
      <c r="H20" s="211" t="s">
        <v>135</v>
      </c>
      <c r="I20" s="210" t="s">
        <v>136</v>
      </c>
      <c r="J20" s="216">
        <v>10</v>
      </c>
    </row>
    <row r="21" spans="4:10">
      <c r="D21" s="208" t="s">
        <v>319</v>
      </c>
      <c r="E21" s="209" t="s">
        <v>26</v>
      </c>
      <c r="F21" s="209"/>
      <c r="G21" s="210" t="s">
        <v>138</v>
      </c>
      <c r="H21" s="211" t="s">
        <v>137</v>
      </c>
      <c r="I21" s="210" t="s">
        <v>138</v>
      </c>
      <c r="J21" s="216">
        <v>4</v>
      </c>
    </row>
    <row r="22" spans="4:10">
      <c r="D22" s="208" t="s">
        <v>319</v>
      </c>
      <c r="E22" s="209" t="s">
        <v>26</v>
      </c>
      <c r="F22" s="209"/>
      <c r="G22" s="210" t="s">
        <v>140</v>
      </c>
      <c r="H22" s="211" t="s">
        <v>139</v>
      </c>
      <c r="I22" s="210" t="s">
        <v>140</v>
      </c>
      <c r="J22" s="216">
        <v>4</v>
      </c>
    </row>
    <row r="23" spans="4:10">
      <c r="D23" s="208" t="s">
        <v>157</v>
      </c>
      <c r="E23" s="209" t="s">
        <v>26</v>
      </c>
      <c r="F23" s="209"/>
      <c r="G23" s="210" t="s">
        <v>159</v>
      </c>
      <c r="H23" s="211" t="s">
        <v>158</v>
      </c>
      <c r="I23" s="210" t="s">
        <v>159</v>
      </c>
      <c r="J23" s="216">
        <v>4</v>
      </c>
    </row>
    <row r="24" spans="4:10">
      <c r="D24" s="210" t="s">
        <v>160</v>
      </c>
      <c r="E24" s="209" t="s">
        <v>26</v>
      </c>
      <c r="F24" s="209"/>
      <c r="G24" s="210" t="s">
        <v>162</v>
      </c>
      <c r="H24" s="211" t="s">
        <v>161</v>
      </c>
      <c r="I24" s="210" t="s">
        <v>162</v>
      </c>
      <c r="J24" s="216">
        <v>4</v>
      </c>
    </row>
    <row r="25" spans="4:10">
      <c r="D25" s="208" t="s">
        <v>157</v>
      </c>
      <c r="E25" s="209" t="s">
        <v>26</v>
      </c>
      <c r="F25" s="209"/>
      <c r="G25" s="210" t="s">
        <v>326</v>
      </c>
      <c r="H25" s="211" t="s">
        <v>163</v>
      </c>
      <c r="I25" s="210" t="s">
        <v>326</v>
      </c>
      <c r="J25" s="216">
        <v>5</v>
      </c>
    </row>
    <row r="26" spans="4:10">
      <c r="D26" s="208" t="s">
        <v>157</v>
      </c>
      <c r="E26" s="209" t="s">
        <v>26</v>
      </c>
      <c r="F26" s="209"/>
      <c r="G26" s="210" t="s">
        <v>332</v>
      </c>
      <c r="H26" s="211" t="s">
        <v>165</v>
      </c>
      <c r="I26" s="210" t="s">
        <v>332</v>
      </c>
      <c r="J26" s="216">
        <v>5</v>
      </c>
    </row>
    <row r="27" spans="4:10">
      <c r="D27" s="208" t="s">
        <v>157</v>
      </c>
      <c r="E27" s="209" t="s">
        <v>26</v>
      </c>
      <c r="F27" s="209"/>
      <c r="G27" s="210" t="s">
        <v>168</v>
      </c>
      <c r="H27" s="211" t="s">
        <v>167</v>
      </c>
      <c r="I27" s="210" t="s">
        <v>168</v>
      </c>
      <c r="J27" s="216">
        <v>4</v>
      </c>
    </row>
    <row r="28" spans="4:10">
      <c r="D28" s="208" t="s">
        <v>157</v>
      </c>
      <c r="E28" s="209" t="s">
        <v>26</v>
      </c>
      <c r="F28" s="209"/>
      <c r="G28" s="210" t="s">
        <v>333</v>
      </c>
      <c r="H28" s="211" t="s">
        <v>169</v>
      </c>
      <c r="I28" s="210" t="s">
        <v>333</v>
      </c>
      <c r="J28" s="216">
        <v>4</v>
      </c>
    </row>
    <row r="29" spans="4:10">
      <c r="D29" s="208" t="s">
        <v>157</v>
      </c>
      <c r="E29" s="209" t="s">
        <v>26</v>
      </c>
      <c r="F29" s="209"/>
      <c r="G29" s="210" t="s">
        <v>334</v>
      </c>
      <c r="H29" s="211" t="s">
        <v>171</v>
      </c>
      <c r="I29" s="210" t="s">
        <v>334</v>
      </c>
      <c r="J29" s="216">
        <v>4</v>
      </c>
    </row>
    <row r="30" spans="4:10">
      <c r="D30" s="208" t="s">
        <v>157</v>
      </c>
      <c r="E30" s="209" t="s">
        <v>26</v>
      </c>
      <c r="F30" s="209"/>
      <c r="G30" s="210" t="s">
        <v>174</v>
      </c>
      <c r="H30" s="211" t="s">
        <v>173</v>
      </c>
      <c r="I30" s="210" t="s">
        <v>174</v>
      </c>
      <c r="J30" s="216">
        <v>5</v>
      </c>
    </row>
    <row r="31" spans="4:10">
      <c r="D31" s="208" t="s">
        <v>157</v>
      </c>
      <c r="E31" s="209" t="s">
        <v>26</v>
      </c>
      <c r="F31" s="209"/>
      <c r="G31" s="210" t="s">
        <v>176</v>
      </c>
      <c r="H31" s="211" t="s">
        <v>175</v>
      </c>
      <c r="I31" s="210" t="s">
        <v>176</v>
      </c>
      <c r="J31" s="216">
        <v>4</v>
      </c>
    </row>
    <row r="32" spans="4:10">
      <c r="D32" s="208" t="s">
        <v>25</v>
      </c>
      <c r="E32" s="209" t="s">
        <v>38</v>
      </c>
      <c r="F32" s="209" t="s">
        <v>298</v>
      </c>
      <c r="G32" s="212" t="s">
        <v>40</v>
      </c>
      <c r="H32" s="211" t="s">
        <v>39</v>
      </c>
      <c r="I32" s="212" t="s">
        <v>40</v>
      </c>
      <c r="J32" s="216">
        <v>18</v>
      </c>
    </row>
    <row r="33" spans="4:10">
      <c r="D33" s="208" t="s">
        <v>25</v>
      </c>
      <c r="E33" s="209" t="s">
        <v>38</v>
      </c>
      <c r="F33" s="209"/>
      <c r="G33" s="213" t="s">
        <v>42</v>
      </c>
      <c r="H33" s="211" t="s">
        <v>41</v>
      </c>
      <c r="I33" s="213" t="s">
        <v>42</v>
      </c>
      <c r="J33" s="216">
        <v>9</v>
      </c>
    </row>
    <row r="34" spans="4:10">
      <c r="D34" s="208" t="s">
        <v>25</v>
      </c>
      <c r="E34" s="209" t="s">
        <v>38</v>
      </c>
      <c r="F34" s="209"/>
      <c r="G34" s="212" t="s">
        <v>44</v>
      </c>
      <c r="H34" s="211" t="s">
        <v>43</v>
      </c>
      <c r="I34" s="212" t="s">
        <v>44</v>
      </c>
      <c r="J34" s="216">
        <v>10</v>
      </c>
    </row>
    <row r="35" spans="4:10">
      <c r="D35" s="208" t="s">
        <v>25</v>
      </c>
      <c r="E35" s="209" t="s">
        <v>38</v>
      </c>
      <c r="F35" s="209" t="s">
        <v>298</v>
      </c>
      <c r="G35" s="212" t="s">
        <v>46</v>
      </c>
      <c r="H35" s="211" t="s">
        <v>45</v>
      </c>
      <c r="I35" s="212" t="s">
        <v>46</v>
      </c>
      <c r="J35" s="216">
        <v>16</v>
      </c>
    </row>
    <row r="36" spans="4:10">
      <c r="D36" s="208" t="s">
        <v>25</v>
      </c>
      <c r="E36" s="209" t="s">
        <v>38</v>
      </c>
      <c r="F36" s="209"/>
      <c r="G36" s="213" t="s">
        <v>48</v>
      </c>
      <c r="H36" s="211" t="s">
        <v>47</v>
      </c>
      <c r="I36" s="213" t="s">
        <v>48</v>
      </c>
      <c r="J36" s="216">
        <v>7</v>
      </c>
    </row>
    <row r="37" spans="4:10">
      <c r="D37" s="208" t="s">
        <v>25</v>
      </c>
      <c r="E37" s="209" t="s">
        <v>38</v>
      </c>
      <c r="F37" s="209"/>
      <c r="G37" s="214" t="s">
        <v>50</v>
      </c>
      <c r="H37" s="211" t="s">
        <v>49</v>
      </c>
      <c r="I37" s="214" t="s">
        <v>50</v>
      </c>
      <c r="J37" s="216">
        <v>12</v>
      </c>
    </row>
    <row r="38" spans="4:10">
      <c r="D38" s="208" t="s">
        <v>25</v>
      </c>
      <c r="E38" s="209" t="s">
        <v>38</v>
      </c>
      <c r="F38" s="209" t="s">
        <v>298</v>
      </c>
      <c r="G38" s="213" t="s">
        <v>52</v>
      </c>
      <c r="H38" s="211" t="s">
        <v>51</v>
      </c>
      <c r="I38" s="213" t="s">
        <v>52</v>
      </c>
      <c r="J38" s="216">
        <v>14</v>
      </c>
    </row>
    <row r="39" spans="4:10">
      <c r="D39" s="208" t="s">
        <v>55</v>
      </c>
      <c r="E39" s="209" t="s">
        <v>38</v>
      </c>
      <c r="F39" s="209" t="s">
        <v>298</v>
      </c>
      <c r="G39" s="212" t="s">
        <v>59</v>
      </c>
      <c r="H39" s="211" t="s">
        <v>58</v>
      </c>
      <c r="I39" s="212" t="s">
        <v>59</v>
      </c>
      <c r="J39" s="216">
        <v>14</v>
      </c>
    </row>
    <row r="40" spans="4:10">
      <c r="D40" s="208" t="s">
        <v>55</v>
      </c>
      <c r="E40" s="209" t="s">
        <v>38</v>
      </c>
      <c r="F40" s="209" t="s">
        <v>298</v>
      </c>
      <c r="G40" s="212" t="s">
        <v>61</v>
      </c>
      <c r="H40" s="211" t="s">
        <v>60</v>
      </c>
      <c r="I40" s="212" t="s">
        <v>61</v>
      </c>
      <c r="J40" s="216">
        <v>13</v>
      </c>
    </row>
    <row r="41" spans="4:10">
      <c r="D41" s="208" t="s">
        <v>55</v>
      </c>
      <c r="E41" s="209" t="s">
        <v>38</v>
      </c>
      <c r="F41" s="209" t="s">
        <v>298</v>
      </c>
      <c r="G41" s="212" t="s">
        <v>63</v>
      </c>
      <c r="H41" s="211" t="s">
        <v>62</v>
      </c>
      <c r="I41" s="212" t="s">
        <v>63</v>
      </c>
      <c r="J41" s="216">
        <v>14</v>
      </c>
    </row>
    <row r="42" spans="4:10">
      <c r="D42" s="208" t="s">
        <v>55</v>
      </c>
      <c r="E42" s="209" t="s">
        <v>38</v>
      </c>
      <c r="F42" s="209" t="s">
        <v>298</v>
      </c>
      <c r="G42" s="212" t="s">
        <v>65</v>
      </c>
      <c r="H42" s="211" t="s">
        <v>64</v>
      </c>
      <c r="I42" s="212" t="s">
        <v>65</v>
      </c>
      <c r="J42" s="216">
        <v>21</v>
      </c>
    </row>
    <row r="43" spans="4:10">
      <c r="D43" s="208" t="s">
        <v>55</v>
      </c>
      <c r="E43" s="209" t="s">
        <v>38</v>
      </c>
      <c r="F43" s="209" t="s">
        <v>298</v>
      </c>
      <c r="G43" s="213" t="s">
        <v>69</v>
      </c>
      <c r="H43" s="211" t="s">
        <v>68</v>
      </c>
      <c r="I43" s="213" t="s">
        <v>69</v>
      </c>
      <c r="J43" s="216">
        <v>9</v>
      </c>
    </row>
    <row r="44" spans="4:10">
      <c r="D44" s="208" t="s">
        <v>55</v>
      </c>
      <c r="E44" s="209" t="s">
        <v>38</v>
      </c>
      <c r="F44" s="209" t="s">
        <v>298</v>
      </c>
      <c r="G44" s="213" t="s">
        <v>71</v>
      </c>
      <c r="H44" s="211" t="s">
        <v>70</v>
      </c>
      <c r="I44" s="213" t="s">
        <v>71</v>
      </c>
      <c r="J44" s="216">
        <v>15</v>
      </c>
    </row>
    <row r="45" spans="4:10">
      <c r="D45" s="208" t="s">
        <v>55</v>
      </c>
      <c r="E45" s="209" t="s">
        <v>38</v>
      </c>
      <c r="F45" s="209"/>
      <c r="G45" s="214" t="s">
        <v>73</v>
      </c>
      <c r="H45" s="211" t="s">
        <v>72</v>
      </c>
      <c r="I45" s="214" t="s">
        <v>73</v>
      </c>
      <c r="J45" s="216">
        <v>5</v>
      </c>
    </row>
    <row r="46" spans="4:10">
      <c r="D46" s="208" t="s">
        <v>55</v>
      </c>
      <c r="E46" s="209" t="s">
        <v>38</v>
      </c>
      <c r="F46" s="209" t="s">
        <v>298</v>
      </c>
      <c r="G46" s="213" t="s">
        <v>75</v>
      </c>
      <c r="H46" s="211" t="s">
        <v>74</v>
      </c>
      <c r="I46" s="213" t="s">
        <v>75</v>
      </c>
      <c r="J46" s="216">
        <v>12</v>
      </c>
    </row>
    <row r="47" spans="4:10">
      <c r="D47" s="208" t="s">
        <v>55</v>
      </c>
      <c r="E47" s="209" t="s">
        <v>38</v>
      </c>
      <c r="F47" s="209" t="s">
        <v>298</v>
      </c>
      <c r="G47" s="212" t="s">
        <v>77</v>
      </c>
      <c r="H47" s="211" t="s">
        <v>76</v>
      </c>
      <c r="I47" s="212" t="s">
        <v>77</v>
      </c>
      <c r="J47" s="216">
        <v>12</v>
      </c>
    </row>
    <row r="48" spans="4:10">
      <c r="D48" s="208" t="s">
        <v>55</v>
      </c>
      <c r="E48" s="209" t="s">
        <v>38</v>
      </c>
      <c r="F48" s="209" t="s">
        <v>298</v>
      </c>
      <c r="G48" s="212" t="s">
        <v>79</v>
      </c>
      <c r="H48" s="211" t="s">
        <v>78</v>
      </c>
      <c r="I48" s="212" t="s">
        <v>79</v>
      </c>
      <c r="J48" s="216">
        <v>19</v>
      </c>
    </row>
    <row r="49" spans="4:10">
      <c r="D49" s="208" t="s">
        <v>55</v>
      </c>
      <c r="E49" s="209" t="s">
        <v>38</v>
      </c>
      <c r="F49" s="209" t="s">
        <v>298</v>
      </c>
      <c r="G49" s="212" t="s">
        <v>81</v>
      </c>
      <c r="H49" s="211" t="s">
        <v>80</v>
      </c>
      <c r="I49" s="212" t="s">
        <v>81</v>
      </c>
      <c r="J49" s="216">
        <v>23</v>
      </c>
    </row>
    <row r="50" spans="4:10">
      <c r="D50" s="208" t="s">
        <v>55</v>
      </c>
      <c r="E50" s="209" t="s">
        <v>38</v>
      </c>
      <c r="F50" s="209" t="s">
        <v>298</v>
      </c>
      <c r="G50" s="212" t="s">
        <v>83</v>
      </c>
      <c r="H50" s="211" t="s">
        <v>82</v>
      </c>
      <c r="I50" s="212" t="s">
        <v>83</v>
      </c>
      <c r="J50" s="216">
        <v>17</v>
      </c>
    </row>
    <row r="51" spans="4:10">
      <c r="D51" s="208" t="s">
        <v>55</v>
      </c>
      <c r="E51" s="209" t="s">
        <v>38</v>
      </c>
      <c r="F51" s="209"/>
      <c r="G51" s="214" t="s">
        <v>85</v>
      </c>
      <c r="H51" s="211" t="s">
        <v>84</v>
      </c>
      <c r="I51" s="214" t="s">
        <v>85</v>
      </c>
      <c r="J51" s="216">
        <v>9</v>
      </c>
    </row>
    <row r="52" spans="4:10">
      <c r="D52" s="208" t="s">
        <v>320</v>
      </c>
      <c r="E52" s="209" t="s">
        <v>38</v>
      </c>
      <c r="F52" s="209"/>
      <c r="G52" s="213" t="s">
        <v>104</v>
      </c>
      <c r="H52" s="211" t="s">
        <v>103</v>
      </c>
      <c r="I52" s="213" t="s">
        <v>104</v>
      </c>
      <c r="J52" s="216">
        <v>9</v>
      </c>
    </row>
    <row r="53" spans="4:10">
      <c r="D53" s="208" t="s">
        <v>320</v>
      </c>
      <c r="E53" s="209" t="s">
        <v>38</v>
      </c>
      <c r="F53" s="209" t="s">
        <v>298</v>
      </c>
      <c r="G53" s="213" t="s">
        <v>106</v>
      </c>
      <c r="H53" s="211" t="s">
        <v>105</v>
      </c>
      <c r="I53" s="213" t="s">
        <v>106</v>
      </c>
      <c r="J53" s="216">
        <v>9</v>
      </c>
    </row>
    <row r="54" spans="4:10">
      <c r="D54" s="208" t="s">
        <v>320</v>
      </c>
      <c r="E54" s="209" t="s">
        <v>38</v>
      </c>
      <c r="F54" s="209" t="s">
        <v>298</v>
      </c>
      <c r="G54" s="213" t="s">
        <v>108</v>
      </c>
      <c r="H54" s="211" t="s">
        <v>107</v>
      </c>
      <c r="I54" s="213" t="s">
        <v>108</v>
      </c>
      <c r="J54" s="216">
        <v>13</v>
      </c>
    </row>
    <row r="55" spans="4:10">
      <c r="D55" s="208" t="s">
        <v>320</v>
      </c>
      <c r="E55" s="209" t="s">
        <v>38</v>
      </c>
      <c r="F55" s="209"/>
      <c r="G55" s="213" t="s">
        <v>110</v>
      </c>
      <c r="H55" s="211" t="s">
        <v>109</v>
      </c>
      <c r="I55" s="213" t="s">
        <v>110</v>
      </c>
      <c r="J55" s="216">
        <v>9</v>
      </c>
    </row>
    <row r="56" spans="4:10">
      <c r="D56" s="208" t="s">
        <v>125</v>
      </c>
      <c r="E56" s="209" t="s">
        <v>38</v>
      </c>
      <c r="F56" s="209" t="s">
        <v>298</v>
      </c>
      <c r="G56" s="213" t="s">
        <v>124</v>
      </c>
      <c r="H56" s="211" t="s">
        <v>123</v>
      </c>
      <c r="I56" s="213" t="s">
        <v>124</v>
      </c>
      <c r="J56" s="216">
        <v>10</v>
      </c>
    </row>
    <row r="57" spans="4:10">
      <c r="D57" s="208" t="s">
        <v>125</v>
      </c>
      <c r="E57" s="209" t="s">
        <v>38</v>
      </c>
      <c r="F57" s="209" t="s">
        <v>298</v>
      </c>
      <c r="G57" s="212" t="s">
        <v>133</v>
      </c>
      <c r="H57" s="211" t="s">
        <v>132</v>
      </c>
      <c r="I57" s="212" t="s">
        <v>133</v>
      </c>
      <c r="J57" s="216">
        <v>12</v>
      </c>
    </row>
    <row r="58" spans="4:10">
      <c r="D58" s="208" t="s">
        <v>134</v>
      </c>
      <c r="E58" s="209" t="s">
        <v>38</v>
      </c>
      <c r="F58" s="209"/>
      <c r="G58" s="212" t="s">
        <v>142</v>
      </c>
      <c r="H58" s="211" t="s">
        <v>141</v>
      </c>
      <c r="I58" s="212" t="s">
        <v>142</v>
      </c>
      <c r="J58" s="216">
        <v>8</v>
      </c>
    </row>
    <row r="59" spans="4:10">
      <c r="D59" s="208" t="s">
        <v>134</v>
      </c>
      <c r="E59" s="209" t="s">
        <v>38</v>
      </c>
      <c r="F59" s="209" t="s">
        <v>298</v>
      </c>
      <c r="G59" s="214" t="s">
        <v>146</v>
      </c>
      <c r="H59" s="211" t="s">
        <v>145</v>
      </c>
      <c r="I59" s="214" t="s">
        <v>146</v>
      </c>
      <c r="J59" s="216"/>
    </row>
    <row r="60" spans="4:10">
      <c r="D60" s="208" t="s">
        <v>134</v>
      </c>
      <c r="E60" s="209" t="s">
        <v>38</v>
      </c>
      <c r="F60" s="209"/>
      <c r="G60" s="214" t="s">
        <v>150</v>
      </c>
      <c r="H60" s="211" t="s">
        <v>149</v>
      </c>
      <c r="I60" s="214" t="s">
        <v>150</v>
      </c>
      <c r="J60" s="216"/>
    </row>
    <row r="61" spans="4:10">
      <c r="D61" s="208" t="s">
        <v>134</v>
      </c>
      <c r="E61" s="209" t="s">
        <v>38</v>
      </c>
      <c r="F61" s="209"/>
      <c r="G61" s="213" t="s">
        <v>152</v>
      </c>
      <c r="H61" s="211" t="s">
        <v>151</v>
      </c>
      <c r="I61" s="213" t="s">
        <v>152</v>
      </c>
      <c r="J61" s="216">
        <v>6</v>
      </c>
    </row>
    <row r="62" spans="4:10">
      <c r="D62" s="208" t="s">
        <v>134</v>
      </c>
      <c r="E62" s="209" t="s">
        <v>38</v>
      </c>
      <c r="F62" s="209"/>
      <c r="G62" s="212" t="s">
        <v>156</v>
      </c>
      <c r="H62" s="211" t="s">
        <v>155</v>
      </c>
      <c r="I62" s="212" t="s">
        <v>156</v>
      </c>
      <c r="J62" s="216">
        <v>8</v>
      </c>
    </row>
    <row r="63" spans="4:10">
      <c r="D63" s="208" t="s">
        <v>157</v>
      </c>
      <c r="E63" s="209" t="s">
        <v>38</v>
      </c>
      <c r="F63" s="209" t="s">
        <v>298</v>
      </c>
      <c r="G63" s="213" t="s">
        <v>180</v>
      </c>
      <c r="H63" s="211" t="s">
        <v>179</v>
      </c>
      <c r="I63" s="213" t="s">
        <v>180</v>
      </c>
      <c r="J63" s="216">
        <v>10</v>
      </c>
    </row>
    <row r="64" spans="4:10">
      <c r="D64" s="210" t="s">
        <v>160</v>
      </c>
      <c r="E64" s="209" t="s">
        <v>38</v>
      </c>
      <c r="F64" s="209" t="s">
        <v>298</v>
      </c>
      <c r="G64" s="212" t="s">
        <v>184</v>
      </c>
      <c r="H64" s="211" t="s">
        <v>183</v>
      </c>
      <c r="I64" s="212" t="s">
        <v>184</v>
      </c>
      <c r="J64" s="216">
        <v>16</v>
      </c>
    </row>
    <row r="65" spans="4:10">
      <c r="D65" s="210" t="s">
        <v>160</v>
      </c>
      <c r="E65" s="209" t="s">
        <v>38</v>
      </c>
      <c r="F65" s="209" t="s">
        <v>298</v>
      </c>
      <c r="G65" s="212" t="s">
        <v>188</v>
      </c>
      <c r="H65" s="211" t="s">
        <v>187</v>
      </c>
      <c r="I65" s="212" t="s">
        <v>188</v>
      </c>
      <c r="J65" s="219">
        <v>14</v>
      </c>
    </row>
    <row r="66" spans="4:10">
      <c r="D66" s="208" t="s">
        <v>157</v>
      </c>
      <c r="E66" s="209" t="s">
        <v>38</v>
      </c>
      <c r="F66" s="209"/>
      <c r="G66" s="213" t="s">
        <v>198</v>
      </c>
      <c r="H66" s="211" t="s">
        <v>197</v>
      </c>
      <c r="I66" s="213" t="s">
        <v>198</v>
      </c>
      <c r="J66" s="219">
        <v>5</v>
      </c>
    </row>
    <row r="67" spans="4:10">
      <c r="D67" s="210" t="s">
        <v>160</v>
      </c>
      <c r="E67" s="209" t="s">
        <v>38</v>
      </c>
      <c r="F67" s="209" t="s">
        <v>298</v>
      </c>
      <c r="G67" s="212" t="s">
        <v>200</v>
      </c>
      <c r="H67" s="211" t="s">
        <v>199</v>
      </c>
      <c r="I67" s="212" t="s">
        <v>200</v>
      </c>
      <c r="J67" s="219">
        <v>12</v>
      </c>
    </row>
    <row r="68" spans="4:10">
      <c r="D68" s="208" t="s">
        <v>157</v>
      </c>
      <c r="E68" s="209" t="s">
        <v>38</v>
      </c>
      <c r="F68" s="209" t="s">
        <v>298</v>
      </c>
      <c r="G68" s="212" t="s">
        <v>202</v>
      </c>
      <c r="H68" s="211" t="s">
        <v>201</v>
      </c>
      <c r="I68" s="212" t="s">
        <v>202</v>
      </c>
      <c r="J68" s="219">
        <v>14</v>
      </c>
    </row>
    <row r="69" spans="4:10">
      <c r="D69" s="208" t="s">
        <v>25</v>
      </c>
      <c r="E69" s="209" t="s">
        <v>33</v>
      </c>
      <c r="F69" s="209"/>
      <c r="G69" s="213" t="s">
        <v>35</v>
      </c>
      <c r="H69" s="211" t="s">
        <v>34</v>
      </c>
      <c r="I69" s="213" t="s">
        <v>35</v>
      </c>
      <c r="J69" s="219">
        <v>8</v>
      </c>
    </row>
    <row r="70" spans="4:10">
      <c r="D70" s="208" t="s">
        <v>25</v>
      </c>
      <c r="E70" s="209" t="s">
        <v>33</v>
      </c>
      <c r="F70" s="209" t="s">
        <v>298</v>
      </c>
      <c r="G70" s="212" t="s">
        <v>37</v>
      </c>
      <c r="H70" s="211" t="s">
        <v>36</v>
      </c>
      <c r="I70" s="212" t="s">
        <v>37</v>
      </c>
      <c r="J70" s="219">
        <v>35</v>
      </c>
    </row>
    <row r="71" spans="4:10">
      <c r="D71" s="208" t="s">
        <v>25</v>
      </c>
      <c r="E71" s="209" t="s">
        <v>33</v>
      </c>
      <c r="F71" s="209" t="s">
        <v>298</v>
      </c>
      <c r="G71" s="212" t="s">
        <v>54</v>
      </c>
      <c r="H71" s="211" t="s">
        <v>53</v>
      </c>
      <c r="I71" s="212" t="s">
        <v>54</v>
      </c>
      <c r="J71" s="219">
        <v>20</v>
      </c>
    </row>
    <row r="72" spans="4:10">
      <c r="D72" s="208" t="s">
        <v>55</v>
      </c>
      <c r="E72" s="209" t="s">
        <v>33</v>
      </c>
      <c r="F72" s="209" t="s">
        <v>298</v>
      </c>
      <c r="G72" s="212" t="s">
        <v>67</v>
      </c>
      <c r="H72" s="211" t="s">
        <v>66</v>
      </c>
      <c r="I72" s="212" t="s">
        <v>67</v>
      </c>
      <c r="J72" s="219">
        <v>10</v>
      </c>
    </row>
    <row r="73" spans="4:10">
      <c r="D73" s="208" t="s">
        <v>111</v>
      </c>
      <c r="E73" s="209" t="s">
        <v>33</v>
      </c>
      <c r="F73" s="209" t="s">
        <v>298</v>
      </c>
      <c r="G73" s="212" t="s">
        <v>117</v>
      </c>
      <c r="H73" s="211" t="s">
        <v>116</v>
      </c>
      <c r="I73" s="212" t="s">
        <v>117</v>
      </c>
      <c r="J73" s="219">
        <v>21</v>
      </c>
    </row>
    <row r="74" spans="4:10">
      <c r="D74" s="208" t="s">
        <v>157</v>
      </c>
      <c r="E74" s="209" t="s">
        <v>33</v>
      </c>
      <c r="F74" s="209"/>
      <c r="G74" s="213" t="s">
        <v>186</v>
      </c>
      <c r="H74" s="211" t="s">
        <v>185</v>
      </c>
      <c r="I74" s="213" t="s">
        <v>186</v>
      </c>
      <c r="J74" s="219">
        <v>9</v>
      </c>
    </row>
    <row r="75" spans="4:10">
      <c r="D75" s="208" t="s">
        <v>157</v>
      </c>
      <c r="E75" s="209" t="s">
        <v>33</v>
      </c>
      <c r="F75" s="209" t="s">
        <v>298</v>
      </c>
      <c r="G75" s="213" t="s">
        <v>190</v>
      </c>
      <c r="H75" s="211" t="s">
        <v>189</v>
      </c>
      <c r="I75" s="213" t="s">
        <v>190</v>
      </c>
      <c r="J75" s="219">
        <v>10</v>
      </c>
    </row>
    <row r="76" spans="4:10">
      <c r="D76" s="208" t="s">
        <v>157</v>
      </c>
      <c r="E76" s="209" t="s">
        <v>33</v>
      </c>
      <c r="F76" s="209" t="s">
        <v>298</v>
      </c>
      <c r="G76" s="212" t="s">
        <v>194</v>
      </c>
      <c r="H76" s="211" t="s">
        <v>193</v>
      </c>
      <c r="I76" s="212" t="s">
        <v>194</v>
      </c>
      <c r="J76" s="219">
        <v>12</v>
      </c>
    </row>
    <row r="77" spans="4:10">
      <c r="D77" s="210" t="s">
        <v>25</v>
      </c>
      <c r="E77" s="209" t="s">
        <v>212</v>
      </c>
      <c r="F77" s="209" t="s">
        <v>298</v>
      </c>
      <c r="G77" s="210" t="s">
        <v>283</v>
      </c>
      <c r="H77" s="217" t="s">
        <v>282</v>
      </c>
      <c r="I77" s="210" t="s">
        <v>283</v>
      </c>
      <c r="J77" s="219">
        <v>6</v>
      </c>
    </row>
    <row r="78" spans="4:10">
      <c r="D78" s="210" t="s">
        <v>25</v>
      </c>
      <c r="E78" s="209" t="s">
        <v>212</v>
      </c>
      <c r="F78" s="209"/>
      <c r="G78" s="210" t="s">
        <v>285</v>
      </c>
      <c r="H78" s="217" t="s">
        <v>284</v>
      </c>
      <c r="I78" s="210" t="s">
        <v>285</v>
      </c>
      <c r="J78" s="219">
        <v>3</v>
      </c>
    </row>
    <row r="79" spans="4:10">
      <c r="D79" s="210" t="s">
        <v>125</v>
      </c>
      <c r="E79" s="209" t="s">
        <v>212</v>
      </c>
      <c r="F79" s="209"/>
      <c r="G79" s="210" t="s">
        <v>287</v>
      </c>
      <c r="H79" s="217" t="s">
        <v>286</v>
      </c>
      <c r="I79" s="210" t="s">
        <v>287</v>
      </c>
      <c r="J79" s="219">
        <v>6</v>
      </c>
    </row>
    <row r="80" spans="4:10">
      <c r="D80" s="210" t="s">
        <v>25</v>
      </c>
      <c r="E80" s="209" t="s">
        <v>212</v>
      </c>
      <c r="F80" s="209"/>
      <c r="G80" s="210" t="s">
        <v>289</v>
      </c>
      <c r="H80" s="217" t="s">
        <v>288</v>
      </c>
      <c r="I80" s="210" t="s">
        <v>289</v>
      </c>
      <c r="J80" s="219">
        <v>3</v>
      </c>
    </row>
    <row r="81" spans="4:10">
      <c r="D81" s="210" t="s">
        <v>125</v>
      </c>
      <c r="E81" s="209" t="s">
        <v>212</v>
      </c>
      <c r="F81" s="209"/>
      <c r="G81" s="210" t="s">
        <v>291</v>
      </c>
      <c r="H81" s="217" t="s">
        <v>290</v>
      </c>
      <c r="I81" s="210" t="s">
        <v>291</v>
      </c>
      <c r="J81" s="219">
        <v>3</v>
      </c>
    </row>
    <row r="82" spans="4:10">
      <c r="D82" s="210" t="s">
        <v>160</v>
      </c>
      <c r="E82" s="209" t="s">
        <v>212</v>
      </c>
      <c r="F82" s="209"/>
      <c r="G82" s="210" t="s">
        <v>293</v>
      </c>
      <c r="H82" s="217" t="s">
        <v>292</v>
      </c>
      <c r="I82" s="210" t="s">
        <v>293</v>
      </c>
      <c r="J82" s="219">
        <v>6</v>
      </c>
    </row>
    <row r="83" spans="4:10">
      <c r="D83" s="208" t="s">
        <v>320</v>
      </c>
      <c r="E83" s="209" t="s">
        <v>212</v>
      </c>
      <c r="F83" s="209"/>
      <c r="G83" s="210" t="s">
        <v>295</v>
      </c>
      <c r="H83" s="217" t="s">
        <v>294</v>
      </c>
      <c r="I83" s="210" t="s">
        <v>295</v>
      </c>
      <c r="J83" s="219">
        <v>3</v>
      </c>
    </row>
    <row r="84" spans="4:10">
      <c r="D84" s="208" t="s">
        <v>25</v>
      </c>
      <c r="E84" s="209" t="s">
        <v>211</v>
      </c>
      <c r="F84" s="209" t="s">
        <v>298</v>
      </c>
      <c r="G84" s="213" t="s">
        <v>216</v>
      </c>
      <c r="H84" s="211">
        <v>1311</v>
      </c>
      <c r="I84" s="213" t="s">
        <v>216</v>
      </c>
      <c r="J84" s="219">
        <v>10</v>
      </c>
    </row>
    <row r="85" spans="4:10">
      <c r="D85" s="208" t="s">
        <v>25</v>
      </c>
      <c r="E85" s="209" t="s">
        <v>211</v>
      </c>
      <c r="F85" s="209" t="s">
        <v>298</v>
      </c>
      <c r="G85" s="213" t="s">
        <v>217</v>
      </c>
      <c r="H85" s="211">
        <v>1315</v>
      </c>
      <c r="I85" s="213" t="s">
        <v>217</v>
      </c>
      <c r="J85" s="219">
        <v>10</v>
      </c>
    </row>
    <row r="86" spans="4:10">
      <c r="D86" s="208" t="s">
        <v>25</v>
      </c>
      <c r="E86" s="209" t="s">
        <v>211</v>
      </c>
      <c r="F86" s="209" t="s">
        <v>298</v>
      </c>
      <c r="G86" s="213" t="s">
        <v>218</v>
      </c>
      <c r="H86" s="211">
        <v>1315</v>
      </c>
      <c r="I86" s="213" t="s">
        <v>218</v>
      </c>
      <c r="J86" s="219">
        <v>6</v>
      </c>
    </row>
    <row r="87" spans="4:10">
      <c r="D87" s="210" t="s">
        <v>55</v>
      </c>
      <c r="E87" s="209" t="s">
        <v>211</v>
      </c>
      <c r="F87" s="209"/>
      <c r="G87" s="210" t="s">
        <v>219</v>
      </c>
      <c r="H87" s="217">
        <v>1317</v>
      </c>
      <c r="I87" s="210" t="s">
        <v>219</v>
      </c>
      <c r="J87" s="219">
        <v>5</v>
      </c>
    </row>
    <row r="88" spans="4:10">
      <c r="D88" s="210" t="s">
        <v>25</v>
      </c>
      <c r="E88" s="209" t="s">
        <v>211</v>
      </c>
      <c r="F88" s="209" t="s">
        <v>298</v>
      </c>
      <c r="G88" s="213" t="s">
        <v>220</v>
      </c>
      <c r="H88" s="217">
        <v>1318</v>
      </c>
      <c r="I88" s="213" t="s">
        <v>220</v>
      </c>
      <c r="J88" s="219">
        <v>8</v>
      </c>
    </row>
    <row r="89" spans="4:10">
      <c r="D89" s="210" t="s">
        <v>25</v>
      </c>
      <c r="E89" s="209" t="s">
        <v>211</v>
      </c>
      <c r="F89" s="209"/>
      <c r="G89" s="213" t="s">
        <v>221</v>
      </c>
      <c r="H89" s="217">
        <v>1323</v>
      </c>
      <c r="I89" s="213" t="s">
        <v>221</v>
      </c>
      <c r="J89" s="219">
        <v>3</v>
      </c>
    </row>
    <row r="90" spans="4:10">
      <c r="D90" s="210" t="s">
        <v>55</v>
      </c>
      <c r="E90" s="209" t="s">
        <v>211</v>
      </c>
      <c r="F90" s="209" t="s">
        <v>298</v>
      </c>
      <c r="G90" s="210" t="s">
        <v>222</v>
      </c>
      <c r="H90" s="217">
        <v>1324</v>
      </c>
      <c r="I90" s="210" t="s">
        <v>222</v>
      </c>
      <c r="J90" s="219">
        <v>6</v>
      </c>
    </row>
    <row r="91" spans="4:10">
      <c r="D91" s="208" t="s">
        <v>320</v>
      </c>
      <c r="E91" s="209" t="s">
        <v>211</v>
      </c>
      <c r="F91" s="209"/>
      <c r="G91" s="210" t="s">
        <v>224</v>
      </c>
      <c r="H91" s="217">
        <v>1374</v>
      </c>
      <c r="I91" s="210" t="s">
        <v>224</v>
      </c>
      <c r="J91" s="219">
        <v>3</v>
      </c>
    </row>
    <row r="92" spans="4:10">
      <c r="D92" s="208" t="s">
        <v>320</v>
      </c>
      <c r="E92" s="209" t="s">
        <v>211</v>
      </c>
      <c r="F92" s="209"/>
      <c r="G92" s="210" t="s">
        <v>225</v>
      </c>
      <c r="H92" s="217">
        <v>1375</v>
      </c>
      <c r="I92" s="210" t="s">
        <v>225</v>
      </c>
      <c r="J92" s="219">
        <v>3</v>
      </c>
    </row>
    <row r="93" spans="4:10">
      <c r="D93" s="208" t="s">
        <v>320</v>
      </c>
      <c r="E93" s="209" t="s">
        <v>211</v>
      </c>
      <c r="F93" s="209"/>
      <c r="G93" s="210" t="s">
        <v>226</v>
      </c>
      <c r="H93" s="217">
        <v>1926</v>
      </c>
      <c r="I93" s="210" t="s">
        <v>226</v>
      </c>
      <c r="J93" s="219">
        <v>3</v>
      </c>
    </row>
    <row r="94" spans="4:10">
      <c r="D94" s="210" t="s">
        <v>25</v>
      </c>
      <c r="E94" s="209" t="s">
        <v>211</v>
      </c>
      <c r="F94" s="209"/>
      <c r="G94" s="210" t="s">
        <v>227</v>
      </c>
      <c r="H94" s="217">
        <v>1928</v>
      </c>
      <c r="I94" s="210" t="s">
        <v>227</v>
      </c>
      <c r="J94" s="219">
        <v>3</v>
      </c>
    </row>
    <row r="95" spans="4:10">
      <c r="D95" s="210" t="s">
        <v>25</v>
      </c>
      <c r="E95" s="209" t="s">
        <v>211</v>
      </c>
      <c r="F95" s="209"/>
      <c r="G95" s="213" t="s">
        <v>228</v>
      </c>
      <c r="H95" s="217">
        <v>1973</v>
      </c>
      <c r="I95" s="213" t="s">
        <v>228</v>
      </c>
      <c r="J95" s="219">
        <v>3</v>
      </c>
    </row>
    <row r="96" spans="4:10">
      <c r="D96" s="210" t="s">
        <v>25</v>
      </c>
      <c r="E96" s="209" t="s">
        <v>211</v>
      </c>
      <c r="F96" s="209" t="s">
        <v>298</v>
      </c>
      <c r="G96" s="213" t="s">
        <v>229</v>
      </c>
      <c r="H96" s="217">
        <v>1974</v>
      </c>
      <c r="I96" s="213" t="s">
        <v>229</v>
      </c>
      <c r="J96" s="219">
        <v>3</v>
      </c>
    </row>
    <row r="97" spans="4:10">
      <c r="D97" s="210" t="s">
        <v>55</v>
      </c>
      <c r="E97" s="209" t="s">
        <v>211</v>
      </c>
      <c r="F97" s="209"/>
      <c r="G97" s="210" t="s">
        <v>230</v>
      </c>
      <c r="H97" s="217">
        <v>1978</v>
      </c>
      <c r="I97" s="210" t="s">
        <v>230</v>
      </c>
      <c r="J97" s="219">
        <v>3</v>
      </c>
    </row>
    <row r="98" spans="4:10">
      <c r="D98" s="210" t="s">
        <v>25</v>
      </c>
      <c r="E98" s="209" t="s">
        <v>211</v>
      </c>
      <c r="F98" s="209"/>
      <c r="G98" s="210" t="s">
        <v>231</v>
      </c>
      <c r="H98" s="217">
        <v>1987</v>
      </c>
      <c r="I98" s="210" t="s">
        <v>231</v>
      </c>
      <c r="J98" s="219">
        <v>4</v>
      </c>
    </row>
    <row r="99" spans="4:10">
      <c r="D99" s="210" t="s">
        <v>55</v>
      </c>
      <c r="E99" s="209" t="s">
        <v>315</v>
      </c>
      <c r="F99" s="209" t="s">
        <v>298</v>
      </c>
      <c r="G99" s="210" t="s">
        <v>232</v>
      </c>
      <c r="H99" s="217"/>
      <c r="I99" s="210" t="s">
        <v>232</v>
      </c>
      <c r="J99" s="219">
        <v>20</v>
      </c>
    </row>
    <row r="100" spans="4:10">
      <c r="D100" s="210" t="s">
        <v>55</v>
      </c>
      <c r="E100" s="209" t="s">
        <v>315</v>
      </c>
      <c r="F100" s="209" t="s">
        <v>298</v>
      </c>
      <c r="G100" s="210" t="s">
        <v>233</v>
      </c>
      <c r="H100" s="217"/>
      <c r="I100" s="210" t="s">
        <v>233</v>
      </c>
      <c r="J100" s="219">
        <v>6</v>
      </c>
    </row>
    <row r="101" spans="4:10">
      <c r="D101" s="210" t="s">
        <v>55</v>
      </c>
      <c r="E101" s="209" t="s">
        <v>315</v>
      </c>
      <c r="F101" s="209" t="s">
        <v>298</v>
      </c>
      <c r="G101" s="210" t="s">
        <v>234</v>
      </c>
      <c r="H101" s="217"/>
      <c r="I101" s="210" t="s">
        <v>234</v>
      </c>
      <c r="J101" s="219">
        <v>4</v>
      </c>
    </row>
    <row r="102" spans="4:10">
      <c r="D102" s="210" t="s">
        <v>55</v>
      </c>
      <c r="E102" s="209" t="s">
        <v>315</v>
      </c>
      <c r="F102" s="209" t="s">
        <v>298</v>
      </c>
      <c r="G102" s="210" t="s">
        <v>235</v>
      </c>
      <c r="H102" s="217"/>
      <c r="I102" s="210" t="s">
        <v>235</v>
      </c>
      <c r="J102" s="219">
        <v>5</v>
      </c>
    </row>
    <row r="103" spans="4:10">
      <c r="D103" s="210" t="s">
        <v>55</v>
      </c>
      <c r="E103" s="209" t="s">
        <v>315</v>
      </c>
      <c r="F103" s="209" t="s">
        <v>298</v>
      </c>
      <c r="G103" s="210" t="s">
        <v>236</v>
      </c>
      <c r="H103" s="217"/>
      <c r="I103" s="210" t="s">
        <v>236</v>
      </c>
      <c r="J103" s="219">
        <v>4</v>
      </c>
    </row>
    <row r="104" spans="4:10">
      <c r="D104" s="210" t="s">
        <v>55</v>
      </c>
      <c r="E104" s="209" t="s">
        <v>315</v>
      </c>
      <c r="F104" s="209" t="s">
        <v>298</v>
      </c>
      <c r="G104" s="210" t="s">
        <v>238</v>
      </c>
      <c r="H104" s="217"/>
      <c r="I104" s="210" t="s">
        <v>238</v>
      </c>
      <c r="J104" s="219">
        <v>6</v>
      </c>
    </row>
    <row r="105" spans="4:10">
      <c r="D105" s="210" t="s">
        <v>55</v>
      </c>
      <c r="E105" s="209" t="s">
        <v>315</v>
      </c>
      <c r="F105" s="209"/>
      <c r="G105" s="210" t="s">
        <v>240</v>
      </c>
      <c r="H105" s="217"/>
      <c r="I105" s="210" t="s">
        <v>240</v>
      </c>
      <c r="J105" s="220">
        <v>3</v>
      </c>
    </row>
    <row r="106" spans="4:10">
      <c r="D106" s="210" t="s">
        <v>55</v>
      </c>
      <c r="E106" s="209" t="s">
        <v>315</v>
      </c>
      <c r="F106" s="209" t="s">
        <v>298</v>
      </c>
      <c r="G106" s="210" t="s">
        <v>241</v>
      </c>
      <c r="H106" s="217"/>
      <c r="I106" s="210" t="s">
        <v>241</v>
      </c>
      <c r="J106" s="219">
        <v>3</v>
      </c>
    </row>
    <row r="107" spans="4:10">
      <c r="D107" s="210" t="s">
        <v>25</v>
      </c>
      <c r="E107" s="209" t="s">
        <v>316</v>
      </c>
      <c r="F107" s="209"/>
      <c r="G107" s="210" t="s">
        <v>237</v>
      </c>
      <c r="H107" s="217"/>
      <c r="I107" s="210" t="s">
        <v>237</v>
      </c>
      <c r="J107" s="219">
        <v>7</v>
      </c>
    </row>
    <row r="108" spans="4:10">
      <c r="D108" s="210" t="s">
        <v>25</v>
      </c>
      <c r="E108" s="209" t="s">
        <v>316</v>
      </c>
      <c r="F108" s="209" t="s">
        <v>298</v>
      </c>
      <c r="G108" s="210" t="s">
        <v>239</v>
      </c>
      <c r="H108" s="217"/>
      <c r="I108" s="210" t="s">
        <v>239</v>
      </c>
      <c r="J108" s="219">
        <v>5</v>
      </c>
    </row>
    <row r="109" spans="4:10">
      <c r="D109" s="210" t="s">
        <v>55</v>
      </c>
      <c r="E109" s="209" t="s">
        <v>316</v>
      </c>
      <c r="F109" s="209"/>
      <c r="G109" s="210" t="s">
        <v>249</v>
      </c>
      <c r="H109" s="217"/>
      <c r="I109" s="210" t="s">
        <v>249</v>
      </c>
      <c r="J109" s="219">
        <v>3</v>
      </c>
    </row>
    <row r="110" spans="4:10">
      <c r="D110" s="210" t="s">
        <v>55</v>
      </c>
      <c r="E110" s="209" t="s">
        <v>316</v>
      </c>
      <c r="F110" s="209"/>
      <c r="G110" s="210" t="s">
        <v>250</v>
      </c>
      <c r="H110" s="217"/>
      <c r="I110" s="210" t="s">
        <v>250</v>
      </c>
      <c r="J110" s="219">
        <v>3</v>
      </c>
    </row>
    <row r="111" spans="4:10">
      <c r="D111" s="210" t="s">
        <v>25</v>
      </c>
      <c r="E111" s="209" t="s">
        <v>316</v>
      </c>
      <c r="F111" s="209"/>
      <c r="G111" s="210" t="s">
        <v>263</v>
      </c>
      <c r="H111" s="217"/>
      <c r="I111" s="210" t="s">
        <v>263</v>
      </c>
      <c r="J111" s="219">
        <v>4</v>
      </c>
    </row>
    <row r="112" spans="4:10">
      <c r="D112" s="210" t="s">
        <v>25</v>
      </c>
      <c r="E112" s="209" t="s">
        <v>316</v>
      </c>
      <c r="F112" s="209"/>
      <c r="G112" s="210" t="s">
        <v>261</v>
      </c>
      <c r="H112" s="217"/>
      <c r="I112" s="210" t="s">
        <v>261</v>
      </c>
      <c r="J112" s="219">
        <v>3</v>
      </c>
    </row>
    <row r="113" spans="4:10">
      <c r="D113" s="210" t="s">
        <v>55</v>
      </c>
      <c r="E113" s="209" t="s">
        <v>327</v>
      </c>
      <c r="F113" s="209"/>
      <c r="G113" s="218" t="s">
        <v>242</v>
      </c>
      <c r="H113" s="217"/>
      <c r="I113" s="218" t="s">
        <v>242</v>
      </c>
      <c r="J113" s="219">
        <v>3</v>
      </c>
    </row>
    <row r="114" spans="4:10">
      <c r="D114" s="210" t="s">
        <v>55</v>
      </c>
      <c r="E114" s="209" t="s">
        <v>327</v>
      </c>
      <c r="F114" s="209"/>
      <c r="G114" s="210" t="s">
        <v>243</v>
      </c>
      <c r="H114" s="217"/>
      <c r="I114" s="210" t="s">
        <v>243</v>
      </c>
      <c r="J114" s="219">
        <v>6</v>
      </c>
    </row>
    <row r="115" spans="4:10">
      <c r="D115" s="210" t="s">
        <v>25</v>
      </c>
      <c r="E115" s="209" t="s">
        <v>327</v>
      </c>
      <c r="F115" s="209"/>
      <c r="G115" s="210" t="s">
        <v>255</v>
      </c>
      <c r="H115" s="217"/>
      <c r="I115" s="210" t="s">
        <v>255</v>
      </c>
      <c r="J115" s="219">
        <v>5</v>
      </c>
    </row>
    <row r="116" spans="4:10">
      <c r="D116" s="210" t="s">
        <v>55</v>
      </c>
      <c r="E116" s="209" t="s">
        <v>206</v>
      </c>
      <c r="F116" s="209"/>
      <c r="G116" s="210" t="s">
        <v>244</v>
      </c>
      <c r="H116" s="217"/>
      <c r="I116" s="210" t="s">
        <v>244</v>
      </c>
      <c r="J116" s="219">
        <v>4</v>
      </c>
    </row>
    <row r="117" spans="4:10">
      <c r="D117" s="210" t="s">
        <v>55</v>
      </c>
      <c r="E117" s="209" t="s">
        <v>206</v>
      </c>
      <c r="F117" s="209"/>
      <c r="G117" s="210" t="s">
        <v>245</v>
      </c>
      <c r="H117" s="217"/>
      <c r="I117" s="210" t="s">
        <v>245</v>
      </c>
      <c r="J117" s="219">
        <v>5</v>
      </c>
    </row>
    <row r="118" spans="4:10">
      <c r="D118" s="210" t="s">
        <v>125</v>
      </c>
      <c r="E118" s="209" t="s">
        <v>206</v>
      </c>
      <c r="F118" s="209"/>
      <c r="G118" s="210" t="s">
        <v>246</v>
      </c>
      <c r="H118" s="217"/>
      <c r="I118" s="210" t="s">
        <v>246</v>
      </c>
      <c r="J118" s="219">
        <v>6</v>
      </c>
    </row>
    <row r="119" spans="4:10">
      <c r="D119" s="210" t="s">
        <v>157</v>
      </c>
      <c r="E119" s="209" t="s">
        <v>206</v>
      </c>
      <c r="F119" s="209"/>
      <c r="G119" s="210" t="s">
        <v>247</v>
      </c>
      <c r="H119" s="217"/>
      <c r="I119" s="210" t="s">
        <v>247</v>
      </c>
      <c r="J119" s="219">
        <v>4</v>
      </c>
    </row>
    <row r="120" spans="4:10">
      <c r="D120" s="210" t="s">
        <v>55</v>
      </c>
      <c r="E120" s="209" t="s">
        <v>206</v>
      </c>
      <c r="F120" s="209"/>
      <c r="G120" s="210" t="s">
        <v>251</v>
      </c>
      <c r="H120" s="217"/>
      <c r="I120" s="210" t="s">
        <v>251</v>
      </c>
      <c r="J120" s="219">
        <v>3</v>
      </c>
    </row>
    <row r="121" spans="4:10">
      <c r="D121" s="210" t="s">
        <v>55</v>
      </c>
      <c r="E121" s="209" t="s">
        <v>206</v>
      </c>
      <c r="F121" s="209"/>
      <c r="G121" s="210" t="s">
        <v>252</v>
      </c>
      <c r="H121" s="217"/>
      <c r="I121" s="210" t="s">
        <v>252</v>
      </c>
      <c r="J121" s="219">
        <v>3</v>
      </c>
    </row>
    <row r="122" spans="4:10">
      <c r="D122" s="210" t="s">
        <v>55</v>
      </c>
      <c r="E122" s="209" t="s">
        <v>206</v>
      </c>
      <c r="F122" s="209" t="s">
        <v>298</v>
      </c>
      <c r="G122" s="210" t="s">
        <v>253</v>
      </c>
      <c r="H122" s="217"/>
      <c r="I122" s="210" t="s">
        <v>253</v>
      </c>
      <c r="J122" s="219">
        <v>3</v>
      </c>
    </row>
    <row r="123" spans="4:10">
      <c r="D123" s="210" t="s">
        <v>125</v>
      </c>
      <c r="E123" s="209" t="s">
        <v>206</v>
      </c>
      <c r="F123" s="209"/>
      <c r="G123" s="210" t="s">
        <v>254</v>
      </c>
      <c r="H123" s="217"/>
      <c r="I123" s="210" t="s">
        <v>254</v>
      </c>
      <c r="J123" s="219">
        <v>3</v>
      </c>
    </row>
    <row r="124" spans="4:10">
      <c r="D124" s="210" t="s">
        <v>125</v>
      </c>
      <c r="E124" s="209" t="s">
        <v>206</v>
      </c>
      <c r="F124" s="209"/>
      <c r="G124" s="210" t="s">
        <v>256</v>
      </c>
      <c r="H124" s="217"/>
      <c r="I124" s="210" t="s">
        <v>256</v>
      </c>
      <c r="J124" s="219">
        <v>3</v>
      </c>
    </row>
    <row r="125" spans="4:10">
      <c r="D125" s="210" t="s">
        <v>111</v>
      </c>
      <c r="E125" s="209" t="s">
        <v>206</v>
      </c>
      <c r="F125" s="209"/>
      <c r="G125" s="210" t="s">
        <v>257</v>
      </c>
      <c r="H125" s="217"/>
      <c r="I125" s="210" t="s">
        <v>257</v>
      </c>
      <c r="J125" s="219">
        <v>4</v>
      </c>
    </row>
    <row r="126" spans="4:10">
      <c r="D126" s="210" t="s">
        <v>125</v>
      </c>
      <c r="E126" s="209" t="s">
        <v>206</v>
      </c>
      <c r="F126" s="209"/>
      <c r="G126" s="210" t="s">
        <v>258</v>
      </c>
      <c r="H126" s="217"/>
      <c r="I126" s="210" t="s">
        <v>258</v>
      </c>
      <c r="J126" s="219">
        <v>4</v>
      </c>
    </row>
    <row r="127" spans="4:10">
      <c r="D127" s="210" t="s">
        <v>125</v>
      </c>
      <c r="E127" s="209" t="s">
        <v>206</v>
      </c>
      <c r="F127" s="209"/>
      <c r="G127" s="210" t="s">
        <v>259</v>
      </c>
      <c r="H127" s="217"/>
      <c r="I127" s="210" t="s">
        <v>259</v>
      </c>
      <c r="J127" s="219">
        <v>3</v>
      </c>
    </row>
    <row r="128" spans="4:10">
      <c r="D128" s="210" t="s">
        <v>25</v>
      </c>
      <c r="E128" s="209" t="s">
        <v>206</v>
      </c>
      <c r="F128" s="209"/>
      <c r="G128" s="210" t="s">
        <v>260</v>
      </c>
      <c r="H128" s="217"/>
      <c r="I128" s="210" t="s">
        <v>260</v>
      </c>
      <c r="J128" s="219">
        <v>4</v>
      </c>
    </row>
    <row r="129" spans="4:10">
      <c r="D129" s="210" t="s">
        <v>25</v>
      </c>
      <c r="E129" s="209" t="s">
        <v>206</v>
      </c>
      <c r="F129" s="209"/>
      <c r="G129" s="210" t="s">
        <v>262</v>
      </c>
      <c r="H129" s="217"/>
      <c r="I129" s="210" t="s">
        <v>262</v>
      </c>
      <c r="J129" s="219">
        <v>3</v>
      </c>
    </row>
    <row r="130" spans="4:10">
      <c r="D130" s="210" t="s">
        <v>125</v>
      </c>
      <c r="E130" s="209" t="s">
        <v>206</v>
      </c>
      <c r="F130" s="209"/>
      <c r="G130" s="210" t="s">
        <v>264</v>
      </c>
      <c r="H130" s="217"/>
      <c r="I130" s="210" t="s">
        <v>264</v>
      </c>
      <c r="J130" s="219">
        <v>4</v>
      </c>
    </row>
    <row r="131" spans="4:10">
      <c r="D131" s="210" t="s">
        <v>160</v>
      </c>
      <c r="E131" s="209" t="s">
        <v>206</v>
      </c>
      <c r="F131" s="209"/>
      <c r="G131" s="210" t="s">
        <v>266</v>
      </c>
      <c r="H131" s="217"/>
      <c r="I131" s="210" t="s">
        <v>266</v>
      </c>
      <c r="J131" s="219">
        <v>3</v>
      </c>
    </row>
    <row r="132" spans="4:10">
      <c r="D132" s="210" t="s">
        <v>125</v>
      </c>
      <c r="E132" s="209" t="s">
        <v>206</v>
      </c>
      <c r="F132" s="209"/>
      <c r="G132" s="210" t="s">
        <v>267</v>
      </c>
      <c r="H132" s="217"/>
      <c r="I132" s="210" t="s">
        <v>267</v>
      </c>
      <c r="J132" s="219">
        <v>3</v>
      </c>
    </row>
    <row r="133" spans="4:10">
      <c r="D133" s="210" t="s">
        <v>125</v>
      </c>
      <c r="E133" s="209" t="s">
        <v>206</v>
      </c>
      <c r="F133" s="209"/>
      <c r="G133" s="210" t="s">
        <v>268</v>
      </c>
      <c r="H133" s="217"/>
      <c r="I133" s="210" t="s">
        <v>268</v>
      </c>
      <c r="J133" s="219">
        <v>3</v>
      </c>
    </row>
    <row r="134" spans="4:10">
      <c r="D134" s="210" t="s">
        <v>125</v>
      </c>
      <c r="E134" s="209" t="s">
        <v>206</v>
      </c>
      <c r="F134" s="209"/>
      <c r="G134" s="210" t="s">
        <v>269</v>
      </c>
      <c r="H134" s="217"/>
      <c r="I134" s="210" t="s">
        <v>269</v>
      </c>
      <c r="J134" s="219">
        <v>3</v>
      </c>
    </row>
    <row r="135" spans="4:10">
      <c r="D135" s="210" t="s">
        <v>125</v>
      </c>
      <c r="E135" s="209" t="s">
        <v>206</v>
      </c>
      <c r="F135" s="209"/>
      <c r="G135" s="210" t="s">
        <v>270</v>
      </c>
      <c r="H135" s="217"/>
      <c r="I135" s="210" t="s">
        <v>270</v>
      </c>
      <c r="J135" s="219">
        <v>3</v>
      </c>
    </row>
    <row r="136" spans="4:10">
      <c r="D136" s="210" t="s">
        <v>111</v>
      </c>
      <c r="E136" s="209" t="s">
        <v>206</v>
      </c>
      <c r="F136" s="209"/>
      <c r="G136" s="210" t="s">
        <v>271</v>
      </c>
      <c r="H136" s="217"/>
      <c r="I136" s="210" t="s">
        <v>271</v>
      </c>
      <c r="J136" s="219">
        <v>4</v>
      </c>
    </row>
    <row r="137" spans="4:10">
      <c r="D137" s="210" t="s">
        <v>111</v>
      </c>
      <c r="E137" s="209" t="s">
        <v>206</v>
      </c>
      <c r="F137" s="209"/>
      <c r="G137" s="210" t="s">
        <v>272</v>
      </c>
      <c r="H137" s="217"/>
      <c r="I137" s="210" t="s">
        <v>272</v>
      </c>
      <c r="J137" s="219">
        <v>3</v>
      </c>
    </row>
    <row r="138" spans="4:10">
      <c r="D138" s="210" t="s">
        <v>134</v>
      </c>
      <c r="E138" s="209" t="s">
        <v>206</v>
      </c>
      <c r="F138" s="209"/>
      <c r="G138" s="210" t="s">
        <v>273</v>
      </c>
      <c r="H138" s="217"/>
      <c r="I138" s="210" t="s">
        <v>273</v>
      </c>
      <c r="J138" s="219">
        <v>3</v>
      </c>
    </row>
    <row r="139" spans="4:10">
      <c r="D139" s="221" t="s">
        <v>134</v>
      </c>
      <c r="E139" s="222" t="s">
        <v>206</v>
      </c>
      <c r="F139" s="209"/>
      <c r="G139" s="221" t="s">
        <v>278</v>
      </c>
      <c r="H139" s="223"/>
      <c r="I139" s="221" t="s">
        <v>278</v>
      </c>
      <c r="J139" s="219">
        <v>3</v>
      </c>
    </row>
    <row r="140" spans="4:10">
      <c r="D140" s="221" t="s">
        <v>134</v>
      </c>
      <c r="E140" s="222" t="s">
        <v>206</v>
      </c>
      <c r="F140" s="209"/>
      <c r="G140" s="221" t="s">
        <v>279</v>
      </c>
      <c r="H140" s="223"/>
      <c r="I140" s="221" t="s">
        <v>279</v>
      </c>
      <c r="J140" s="219">
        <v>3</v>
      </c>
    </row>
    <row r="141" spans="4:10">
      <c r="D141" s="210" t="s">
        <v>25</v>
      </c>
      <c r="E141" s="209" t="s">
        <v>213</v>
      </c>
      <c r="F141" s="209"/>
      <c r="G141" s="210" t="s">
        <v>296</v>
      </c>
      <c r="H141" s="217">
        <v>103</v>
      </c>
      <c r="I141" s="210" t="s">
        <v>296</v>
      </c>
      <c r="J141" s="219">
        <v>3</v>
      </c>
    </row>
    <row r="142" spans="4:10">
      <c r="D142" s="208" t="s">
        <v>320</v>
      </c>
      <c r="E142" s="209" t="s">
        <v>213</v>
      </c>
      <c r="F142" s="209"/>
      <c r="G142" s="210" t="s">
        <v>297</v>
      </c>
      <c r="H142" s="217">
        <v>106</v>
      </c>
      <c r="I142" s="210" t="s">
        <v>297</v>
      </c>
      <c r="J142" s="219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77"/>
  <sheetViews>
    <sheetView tabSelected="1" topLeftCell="A9" workbookViewId="0">
      <selection activeCell="H28" sqref="H28"/>
    </sheetView>
  </sheetViews>
  <sheetFormatPr defaultColWidth="9.14285714285714" defaultRowHeight="12.75"/>
  <cols>
    <col min="1" max="1" width="7.71428571428571" style="8" customWidth="1"/>
    <col min="2" max="2" width="18.8571428571429" style="9" customWidth="1"/>
    <col min="3" max="3" width="7.42857142857143" style="9" customWidth="1"/>
    <col min="4" max="4" width="1.57142857142857" style="9" customWidth="1"/>
    <col min="5" max="5" width="16" style="10" customWidth="1"/>
    <col min="6" max="6" width="29.7142857142857" style="8" customWidth="1"/>
    <col min="7" max="7" width="9.14285714285714" style="1" customWidth="1"/>
    <col min="8" max="8" width="28.5714285714286" style="1" customWidth="1"/>
    <col min="9" max="9" width="9.14285714285714" style="1" customWidth="1"/>
    <col min="10" max="11" width="8.28571428571429" style="1" customWidth="1"/>
    <col min="12" max="12" width="10.8571428571429" style="1" customWidth="1"/>
    <col min="13" max="13" width="8.28571428571429" style="1" customWidth="1"/>
    <col min="14" max="15" width="11.247619047619" style="10" customWidth="1"/>
    <col min="16" max="16" width="12.4285714285714" style="1" customWidth="1"/>
    <col min="17" max="17" width="10.8571428571429" style="1" customWidth="1"/>
    <col min="18" max="19" width="9.57142857142857" style="1" customWidth="1"/>
    <col min="20" max="21" width="8.28571428571429" style="1" customWidth="1"/>
    <col min="22" max="22" width="11" style="1" customWidth="1"/>
    <col min="23" max="23" width="13.4285714285714" style="1" customWidth="1"/>
    <col min="24" max="25" width="8.71428571428571" style="1" customWidth="1"/>
    <col min="26" max="27" width="8.57142857142857" style="1" customWidth="1"/>
    <col min="28" max="28" width="11.1428571428571" style="1" customWidth="1"/>
    <col min="29" max="29" width="10.1428571428571" style="1" customWidth="1"/>
    <col min="30" max="37" width="8.57142857142857" style="1" customWidth="1"/>
    <col min="38" max="38" width="11" style="1" customWidth="1"/>
    <col min="39" max="39" width="13.4285714285714" style="1" customWidth="1"/>
    <col min="40" max="43" width="8.71428571428571" style="1" customWidth="1"/>
    <col min="44" max="44" width="12.4285714285714" style="1" customWidth="1"/>
    <col min="45" max="45" width="9.85714285714286" style="1" customWidth="1"/>
    <col min="46" max="53" width="8.71428571428571" style="1" customWidth="1"/>
    <col min="54" max="54" width="11" style="1" customWidth="1"/>
    <col min="55" max="55" width="13.4285714285714" style="1" customWidth="1"/>
    <col min="56" max="59" width="7.57142857142857" style="1" customWidth="1"/>
    <col min="60" max="60" width="11.5714285714286" style="1" customWidth="1"/>
    <col min="61" max="61" width="7.57142857142857" style="1" customWidth="1"/>
    <col min="62" max="62" width="8.85714285714286" style="1" customWidth="1"/>
    <col min="63" max="63" width="7.57142857142857" style="1" customWidth="1"/>
    <col min="64" max="64" width="8.85714285714286" style="1" customWidth="1"/>
    <col min="65" max="65" width="7.57142857142857" style="1" customWidth="1"/>
    <col min="66" max="66" width="8.85714285714286" style="1" customWidth="1"/>
    <col min="67" max="67" width="7.57142857142857" style="1" customWidth="1"/>
    <col min="68" max="68" width="8.85714285714286" style="1" customWidth="1"/>
    <col min="69" max="69" width="7.57142857142857" style="1" customWidth="1"/>
    <col min="70" max="70" width="8.85714285714286" style="1" customWidth="1"/>
    <col min="71" max="77" width="7.57142857142857" style="1" customWidth="1"/>
    <col min="78" max="78" width="11" style="1" customWidth="1"/>
    <col min="79" max="79" width="17.5714285714286" style="1" customWidth="1"/>
    <col min="80" max="80" width="9.85714285714286" style="1"/>
    <col min="81" max="81" width="9.14285714285714" style="1"/>
    <col min="82" max="82" width="11.7142857142857" style="1"/>
    <col min="83" max="83" width="10.4285714285714" style="1" customWidth="1"/>
    <col min="84" max="84" width="9.57142857142857" style="1" customWidth="1"/>
    <col min="85" max="85" width="10.4285714285714" style="1" customWidth="1"/>
    <col min="86" max="86" width="9.85714285714286" style="1" customWidth="1"/>
    <col min="87" max="16384" width="9.14285714285714" style="1"/>
  </cols>
  <sheetData>
    <row r="1" s="1" customFormat="1" spans="1:83">
      <c r="A1" s="11" t="s">
        <v>298</v>
      </c>
      <c r="B1" s="12" t="s">
        <v>299</v>
      </c>
      <c r="C1" s="13">
        <v>31</v>
      </c>
      <c r="D1" s="13"/>
      <c r="E1" s="11" t="s">
        <v>300</v>
      </c>
      <c r="F1" s="11"/>
      <c r="G1" s="14">
        <f>G32*31</f>
        <v>36921</v>
      </c>
      <c r="H1" s="15"/>
      <c r="I1" s="15"/>
      <c r="N1" s="10"/>
      <c r="O1" s="10"/>
      <c r="CE1" s="1">
        <f>10^5</f>
        <v>100000</v>
      </c>
    </row>
    <row r="2" s="1" customFormat="1" spans="1:19">
      <c r="A2" s="9"/>
      <c r="B2" s="12" t="s">
        <v>301</v>
      </c>
      <c r="C2" s="16" cm="1">
        <f t="array" ref="C2">SUM(J32:CA32/C1)</f>
        <v>720.645161290323</v>
      </c>
      <c r="D2" s="16"/>
      <c r="E2" s="11" t="s">
        <v>302</v>
      </c>
      <c r="F2" s="11"/>
      <c r="G2" s="14">
        <f>C2*31</f>
        <v>22340</v>
      </c>
      <c r="H2" s="15"/>
      <c r="I2" s="15"/>
      <c r="K2" s="85"/>
      <c r="N2" s="10"/>
      <c r="O2" s="10"/>
      <c r="R2" s="10"/>
      <c r="S2" s="10"/>
    </row>
    <row r="3" s="1" customFormat="1" spans="1:53">
      <c r="A3" s="9"/>
      <c r="B3" s="8"/>
      <c r="C3" s="15"/>
      <c r="D3" s="15"/>
      <c r="E3" s="17" t="s">
        <v>303</v>
      </c>
      <c r="F3" s="17"/>
      <c r="G3" s="18">
        <f>G2/G1</f>
        <v>0.605075702174915</v>
      </c>
      <c r="H3" s="19"/>
      <c r="I3" s="19"/>
      <c r="N3" s="10"/>
      <c r="O3" s="10"/>
      <c r="AZ3" s="9"/>
      <c r="BA3" s="9"/>
    </row>
    <row r="4" spans="1:85">
      <c r="A4" s="20"/>
      <c r="B4" s="21" t="s">
        <v>3</v>
      </c>
      <c r="C4" s="22"/>
      <c r="D4" s="22"/>
      <c r="E4" s="21" t="s">
        <v>346</v>
      </c>
      <c r="F4" s="23" t="s">
        <v>347</v>
      </c>
      <c r="G4" s="24" t="s">
        <v>348</v>
      </c>
      <c r="H4" s="25"/>
      <c r="I4" s="25"/>
      <c r="J4" s="86">
        <f>J5</f>
        <v>45566</v>
      </c>
      <c r="K4" s="86"/>
      <c r="L4" s="86">
        <f>L5</f>
        <v>45567</v>
      </c>
      <c r="M4" s="86"/>
      <c r="N4" s="86">
        <f>N5</f>
        <v>45568</v>
      </c>
      <c r="O4" s="86"/>
      <c r="P4" s="86">
        <f>P5</f>
        <v>45569</v>
      </c>
      <c r="Q4" s="86"/>
      <c r="R4" s="86">
        <f>R5</f>
        <v>45570</v>
      </c>
      <c r="S4" s="86"/>
      <c r="T4" s="86">
        <f>T5</f>
        <v>45571</v>
      </c>
      <c r="U4" s="86"/>
      <c r="V4" s="86"/>
      <c r="W4" s="86"/>
      <c r="X4" s="86">
        <f>X5</f>
        <v>45572</v>
      </c>
      <c r="Y4" s="86"/>
      <c r="Z4" s="86">
        <f>Z5</f>
        <v>45573</v>
      </c>
      <c r="AA4" s="86"/>
      <c r="AB4" s="86">
        <f>AB5</f>
        <v>45574</v>
      </c>
      <c r="AC4" s="86"/>
      <c r="AD4" s="86">
        <f>AD5</f>
        <v>45575</v>
      </c>
      <c r="AE4" s="86"/>
      <c r="AF4" s="86">
        <f>AF5</f>
        <v>45576</v>
      </c>
      <c r="AG4" s="86"/>
      <c r="AH4" s="86">
        <f>AH5</f>
        <v>45577</v>
      </c>
      <c r="AI4" s="86"/>
      <c r="AJ4" s="86">
        <f>AJ5</f>
        <v>45578</v>
      </c>
      <c r="AK4" s="86"/>
      <c r="AL4" s="104"/>
      <c r="AM4" s="104"/>
      <c r="AN4" s="86">
        <f>AN5</f>
        <v>45579</v>
      </c>
      <c r="AO4" s="86"/>
      <c r="AP4" s="86">
        <f>AP5</f>
        <v>45580</v>
      </c>
      <c r="AQ4" s="86"/>
      <c r="AR4" s="86">
        <f>AR5</f>
        <v>45581</v>
      </c>
      <c r="AS4" s="86"/>
      <c r="AT4" s="86">
        <f>AT5</f>
        <v>45582</v>
      </c>
      <c r="AU4" s="86"/>
      <c r="AV4" s="86">
        <f>AV5</f>
        <v>45583</v>
      </c>
      <c r="AW4" s="86"/>
      <c r="AX4" s="110">
        <f>AX5</f>
        <v>45584</v>
      </c>
      <c r="AY4" s="110"/>
      <c r="AZ4" s="110">
        <f>AZ5</f>
        <v>45585</v>
      </c>
      <c r="BA4" s="110"/>
      <c r="BB4" s="104"/>
      <c r="BC4" s="104"/>
      <c r="BD4" s="86">
        <f t="shared" ref="BD4:BH4" si="0">BD5</f>
        <v>45586</v>
      </c>
      <c r="BE4" s="86"/>
      <c r="BF4" s="86">
        <f t="shared" si="0"/>
        <v>45587</v>
      </c>
      <c r="BG4" s="86"/>
      <c r="BH4" s="113">
        <f t="shared" si="0"/>
        <v>45588</v>
      </c>
      <c r="BI4" s="114"/>
      <c r="BJ4" s="86">
        <f t="shared" ref="BJ4:BN4" si="1">BJ5</f>
        <v>45589</v>
      </c>
      <c r="BK4" s="86"/>
      <c r="BL4" s="86">
        <f t="shared" si="1"/>
        <v>45590</v>
      </c>
      <c r="BM4" s="86"/>
      <c r="BN4" s="86">
        <f t="shared" si="1"/>
        <v>45591</v>
      </c>
      <c r="BO4" s="86"/>
      <c r="BP4" s="86">
        <f t="shared" ref="BP4:BT4" si="2">BP5</f>
        <v>45592</v>
      </c>
      <c r="BQ4" s="86"/>
      <c r="BR4" s="86">
        <f t="shared" si="2"/>
        <v>45593</v>
      </c>
      <c r="BS4" s="86"/>
      <c r="BT4" s="110">
        <f t="shared" si="2"/>
        <v>45594</v>
      </c>
      <c r="BU4" s="110"/>
      <c r="BV4" s="86">
        <f>BV5</f>
        <v>45595</v>
      </c>
      <c r="BW4" s="86"/>
      <c r="BX4" s="86">
        <f>BX5</f>
        <v>45596</v>
      </c>
      <c r="BY4" s="86"/>
      <c r="BZ4" s="130" t="s">
        <v>349</v>
      </c>
      <c r="CA4" s="131" t="s">
        <v>350</v>
      </c>
      <c r="CB4" s="132" t="s">
        <v>351</v>
      </c>
      <c r="CC4" s="153"/>
      <c r="CD4" s="153"/>
      <c r="CE4" s="154"/>
      <c r="CF4" s="130" t="s">
        <v>352</v>
      </c>
      <c r="CG4" s="131" t="s">
        <v>353</v>
      </c>
    </row>
    <row r="5" s="2" customFormat="1" ht="25.5" spans="1:85">
      <c r="A5" s="26"/>
      <c r="B5" s="27"/>
      <c r="C5" s="28"/>
      <c r="D5" s="28"/>
      <c r="E5" s="27"/>
      <c r="F5" s="29"/>
      <c r="G5" s="30"/>
      <c r="H5" s="31"/>
      <c r="I5" s="31"/>
      <c r="J5" s="87">
        <v>45566</v>
      </c>
      <c r="K5" s="88"/>
      <c r="L5" s="87">
        <v>45567</v>
      </c>
      <c r="M5" s="87"/>
      <c r="N5" s="87">
        <v>45568</v>
      </c>
      <c r="O5" s="87"/>
      <c r="P5" s="87">
        <v>45569</v>
      </c>
      <c r="Q5" s="87"/>
      <c r="R5" s="87">
        <v>45570</v>
      </c>
      <c r="S5" s="87"/>
      <c r="T5" s="87">
        <v>45571</v>
      </c>
      <c r="U5" s="87"/>
      <c r="V5" s="98" t="s">
        <v>307</v>
      </c>
      <c r="W5" s="98" t="s">
        <v>308</v>
      </c>
      <c r="X5" s="87">
        <v>45572</v>
      </c>
      <c r="Y5" s="87"/>
      <c r="Z5" s="87">
        <v>45573</v>
      </c>
      <c r="AA5" s="87"/>
      <c r="AB5" s="87">
        <v>45574</v>
      </c>
      <c r="AC5" s="87"/>
      <c r="AD5" s="87">
        <v>45575</v>
      </c>
      <c r="AE5" s="87"/>
      <c r="AF5" s="87">
        <v>45576</v>
      </c>
      <c r="AG5" s="87"/>
      <c r="AH5" s="87">
        <v>45577</v>
      </c>
      <c r="AI5" s="87"/>
      <c r="AJ5" s="87">
        <v>45578</v>
      </c>
      <c r="AK5" s="87"/>
      <c r="AL5" s="98" t="s">
        <v>307</v>
      </c>
      <c r="AM5" s="98" t="s">
        <v>308</v>
      </c>
      <c r="AN5" s="87">
        <v>45579</v>
      </c>
      <c r="AO5" s="87"/>
      <c r="AP5" s="87">
        <v>45580</v>
      </c>
      <c r="AQ5" s="87"/>
      <c r="AR5" s="87">
        <v>45581</v>
      </c>
      <c r="AS5" s="87"/>
      <c r="AT5" s="87">
        <v>45582</v>
      </c>
      <c r="AU5" s="87"/>
      <c r="AV5" s="87">
        <v>45583</v>
      </c>
      <c r="AW5" s="87"/>
      <c r="AX5" s="111">
        <v>45584</v>
      </c>
      <c r="AY5" s="111"/>
      <c r="AZ5" s="111">
        <v>45585</v>
      </c>
      <c r="BA5" s="111"/>
      <c r="BB5" s="98" t="s">
        <v>307</v>
      </c>
      <c r="BC5" s="98" t="s">
        <v>308</v>
      </c>
      <c r="BD5" s="87">
        <v>45586</v>
      </c>
      <c r="BE5" s="87"/>
      <c r="BF5" s="111">
        <v>45587</v>
      </c>
      <c r="BG5" s="111"/>
      <c r="BH5" s="115">
        <v>45588</v>
      </c>
      <c r="BI5" s="116"/>
      <c r="BJ5" s="87">
        <v>45589</v>
      </c>
      <c r="BK5" s="87"/>
      <c r="BL5" s="87">
        <v>45590</v>
      </c>
      <c r="BM5" s="87"/>
      <c r="BN5" s="87">
        <v>45591</v>
      </c>
      <c r="BO5" s="87"/>
      <c r="BP5" s="87">
        <v>45592</v>
      </c>
      <c r="BQ5" s="87"/>
      <c r="BR5" s="87">
        <v>45593</v>
      </c>
      <c r="BS5" s="87"/>
      <c r="BT5" s="111">
        <v>45594</v>
      </c>
      <c r="BU5" s="111"/>
      <c r="BV5" s="87">
        <v>45595</v>
      </c>
      <c r="BW5" s="87"/>
      <c r="BX5" s="87">
        <v>45596</v>
      </c>
      <c r="BY5" s="87"/>
      <c r="BZ5" s="133"/>
      <c r="CA5" s="134"/>
      <c r="CB5" s="135" t="s">
        <v>307</v>
      </c>
      <c r="CC5" s="98" t="s">
        <v>308</v>
      </c>
      <c r="CD5" s="98" t="s">
        <v>325</v>
      </c>
      <c r="CE5" s="134" t="s">
        <v>354</v>
      </c>
      <c r="CF5" s="133"/>
      <c r="CG5" s="134"/>
    </row>
    <row r="6" s="2" customFormat="1" hidden="1" spans="1:85">
      <c r="A6" s="32"/>
      <c r="B6" s="33"/>
      <c r="C6" s="34"/>
      <c r="D6" s="34"/>
      <c r="E6" s="35"/>
      <c r="F6" s="36"/>
      <c r="G6" s="37"/>
      <c r="H6" s="38"/>
      <c r="I6" s="38"/>
      <c r="J6" s="89" t="s">
        <v>309</v>
      </c>
      <c r="K6" s="89"/>
      <c r="L6" s="89" t="s">
        <v>309</v>
      </c>
      <c r="M6" s="89"/>
      <c r="N6" s="89" t="s">
        <v>309</v>
      </c>
      <c r="O6" s="89"/>
      <c r="P6" s="89" t="s">
        <v>309</v>
      </c>
      <c r="Q6" s="89"/>
      <c r="R6" s="89" t="s">
        <v>309</v>
      </c>
      <c r="S6" s="89"/>
      <c r="T6" s="89" t="s">
        <v>309</v>
      </c>
      <c r="U6" s="89"/>
      <c r="V6" s="89"/>
      <c r="W6" s="89"/>
      <c r="X6" s="89" t="s">
        <v>309</v>
      </c>
      <c r="Y6" s="89"/>
      <c r="Z6" s="89" t="s">
        <v>309</v>
      </c>
      <c r="AA6" s="89"/>
      <c r="AB6" s="89" t="s">
        <v>309</v>
      </c>
      <c r="AC6" s="89"/>
      <c r="AD6" s="89" t="s">
        <v>309</v>
      </c>
      <c r="AE6" s="89"/>
      <c r="AF6" s="89" t="s">
        <v>309</v>
      </c>
      <c r="AG6" s="89"/>
      <c r="AH6" s="89" t="s">
        <v>309</v>
      </c>
      <c r="AI6" s="89"/>
      <c r="AJ6" s="89" t="s">
        <v>309</v>
      </c>
      <c r="AK6" s="89"/>
      <c r="AL6" s="105"/>
      <c r="AM6" s="105"/>
      <c r="AN6" s="89" t="s">
        <v>309</v>
      </c>
      <c r="AO6" s="89"/>
      <c r="AP6" s="89" t="s">
        <v>309</v>
      </c>
      <c r="AQ6" s="89"/>
      <c r="AR6" s="89" t="s">
        <v>309</v>
      </c>
      <c r="AS6" s="89"/>
      <c r="AT6" s="109" t="s">
        <v>309</v>
      </c>
      <c r="AU6" s="109"/>
      <c r="AV6" s="109" t="s">
        <v>309</v>
      </c>
      <c r="AW6" s="109"/>
      <c r="AX6" s="89" t="s">
        <v>309</v>
      </c>
      <c r="AY6" s="89" t="s">
        <v>310</v>
      </c>
      <c r="AZ6" s="89" t="s">
        <v>309</v>
      </c>
      <c r="BA6" s="89" t="s">
        <v>310</v>
      </c>
      <c r="BB6" s="105"/>
      <c r="BC6" s="105"/>
      <c r="BD6" s="89" t="s">
        <v>309</v>
      </c>
      <c r="BE6" s="89" t="s">
        <v>310</v>
      </c>
      <c r="BF6" s="89" t="s">
        <v>309</v>
      </c>
      <c r="BG6" s="89" t="s">
        <v>310</v>
      </c>
      <c r="BH6" s="117" t="s">
        <v>309</v>
      </c>
      <c r="BI6" s="118" t="s">
        <v>310</v>
      </c>
      <c r="BJ6" s="89" t="s">
        <v>309</v>
      </c>
      <c r="BK6" s="89" t="s">
        <v>310</v>
      </c>
      <c r="BL6" s="89" t="s">
        <v>309</v>
      </c>
      <c r="BM6" s="89" t="s">
        <v>310</v>
      </c>
      <c r="BN6" s="89" t="s">
        <v>309</v>
      </c>
      <c r="BO6" s="89" t="s">
        <v>310</v>
      </c>
      <c r="BP6" s="89" t="s">
        <v>309</v>
      </c>
      <c r="BQ6" s="89" t="s">
        <v>310</v>
      </c>
      <c r="BR6" s="89" t="s">
        <v>309</v>
      </c>
      <c r="BS6" s="89" t="s">
        <v>310</v>
      </c>
      <c r="BT6" s="89" t="s">
        <v>309</v>
      </c>
      <c r="BU6" s="89"/>
      <c r="BV6" s="89" t="s">
        <v>309</v>
      </c>
      <c r="BW6" s="89"/>
      <c r="BX6" s="89" t="s">
        <v>309</v>
      </c>
      <c r="BY6" s="89"/>
      <c r="BZ6" s="136"/>
      <c r="CA6" s="137"/>
      <c r="CB6" s="138"/>
      <c r="CC6" s="105"/>
      <c r="CD6" s="34"/>
      <c r="CE6" s="155"/>
      <c r="CF6" s="136"/>
      <c r="CG6" s="137"/>
    </row>
    <row r="7" s="1" customFormat="1" hidden="1" spans="1:85">
      <c r="A7" s="8"/>
      <c r="B7" s="39" t="s">
        <v>311</v>
      </c>
      <c r="C7" s="40"/>
      <c r="D7" s="40"/>
      <c r="E7" s="39" t="s">
        <v>355</v>
      </c>
      <c r="F7" s="41" t="s">
        <v>347</v>
      </c>
      <c r="G7" s="42" t="s">
        <v>348</v>
      </c>
      <c r="H7" s="43"/>
      <c r="I7" s="43"/>
      <c r="J7" s="43">
        <f>SUMIF($C34:$C168,$A$1,J34:J168)</f>
        <v>248</v>
      </c>
      <c r="K7" s="43"/>
      <c r="L7" s="43">
        <f>SUMIF($C34:$C168,$A$1,L34:L168)</f>
        <v>369</v>
      </c>
      <c r="M7" s="43"/>
      <c r="N7" s="43">
        <f>SUMIF($C34:$C168,$A$1,N34:N168)</f>
        <v>347</v>
      </c>
      <c r="O7" s="43"/>
      <c r="P7" s="43">
        <f>SUMIF($C34:$C168,$A$1,P34:P168)</f>
        <v>430</v>
      </c>
      <c r="Q7" s="43"/>
      <c r="R7" s="43">
        <f>SUMIF($C34:$C168,$A$1,R34:R168)</f>
        <v>674</v>
      </c>
      <c r="S7" s="43"/>
      <c r="T7" s="43">
        <f>SUMIF($C34:$C168,$A$1,T34:T168)</f>
        <v>954</v>
      </c>
      <c r="U7" s="43"/>
      <c r="V7" s="99">
        <f>SUMIF($C34:$C168,$A$1,V34:V168)</f>
        <v>4138.5</v>
      </c>
      <c r="W7" s="43">
        <f>SUMIF($C34:$C168,$A$1,W34:W168)</f>
        <v>3022</v>
      </c>
      <c r="X7" s="43">
        <f>SUMIF($C34:$C168,$A$1,X34:X168)</f>
        <v>568</v>
      </c>
      <c r="Y7" s="43"/>
      <c r="Z7" s="43">
        <f>SUMIF($C34:$C168,$A$1,Z34:Z168)</f>
        <v>468</v>
      </c>
      <c r="AA7" s="43"/>
      <c r="AB7" s="43">
        <f>SUMIF($C34:$C168,$A$1,AB34:AB168)</f>
        <v>652</v>
      </c>
      <c r="AC7" s="43"/>
      <c r="AD7" s="43">
        <f>SUMIF($C34:$C168,$A$1,AD34:AD168)</f>
        <v>698</v>
      </c>
      <c r="AE7" s="43"/>
      <c r="AF7" s="43">
        <f>SUMIF($C34:$C168,$A$1,AF34:AF168)</f>
        <v>1049</v>
      </c>
      <c r="AG7" s="43"/>
      <c r="AH7" s="43">
        <f>SUMIF($C34:$C168,$A$1,AH34:AH168)</f>
        <v>637</v>
      </c>
      <c r="AI7" s="43"/>
      <c r="AJ7" s="43">
        <f>SUMIF($C34:$C168,$A$1,AJ34:AJ168)</f>
        <v>570</v>
      </c>
      <c r="AK7" s="43"/>
      <c r="AL7" s="99">
        <f>SUMIF($C34:$C168,$A$1,AL34:AL168)</f>
        <v>4828.25</v>
      </c>
      <c r="AM7" s="43">
        <f>SUMIF($C34:$C168,$A$1,AM34:AM168)</f>
        <v>4642</v>
      </c>
      <c r="AN7" s="43">
        <f>SUMIF($C34:$C168,$A$1,AN34:AN168)</f>
        <v>301</v>
      </c>
      <c r="AO7" s="43"/>
      <c r="AP7" s="43">
        <f>SUMIF($C34:$C168,$A$1,AP34:AP168)</f>
        <v>238</v>
      </c>
      <c r="AQ7" s="43"/>
      <c r="AR7" s="43">
        <f>SUMIF($C34:$C168,$A$1,AR34:AR168)</f>
        <v>254</v>
      </c>
      <c r="AS7" s="43"/>
      <c r="AT7" s="43">
        <f>SUMIF($C34:$C168,$A$1,AT34:AT168)</f>
        <v>225</v>
      </c>
      <c r="AU7" s="43"/>
      <c r="AV7" s="43">
        <f>SUMIF($C34:$C168,$A$1,AV34:AV168)</f>
        <v>197</v>
      </c>
      <c r="AW7" s="43"/>
      <c r="AX7" s="43">
        <f>SUMIF($C34:$C168,$A$1,AX34:AX168)</f>
        <v>399</v>
      </c>
      <c r="AY7" s="43"/>
      <c r="AZ7" s="43">
        <f>SUMIF($C34:$C168,$A$1,AZ34:AZ168)</f>
        <v>554</v>
      </c>
      <c r="BA7" s="43"/>
      <c r="BB7" s="99">
        <f>SUMIF($C34:$C168,$A$1,BB34:BB168)</f>
        <v>4828.25</v>
      </c>
      <c r="BC7" s="43">
        <f>SUMIF($C34:$C168,$A$1,BC34:BC168)</f>
        <v>2168</v>
      </c>
      <c r="BD7" s="43">
        <f>SUMIF($C34:$C168,$A$1,BD34:BD168)</f>
        <v>284</v>
      </c>
      <c r="BE7" s="119"/>
      <c r="BF7" s="43">
        <f>SUMIF($C34:$C168,$A$1,BF34:BF168)</f>
        <v>250</v>
      </c>
      <c r="BG7" s="119"/>
      <c r="BH7" s="41">
        <f>SUMIF($C34:$C168,$A$1,BH34:BH168)</f>
        <v>271</v>
      </c>
      <c r="BI7" s="120"/>
      <c r="BJ7" s="43">
        <f>SUMIF($C34:$C168,$A$1,BJ34:BJ168)</f>
        <v>285</v>
      </c>
      <c r="BK7" s="119"/>
      <c r="BL7" s="43">
        <f>SUMIF($C34:$C168,$A$1,BL34:BL168)</f>
        <v>284</v>
      </c>
      <c r="BM7" s="119"/>
      <c r="BN7" s="43">
        <f>SUMIF($C34:$C168,$A$1,BN34:BN168)</f>
        <v>482</v>
      </c>
      <c r="BO7" s="119"/>
      <c r="BP7" s="43">
        <f>SUMIF($C34:$C168,$A$1,BP34:BP168)</f>
        <v>630</v>
      </c>
      <c r="BQ7" s="119"/>
      <c r="BR7" s="43">
        <f>SUMIF($C34:$C168,$A$1,BR34:BR168)</f>
        <v>326</v>
      </c>
      <c r="BS7" s="43"/>
      <c r="BT7" s="43">
        <f>SUMIF($C34:$C168,$A$1,BT34:BT168)</f>
        <v>342</v>
      </c>
      <c r="BU7" s="43"/>
      <c r="BV7" s="43">
        <f>SUMIF($C34:$C168,$A$1,BV34:BV168)</f>
        <v>442</v>
      </c>
      <c r="BW7" s="43"/>
      <c r="BX7" s="43">
        <f>SUMIF($C34:$C168,$A$1,BX34:BX168)</f>
        <v>363</v>
      </c>
      <c r="BY7" s="43"/>
      <c r="BZ7" s="139">
        <f>SUMIF($C34:$C168,$A$1,BZ34:BZ168)</f>
        <v>7587.25</v>
      </c>
      <c r="CA7" s="42">
        <f>SUMIF($C34:$C168,$A$1,CA34:CA168)</f>
        <v>3959</v>
      </c>
      <c r="CB7" s="140"/>
      <c r="CC7" s="43"/>
      <c r="CD7" s="43"/>
      <c r="CE7" s="42"/>
      <c r="CF7" s="39"/>
      <c r="CG7" s="42"/>
    </row>
    <row r="8" s="1" customFormat="1" ht="18" hidden="1" customHeight="1" spans="1:85">
      <c r="A8" s="8"/>
      <c r="B8" s="39" t="s">
        <v>312</v>
      </c>
      <c r="C8" s="40"/>
      <c r="D8" s="40"/>
      <c r="E8" s="39"/>
      <c r="F8" s="41"/>
      <c r="G8" s="42"/>
      <c r="H8" s="43"/>
      <c r="I8" s="43"/>
      <c r="J8" s="90">
        <f>J7/J19</f>
        <v>0.561085972850679</v>
      </c>
      <c r="K8" s="90"/>
      <c r="L8" s="90">
        <f>L7/L19</f>
        <v>0.59805510534846</v>
      </c>
      <c r="M8" s="90"/>
      <c r="N8" s="90">
        <f>N7/N19</f>
        <v>0.604529616724739</v>
      </c>
      <c r="O8" s="90"/>
      <c r="P8" s="90">
        <f>P7/P19</f>
        <v>0.664605873261206</v>
      </c>
      <c r="Q8" s="90"/>
      <c r="R8" s="90">
        <f>R7/R19</f>
        <v>0.622920517560074</v>
      </c>
      <c r="S8" s="90"/>
      <c r="T8" s="90">
        <f>T7/T19</f>
        <v>0.60997442455243</v>
      </c>
      <c r="U8" s="90"/>
      <c r="V8" s="90">
        <f>V7/V19</f>
        <v>0.579135180520571</v>
      </c>
      <c r="W8" s="90">
        <f>W7/W19</f>
        <v>0.613479496548924</v>
      </c>
      <c r="X8" s="90">
        <f>X7/X19</f>
        <v>0.633221850613155</v>
      </c>
      <c r="Y8" s="90"/>
      <c r="Z8" s="90">
        <f>Z7/Z19</f>
        <v>0.524076147816349</v>
      </c>
      <c r="AA8" s="90"/>
      <c r="AB8" s="90">
        <f>AB7/AB19</f>
        <v>0.599816007359706</v>
      </c>
      <c r="AC8" s="90"/>
      <c r="AD8" s="90">
        <f>AD7/AD19</f>
        <v>0.470667565745111</v>
      </c>
      <c r="AE8" s="90"/>
      <c r="AF8" s="90">
        <f>AF7/AF19</f>
        <v>0.566109012412304</v>
      </c>
      <c r="AG8" s="90"/>
      <c r="AH8" s="90">
        <f>AH7/AH19</f>
        <v>0.632571996027805</v>
      </c>
      <c r="AI8" s="90"/>
      <c r="AJ8" s="90">
        <f>AJ7/AJ19</f>
        <v>0.711610486891386</v>
      </c>
      <c r="AK8" s="90"/>
      <c r="AL8" s="90">
        <f>AL7/AL19</f>
        <v>0.579135180520571</v>
      </c>
      <c r="AM8" s="90">
        <f>AM7/AM19</f>
        <v>0.578730831567136</v>
      </c>
      <c r="AN8" s="90">
        <f>AN7/AN19</f>
        <v>0.691954022988506</v>
      </c>
      <c r="AO8" s="90"/>
      <c r="AP8" s="90">
        <f>AP7/AP19</f>
        <v>0.48870636550308</v>
      </c>
      <c r="AQ8" s="90"/>
      <c r="AR8" s="90">
        <f>AR7/AR19</f>
        <v>0.729885057471264</v>
      </c>
      <c r="AS8" s="90"/>
      <c r="AT8" s="90">
        <f>AT7/AT19</f>
        <v>0.625</v>
      </c>
      <c r="AU8" s="90"/>
      <c r="AV8" s="90">
        <f>AV7/AV19</f>
        <v>0.595166163141994</v>
      </c>
      <c r="AW8" s="90"/>
      <c r="AX8" s="90">
        <f>AX7/AX19</f>
        <v>0.751412429378531</v>
      </c>
      <c r="AY8" s="90"/>
      <c r="AZ8" s="90">
        <f t="shared" ref="AZ8:BD8" si="3">AZ7/AZ19</f>
        <v>0.69685534591195</v>
      </c>
      <c r="BA8" s="90"/>
      <c r="BB8" s="90">
        <f t="shared" si="3"/>
        <v>0.579135180520571</v>
      </c>
      <c r="BC8" s="90">
        <f t="shared" si="3"/>
        <v>0.65956799513234</v>
      </c>
      <c r="BD8" s="90">
        <f t="shared" si="3"/>
        <v>0.565737051792829</v>
      </c>
      <c r="BE8" s="119"/>
      <c r="BF8" s="90">
        <f t="shared" ref="BF8:BJ8" si="4">BF7/BF19</f>
        <v>0.69060773480663</v>
      </c>
      <c r="BG8" s="119"/>
      <c r="BH8" s="121">
        <f t="shared" si="4"/>
        <v>0.670792079207921</v>
      </c>
      <c r="BI8" s="120"/>
      <c r="BJ8" s="90">
        <f t="shared" si="4"/>
        <v>0.66588785046729</v>
      </c>
      <c r="BK8" s="119"/>
      <c r="BL8" s="90">
        <f t="shared" ref="BL8:BP8" si="5">BL7/BL19</f>
        <v>0.606837606837607</v>
      </c>
      <c r="BM8" s="119"/>
      <c r="BN8" s="90">
        <f t="shared" si="5"/>
        <v>0.652232746955345</v>
      </c>
      <c r="BO8" s="119"/>
      <c r="BP8" s="90">
        <f t="shared" si="5"/>
        <v>0.658307210031348</v>
      </c>
      <c r="BQ8" s="119"/>
      <c r="BR8" s="90">
        <f t="shared" ref="BR8:BV8" si="6">BR7/BR19</f>
        <v>0.673553719008264</v>
      </c>
      <c r="BS8" s="90"/>
      <c r="BT8" s="90">
        <f t="shared" si="6"/>
        <v>0.59581881533101</v>
      </c>
      <c r="BU8" s="90"/>
      <c r="BV8" s="90">
        <f t="shared" si="6"/>
        <v>0.668683812405446</v>
      </c>
      <c r="BW8" s="90"/>
      <c r="BX8" s="90">
        <f t="shared" ref="BX8:CC8" si="7">BX7/BX19</f>
        <v>0.699421965317919</v>
      </c>
      <c r="BY8" s="90"/>
      <c r="BZ8" s="141">
        <f t="shared" si="7"/>
        <v>0.579135180520571</v>
      </c>
      <c r="CA8" s="142">
        <f t="shared" si="7"/>
        <v>0.648378643956764</v>
      </c>
      <c r="CB8" s="143">
        <f t="shared" ref="CB8:CF8" si="8">SUBTOTAL(9,CB9:CB18)</f>
        <v>36921</v>
      </c>
      <c r="CC8" s="156">
        <f t="shared" si="8"/>
        <v>22340</v>
      </c>
      <c r="CD8" s="90">
        <f>CC8/CB8</f>
        <v>0.605075702174914</v>
      </c>
      <c r="CE8" s="157">
        <f t="shared" si="8"/>
        <v>281.7215234</v>
      </c>
      <c r="CF8" s="158">
        <f t="shared" si="8"/>
        <v>16497</v>
      </c>
      <c r="CG8" s="159">
        <f>(CC8-CF8)/CF8</f>
        <v>0.354185609504758</v>
      </c>
    </row>
    <row r="9" spans="1:85">
      <c r="A9" s="44" t="s">
        <v>313</v>
      </c>
      <c r="B9" s="45" t="s">
        <v>26</v>
      </c>
      <c r="C9" s="46"/>
      <c r="D9" s="46"/>
      <c r="E9" s="47">
        <f>SUM(G34:G55)</f>
        <v>171</v>
      </c>
      <c r="F9" s="48">
        <f>W9+AM9+BC9+CA9</f>
        <v>1714</v>
      </c>
      <c r="G9" s="49">
        <f>F9/(E9*31)</f>
        <v>0.323335219769855</v>
      </c>
      <c r="H9" s="50"/>
      <c r="I9" s="50"/>
      <c r="J9" s="91">
        <f>SUM(J34:J55)</f>
        <v>40</v>
      </c>
      <c r="K9" s="91"/>
      <c r="L9" s="92">
        <f t="shared" ref="J9:N9" si="9">SUM(L34:L55)</f>
        <v>47</v>
      </c>
      <c r="M9" s="92"/>
      <c r="N9" s="92">
        <f t="shared" si="9"/>
        <v>34</v>
      </c>
      <c r="O9" s="92"/>
      <c r="P9" s="92">
        <f>SUM(P34:P55)</f>
        <v>29</v>
      </c>
      <c r="Q9" s="92"/>
      <c r="R9" s="92">
        <f>SUM(R34:R55)</f>
        <v>57</v>
      </c>
      <c r="S9" s="92"/>
      <c r="T9" s="92">
        <f>SUM(T34:T55)</f>
        <v>107</v>
      </c>
      <c r="U9" s="92"/>
      <c r="V9" s="93">
        <f>SUM(V34:V55)</f>
        <v>1026</v>
      </c>
      <c r="W9" s="91">
        <f>SUM(W34:W55)</f>
        <v>314</v>
      </c>
      <c r="X9" s="92">
        <f>SUM(X34:X55)</f>
        <v>49</v>
      </c>
      <c r="Y9" s="92"/>
      <c r="Z9" s="92">
        <f>SUM(Z34:Z55)</f>
        <v>44</v>
      </c>
      <c r="AA9" s="92"/>
      <c r="AB9" s="92">
        <f>SUM(AB34:AB55)</f>
        <v>57</v>
      </c>
      <c r="AC9" s="92"/>
      <c r="AD9" s="92">
        <f>SUM(AD34:AD55)</f>
        <v>74</v>
      </c>
      <c r="AE9" s="92"/>
      <c r="AF9" s="92">
        <f>SUM(AF34:AF55)</f>
        <v>75</v>
      </c>
      <c r="AG9" s="92"/>
      <c r="AH9" s="92">
        <f>SUM(AH34:AH55)</f>
        <v>68</v>
      </c>
      <c r="AI9" s="92"/>
      <c r="AJ9" s="92">
        <f>SUM(AJ34:AJ55)</f>
        <v>91</v>
      </c>
      <c r="AK9" s="92"/>
      <c r="AL9" s="93">
        <f>SUM(AL34:AL55)</f>
        <v>1197</v>
      </c>
      <c r="AM9" s="92">
        <f>SUM(AM34:AM55)</f>
        <v>458</v>
      </c>
      <c r="AN9" s="92">
        <f>SUM(AN34:AN55)</f>
        <v>42</v>
      </c>
      <c r="AO9" s="92"/>
      <c r="AP9" s="92">
        <f>SUM(AP34:AP55)</f>
        <v>29</v>
      </c>
      <c r="AQ9" s="92"/>
      <c r="AR9" s="92">
        <f>SUM(AR34:AR55)</f>
        <v>33</v>
      </c>
      <c r="AS9" s="92"/>
      <c r="AT9" s="92">
        <f>SUM(AT34:AT55)</f>
        <v>24</v>
      </c>
      <c r="AU9" s="92"/>
      <c r="AV9" s="92">
        <f>SUM(AV34:AV55)</f>
        <v>51</v>
      </c>
      <c r="AW9" s="92"/>
      <c r="AX9" s="92">
        <f>SUM(AX34:AX55)</f>
        <v>77</v>
      </c>
      <c r="AY9" s="92"/>
      <c r="AZ9" s="92">
        <f t="shared" ref="AZ9:BD9" si="10">SUM(AZ34:AZ55)</f>
        <v>96</v>
      </c>
      <c r="BA9" s="92"/>
      <c r="BB9" s="93">
        <f t="shared" si="10"/>
        <v>1197</v>
      </c>
      <c r="BC9" s="92">
        <f t="shared" si="10"/>
        <v>352</v>
      </c>
      <c r="BD9" s="92">
        <f t="shared" si="10"/>
        <v>44</v>
      </c>
      <c r="BE9" s="92"/>
      <c r="BF9" s="92">
        <f t="shared" ref="BF9:BJ9" si="11">SUM(BF34:BF55)</f>
        <v>29</v>
      </c>
      <c r="BG9" s="92"/>
      <c r="BH9" s="122">
        <f t="shared" si="11"/>
        <v>42</v>
      </c>
      <c r="BI9" s="123"/>
      <c r="BJ9" s="92">
        <f t="shared" si="11"/>
        <v>27</v>
      </c>
      <c r="BK9" s="92"/>
      <c r="BL9" s="92">
        <f t="shared" ref="BL9:BP9" si="12">SUM(BL34:BL55)</f>
        <v>42</v>
      </c>
      <c r="BM9" s="92"/>
      <c r="BN9" s="92">
        <f t="shared" si="12"/>
        <v>94</v>
      </c>
      <c r="BO9" s="92"/>
      <c r="BP9" s="92">
        <f t="shared" si="12"/>
        <v>127</v>
      </c>
      <c r="BQ9" s="92"/>
      <c r="BR9" s="92">
        <f t="shared" ref="BR9:BV9" si="13">SUM(BR34:BR55)</f>
        <v>56</v>
      </c>
      <c r="BS9" s="92"/>
      <c r="BT9" s="92">
        <f t="shared" si="13"/>
        <v>50</v>
      </c>
      <c r="BU9" s="92"/>
      <c r="BV9" s="92">
        <f t="shared" si="13"/>
        <v>41</v>
      </c>
      <c r="BW9" s="92"/>
      <c r="BX9" s="92">
        <f t="shared" ref="BX9:CD9" si="14">SUM(BX34:BX55)</f>
        <v>38</v>
      </c>
      <c r="BY9" s="92"/>
      <c r="BZ9" s="47">
        <f t="shared" si="14"/>
        <v>1881</v>
      </c>
      <c r="CA9" s="144">
        <f t="shared" si="14"/>
        <v>590</v>
      </c>
      <c r="CB9" s="48">
        <f t="shared" si="14"/>
        <v>5301</v>
      </c>
      <c r="CC9" s="91">
        <f t="shared" si="14"/>
        <v>1714</v>
      </c>
      <c r="CD9" s="160">
        <f>CC9/CB9</f>
        <v>0.323335219769855</v>
      </c>
      <c r="CE9" s="161">
        <f>(SUM(CE34:CE55))/(10^5)</f>
        <v>27.41742</v>
      </c>
      <c r="CF9" s="162">
        <f>SUM(CF34:CF55)</f>
        <v>945</v>
      </c>
      <c r="CG9" s="163">
        <f>IFERROR((CC9-CF9)/CF9,0)</f>
        <v>0.813756613756614</v>
      </c>
    </row>
    <row r="10" spans="1:85">
      <c r="A10" s="44" t="s">
        <v>313</v>
      </c>
      <c r="B10" s="45" t="s">
        <v>356</v>
      </c>
      <c r="C10" s="46"/>
      <c r="D10" s="46"/>
      <c r="E10" s="47">
        <f>SUM(G94:G101)</f>
        <v>143</v>
      </c>
      <c r="F10" s="48">
        <f t="shared" ref="F9:F18" si="15">W10+AM10+BC10+CA10</f>
        <v>6160</v>
      </c>
      <c r="G10" s="49">
        <f t="shared" ref="G10:G18" si="16">F10/(E10*31)</f>
        <v>1.38957816377171</v>
      </c>
      <c r="H10" s="50"/>
      <c r="I10" s="50"/>
      <c r="J10" s="91">
        <f t="shared" ref="J10:N10" si="17">SUM(J94:J101)</f>
        <v>97</v>
      </c>
      <c r="K10" s="91"/>
      <c r="L10" s="92">
        <f t="shared" si="17"/>
        <v>196</v>
      </c>
      <c r="M10" s="92"/>
      <c r="N10" s="92">
        <f t="shared" si="17"/>
        <v>164</v>
      </c>
      <c r="O10" s="92"/>
      <c r="P10" s="92">
        <f>SUM(P94:P101)</f>
        <v>266</v>
      </c>
      <c r="Q10" s="92"/>
      <c r="R10" s="92">
        <f>SUM(R94:R101)</f>
        <v>310</v>
      </c>
      <c r="S10" s="92"/>
      <c r="T10" s="92">
        <f>SUM(T94:T101)</f>
        <v>446</v>
      </c>
      <c r="U10" s="92"/>
      <c r="V10" s="93">
        <f>SUM(V94:V101)</f>
        <v>858</v>
      </c>
      <c r="W10" s="91">
        <f>SUM(W94:W101)</f>
        <v>1479</v>
      </c>
      <c r="X10" s="92">
        <f>SUM(X94:X101)</f>
        <v>257</v>
      </c>
      <c r="Y10" s="92"/>
      <c r="Z10" s="92">
        <f>SUM(Z94:Z101)</f>
        <v>209</v>
      </c>
      <c r="AA10" s="92"/>
      <c r="AB10" s="92">
        <f>SUM(AB94:AB101)</f>
        <v>324</v>
      </c>
      <c r="AC10" s="92"/>
      <c r="AD10" s="92">
        <f>SUM(AD94:AD101)</f>
        <v>259</v>
      </c>
      <c r="AE10" s="92"/>
      <c r="AF10" s="92">
        <f>SUM(AF94:AF101)</f>
        <v>513</v>
      </c>
      <c r="AG10" s="92"/>
      <c r="AH10" s="92">
        <f>SUM(AH94:AH101)</f>
        <v>231</v>
      </c>
      <c r="AI10" s="92"/>
      <c r="AJ10" s="92">
        <f>SUM(AJ94:AJ101)</f>
        <v>201</v>
      </c>
      <c r="AK10" s="92"/>
      <c r="AL10" s="93">
        <f>SUM(AL94:AL101)</f>
        <v>1001</v>
      </c>
      <c r="AM10" s="92">
        <f>SUM(AM94:AM101)</f>
        <v>1994</v>
      </c>
      <c r="AN10" s="92">
        <f>SUM(AN94:AN101)</f>
        <v>118</v>
      </c>
      <c r="AO10" s="92"/>
      <c r="AP10" s="92">
        <f>SUM(AP94:AP101)</f>
        <v>102</v>
      </c>
      <c r="AQ10" s="92"/>
      <c r="AR10" s="92">
        <f>SUM(AR94:AR101)</f>
        <v>105</v>
      </c>
      <c r="AS10" s="92"/>
      <c r="AT10" s="92">
        <f>SUM(AT94:AT101)</f>
        <v>98</v>
      </c>
      <c r="AU10" s="92"/>
      <c r="AV10" s="92">
        <f>SUM(AV94:AV101)</f>
        <v>71</v>
      </c>
      <c r="AW10" s="92"/>
      <c r="AX10" s="92">
        <f>SUM(AX94:AX101)</f>
        <v>128</v>
      </c>
      <c r="AY10" s="92"/>
      <c r="AZ10" s="92">
        <f t="shared" ref="AZ10:BD10" si="18">SUM(AZ94:AZ101)</f>
        <v>243</v>
      </c>
      <c r="BA10" s="92"/>
      <c r="BB10" s="93">
        <f t="shared" si="18"/>
        <v>1001</v>
      </c>
      <c r="BC10" s="92">
        <f t="shared" si="18"/>
        <v>865</v>
      </c>
      <c r="BD10" s="92">
        <f t="shared" si="18"/>
        <v>112</v>
      </c>
      <c r="BE10" s="92"/>
      <c r="BF10" s="92">
        <f t="shared" ref="BF10:BJ10" si="19">SUM(BF94:BF101)</f>
        <v>103</v>
      </c>
      <c r="BG10" s="92"/>
      <c r="BH10" s="122">
        <f t="shared" si="19"/>
        <v>132</v>
      </c>
      <c r="BI10" s="123"/>
      <c r="BJ10" s="92">
        <f t="shared" si="19"/>
        <v>125</v>
      </c>
      <c r="BK10" s="92"/>
      <c r="BL10" s="92">
        <f t="shared" ref="BL10:BP10" si="20">SUM(BL94:BL101)</f>
        <v>153</v>
      </c>
      <c r="BM10" s="92"/>
      <c r="BN10" s="92">
        <f t="shared" si="20"/>
        <v>211</v>
      </c>
      <c r="BO10" s="92"/>
      <c r="BP10" s="92">
        <f t="shared" si="20"/>
        <v>284</v>
      </c>
      <c r="BQ10" s="92"/>
      <c r="BR10" s="92">
        <f t="shared" ref="BR10:BV10" si="21">SUM(BR94:BR101)</f>
        <v>132</v>
      </c>
      <c r="BS10" s="92"/>
      <c r="BT10" s="92">
        <f t="shared" si="21"/>
        <v>143</v>
      </c>
      <c r="BU10" s="92"/>
      <c r="BV10" s="92">
        <f t="shared" si="21"/>
        <v>214</v>
      </c>
      <c r="BW10" s="92"/>
      <c r="BX10" s="92">
        <f t="shared" ref="BX10:CC10" si="22">SUM(BX94:BX101)</f>
        <v>213</v>
      </c>
      <c r="BY10" s="92"/>
      <c r="BZ10" s="47">
        <f t="shared" si="22"/>
        <v>1573</v>
      </c>
      <c r="CA10" s="123">
        <f t="shared" si="22"/>
        <v>1822</v>
      </c>
      <c r="CB10" s="48">
        <f t="shared" si="22"/>
        <v>4433</v>
      </c>
      <c r="CC10" s="92">
        <f t="shared" si="22"/>
        <v>6160</v>
      </c>
      <c r="CD10" s="160">
        <f t="shared" ref="CD10:CD19" si="23">CC10/CB10</f>
        <v>1.38957816377171</v>
      </c>
      <c r="CE10" s="161">
        <f>(SUM(CE94:CE101))/(10^5)</f>
        <v>61.79082</v>
      </c>
      <c r="CF10" s="45">
        <f>SUM(CF94:CF101)</f>
        <v>2804</v>
      </c>
      <c r="CG10" s="163">
        <f t="shared" ref="CG10:CG19" si="24">IFERROR((CC10-CF10)/CF10,0)</f>
        <v>1.19686162624822</v>
      </c>
    </row>
    <row r="11" spans="1:85">
      <c r="A11" s="44" t="s">
        <v>313</v>
      </c>
      <c r="B11" s="45" t="s">
        <v>38</v>
      </c>
      <c r="C11" s="46"/>
      <c r="D11" s="46"/>
      <c r="E11" s="47">
        <f>SUM(G56:G93)</f>
        <v>493</v>
      </c>
      <c r="F11" s="48">
        <f t="shared" si="15"/>
        <v>10184</v>
      </c>
      <c r="G11" s="49">
        <f t="shared" si="16"/>
        <v>0.666361316495452</v>
      </c>
      <c r="H11" s="50"/>
      <c r="I11" s="50"/>
      <c r="J11" s="92">
        <f t="shared" ref="J11:N11" si="25">SUM(J56:J92)</f>
        <v>182</v>
      </c>
      <c r="K11" s="92"/>
      <c r="L11" s="92">
        <f t="shared" si="25"/>
        <v>227</v>
      </c>
      <c r="M11" s="92"/>
      <c r="N11" s="92">
        <f t="shared" si="25"/>
        <v>226</v>
      </c>
      <c r="O11" s="92"/>
      <c r="P11" s="92">
        <f>SUM(P56:P92)</f>
        <v>208</v>
      </c>
      <c r="Q11" s="92"/>
      <c r="R11" s="92">
        <f>SUM(R56:R92)</f>
        <v>525</v>
      </c>
      <c r="S11" s="92"/>
      <c r="T11" s="92">
        <f>SUM(T56:T92)</f>
        <v>717</v>
      </c>
      <c r="U11" s="92"/>
      <c r="V11" s="93">
        <f>SUM(V56:V93)</f>
        <v>2958</v>
      </c>
      <c r="W11" s="91">
        <f>SUM(W56:W92)</f>
        <v>2085</v>
      </c>
      <c r="X11" s="92">
        <f>SUM(X56:X92)</f>
        <v>426</v>
      </c>
      <c r="Y11" s="92"/>
      <c r="Z11" s="92">
        <f>SUM(Z56:Z92)</f>
        <v>519</v>
      </c>
      <c r="AA11" s="92"/>
      <c r="AB11" s="92">
        <f>SUM(AB56:AB92)</f>
        <v>553</v>
      </c>
      <c r="AC11" s="92"/>
      <c r="AD11" s="92">
        <f>SUM(AD56:AD92)</f>
        <v>934</v>
      </c>
      <c r="AE11" s="92"/>
      <c r="AF11" s="92">
        <f>SUM(AF56:AF92)</f>
        <v>1000</v>
      </c>
      <c r="AG11" s="92"/>
      <c r="AH11" s="92">
        <f>SUM(AH56:AH92)</f>
        <v>526</v>
      </c>
      <c r="AI11" s="92"/>
      <c r="AJ11" s="92">
        <f>SUM(AJ56:AJ92)</f>
        <v>373</v>
      </c>
      <c r="AK11" s="92"/>
      <c r="AL11" s="93">
        <f>SUM(AL56:AL93)</f>
        <v>3451</v>
      </c>
      <c r="AM11" s="92">
        <f>SUM(AM56:AM92)</f>
        <v>4331</v>
      </c>
      <c r="AN11" s="92">
        <f>SUM(AN56:AN92)</f>
        <v>195</v>
      </c>
      <c r="AO11" s="92"/>
      <c r="AP11" s="91">
        <f>SUM(AP56:AP93)</f>
        <v>278</v>
      </c>
      <c r="AQ11" s="92"/>
      <c r="AR11" s="92">
        <f>SUM(AR56:AR92)</f>
        <v>133</v>
      </c>
      <c r="AS11" s="92"/>
      <c r="AT11" s="91">
        <f>SUM(AT56:AT93)</f>
        <v>169</v>
      </c>
      <c r="AU11" s="92"/>
      <c r="AV11" s="92">
        <f>SUM(AV56:AV92)</f>
        <v>132</v>
      </c>
      <c r="AW11" s="92"/>
      <c r="AX11" s="92">
        <f>SUM(AX56:AX92)</f>
        <v>234</v>
      </c>
      <c r="AY11" s="92"/>
      <c r="AZ11" s="92">
        <f>SUM(AZ56:AZ92)</f>
        <v>305</v>
      </c>
      <c r="BA11" s="92"/>
      <c r="BB11" s="93">
        <f>SUM(BB56:BB93)</f>
        <v>3451</v>
      </c>
      <c r="BC11" s="91">
        <f>SUM(BC56:BC93)</f>
        <v>1446</v>
      </c>
      <c r="BD11" s="91">
        <f>SUM(BD56:BD93)</f>
        <v>245</v>
      </c>
      <c r="BE11" s="92"/>
      <c r="BF11" s="92">
        <f>SUM(BF56:BF92)</f>
        <v>151</v>
      </c>
      <c r="BG11" s="92"/>
      <c r="BH11" s="124">
        <f>SUM(BH56:BH93)</f>
        <v>146</v>
      </c>
      <c r="BI11" s="123"/>
      <c r="BJ11" s="91">
        <f>SUM(BJ56:BJ93)</f>
        <v>184</v>
      </c>
      <c r="BK11" s="92"/>
      <c r="BL11" s="91">
        <f>SUM(BL56:BL93)</f>
        <v>157</v>
      </c>
      <c r="BM11" s="92"/>
      <c r="BN11" s="91">
        <f>SUM(BN56:BN93)</f>
        <v>253</v>
      </c>
      <c r="BO11" s="92"/>
      <c r="BP11" s="91">
        <f>SUM(BP56:BP93)</f>
        <v>315</v>
      </c>
      <c r="BQ11" s="92"/>
      <c r="BR11" s="91">
        <f>SUM(BR56:BR93)</f>
        <v>182</v>
      </c>
      <c r="BS11" s="92"/>
      <c r="BT11" s="91">
        <f>SUM(BT56:BT93)</f>
        <v>227</v>
      </c>
      <c r="BU11" s="92"/>
      <c r="BV11" s="92">
        <f>SUM(BV56:BV92)</f>
        <v>279</v>
      </c>
      <c r="BW11" s="92"/>
      <c r="BX11" s="92">
        <f>SUM(BX56:BX92)</f>
        <v>178</v>
      </c>
      <c r="BY11" s="92"/>
      <c r="BZ11" s="47">
        <f t="shared" ref="BZ11:CF11" si="26">SUM(BZ56:BZ93)</f>
        <v>5423</v>
      </c>
      <c r="CA11" s="144">
        <f t="shared" si="26"/>
        <v>2322</v>
      </c>
      <c r="CB11" s="48">
        <f t="shared" si="26"/>
        <v>15283</v>
      </c>
      <c r="CC11" s="93">
        <f t="shared" si="26"/>
        <v>10184</v>
      </c>
      <c r="CD11" s="160">
        <f t="shared" si="23"/>
        <v>0.666361316495452</v>
      </c>
      <c r="CE11" s="161">
        <f>(SUM(CE56:CE93))/(10^5)</f>
        <v>114.4593813</v>
      </c>
      <c r="CF11" s="47">
        <f t="shared" si="26"/>
        <v>8705</v>
      </c>
      <c r="CG11" s="163">
        <f t="shared" si="24"/>
        <v>0.169902354968409</v>
      </c>
    </row>
    <row r="12" spans="1:85">
      <c r="A12" s="44" t="s">
        <v>313</v>
      </c>
      <c r="B12" s="45" t="s">
        <v>314</v>
      </c>
      <c r="C12" s="46"/>
      <c r="D12" s="46"/>
      <c r="E12" s="47">
        <f>SUM(G108:G122)</f>
        <v>98.55</v>
      </c>
      <c r="F12" s="48">
        <f t="shared" si="15"/>
        <v>688</v>
      </c>
      <c r="G12" s="49">
        <f t="shared" si="16"/>
        <v>0.225200896875665</v>
      </c>
      <c r="H12" s="50"/>
      <c r="I12" s="50"/>
      <c r="J12" s="93">
        <f t="shared" ref="J12:N12" si="27">SUM(J108:J122)</f>
        <v>22</v>
      </c>
      <c r="K12" s="93"/>
      <c r="L12" s="93">
        <f t="shared" si="27"/>
        <v>42</v>
      </c>
      <c r="M12" s="93"/>
      <c r="N12" s="93">
        <f t="shared" si="27"/>
        <v>35</v>
      </c>
      <c r="O12" s="93"/>
      <c r="P12" s="93">
        <f>SUM(P108:P122)</f>
        <v>27</v>
      </c>
      <c r="Q12" s="93"/>
      <c r="R12" s="93">
        <f>SUM(R108:R122)</f>
        <v>32</v>
      </c>
      <c r="S12" s="93"/>
      <c r="T12" s="93">
        <f>SUM(T108:T122)</f>
        <v>55</v>
      </c>
      <c r="U12" s="93"/>
      <c r="V12" s="93">
        <f>SUM(V108:V122)</f>
        <v>591.3</v>
      </c>
      <c r="W12" s="93">
        <f>SUM(W108:W122)</f>
        <v>213</v>
      </c>
      <c r="X12" s="93">
        <f>SUM(X108:X122)</f>
        <v>20</v>
      </c>
      <c r="Y12" s="93"/>
      <c r="Z12" s="93">
        <f>SUM(Z108:Z122)</f>
        <v>16</v>
      </c>
      <c r="AA12" s="93"/>
      <c r="AB12" s="93">
        <f>SUM(AB108:AB122)</f>
        <v>32</v>
      </c>
      <c r="AC12" s="93"/>
      <c r="AD12" s="93">
        <f>SUM(AD108:AD122)</f>
        <v>24</v>
      </c>
      <c r="AE12" s="93"/>
      <c r="AF12" s="93">
        <f>SUM(AF108:AF122)</f>
        <v>54</v>
      </c>
      <c r="AG12" s="93"/>
      <c r="AH12" s="93">
        <f>SUM(AH108:AH122)</f>
        <v>38</v>
      </c>
      <c r="AI12" s="93"/>
      <c r="AJ12" s="93">
        <f>SUM(AJ108:AJ122)</f>
        <v>26</v>
      </c>
      <c r="AK12" s="93"/>
      <c r="AL12" s="93">
        <f>SUM(AL108:AL122)</f>
        <v>689.85</v>
      </c>
      <c r="AM12" s="93">
        <f>SUM(AM108:AM122)</f>
        <v>210</v>
      </c>
      <c r="AN12" s="93">
        <f>SUM(AN108:AN122)</f>
        <v>11</v>
      </c>
      <c r="AO12" s="93"/>
      <c r="AP12" s="93">
        <f>SUM(AP108:AP122)</f>
        <v>8</v>
      </c>
      <c r="AQ12" s="93"/>
      <c r="AR12" s="93">
        <f>SUM(AR108:AR122)</f>
        <v>16</v>
      </c>
      <c r="AS12" s="93"/>
      <c r="AT12" s="93">
        <f>SUM(AT108:AT122)</f>
        <v>9</v>
      </c>
      <c r="AU12" s="93"/>
      <c r="AV12" s="93">
        <f>SUM(AV108:AV122)</f>
        <v>9</v>
      </c>
      <c r="AW12" s="93"/>
      <c r="AX12" s="93">
        <f>SUM(AX108:AX122)</f>
        <v>23</v>
      </c>
      <c r="AY12" s="93"/>
      <c r="AZ12" s="93">
        <f t="shared" ref="AZ12:BD12" si="28">SUM(AZ108:AZ122)</f>
        <v>21</v>
      </c>
      <c r="BA12" s="93"/>
      <c r="BB12" s="93">
        <f t="shared" si="28"/>
        <v>689.85</v>
      </c>
      <c r="BC12" s="93">
        <f t="shared" si="28"/>
        <v>97</v>
      </c>
      <c r="BD12" s="93">
        <f t="shared" si="28"/>
        <v>13</v>
      </c>
      <c r="BE12" s="93"/>
      <c r="BF12" s="93">
        <f t="shared" ref="BF12:BJ12" si="29">SUM(BF108:BF122)</f>
        <v>6</v>
      </c>
      <c r="BG12" s="93"/>
      <c r="BH12" s="48">
        <f t="shared" si="29"/>
        <v>16</v>
      </c>
      <c r="BI12" s="125"/>
      <c r="BJ12" s="93">
        <f t="shared" si="29"/>
        <v>11</v>
      </c>
      <c r="BK12" s="93"/>
      <c r="BL12" s="93">
        <f t="shared" ref="BL12:BP12" si="30">SUM(BL108:BL122)</f>
        <v>10</v>
      </c>
      <c r="BM12" s="93"/>
      <c r="BN12" s="93">
        <f t="shared" si="30"/>
        <v>37</v>
      </c>
      <c r="BO12" s="93"/>
      <c r="BP12" s="93">
        <f t="shared" si="30"/>
        <v>39</v>
      </c>
      <c r="BQ12" s="93"/>
      <c r="BR12" s="93">
        <f t="shared" ref="BR12:BV12" si="31">SUM(BR108:BR122)</f>
        <v>11</v>
      </c>
      <c r="BS12" s="93"/>
      <c r="BT12" s="93">
        <f t="shared" si="31"/>
        <v>17</v>
      </c>
      <c r="BU12" s="93"/>
      <c r="BV12" s="93">
        <f t="shared" si="31"/>
        <v>2</v>
      </c>
      <c r="BW12" s="93"/>
      <c r="BX12" s="93">
        <f t="shared" ref="BX12:CC12" si="32">SUM(BX108:BX122)</f>
        <v>6</v>
      </c>
      <c r="BY12" s="93"/>
      <c r="BZ12" s="47">
        <f t="shared" si="32"/>
        <v>1084.05</v>
      </c>
      <c r="CA12" s="125">
        <f t="shared" si="32"/>
        <v>168</v>
      </c>
      <c r="CB12" s="48">
        <f t="shared" si="32"/>
        <v>3055.05</v>
      </c>
      <c r="CC12" s="93">
        <f t="shared" si="32"/>
        <v>688</v>
      </c>
      <c r="CD12" s="160">
        <f t="shared" si="23"/>
        <v>0.225200896875665</v>
      </c>
      <c r="CE12" s="161">
        <f>(SUM(CE108:CE122))/(10^5)</f>
        <v>16.088773</v>
      </c>
      <c r="CF12" s="47">
        <f>SUM(CF108:CF122)</f>
        <v>1588</v>
      </c>
      <c r="CG12" s="163">
        <f t="shared" si="24"/>
        <v>-0.566750629722922</v>
      </c>
    </row>
    <row r="13" spans="1:85">
      <c r="A13" s="44" t="s">
        <v>313</v>
      </c>
      <c r="B13" s="45" t="s">
        <v>212</v>
      </c>
      <c r="C13" s="46"/>
      <c r="D13" s="46"/>
      <c r="E13" s="47">
        <f>SUM(G102:G107)</f>
        <v>32.4</v>
      </c>
      <c r="F13" s="48">
        <f t="shared" si="15"/>
        <v>532</v>
      </c>
      <c r="G13" s="49">
        <f t="shared" si="16"/>
        <v>0.529669454400637</v>
      </c>
      <c r="H13" s="50"/>
      <c r="I13" s="50"/>
      <c r="J13" s="93">
        <f t="shared" ref="J13:N13" si="33">SUM(J102:J107)</f>
        <v>8</v>
      </c>
      <c r="K13" s="93"/>
      <c r="L13" s="93">
        <f t="shared" si="33"/>
        <v>24</v>
      </c>
      <c r="M13" s="93"/>
      <c r="N13" s="93">
        <f t="shared" si="33"/>
        <v>21</v>
      </c>
      <c r="O13" s="93"/>
      <c r="P13" s="93">
        <f>SUM(P102:P107)</f>
        <v>17</v>
      </c>
      <c r="Q13" s="93"/>
      <c r="R13" s="93">
        <f>SUM(R102:R107)</f>
        <v>29</v>
      </c>
      <c r="S13" s="93"/>
      <c r="T13" s="93">
        <f>SUM(T102:T107)</f>
        <v>42</v>
      </c>
      <c r="U13" s="93"/>
      <c r="V13" s="93">
        <f>SUM(V102:V107)</f>
        <v>194.4</v>
      </c>
      <c r="W13" s="93">
        <f>SUM(W102:W107)</f>
        <v>141</v>
      </c>
      <c r="X13" s="93">
        <f>SUM(X102:X107)</f>
        <v>25</v>
      </c>
      <c r="Y13" s="93"/>
      <c r="Z13" s="93">
        <f>SUM(Z102:Z107)</f>
        <v>23</v>
      </c>
      <c r="AA13" s="93"/>
      <c r="AB13" s="93">
        <f>SUM(AB102:AB107)</f>
        <v>21</v>
      </c>
      <c r="AC13" s="93"/>
      <c r="AD13" s="93">
        <f>SUM(AD102:AD107)</f>
        <v>20</v>
      </c>
      <c r="AE13" s="93"/>
      <c r="AF13" s="93">
        <f>SUM(AF102:AF107)</f>
        <v>23</v>
      </c>
      <c r="AG13" s="93"/>
      <c r="AH13" s="93">
        <f>SUM(AH102:AH107)</f>
        <v>17</v>
      </c>
      <c r="AI13" s="93"/>
      <c r="AJ13" s="93">
        <f>SUM(AJ102:AJ107)</f>
        <v>14</v>
      </c>
      <c r="AK13" s="93"/>
      <c r="AL13" s="93">
        <f>SUM(AL102:AL107)</f>
        <v>226.8</v>
      </c>
      <c r="AM13" s="93">
        <f>SUM(AM102:AM107)</f>
        <v>143</v>
      </c>
      <c r="AN13" s="93">
        <f>SUM(AN102:AN107)</f>
        <v>6</v>
      </c>
      <c r="AO13" s="93"/>
      <c r="AP13" s="93">
        <f>SUM(AP102:AP107)</f>
        <v>5</v>
      </c>
      <c r="AQ13" s="93"/>
      <c r="AR13" s="93">
        <f>SUM(AR102:AR107)</f>
        <v>5</v>
      </c>
      <c r="AS13" s="93"/>
      <c r="AT13" s="93">
        <f>SUM(AT102:AT107)</f>
        <v>8</v>
      </c>
      <c r="AU13" s="93"/>
      <c r="AV13" s="93">
        <f>SUM(AV102:AV107)</f>
        <v>9</v>
      </c>
      <c r="AW13" s="93"/>
      <c r="AX13" s="93">
        <f>SUM(AX102:AX107)</f>
        <v>20</v>
      </c>
      <c r="AY13" s="93"/>
      <c r="AZ13" s="93">
        <f>SUM(AZ102:AZ107)</f>
        <v>23</v>
      </c>
      <c r="BA13" s="93"/>
      <c r="BB13" s="93">
        <f>SUM(BB102:BB107)</f>
        <v>226.8</v>
      </c>
      <c r="BC13" s="93">
        <f>SUM(BC102:BC107)</f>
        <v>76</v>
      </c>
      <c r="BD13" s="93">
        <f>SUM(BD102:BD107)</f>
        <v>12</v>
      </c>
      <c r="BE13" s="93"/>
      <c r="BF13" s="93">
        <f>SUM(BF102:BF107)</f>
        <v>7</v>
      </c>
      <c r="BG13" s="93"/>
      <c r="BH13" s="48">
        <f>SUM(BH102:BH107)</f>
        <v>10</v>
      </c>
      <c r="BI13" s="125"/>
      <c r="BJ13" s="93">
        <f>SUM(BJ102:BJ107)</f>
        <v>13</v>
      </c>
      <c r="BK13" s="93"/>
      <c r="BL13" s="93">
        <f>SUM(BL102:BL107)</f>
        <v>18</v>
      </c>
      <c r="BM13" s="93"/>
      <c r="BN13" s="93">
        <f>SUM(BN102:BN107)</f>
        <v>25</v>
      </c>
      <c r="BO13" s="93"/>
      <c r="BP13" s="93">
        <f>SUM(BP102:BP107)</f>
        <v>36</v>
      </c>
      <c r="BQ13" s="93"/>
      <c r="BR13" s="93">
        <f>SUM(BR102:BR107)</f>
        <v>15</v>
      </c>
      <c r="BS13" s="93"/>
      <c r="BT13" s="93">
        <f>SUM(BT102:BT107)</f>
        <v>17</v>
      </c>
      <c r="BU13" s="93"/>
      <c r="BV13" s="93">
        <f>SUM(BV102:BV107)</f>
        <v>15</v>
      </c>
      <c r="BW13" s="93"/>
      <c r="BX13" s="93">
        <f t="shared" ref="BX13:CC13" si="34">SUM(BX102:BX107)</f>
        <v>4</v>
      </c>
      <c r="BY13" s="93"/>
      <c r="BZ13" s="47">
        <f t="shared" si="34"/>
        <v>356.4</v>
      </c>
      <c r="CA13" s="125">
        <f t="shared" si="34"/>
        <v>172</v>
      </c>
      <c r="CB13" s="48">
        <f t="shared" si="34"/>
        <v>1004.4</v>
      </c>
      <c r="CC13" s="93">
        <f t="shared" si="34"/>
        <v>532</v>
      </c>
      <c r="CD13" s="160">
        <f t="shared" si="23"/>
        <v>0.529669454400637</v>
      </c>
      <c r="CE13" s="161">
        <f>(SUM(CE102:CE107))/(10^5)</f>
        <v>6.5183842</v>
      </c>
      <c r="CF13" s="47">
        <f>SUM(CF102:CF107)</f>
        <v>402</v>
      </c>
      <c r="CG13" s="163">
        <f t="shared" si="24"/>
        <v>0.323383084577114</v>
      </c>
    </row>
    <row r="14" spans="1:85">
      <c r="A14" s="44" t="s">
        <v>313</v>
      </c>
      <c r="B14" s="45" t="s">
        <v>213</v>
      </c>
      <c r="C14" s="46"/>
      <c r="D14" s="46"/>
      <c r="E14" s="47">
        <f>SUM(G167:G168)</f>
        <v>8.1</v>
      </c>
      <c r="F14" s="48">
        <f t="shared" si="15"/>
        <v>48</v>
      </c>
      <c r="G14" s="49">
        <f t="shared" si="16"/>
        <v>0.19115890083632</v>
      </c>
      <c r="H14" s="50"/>
      <c r="I14" s="50"/>
      <c r="J14" s="91">
        <f t="shared" ref="J14:N14" si="35">SUM(J167:J168)</f>
        <v>2</v>
      </c>
      <c r="K14" s="91"/>
      <c r="L14" s="92">
        <f t="shared" si="35"/>
        <v>0</v>
      </c>
      <c r="M14" s="92"/>
      <c r="N14" s="92">
        <f t="shared" si="35"/>
        <v>0</v>
      </c>
      <c r="O14" s="92"/>
      <c r="P14" s="92">
        <f>SUM(P167:P168)</f>
        <v>1</v>
      </c>
      <c r="Q14" s="92"/>
      <c r="R14" s="92">
        <f>SUM(R167:R168)</f>
        <v>2</v>
      </c>
      <c r="S14" s="92"/>
      <c r="T14" s="92">
        <f>SUM(T167:T168)</f>
        <v>2</v>
      </c>
      <c r="U14" s="92"/>
      <c r="V14" s="93">
        <f>SUM(V167:V168)</f>
        <v>48.6</v>
      </c>
      <c r="W14" s="92">
        <f>SUM(W167:W168)</f>
        <v>7</v>
      </c>
      <c r="X14" s="92">
        <f>SUM(X167:X168)</f>
        <v>0</v>
      </c>
      <c r="Y14" s="92"/>
      <c r="Z14" s="92">
        <f>SUM(Z167:Z168)</f>
        <v>0</v>
      </c>
      <c r="AA14" s="92"/>
      <c r="AB14" s="92">
        <f>SUM(AB167:AB168)</f>
        <v>1</v>
      </c>
      <c r="AC14" s="92"/>
      <c r="AD14" s="92">
        <f>SUM(AD167:AD168)</f>
        <v>3</v>
      </c>
      <c r="AE14" s="92"/>
      <c r="AF14" s="92">
        <f>SUM(AF167:AF168)</f>
        <v>2</v>
      </c>
      <c r="AG14" s="92"/>
      <c r="AH14" s="92">
        <f>SUM(AH167:AH168)</f>
        <v>2</v>
      </c>
      <c r="AI14" s="92"/>
      <c r="AJ14" s="92">
        <f>SUM(AJ167:AJ168)</f>
        <v>2</v>
      </c>
      <c r="AK14" s="92"/>
      <c r="AL14" s="92">
        <f>SUM(AL167:AL168)</f>
        <v>56.7</v>
      </c>
      <c r="AM14" s="92">
        <f>SUM(AM167:AM168)</f>
        <v>10</v>
      </c>
      <c r="AN14" s="92">
        <f>SUM(AN167:AN168)</f>
        <v>1</v>
      </c>
      <c r="AO14" s="92"/>
      <c r="AP14" s="92">
        <f>SUM(AP167:AP168)</f>
        <v>0</v>
      </c>
      <c r="AQ14" s="92"/>
      <c r="AR14" s="92">
        <f>SUM(AR167:AR168)</f>
        <v>0</v>
      </c>
      <c r="AS14" s="92"/>
      <c r="AT14" s="92">
        <f>SUM(AT167:AT168)</f>
        <v>2</v>
      </c>
      <c r="AU14" s="92"/>
      <c r="AV14" s="92">
        <f>SUM(AV167:AV168)</f>
        <v>1</v>
      </c>
      <c r="AW14" s="92"/>
      <c r="AX14" s="92">
        <f>SUM(AX167:AX168)</f>
        <v>4</v>
      </c>
      <c r="AY14" s="92"/>
      <c r="AZ14" s="92">
        <f t="shared" ref="AZ14:BD14" si="36">SUM(AZ167:AZ168)</f>
        <v>1</v>
      </c>
      <c r="BA14" s="92"/>
      <c r="BB14" s="92">
        <f t="shared" si="36"/>
        <v>56.7</v>
      </c>
      <c r="BC14" s="92">
        <f t="shared" si="36"/>
        <v>9</v>
      </c>
      <c r="BD14" s="92">
        <f t="shared" si="36"/>
        <v>3</v>
      </c>
      <c r="BE14" s="92"/>
      <c r="BF14" s="92">
        <f t="shared" ref="BF14:BJ14" si="37">SUM(BF167:BF168)</f>
        <v>1</v>
      </c>
      <c r="BG14" s="92"/>
      <c r="BH14" s="122">
        <f t="shared" si="37"/>
        <v>1</v>
      </c>
      <c r="BI14" s="123"/>
      <c r="BJ14" s="92">
        <f t="shared" si="37"/>
        <v>1</v>
      </c>
      <c r="BK14" s="92"/>
      <c r="BL14" s="92">
        <f t="shared" ref="BL14:BP14" si="38">SUM(BL167:BL168)</f>
        <v>1</v>
      </c>
      <c r="BM14" s="92"/>
      <c r="BN14" s="92">
        <f t="shared" si="38"/>
        <v>1</v>
      </c>
      <c r="BO14" s="92"/>
      <c r="BP14" s="92">
        <f t="shared" si="38"/>
        <v>4</v>
      </c>
      <c r="BQ14" s="92"/>
      <c r="BR14" s="92">
        <f t="shared" ref="BR14:BV14" si="39">SUM(BR167:BR168)</f>
        <v>2</v>
      </c>
      <c r="BS14" s="92"/>
      <c r="BT14" s="92">
        <f t="shared" si="39"/>
        <v>6</v>
      </c>
      <c r="BU14" s="92"/>
      <c r="BV14" s="92">
        <f t="shared" si="39"/>
        <v>0</v>
      </c>
      <c r="BW14" s="92"/>
      <c r="BX14" s="92">
        <f t="shared" ref="BX14:CC14" si="40">SUM(BX167:BX168)</f>
        <v>2</v>
      </c>
      <c r="BY14" s="92"/>
      <c r="BZ14" s="45">
        <f t="shared" si="40"/>
        <v>89.1</v>
      </c>
      <c r="CA14" s="123">
        <f t="shared" si="40"/>
        <v>22</v>
      </c>
      <c r="CB14" s="122">
        <f t="shared" si="40"/>
        <v>251.1</v>
      </c>
      <c r="CC14" s="92">
        <f t="shared" si="40"/>
        <v>48</v>
      </c>
      <c r="CD14" s="160">
        <f t="shared" si="23"/>
        <v>0.19115890083632</v>
      </c>
      <c r="CE14" s="161">
        <f>(SUM(CE167:CE168))/(10^5)</f>
        <v>1.15</v>
      </c>
      <c r="CF14" s="45">
        <f>SUM(CF167:CF168)</f>
        <v>0</v>
      </c>
      <c r="CG14" s="163">
        <f t="shared" si="24"/>
        <v>0</v>
      </c>
    </row>
    <row r="15" spans="1:85">
      <c r="A15" s="44" t="s">
        <v>313</v>
      </c>
      <c r="B15" s="45" t="s">
        <v>315</v>
      </c>
      <c r="C15" s="46"/>
      <c r="D15" s="46"/>
      <c r="E15" s="47">
        <f>SUM(G123:G130)</f>
        <v>68.85</v>
      </c>
      <c r="F15" s="48">
        <f t="shared" si="15"/>
        <v>759</v>
      </c>
      <c r="G15" s="49">
        <f t="shared" si="16"/>
        <v>0.355611778761684</v>
      </c>
      <c r="H15" s="50"/>
      <c r="I15" s="50"/>
      <c r="J15" s="92">
        <f t="shared" ref="J15:N15" si="41">SUM(J123:J130)</f>
        <v>24</v>
      </c>
      <c r="K15" s="92"/>
      <c r="L15" s="92">
        <f t="shared" si="41"/>
        <v>23</v>
      </c>
      <c r="M15" s="92"/>
      <c r="N15" s="92">
        <f t="shared" si="41"/>
        <v>19</v>
      </c>
      <c r="O15" s="92"/>
      <c r="P15" s="92">
        <f>SUM(P123:P130)</f>
        <v>26</v>
      </c>
      <c r="Q15" s="92"/>
      <c r="R15" s="92">
        <f>SUM(R123:R130)</f>
        <v>24</v>
      </c>
      <c r="S15" s="92"/>
      <c r="T15" s="92">
        <f>SUM(T123:T130)</f>
        <v>62</v>
      </c>
      <c r="U15" s="92"/>
      <c r="V15" s="93">
        <f>SUM(V123:V130)</f>
        <v>413.1</v>
      </c>
      <c r="W15" s="92">
        <f>SUM(W123:W130)</f>
        <v>178</v>
      </c>
      <c r="X15" s="92">
        <f>SUM(X123:X130)</f>
        <v>41</v>
      </c>
      <c r="Y15" s="92"/>
      <c r="Z15" s="92">
        <f>SUM(Z123:Z130)</f>
        <v>26</v>
      </c>
      <c r="AA15" s="92"/>
      <c r="AB15" s="92">
        <f>SUM(AB123:AB130)</f>
        <v>20</v>
      </c>
      <c r="AC15" s="92"/>
      <c r="AD15" s="92">
        <f>SUM(AD123:AD130)</f>
        <v>30</v>
      </c>
      <c r="AE15" s="92"/>
      <c r="AF15" s="92">
        <f>SUM(AF123:AF130)</f>
        <v>33</v>
      </c>
      <c r="AG15" s="92"/>
      <c r="AH15" s="92">
        <f>SUM(AH123:AH130)</f>
        <v>29</v>
      </c>
      <c r="AI15" s="92"/>
      <c r="AJ15" s="92">
        <f>SUM(AJ123:AJ130)</f>
        <v>27</v>
      </c>
      <c r="AK15" s="92"/>
      <c r="AL15" s="106">
        <f>SUM(AL123:AL130)</f>
        <v>481.95</v>
      </c>
      <c r="AM15" s="92">
        <f>SUM(AM123:AM130)</f>
        <v>206</v>
      </c>
      <c r="AN15" s="92">
        <f>SUM(AN123:AN130)</f>
        <v>25</v>
      </c>
      <c r="AO15" s="92"/>
      <c r="AP15" s="92">
        <f>SUM(AP123:AP130)</f>
        <v>18</v>
      </c>
      <c r="AQ15" s="92"/>
      <c r="AR15" s="92">
        <f>SUM(AR123:AR130)</f>
        <v>14</v>
      </c>
      <c r="AS15" s="92"/>
      <c r="AT15" s="92">
        <f>SUM(AT123:AT130)</f>
        <v>19</v>
      </c>
      <c r="AU15" s="92"/>
      <c r="AV15" s="92">
        <f>SUM(AV123:AV130)</f>
        <v>20</v>
      </c>
      <c r="AW15" s="92"/>
      <c r="AX15" s="92">
        <f>SUM(AX123:AX130)</f>
        <v>14</v>
      </c>
      <c r="AY15" s="92"/>
      <c r="AZ15" s="92">
        <f t="shared" ref="AZ15:BD15" si="42">SUM(AZ123:AZ130)</f>
        <v>23</v>
      </c>
      <c r="BA15" s="92"/>
      <c r="BB15" s="106">
        <f t="shared" si="42"/>
        <v>481.95</v>
      </c>
      <c r="BC15" s="92">
        <f t="shared" si="42"/>
        <v>133</v>
      </c>
      <c r="BD15" s="92">
        <f t="shared" si="42"/>
        <v>19</v>
      </c>
      <c r="BE15" s="92"/>
      <c r="BF15" s="92">
        <f t="shared" ref="BF15:BJ15" si="43">SUM(BF123:BF130)</f>
        <v>11</v>
      </c>
      <c r="BG15" s="92"/>
      <c r="BH15" s="122">
        <f t="shared" si="43"/>
        <v>18</v>
      </c>
      <c r="BI15" s="123"/>
      <c r="BJ15" s="92">
        <f t="shared" si="43"/>
        <v>20</v>
      </c>
      <c r="BK15" s="92"/>
      <c r="BL15" s="92">
        <f t="shared" ref="BL15:BP15" si="44">SUM(BL123:BL130)</f>
        <v>27</v>
      </c>
      <c r="BM15" s="92"/>
      <c r="BN15" s="92">
        <f t="shared" si="44"/>
        <v>30</v>
      </c>
      <c r="BO15" s="92"/>
      <c r="BP15" s="92">
        <f t="shared" si="44"/>
        <v>35</v>
      </c>
      <c r="BQ15" s="92"/>
      <c r="BR15" s="92">
        <f t="shared" ref="BR15:BV15" si="45">SUM(BR123:BR130)</f>
        <v>27</v>
      </c>
      <c r="BS15" s="92"/>
      <c r="BT15" s="92">
        <f t="shared" si="45"/>
        <v>16</v>
      </c>
      <c r="BU15" s="92"/>
      <c r="BV15" s="92">
        <f t="shared" si="45"/>
        <v>24</v>
      </c>
      <c r="BW15" s="92"/>
      <c r="BX15" s="92">
        <f t="shared" ref="BX15:CC15" si="46">SUM(BX123:BX130)</f>
        <v>15</v>
      </c>
      <c r="BY15" s="92"/>
      <c r="BZ15" s="145">
        <f t="shared" si="46"/>
        <v>757.35</v>
      </c>
      <c r="CA15" s="123">
        <f t="shared" si="46"/>
        <v>242</v>
      </c>
      <c r="CB15" s="146">
        <f t="shared" si="46"/>
        <v>2134.35</v>
      </c>
      <c r="CC15" s="92">
        <f t="shared" si="46"/>
        <v>759</v>
      </c>
      <c r="CD15" s="160">
        <f t="shared" si="23"/>
        <v>0.355611778761684</v>
      </c>
      <c r="CE15" s="161">
        <f>(SUM(CE123:CE130))/(10^5)</f>
        <v>17.07333</v>
      </c>
      <c r="CF15" s="45">
        <f>SUM(CF123:CF130)</f>
        <v>790</v>
      </c>
      <c r="CG15" s="163">
        <f t="shared" si="24"/>
        <v>-0.0392405063291139</v>
      </c>
    </row>
    <row r="16" spans="1:85">
      <c r="A16" s="44" t="s">
        <v>313</v>
      </c>
      <c r="B16" s="45" t="s">
        <v>316</v>
      </c>
      <c r="C16" s="46"/>
      <c r="D16" s="46"/>
      <c r="E16" s="47">
        <f>SUM(G131:G136)</f>
        <v>33.75</v>
      </c>
      <c r="F16" s="48">
        <f t="shared" si="15"/>
        <v>316</v>
      </c>
      <c r="G16" s="49">
        <f t="shared" si="16"/>
        <v>0.302031063321386</v>
      </c>
      <c r="H16" s="50"/>
      <c r="I16" s="50"/>
      <c r="J16" s="92">
        <f t="shared" ref="J16:N16" si="47">SUM(J131:J136)</f>
        <v>7</v>
      </c>
      <c r="K16" s="92"/>
      <c r="L16" s="92">
        <f t="shared" si="47"/>
        <v>13</v>
      </c>
      <c r="M16" s="92"/>
      <c r="N16" s="92">
        <f t="shared" si="47"/>
        <v>11</v>
      </c>
      <c r="O16" s="92"/>
      <c r="P16" s="92">
        <f>SUM(P131:P136)</f>
        <v>9</v>
      </c>
      <c r="Q16" s="92"/>
      <c r="R16" s="92">
        <f>SUM(R131:R136)</f>
        <v>15</v>
      </c>
      <c r="S16" s="92"/>
      <c r="T16" s="92">
        <f>SUM(T131:T136)</f>
        <v>27</v>
      </c>
      <c r="U16" s="92"/>
      <c r="V16" s="93">
        <f>SUM(V131:V136)</f>
        <v>202.5</v>
      </c>
      <c r="W16" s="92">
        <f>SUM(W131:W136)</f>
        <v>82</v>
      </c>
      <c r="X16" s="92">
        <f>SUM(X131:X136)</f>
        <v>17</v>
      </c>
      <c r="Y16" s="92"/>
      <c r="Z16" s="92">
        <f>SUM(Z131:Z136)</f>
        <v>12</v>
      </c>
      <c r="AA16" s="92"/>
      <c r="AB16" s="92">
        <f>SUM(AB131:AB136)</f>
        <v>21</v>
      </c>
      <c r="AC16" s="92"/>
      <c r="AD16" s="92">
        <f>SUM(AD131:AD136)</f>
        <v>16</v>
      </c>
      <c r="AE16" s="92"/>
      <c r="AF16" s="92">
        <f>SUM(AF131:AF136)</f>
        <v>26</v>
      </c>
      <c r="AG16" s="92"/>
      <c r="AH16" s="92">
        <f>SUM(AH131:AH136)</f>
        <v>11</v>
      </c>
      <c r="AI16" s="92"/>
      <c r="AJ16" s="92">
        <f>SUM(AJ131:AJ136)</f>
        <v>9</v>
      </c>
      <c r="AK16" s="92"/>
      <c r="AL16" s="106">
        <f>SUM(AL131:AL136)</f>
        <v>236.25</v>
      </c>
      <c r="AM16" s="92">
        <f>SUM(AM131:AM136)</f>
        <v>112</v>
      </c>
      <c r="AN16" s="92">
        <f>SUM(AN131:AN136)</f>
        <v>5</v>
      </c>
      <c r="AO16" s="92"/>
      <c r="AP16" s="92">
        <f>SUM(AP131:AP136)</f>
        <v>5</v>
      </c>
      <c r="AQ16" s="92"/>
      <c r="AR16" s="92">
        <f>SUM(AR131:AR136)</f>
        <v>5</v>
      </c>
      <c r="AS16" s="92"/>
      <c r="AT16" s="92">
        <f>SUM(AT131:AT136)</f>
        <v>5</v>
      </c>
      <c r="AU16" s="92"/>
      <c r="AV16" s="92">
        <f>SUM(AV131:AV136)</f>
        <v>6</v>
      </c>
      <c r="AW16" s="92"/>
      <c r="AX16" s="92">
        <f>SUM(AX131:AX136)</f>
        <v>7</v>
      </c>
      <c r="AY16" s="92"/>
      <c r="AZ16" s="92">
        <f t="shared" ref="AZ16:BD16" si="48">SUM(AZ131:AZ136)</f>
        <v>7</v>
      </c>
      <c r="BA16" s="92"/>
      <c r="BB16" s="106">
        <f t="shared" si="48"/>
        <v>236.25</v>
      </c>
      <c r="BC16" s="92">
        <f t="shared" si="48"/>
        <v>40</v>
      </c>
      <c r="BD16" s="92">
        <f t="shared" si="48"/>
        <v>10</v>
      </c>
      <c r="BE16" s="92"/>
      <c r="BF16" s="92">
        <f t="shared" ref="BF16:BJ16" si="49">SUM(BF131:BF136)</f>
        <v>8</v>
      </c>
      <c r="BG16" s="92"/>
      <c r="BH16" s="122">
        <f t="shared" si="49"/>
        <v>4</v>
      </c>
      <c r="BI16" s="123"/>
      <c r="BJ16" s="92">
        <f t="shared" si="49"/>
        <v>7</v>
      </c>
      <c r="BK16" s="92"/>
      <c r="BL16" s="92">
        <f t="shared" ref="BL16:BP16" si="50">SUM(BL131:BL136)</f>
        <v>8</v>
      </c>
      <c r="BM16" s="92"/>
      <c r="BN16" s="92">
        <f t="shared" si="50"/>
        <v>13</v>
      </c>
      <c r="BO16" s="92"/>
      <c r="BP16" s="92">
        <f t="shared" si="50"/>
        <v>12</v>
      </c>
      <c r="BQ16" s="92"/>
      <c r="BR16" s="92">
        <f t="shared" ref="BR16:BV16" si="51">SUM(BR131:BR136)</f>
        <v>7</v>
      </c>
      <c r="BS16" s="92"/>
      <c r="BT16" s="92">
        <f t="shared" si="51"/>
        <v>8</v>
      </c>
      <c r="BU16" s="92"/>
      <c r="BV16" s="92">
        <f t="shared" si="51"/>
        <v>3</v>
      </c>
      <c r="BW16" s="92"/>
      <c r="BX16" s="92">
        <f t="shared" ref="BX16:CC16" si="52">SUM(BX131:BX136)</f>
        <v>2</v>
      </c>
      <c r="BY16" s="92"/>
      <c r="BZ16" s="145">
        <f t="shared" si="52"/>
        <v>371.25</v>
      </c>
      <c r="CA16" s="123">
        <f t="shared" si="52"/>
        <v>82</v>
      </c>
      <c r="CB16" s="146">
        <f t="shared" si="52"/>
        <v>1046.25</v>
      </c>
      <c r="CC16" s="92">
        <f t="shared" si="52"/>
        <v>316</v>
      </c>
      <c r="CD16" s="160">
        <f t="shared" si="23"/>
        <v>0.302031063321386</v>
      </c>
      <c r="CE16" s="161">
        <f>(SUM(CE131:CE136))/(10^5)</f>
        <v>6.7146131</v>
      </c>
      <c r="CF16" s="45">
        <f>SUM(CF131:CF136)</f>
        <v>358</v>
      </c>
      <c r="CG16" s="163">
        <f t="shared" si="24"/>
        <v>-0.11731843575419</v>
      </c>
    </row>
    <row r="17" spans="1:85">
      <c r="A17" s="44" t="s">
        <v>313</v>
      </c>
      <c r="B17" s="45" t="s">
        <v>317</v>
      </c>
      <c r="C17" s="46"/>
      <c r="D17" s="46"/>
      <c r="E17" s="47">
        <f>SUM(G137:G139)</f>
        <v>18.9</v>
      </c>
      <c r="F17" s="48">
        <f t="shared" si="15"/>
        <v>165</v>
      </c>
      <c r="G17" s="49">
        <f t="shared" si="16"/>
        <v>0.281618023553507</v>
      </c>
      <c r="H17" s="50"/>
      <c r="I17" s="50"/>
      <c r="J17" s="92">
        <f t="shared" ref="J17:N17" si="53">SUM(J137:J139)</f>
        <v>3</v>
      </c>
      <c r="K17" s="92"/>
      <c r="L17" s="92">
        <f t="shared" si="53"/>
        <v>6</v>
      </c>
      <c r="M17" s="92"/>
      <c r="N17" s="92">
        <f t="shared" si="53"/>
        <v>3</v>
      </c>
      <c r="O17" s="92"/>
      <c r="P17" s="92">
        <f>SUM(P137:P139)</f>
        <v>3</v>
      </c>
      <c r="Q17" s="92"/>
      <c r="R17" s="92">
        <f>SUM(R137:R139)</f>
        <v>7</v>
      </c>
      <c r="S17" s="92"/>
      <c r="T17" s="92">
        <f>SUM(T137:T139)</f>
        <v>6</v>
      </c>
      <c r="U17" s="92"/>
      <c r="V17" s="93">
        <f>SUM(V137:V139)</f>
        <v>113.4</v>
      </c>
      <c r="W17" s="92">
        <f>SUM(W137:W139)</f>
        <v>28</v>
      </c>
      <c r="X17" s="92">
        <f>SUM(X137:X139)</f>
        <v>7</v>
      </c>
      <c r="Y17" s="92"/>
      <c r="Z17" s="92">
        <f>SUM(Z137:Z139)</f>
        <v>7</v>
      </c>
      <c r="AA17" s="92"/>
      <c r="AB17" s="92">
        <f>SUM(AB137:AB139)</f>
        <v>5</v>
      </c>
      <c r="AC17" s="92"/>
      <c r="AD17" s="92">
        <f>SUM(AD137:AD139)</f>
        <v>15</v>
      </c>
      <c r="AE17" s="92"/>
      <c r="AF17" s="92">
        <f>SUM(AF137:AF139)</f>
        <v>17</v>
      </c>
      <c r="AG17" s="92"/>
      <c r="AH17" s="92">
        <f>SUM(AH137:AH139)</f>
        <v>6</v>
      </c>
      <c r="AI17" s="92"/>
      <c r="AJ17" s="92">
        <f>SUM(AJ137:AJ139)</f>
        <v>7</v>
      </c>
      <c r="AK17" s="92"/>
      <c r="AL17" s="106">
        <f>SUM(AL137:AL139)</f>
        <v>132.3</v>
      </c>
      <c r="AM17" s="92">
        <f>SUM(AM137:AM139)</f>
        <v>64</v>
      </c>
      <c r="AN17" s="92">
        <f>SUM(AN137:AN139)</f>
        <v>4</v>
      </c>
      <c r="AO17" s="92"/>
      <c r="AP17" s="92">
        <f>SUM(AP137:AP139)</f>
        <v>4</v>
      </c>
      <c r="AQ17" s="92"/>
      <c r="AR17" s="92">
        <f>SUM(AR137:AR139)</f>
        <v>3</v>
      </c>
      <c r="AS17" s="92"/>
      <c r="AT17" s="92">
        <f>SUM(AT137:AT139)</f>
        <v>5</v>
      </c>
      <c r="AU17" s="92"/>
      <c r="AV17" s="92">
        <f>SUM(AV137:AV139)</f>
        <v>5</v>
      </c>
      <c r="AW17" s="92"/>
      <c r="AX17" s="92">
        <f>SUM(AX137:AX139)</f>
        <v>4</v>
      </c>
      <c r="AY17" s="92"/>
      <c r="AZ17" s="92">
        <f t="shared" ref="AZ17:BD17" si="54">SUM(AZ137:AZ139)</f>
        <v>4</v>
      </c>
      <c r="BA17" s="92"/>
      <c r="BB17" s="106">
        <f t="shared" si="54"/>
        <v>132.3</v>
      </c>
      <c r="BC17" s="92">
        <f t="shared" si="54"/>
        <v>29</v>
      </c>
      <c r="BD17" s="92">
        <f t="shared" si="54"/>
        <v>5</v>
      </c>
      <c r="BE17" s="92"/>
      <c r="BF17" s="92">
        <f t="shared" ref="BF17:BJ17" si="55">SUM(BF137:BF139)</f>
        <v>3</v>
      </c>
      <c r="BG17" s="92"/>
      <c r="BH17" s="122">
        <f t="shared" si="55"/>
        <v>5</v>
      </c>
      <c r="BI17" s="123"/>
      <c r="BJ17" s="92">
        <f t="shared" si="55"/>
        <v>5</v>
      </c>
      <c r="BK17" s="92"/>
      <c r="BL17" s="92">
        <f t="shared" ref="BL17:BP17" si="56">SUM(BL137:BL139)</f>
        <v>4</v>
      </c>
      <c r="BM17" s="92"/>
      <c r="BN17" s="92">
        <f t="shared" si="56"/>
        <v>4</v>
      </c>
      <c r="BO17" s="92"/>
      <c r="BP17" s="92">
        <f t="shared" si="56"/>
        <v>3</v>
      </c>
      <c r="BQ17" s="92"/>
      <c r="BR17" s="92">
        <f t="shared" ref="BR17:BV17" si="57">SUM(BR137:BR139)</f>
        <v>3</v>
      </c>
      <c r="BS17" s="92"/>
      <c r="BT17" s="92">
        <f t="shared" si="57"/>
        <v>6</v>
      </c>
      <c r="BU17" s="92"/>
      <c r="BV17" s="92">
        <f t="shared" si="57"/>
        <v>2</v>
      </c>
      <c r="BW17" s="92"/>
      <c r="BX17" s="92">
        <f t="shared" ref="BX17:CC17" si="58">SUM(BX137:BX139)</f>
        <v>4</v>
      </c>
      <c r="BY17" s="92"/>
      <c r="BZ17" s="145">
        <f t="shared" si="58"/>
        <v>207.9</v>
      </c>
      <c r="CA17" s="123">
        <f t="shared" si="58"/>
        <v>44</v>
      </c>
      <c r="CB17" s="146">
        <f t="shared" si="58"/>
        <v>585.9</v>
      </c>
      <c r="CC17" s="92">
        <f t="shared" si="58"/>
        <v>165</v>
      </c>
      <c r="CD17" s="160">
        <f t="shared" si="23"/>
        <v>0.281618023553507</v>
      </c>
      <c r="CE17" s="161">
        <f>(SUM(CE137:CE139))/(10^5)</f>
        <v>2.5837406</v>
      </c>
      <c r="CF17" s="45">
        <f>SUM(CF137:CF139)</f>
        <v>373</v>
      </c>
      <c r="CG17" s="163">
        <f t="shared" si="24"/>
        <v>-0.557640750670241</v>
      </c>
    </row>
    <row r="18" spans="1:85">
      <c r="A18" s="44" t="s">
        <v>313</v>
      </c>
      <c r="B18" s="45" t="s">
        <v>206</v>
      </c>
      <c r="C18" s="46"/>
      <c r="D18" s="46"/>
      <c r="E18" s="47">
        <f>SUM(G140:G166)</f>
        <v>123.45</v>
      </c>
      <c r="F18" s="48">
        <f t="shared" si="15"/>
        <v>1774</v>
      </c>
      <c r="G18" s="49">
        <f t="shared" si="16"/>
        <v>0.463554527757091</v>
      </c>
      <c r="H18" s="50"/>
      <c r="I18" s="50"/>
      <c r="J18" s="92">
        <f t="shared" ref="J18:N18" si="59">SUM(J140:J164)</f>
        <v>57</v>
      </c>
      <c r="K18" s="92"/>
      <c r="L18" s="92">
        <f t="shared" si="59"/>
        <v>39</v>
      </c>
      <c r="M18" s="92"/>
      <c r="N18" s="91">
        <f>SUM(N140:N166)</f>
        <v>61</v>
      </c>
      <c r="O18" s="92"/>
      <c r="P18" s="91">
        <f>SUM(P140:P166)</f>
        <v>61</v>
      </c>
      <c r="Q18" s="92"/>
      <c r="R18" s="91">
        <f>SUM(R140:R166)</f>
        <v>81</v>
      </c>
      <c r="S18" s="92"/>
      <c r="T18" s="92">
        <f>SUM(T140:T164)</f>
        <v>100</v>
      </c>
      <c r="U18" s="92"/>
      <c r="V18" s="93">
        <f>SUM(V140:V166)</f>
        <v>740.7</v>
      </c>
      <c r="W18" s="91">
        <f>SUM(W140:W166)</f>
        <v>399</v>
      </c>
      <c r="X18" s="92">
        <f>SUM(X140:X164)</f>
        <v>55</v>
      </c>
      <c r="Y18" s="92"/>
      <c r="Z18" s="92">
        <f>SUM(Z140:Z164)</f>
        <v>37</v>
      </c>
      <c r="AA18" s="92"/>
      <c r="AB18" s="92">
        <f>SUM(AB140:AB164)</f>
        <v>53</v>
      </c>
      <c r="AC18" s="92"/>
      <c r="AD18" s="91">
        <f>SUM(AD140:AD166)</f>
        <v>108</v>
      </c>
      <c r="AE18" s="92"/>
      <c r="AF18" s="92">
        <f>SUM(AF140:AF164)</f>
        <v>110</v>
      </c>
      <c r="AG18" s="92"/>
      <c r="AH18" s="92">
        <f>SUM(AH140:AH164)</f>
        <v>79</v>
      </c>
      <c r="AI18" s="92"/>
      <c r="AJ18" s="92">
        <f>SUM(AJ140:AJ164)</f>
        <v>51</v>
      </c>
      <c r="AK18" s="92"/>
      <c r="AL18" s="106">
        <f>SUM(AL140:AL166)</f>
        <v>864.15</v>
      </c>
      <c r="AM18" s="91">
        <f>SUM(AM140:AM166)</f>
        <v>493</v>
      </c>
      <c r="AN18" s="91">
        <f>SUM(AN140:AN166)</f>
        <v>28</v>
      </c>
      <c r="AO18" s="92"/>
      <c r="AP18" s="91">
        <f>SUM(AP140:AP166)</f>
        <v>38</v>
      </c>
      <c r="AQ18" s="92"/>
      <c r="AR18" s="92">
        <f>SUM(AR140:AR164)</f>
        <v>34</v>
      </c>
      <c r="AS18" s="92"/>
      <c r="AT18" s="91">
        <f>SUM(AT140:AT166)</f>
        <v>21</v>
      </c>
      <c r="AU18" s="92"/>
      <c r="AV18" s="91">
        <f>SUM(AV140:AV166)</f>
        <v>27</v>
      </c>
      <c r="AW18" s="92"/>
      <c r="AX18" s="92">
        <f>SUM(AX140:AX164)</f>
        <v>20</v>
      </c>
      <c r="AY18" s="92"/>
      <c r="AZ18" s="91">
        <f>SUM(AZ140:AZ166)</f>
        <v>72</v>
      </c>
      <c r="BA18" s="92"/>
      <c r="BB18" s="106">
        <f>SUM(BB140:BB166)</f>
        <v>864.15</v>
      </c>
      <c r="BC18" s="91">
        <f>SUM(BC140:BC166)</f>
        <v>240</v>
      </c>
      <c r="BD18" s="91">
        <f>SUM(BD140:BD166)</f>
        <v>39</v>
      </c>
      <c r="BE18" s="92"/>
      <c r="BF18" s="91">
        <f>SUM(BF140:BF166)</f>
        <v>43</v>
      </c>
      <c r="BG18" s="92"/>
      <c r="BH18" s="124">
        <f>SUM(BH140:BH166)</f>
        <v>30</v>
      </c>
      <c r="BI18" s="123"/>
      <c r="BJ18" s="91">
        <f>SUM(BJ140:BJ166)</f>
        <v>35</v>
      </c>
      <c r="BK18" s="92"/>
      <c r="BL18" s="91">
        <f>SUM(BL140:BL166)</f>
        <v>48</v>
      </c>
      <c r="BM18" s="92"/>
      <c r="BN18" s="91">
        <f>SUM(BN140:BN166)</f>
        <v>71</v>
      </c>
      <c r="BO18" s="92"/>
      <c r="BP18" s="91">
        <f>SUM(BP140:BP166)</f>
        <v>102</v>
      </c>
      <c r="BQ18" s="92"/>
      <c r="BR18" s="91">
        <f>SUM(BR140:BR166)</f>
        <v>49</v>
      </c>
      <c r="BS18" s="92"/>
      <c r="BT18" s="91">
        <f>SUM(BT140:BT166)</f>
        <v>84</v>
      </c>
      <c r="BU18" s="92"/>
      <c r="BV18" s="92">
        <f>SUM(BV140:BV164)</f>
        <v>81</v>
      </c>
      <c r="BW18" s="92"/>
      <c r="BX18" s="92">
        <f>SUM(BX140:BX164)</f>
        <v>57</v>
      </c>
      <c r="BY18" s="92"/>
      <c r="BZ18" s="145">
        <f t="shared" ref="BZ18:CF18" si="60">SUM(BZ140:BZ166)</f>
        <v>1357.95</v>
      </c>
      <c r="CA18" s="144">
        <f t="shared" si="60"/>
        <v>642</v>
      </c>
      <c r="CB18" s="146">
        <f t="shared" si="60"/>
        <v>3826.95</v>
      </c>
      <c r="CC18" s="93">
        <f t="shared" si="60"/>
        <v>1774</v>
      </c>
      <c r="CD18" s="160">
        <f t="shared" si="23"/>
        <v>0.463554527757091</v>
      </c>
      <c r="CE18" s="161">
        <f>(SUM(CE140:CE166))/(10^5)</f>
        <v>27.9250612</v>
      </c>
      <c r="CF18" s="47">
        <f t="shared" si="60"/>
        <v>532</v>
      </c>
      <c r="CG18" s="163">
        <f t="shared" si="24"/>
        <v>2.33458646616541</v>
      </c>
    </row>
    <row r="19" s="3" customFormat="1" spans="1:85">
      <c r="A19" s="51"/>
      <c r="B19" s="21" t="s">
        <v>0</v>
      </c>
      <c r="C19" s="21"/>
      <c r="D19" s="21"/>
      <c r="E19" s="21">
        <f>SUM(E9:E18)</f>
        <v>1191</v>
      </c>
      <c r="F19" s="52">
        <f>SUM(F9:F18)</f>
        <v>22340</v>
      </c>
      <c r="G19" s="53">
        <f>F19/(E19*31)</f>
        <v>0.605075702174914</v>
      </c>
      <c r="H19" s="53"/>
      <c r="I19" s="53"/>
      <c r="J19" s="21">
        <f>SUM(J9:J18)</f>
        <v>442</v>
      </c>
      <c r="K19" s="21"/>
      <c r="L19" s="21">
        <f>SUM(L9:L18)</f>
        <v>617</v>
      </c>
      <c r="M19" s="21"/>
      <c r="N19" s="21">
        <f>SUM(N9:N18)</f>
        <v>574</v>
      </c>
      <c r="O19" s="21"/>
      <c r="P19" s="21">
        <f>SUM(P9:P18)</f>
        <v>647</v>
      </c>
      <c r="Q19" s="21"/>
      <c r="R19" s="21">
        <f>SUM(R9:R18)</f>
        <v>1082</v>
      </c>
      <c r="S19" s="21"/>
      <c r="T19" s="21">
        <f>SUM(T9:T18)</f>
        <v>1564</v>
      </c>
      <c r="U19" s="21"/>
      <c r="V19" s="21">
        <f>SUM(V9:V18)</f>
        <v>7146</v>
      </c>
      <c r="W19" s="21">
        <f>SUM(W9:W18)</f>
        <v>4926</v>
      </c>
      <c r="X19" s="21">
        <f>SUM(X9:X18)</f>
        <v>897</v>
      </c>
      <c r="Y19" s="21"/>
      <c r="Z19" s="21">
        <f>SUM(Z9:Z18)</f>
        <v>893</v>
      </c>
      <c r="AA19" s="21"/>
      <c r="AB19" s="21">
        <f>SUM(AB9:AB18)</f>
        <v>1087</v>
      </c>
      <c r="AC19" s="21"/>
      <c r="AD19" s="21">
        <f>SUM(AD9:AD18)</f>
        <v>1483</v>
      </c>
      <c r="AE19" s="21"/>
      <c r="AF19" s="21">
        <f>SUM(AF9:AF18)</f>
        <v>1853</v>
      </c>
      <c r="AG19" s="21"/>
      <c r="AH19" s="21">
        <f>SUM(AH9:AH18)</f>
        <v>1007</v>
      </c>
      <c r="AI19" s="21"/>
      <c r="AJ19" s="21">
        <f>SUM(AJ9:AJ18)</f>
        <v>801</v>
      </c>
      <c r="AK19" s="21"/>
      <c r="AL19" s="21">
        <f>SUM(AL9:AL18)</f>
        <v>8337</v>
      </c>
      <c r="AM19" s="21">
        <f>SUM(AM9:AM18)</f>
        <v>8021</v>
      </c>
      <c r="AN19" s="21">
        <f>SUM(AN9:AN18)</f>
        <v>435</v>
      </c>
      <c r="AO19" s="21"/>
      <c r="AP19" s="21">
        <f>SUM(AP9:AP18)</f>
        <v>487</v>
      </c>
      <c r="AQ19" s="21"/>
      <c r="AR19" s="21">
        <f>SUM(AR9:AR18)</f>
        <v>348</v>
      </c>
      <c r="AS19" s="21"/>
      <c r="AT19" s="21">
        <f>SUM(AT9:AT18)</f>
        <v>360</v>
      </c>
      <c r="AU19" s="21"/>
      <c r="AV19" s="21">
        <f>SUM(AV9:AV18)</f>
        <v>331</v>
      </c>
      <c r="AW19" s="21"/>
      <c r="AX19" s="21">
        <f>SUM(AX9:AX18)</f>
        <v>531</v>
      </c>
      <c r="AY19" s="21"/>
      <c r="AZ19" s="21">
        <f t="shared" ref="AZ19:BD19" si="61">SUM(AZ9:AZ18)</f>
        <v>795</v>
      </c>
      <c r="BA19" s="21"/>
      <c r="BB19" s="21">
        <f t="shared" si="61"/>
        <v>8337</v>
      </c>
      <c r="BC19" s="21">
        <f t="shared" si="61"/>
        <v>3287</v>
      </c>
      <c r="BD19" s="21">
        <f t="shared" si="61"/>
        <v>502</v>
      </c>
      <c r="BE19" s="21"/>
      <c r="BF19" s="21">
        <f t="shared" ref="BF19:BJ19" si="62">SUM(BF9:BF18)</f>
        <v>362</v>
      </c>
      <c r="BG19" s="21"/>
      <c r="BH19" s="21">
        <f t="shared" si="62"/>
        <v>404</v>
      </c>
      <c r="BI19" s="21"/>
      <c r="BJ19" s="21">
        <f t="shared" si="62"/>
        <v>428</v>
      </c>
      <c r="BK19" s="21"/>
      <c r="BL19" s="21">
        <f t="shared" ref="BL19:BP19" si="63">SUM(BL9:BL18)</f>
        <v>468</v>
      </c>
      <c r="BM19" s="21"/>
      <c r="BN19" s="21">
        <f t="shared" si="63"/>
        <v>739</v>
      </c>
      <c r="BO19" s="21"/>
      <c r="BP19" s="21">
        <f t="shared" si="63"/>
        <v>957</v>
      </c>
      <c r="BQ19" s="21"/>
      <c r="BR19" s="21">
        <f t="shared" ref="BR19:BV19" si="64">SUM(BR9:BR18)</f>
        <v>484</v>
      </c>
      <c r="BS19" s="21"/>
      <c r="BT19" s="21">
        <f t="shared" si="64"/>
        <v>574</v>
      </c>
      <c r="BU19" s="21"/>
      <c r="BV19" s="21">
        <f t="shared" si="64"/>
        <v>661</v>
      </c>
      <c r="BW19" s="21"/>
      <c r="BX19" s="21">
        <f>SUM(BX9:BX18)</f>
        <v>519</v>
      </c>
      <c r="BY19" s="21"/>
      <c r="BZ19" s="147">
        <f t="shared" ref="BZ19:CC19" si="65">SUM(BZ9:BZ18)</f>
        <v>13101</v>
      </c>
      <c r="CA19" s="24">
        <f t="shared" si="65"/>
        <v>6106</v>
      </c>
      <c r="CB19" s="21">
        <f t="shared" si="65"/>
        <v>36921</v>
      </c>
      <c r="CC19" s="21">
        <f t="shared" si="65"/>
        <v>22340</v>
      </c>
      <c r="CD19" s="53">
        <f t="shared" si="23"/>
        <v>0.605075702174914</v>
      </c>
      <c r="CE19" s="164">
        <f>SUM(CE9:CE18)</f>
        <v>281.7215234</v>
      </c>
      <c r="CF19" s="21">
        <f>SUM(CF9:CF18)</f>
        <v>16497</v>
      </c>
      <c r="CG19" s="53">
        <f t="shared" si="24"/>
        <v>0.354185609504758</v>
      </c>
    </row>
    <row r="20" s="4" customFormat="1" ht="6.75" customHeight="1" spans="1:85">
      <c r="A20" s="54"/>
      <c r="B20" s="55"/>
      <c r="C20" s="56"/>
      <c r="D20" s="56"/>
      <c r="E20" s="57"/>
      <c r="F20" s="58"/>
      <c r="G20" s="59"/>
      <c r="H20" s="60"/>
      <c r="I20" s="60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112"/>
      <c r="BC20" s="57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48"/>
      <c r="CA20" s="148"/>
      <c r="CB20" s="148"/>
      <c r="CC20" s="148"/>
      <c r="CD20" s="148"/>
      <c r="CE20" s="148"/>
      <c r="CF20" s="148"/>
      <c r="CG20" s="165"/>
    </row>
    <row r="21" spans="1:85">
      <c r="A21" s="61" t="s">
        <v>318</v>
      </c>
      <c r="B21" s="62" t="s">
        <v>25</v>
      </c>
      <c r="C21" s="62"/>
      <c r="D21" s="62"/>
      <c r="E21" s="63">
        <f t="shared" ref="E21:E28" si="66">SUMIF($A$34:$A$168,$B21,G$34:G$168)</f>
        <v>329.6</v>
      </c>
      <c r="F21" s="63">
        <f ca="1">W21+AM21+BC21+CA21</f>
        <v>9252</v>
      </c>
      <c r="G21" s="49">
        <f ca="1">F21/(E21*31)</f>
        <v>0.905496398371437</v>
      </c>
      <c r="H21" s="64"/>
      <c r="I21" s="64"/>
      <c r="J21" s="63">
        <f>SUMIF($A$34:$A168,$B21,J$34:J168)</f>
        <v>158</v>
      </c>
      <c r="K21" s="63"/>
      <c r="L21" s="63">
        <f>SUMIF($A$34:$A168,$B21,L$34:L168)</f>
        <v>297</v>
      </c>
      <c r="M21" s="63"/>
      <c r="N21" s="63">
        <f>SUMIF($A$34:$A168,$B21,N$34:N168)</f>
        <v>299</v>
      </c>
      <c r="O21" s="63"/>
      <c r="P21" s="63">
        <f>SUMIF($A$34:$A168,$B21,P$34:P168)</f>
        <v>360</v>
      </c>
      <c r="Q21" s="63"/>
      <c r="R21" s="63">
        <f>SUMIF($A$34:$A168,$B21,R$34:R168)</f>
        <v>628</v>
      </c>
      <c r="S21" s="63"/>
      <c r="T21" s="63">
        <f>SUMIF($A$34:$A168,$B21,T$34:T168)</f>
        <v>869</v>
      </c>
      <c r="U21" s="63"/>
      <c r="V21" s="63">
        <f>SUMIF($A$34:$A168,$B21,V$34:V168)</f>
        <v>1977.6</v>
      </c>
      <c r="W21" s="63">
        <f>SUMIF($A$34:$A168,$B21,W$34:W168)</f>
        <v>2611</v>
      </c>
      <c r="X21" s="63">
        <f>SUMIF($A$34:$A168,$B21,X$34:X168)</f>
        <v>502</v>
      </c>
      <c r="Y21" s="63"/>
      <c r="Z21" s="63">
        <f>SUMIF($A$34:$A168,$B21,Z$34:Z168)</f>
        <v>542</v>
      </c>
      <c r="AA21" s="63"/>
      <c r="AB21" s="63">
        <f>SUMIF($A$34:$A168,$B21,AB$34:AB168)</f>
        <v>640</v>
      </c>
      <c r="AC21" s="63"/>
      <c r="AD21" s="63">
        <f>SUMIF($A$34:$A168,$B21,AD$34:AD168)</f>
        <v>706</v>
      </c>
      <c r="AE21" s="63"/>
      <c r="AF21" s="63">
        <f>SUMIF($A$34:$A168,$B21,AF$34:AF168)</f>
        <v>1022</v>
      </c>
      <c r="AG21" s="63"/>
      <c r="AH21" s="63">
        <f>SUMIF($A$34:$A168,$B21,AH$34:AH168)</f>
        <v>453</v>
      </c>
      <c r="AI21" s="63"/>
      <c r="AJ21" s="63">
        <f>SUMIF($A$34:$A168,$B21,AJ$34:AJ168)</f>
        <v>246</v>
      </c>
      <c r="AK21" s="63"/>
      <c r="AL21" s="63">
        <f ca="1">SUMIF($A34:AB$168,"Jay Narayan",AL34:AL168)</f>
        <v>2307.2</v>
      </c>
      <c r="AM21" s="63">
        <f ca="1">SUMIF($A34:AD$168,"Jay Narayan",AM34:AM168)</f>
        <v>4111</v>
      </c>
      <c r="AN21" s="63">
        <f>SUMIF($A$34:$A168,$B21,AN$34:AN168)</f>
        <v>145</v>
      </c>
      <c r="AO21" s="63"/>
      <c r="AP21" s="63">
        <f>SUMIF($A$34:$A168,$B21,AP$34:AP168)</f>
        <v>106</v>
      </c>
      <c r="AQ21" s="63"/>
      <c r="AR21" s="63">
        <f>SUMIF($A$34:$A168,$B21,AR$34:AR168)</f>
        <v>93</v>
      </c>
      <c r="AS21" s="63"/>
      <c r="AT21" s="63">
        <f>SUMIF($A$34:$A168,$B21,AT$34:AT168)</f>
        <v>94</v>
      </c>
      <c r="AU21" s="63"/>
      <c r="AV21" s="63">
        <f>SUMIF($A$34:$A168,$B21,AV$34:AV168)</f>
        <v>66</v>
      </c>
      <c r="AW21" s="63"/>
      <c r="AX21" s="63">
        <f>SUMIF($A$34:$A168,$B21,AX$34:AX168)</f>
        <v>190</v>
      </c>
      <c r="AY21" s="63"/>
      <c r="AZ21" s="63">
        <f>SUMIF($A$34:$A168,$B21,AZ$34:AZ168)</f>
        <v>253</v>
      </c>
      <c r="BA21" s="63"/>
      <c r="BB21" s="63">
        <f ca="1">SUMIF($A34:AR$168,"Jay Narayan",BB34:BB168)</f>
        <v>2307.2</v>
      </c>
      <c r="BC21" s="63">
        <f ca="1">SUMIF($A34:AT$168,"Jay Narayan",BC34:BC168)</f>
        <v>947</v>
      </c>
      <c r="BD21" s="63">
        <f>SUMIF($A$34:$A168,$B21,BD$34:BD168)</f>
        <v>97</v>
      </c>
      <c r="BE21" s="63"/>
      <c r="BF21" s="63">
        <f>SUMIF($A$34:$A168,$B21,BF$34:BF168)</f>
        <v>119</v>
      </c>
      <c r="BG21" s="63"/>
      <c r="BH21" s="63">
        <f>SUMIF($A$34:$A168,$B21,BH$34:BH168)</f>
        <v>125</v>
      </c>
      <c r="BI21" s="63"/>
      <c r="BJ21" s="63">
        <f>SUMIF($A$34:$A168,$B21,BJ$34:BJ168)</f>
        <v>108</v>
      </c>
      <c r="BK21" s="63"/>
      <c r="BL21" s="63">
        <f>SUMIF($A$34:$A168,$B21,BL$34:BL168)</f>
        <v>106</v>
      </c>
      <c r="BM21" s="63"/>
      <c r="BN21" s="63">
        <f>SUMIF($A$34:$A168,$B21,BN$34:BN168)</f>
        <v>229</v>
      </c>
      <c r="BO21" s="63"/>
      <c r="BP21" s="63">
        <f>SUMIF($A$34:$A168,$B21,BP$34:BP168)</f>
        <v>293</v>
      </c>
      <c r="BQ21" s="63"/>
      <c r="BR21" s="63">
        <f>SUMIF($A$34:$A168,$B21,BR$34:BR168)</f>
        <v>128</v>
      </c>
      <c r="BS21" s="63"/>
      <c r="BT21" s="63">
        <f>SUMIF($A$34:$A168,$B21,BT$34:BT168)</f>
        <v>157</v>
      </c>
      <c r="BU21" s="63"/>
      <c r="BV21" s="63">
        <f>SUMIF($A$34:$A168,$B21,BV$34:BV168)</f>
        <v>105</v>
      </c>
      <c r="BW21" s="63"/>
      <c r="BX21" s="63">
        <f>SUMIF($A$34:$A168,$B21,BX$34:BX168)</f>
        <v>116</v>
      </c>
      <c r="BY21" s="63"/>
      <c r="BZ21" s="63">
        <f ca="1">SUMIF($A34:BL$168,"Jay Narayan",BZ34:BZ168)</f>
        <v>3625.6</v>
      </c>
      <c r="CA21" s="63">
        <f ca="1">SUMIF($A34:BM$168,"Jay Narayan",CA34:CA168)</f>
        <v>1583</v>
      </c>
      <c r="CB21" s="63">
        <f ca="1">SUMIF($A34:BN$168,"Jay Narayan",CB34:CB168)</f>
        <v>10217.6</v>
      </c>
      <c r="CC21" s="63">
        <f ca="1">SUMIF($A34:BO$168,"Jay Narayan",CC34:CC168)</f>
        <v>9252</v>
      </c>
      <c r="CD21" s="166">
        <f ca="1">CC21/CB21</f>
        <v>0.905496398371438</v>
      </c>
      <c r="CE21" s="63">
        <f ca="1">SUMIF($A34:BQ$168,"Jay Narayan",CE34:CE168)</f>
        <v>10379266.42</v>
      </c>
      <c r="CF21" s="63">
        <f ca="1">SUMIF($A34:BQ$168,"Jay Narayan",CF34:CF168)</f>
        <v>7297</v>
      </c>
      <c r="CG21" s="167">
        <f ca="1" t="shared" ref="CG21:CG29" si="67">(CC21-CF21)/CF21</f>
        <v>0.267918322598328</v>
      </c>
    </row>
    <row r="22" spans="1:85">
      <c r="A22" s="61" t="s">
        <v>318</v>
      </c>
      <c r="B22" s="11" t="s">
        <v>55</v>
      </c>
      <c r="C22" s="11"/>
      <c r="D22" s="11"/>
      <c r="E22" s="14">
        <f t="shared" si="66"/>
        <v>360.3</v>
      </c>
      <c r="F22" s="63">
        <f t="shared" ref="F21:F28" si="68">W22+AM22+BC22+CA22</f>
        <v>4919</v>
      </c>
      <c r="G22" s="49">
        <f t="shared" ref="G22:G29" si="69">F22/(E22*31)</f>
        <v>0.440403606313735</v>
      </c>
      <c r="H22" s="64"/>
      <c r="I22" s="64"/>
      <c r="J22" s="63">
        <f>SUMIF($A$34:$A169,$B22,J$34:J169)</f>
        <v>136</v>
      </c>
      <c r="K22" s="63"/>
      <c r="L22" s="14">
        <f>SUMIF($A$34:$A168,$B22,L$34:L168)</f>
        <v>132</v>
      </c>
      <c r="M22" s="14"/>
      <c r="N22" s="14">
        <f>SUMIF($A$34:$A168,$B22,N$34:N168)</f>
        <v>110</v>
      </c>
      <c r="O22" s="14"/>
      <c r="P22" s="14">
        <f>SUMIF($A$34:$A168,$B22,P$34:P168)</f>
        <v>125</v>
      </c>
      <c r="Q22" s="14"/>
      <c r="R22" s="14">
        <f>SUMIF($A$34:$A168,$B22,R$34:R168)</f>
        <v>139</v>
      </c>
      <c r="S22" s="14"/>
      <c r="T22" s="14">
        <f>SUMIF($A$34:$A168,$B22,T$34:T168)</f>
        <v>296</v>
      </c>
      <c r="U22" s="14"/>
      <c r="V22" s="14">
        <f>SUMIF($A$34:$A168,$B22,V$34:V168)</f>
        <v>2161.8</v>
      </c>
      <c r="W22" s="14">
        <f>SUMIF($A$34:$A168,$B22,W$34:W168)</f>
        <v>938</v>
      </c>
      <c r="X22" s="14">
        <f>SUMIF($A$34:$A168,$B22,X$34:X168)</f>
        <v>153</v>
      </c>
      <c r="Y22" s="14"/>
      <c r="Z22" s="14">
        <f>SUMIF($A$34:$A168,$B22,Z$34:Z168)</f>
        <v>156</v>
      </c>
      <c r="AA22" s="14"/>
      <c r="AB22" s="14">
        <f>SUMIF($A$34:$A168,$B22,AB$34:AB168)</f>
        <v>173</v>
      </c>
      <c r="AC22" s="14"/>
      <c r="AD22" s="14">
        <f>SUMIF($A$34:$A168,$B22,AD$34:AD168)</f>
        <v>409</v>
      </c>
      <c r="AE22" s="14"/>
      <c r="AF22" s="14">
        <f>SUMIF($A$34:$A168,$B22,AF$34:AF168)</f>
        <v>525</v>
      </c>
      <c r="AG22" s="14"/>
      <c r="AH22" s="14">
        <f>SUMIF($A$34:$A168,$B22,AH$34:AH168)</f>
        <v>256</v>
      </c>
      <c r="AI22" s="14"/>
      <c r="AJ22" s="14">
        <f>SUMIF($A$34:$A168,$B22,AJ$34:AJ168)</f>
        <v>159</v>
      </c>
      <c r="AK22" s="14"/>
      <c r="AL22" s="14">
        <f>SUMIF($A34:$A168,"Nagendra",AL34:AL168)</f>
        <v>2522.1</v>
      </c>
      <c r="AM22" s="14">
        <f>SUMIF($A34:$A168,"Nagendra",AM34:AM168)</f>
        <v>1831</v>
      </c>
      <c r="AN22" s="14">
        <f>SUMIF($A$34:$A168,$B22,AN$34:AN168)</f>
        <v>109</v>
      </c>
      <c r="AO22" s="14"/>
      <c r="AP22" s="14">
        <f>SUMIF($A$34:$A168,$B22,AP$34:AP168)</f>
        <v>87</v>
      </c>
      <c r="AQ22" s="14"/>
      <c r="AR22" s="14">
        <f>SUMIF($A$34:$A168,$B22,AR$34:AR168)</f>
        <v>98</v>
      </c>
      <c r="AS22" s="14"/>
      <c r="AT22" s="14">
        <f>SUMIF($A$34:$A168,$B22,AT$34:AT168)</f>
        <v>91</v>
      </c>
      <c r="AU22" s="14"/>
      <c r="AV22" s="14">
        <f>SUMIF($A$34:$A168,$B22,AV$34:AV168)</f>
        <v>102</v>
      </c>
      <c r="AW22" s="14"/>
      <c r="AX22" s="14">
        <f>SUMIF($A$34:$A168,$B22,AX$34:AX168)</f>
        <v>113</v>
      </c>
      <c r="AY22" s="14"/>
      <c r="AZ22" s="14">
        <f>SUMIF($A$34:$A168,$B22,AZ$34:AZ168)</f>
        <v>183</v>
      </c>
      <c r="BA22" s="14"/>
      <c r="BB22" s="14">
        <f>SUMIF($A34:$A168,"Nagendra",BB34:BB168)</f>
        <v>2522.1</v>
      </c>
      <c r="BC22" s="14">
        <f>SUMIF($A34:$A168,"Nagendra",BC34:BC168)</f>
        <v>783</v>
      </c>
      <c r="BD22" s="14">
        <f>SUMIF($A$34:$A168,$B22,BD$34:BD168)</f>
        <v>162</v>
      </c>
      <c r="BE22" s="14"/>
      <c r="BF22" s="14">
        <f>SUMIF($A$34:$A168,$B22,BF$34:BF168)</f>
        <v>90</v>
      </c>
      <c r="BG22" s="14"/>
      <c r="BH22" s="14">
        <f>SUMIF($A$34:$A168,$B22,BH$34:BH168)</f>
        <v>103</v>
      </c>
      <c r="BI22" s="14"/>
      <c r="BJ22" s="14">
        <f>SUMIF($A$34:$A168,$B22,BJ$34:BJ168)</f>
        <v>146</v>
      </c>
      <c r="BK22" s="14"/>
      <c r="BL22" s="14">
        <f>SUMIF($A$34:$A168,$B22,BL$34:BL168)</f>
        <v>121</v>
      </c>
      <c r="BM22" s="14"/>
      <c r="BN22" s="14">
        <f>SUMIF($A$34:$A168,$B22,BN$34:BN168)</f>
        <v>139</v>
      </c>
      <c r="BO22" s="14"/>
      <c r="BP22" s="14">
        <f>SUMIF($A$34:$A168,$B22,BP$34:BP168)</f>
        <v>172</v>
      </c>
      <c r="BQ22" s="14"/>
      <c r="BR22" s="14">
        <f>SUMIF($A$34:$A168,$B22,BR$34:BR168)</f>
        <v>108</v>
      </c>
      <c r="BS22" s="14"/>
      <c r="BT22" s="14">
        <f>SUMIF($A$34:$A168,$B22,BT$34:BT168)</f>
        <v>97</v>
      </c>
      <c r="BU22" s="14"/>
      <c r="BV22" s="14">
        <f>SUMIF($A$34:$A168,$B22,BV$34:BV168)</f>
        <v>140</v>
      </c>
      <c r="BW22" s="14"/>
      <c r="BX22" s="14">
        <f>SUMIF($A$34:$A168,$B22,BX$34:BX168)</f>
        <v>89</v>
      </c>
      <c r="BY22" s="14"/>
      <c r="BZ22" s="14">
        <f>SUMIF($A34:$A168,"Nagendra",BZ34:BZ168)</f>
        <v>3963.3</v>
      </c>
      <c r="CA22" s="14">
        <f>SUMIF($A34:$A168,"Nagendra",CA34:CA168)</f>
        <v>1367</v>
      </c>
      <c r="CB22" s="14">
        <f>SUMIF($A34:$A168,"Nagendra",CB34:CB168)</f>
        <v>11169.3</v>
      </c>
      <c r="CC22" s="14">
        <f>SUMIF($A34:$A168,"Nagendra",CC34:CC168)</f>
        <v>4919</v>
      </c>
      <c r="CD22" s="166">
        <f t="shared" ref="CD22:CD29" si="70">CC22/CB22</f>
        <v>0.440403606313735</v>
      </c>
      <c r="CE22" s="14">
        <f>SUMIF($A34:$A168,"Nagendra",CE34:CE168)</f>
        <v>7240374.11</v>
      </c>
      <c r="CF22" s="14">
        <f>SUMIF($A34:$A168,"Nagendra",CF34:CF168)</f>
        <v>3748</v>
      </c>
      <c r="CG22" s="167">
        <f t="shared" si="67"/>
        <v>0.312433297758805</v>
      </c>
    </row>
    <row r="23" spans="1:85">
      <c r="A23" s="61" t="s">
        <v>318</v>
      </c>
      <c r="B23" s="11" t="s">
        <v>111</v>
      </c>
      <c r="C23" s="11"/>
      <c r="D23" s="11"/>
      <c r="E23" s="14">
        <f t="shared" si="66"/>
        <v>43.85</v>
      </c>
      <c r="F23" s="63">
        <f t="shared" si="68"/>
        <v>1522</v>
      </c>
      <c r="G23" s="49">
        <f t="shared" si="69"/>
        <v>1.11965277522345</v>
      </c>
      <c r="H23" s="64"/>
      <c r="I23" s="64"/>
      <c r="J23" s="63">
        <f>SUMIF($A$34:$A170,$B23,J$34:J170)</f>
        <v>40</v>
      </c>
      <c r="K23" s="63"/>
      <c r="L23" s="14">
        <f>SUMIF($A$34:$A169,$B23,L$34:L169)</f>
        <v>41</v>
      </c>
      <c r="M23" s="14"/>
      <c r="N23" s="14">
        <f>SUMIF($A$34:$A169,$B23,N$34:N169)</f>
        <v>17</v>
      </c>
      <c r="O23" s="14"/>
      <c r="P23" s="14">
        <f>SUMIF($A$34:$A169,$B23,P$34:P169)</f>
        <v>42</v>
      </c>
      <c r="Q23" s="14"/>
      <c r="R23" s="14">
        <f>SUMIF($A$34:$A169,$B23,R$34:R169)</f>
        <v>35</v>
      </c>
      <c r="S23" s="14"/>
      <c r="T23" s="14">
        <f>SUMIF($A$34:$A169,$B23,T$34:T169)</f>
        <v>71</v>
      </c>
      <c r="U23" s="14"/>
      <c r="V23" s="14">
        <f>SUMIF($A$34:$A169,$B23,V$34:V169)</f>
        <v>263.1</v>
      </c>
      <c r="W23" s="14">
        <f>SUMIF($A$34:$A169,$B23,W$34:W169)</f>
        <v>246</v>
      </c>
      <c r="X23" s="14">
        <f>SUMIF($A$34:$A169,$B23,X$34:X169)</f>
        <v>36</v>
      </c>
      <c r="Y23" s="14"/>
      <c r="Z23" s="14">
        <f>SUMIF($A$34:$A169,$B23,Z$34:Z169)</f>
        <v>24</v>
      </c>
      <c r="AA23" s="14"/>
      <c r="AB23" s="14">
        <f>SUMIF($A$34:$A169,$B23,AB$34:AB169)</f>
        <v>27</v>
      </c>
      <c r="AC23" s="14"/>
      <c r="AD23" s="14">
        <f>SUMIF($A$34:$A169,$B23,AD$34:AD169)</f>
        <v>25</v>
      </c>
      <c r="AE23" s="14"/>
      <c r="AF23" s="14">
        <f>SUMIF($A$34:$A169,$B23,AF$34:AF169)</f>
        <v>26</v>
      </c>
      <c r="AG23" s="14"/>
      <c r="AH23" s="14">
        <f>SUMIF($A$34:$A169,$B23,AH$34:AH169)</f>
        <v>28</v>
      </c>
      <c r="AI23" s="14"/>
      <c r="AJ23" s="14">
        <f>SUMIF($A$34:$A169,$B23,AJ$34:AJ169)</f>
        <v>79</v>
      </c>
      <c r="AK23" s="14"/>
      <c r="AL23" s="14">
        <f>SUMIF($A34:$A169,"Kavan Panchal",AL34:AL169)</f>
        <v>306.95</v>
      </c>
      <c r="AM23" s="14">
        <f>SUMIF($A34:$A169,"Kavan Panchal",AM34:AM169)</f>
        <v>245</v>
      </c>
      <c r="AN23" s="14">
        <f>SUMIF($A$34:$A169,$B23,AN$34:AN169)</f>
        <v>56</v>
      </c>
      <c r="AO23" s="14"/>
      <c r="AP23" s="14">
        <f>SUMIF($A$34:$A169,$B23,AP$34:AP169)</f>
        <v>18</v>
      </c>
      <c r="AQ23" s="14"/>
      <c r="AR23" s="14">
        <f>SUMIF($A$34:$A169,$B23,AR$34:AR169)</f>
        <v>46</v>
      </c>
      <c r="AS23" s="14"/>
      <c r="AT23" s="14">
        <f>SUMIF($A$34:$A169,$B23,AT$34:AT169)</f>
        <v>35</v>
      </c>
      <c r="AU23" s="14"/>
      <c r="AV23" s="14">
        <f>SUMIF($A$34:$A169,$B23,AV$34:AV169)</f>
        <v>36</v>
      </c>
      <c r="AW23" s="14"/>
      <c r="AX23" s="14">
        <f>SUMIF($A$34:$A169,$B23,AX$34:AX169)</f>
        <v>39</v>
      </c>
      <c r="AY23" s="14"/>
      <c r="AZ23" s="14">
        <f>SUMIF($A$34:$A169,$B23,AZ$34:AZ169)</f>
        <v>104</v>
      </c>
      <c r="BA23" s="14"/>
      <c r="BB23" s="14">
        <f ca="1">SUMIF($A34:$A169,"Kavan Panchal",BB34:BB168)</f>
        <v>306.95</v>
      </c>
      <c r="BC23" s="14">
        <f>SUMIF($A34:$A169,"Kavan Panchal",BC34:BC169)</f>
        <v>334</v>
      </c>
      <c r="BD23" s="14">
        <f>SUMIF($A$34:$A169,$B23,BD$34:BD169)</f>
        <v>45</v>
      </c>
      <c r="BE23" s="14"/>
      <c r="BF23" s="14">
        <f>SUMIF($A$34:$A169,$B23,BF$34:BF169)</f>
        <v>32</v>
      </c>
      <c r="BG23" s="14"/>
      <c r="BH23" s="14">
        <f>SUMIF($A$34:$A169,$B23,BH$34:BH169)</f>
        <v>60</v>
      </c>
      <c r="BI23" s="14"/>
      <c r="BJ23" s="14">
        <f>SUMIF($A$34:$A169,$B23,BJ$34:BJ169)</f>
        <v>34</v>
      </c>
      <c r="BK23" s="14"/>
      <c r="BL23" s="14">
        <f>SUMIF($A$34:$A169,$B23,BL$34:BL169)</f>
        <v>30</v>
      </c>
      <c r="BM23" s="14"/>
      <c r="BN23" s="14">
        <f>SUMIF($A$34:$A169,$B23,BN$34:BN169)</f>
        <v>71</v>
      </c>
      <c r="BO23" s="14"/>
      <c r="BP23" s="14">
        <f>SUMIF($A$34:$A169,$B23,BP$34:BP169)</f>
        <v>99</v>
      </c>
      <c r="BQ23" s="14"/>
      <c r="BR23" s="14">
        <f>SUMIF($A$34:$A169,$B23,BR$34:BR169)</f>
        <v>54</v>
      </c>
      <c r="BS23" s="14"/>
      <c r="BT23" s="14">
        <f>SUMIF($A$34:$A169,$B23,BT$34:BT169)</f>
        <v>70</v>
      </c>
      <c r="BU23" s="14"/>
      <c r="BV23" s="14">
        <f>SUMIF($A$34:$A169,$B23,BV$34:BV169)</f>
        <v>110</v>
      </c>
      <c r="BW23" s="14"/>
      <c r="BX23" s="14">
        <f>SUMIF($A$34:$A169,$B23,BX$34:BX169)</f>
        <v>92</v>
      </c>
      <c r="BY23" s="14"/>
      <c r="BZ23" s="14">
        <f>SUMIF($A34:$A169,"Kavan Panchal",BZ34:BZ169)</f>
        <v>482.35</v>
      </c>
      <c r="CA23" s="14">
        <f>SUMIF($A34:$A169,"Kavan Panchal",CA34:CA169)</f>
        <v>697</v>
      </c>
      <c r="CB23" s="14">
        <f>SUMIF($A34:$A169,"Kavan Panchal",CB34:CB169)</f>
        <v>1359.35</v>
      </c>
      <c r="CC23" s="14">
        <f>SUMIF($A34:$A169,"Kavan Panchal",CC34:CC169)</f>
        <v>1522</v>
      </c>
      <c r="CD23" s="166">
        <f t="shared" si="70"/>
        <v>1.11965277522345</v>
      </c>
      <c r="CE23" s="14">
        <f>SUMIF($A34:$A169,"Kavan Panchal",CE34:CE169)</f>
        <v>1843003</v>
      </c>
      <c r="CF23" s="14">
        <f>SUMIF($A34:$A169,"Kavan Panchal",CF34:CF169)</f>
        <v>515</v>
      </c>
      <c r="CG23" s="167">
        <f t="shared" si="67"/>
        <v>1.95533980582524</v>
      </c>
    </row>
    <row r="24" spans="1:85">
      <c r="A24" s="61" t="s">
        <v>318</v>
      </c>
      <c r="B24" s="11" t="s">
        <v>125</v>
      </c>
      <c r="C24" s="11"/>
      <c r="D24" s="11"/>
      <c r="E24" s="14">
        <f t="shared" si="66"/>
        <v>112.3</v>
      </c>
      <c r="F24" s="63">
        <f t="shared" si="68"/>
        <v>1535</v>
      </c>
      <c r="G24" s="49">
        <f t="shared" si="69"/>
        <v>0.440927239824204</v>
      </c>
      <c r="H24" s="64"/>
      <c r="I24" s="64"/>
      <c r="J24" s="63">
        <f>SUMIF($A$34:$A171,$B24,J$34:J171)</f>
        <v>32</v>
      </c>
      <c r="K24" s="63"/>
      <c r="L24" s="14">
        <f>SUMIF($A$34:$A170,$B24,L$34:L170)</f>
        <v>28</v>
      </c>
      <c r="M24" s="14"/>
      <c r="N24" s="14">
        <f>SUMIF($A$34:$A170,$B24,N$34:N170)</f>
        <v>19</v>
      </c>
      <c r="O24" s="14"/>
      <c r="P24" s="14">
        <f>SUMIF($A$34:$A170,$B24,P$34:P170)</f>
        <v>18</v>
      </c>
      <c r="Q24" s="14"/>
      <c r="R24" s="14">
        <f>SUMIF($A$34:$A170,$B24,R$34:R170)</f>
        <v>107</v>
      </c>
      <c r="S24" s="14"/>
      <c r="T24" s="14">
        <f>SUMIF($A$34:$A170,$B24,T$34:T170)</f>
        <v>79</v>
      </c>
      <c r="U24" s="14"/>
      <c r="V24" s="14">
        <f>SUMIF($A$34:$A170,$B24,V$34:V170)</f>
        <v>673.8</v>
      </c>
      <c r="W24" s="14">
        <f>SUMIF($A$34:$A170,$B24,W$34:W170)</f>
        <v>283</v>
      </c>
      <c r="X24" s="14">
        <f>SUMIF($A$34:$A170,$B24,X$34:X170)</f>
        <v>34</v>
      </c>
      <c r="Y24" s="14"/>
      <c r="Z24" s="14">
        <f>SUMIF($A$34:$A170,$B24,Z$34:Z170)</f>
        <v>9</v>
      </c>
      <c r="AA24" s="14"/>
      <c r="AB24" s="14">
        <f>SUMIF($A$34:$A170,$B24,AB$34:AB170)</f>
        <v>21</v>
      </c>
      <c r="AC24" s="14"/>
      <c r="AD24" s="14">
        <f>SUMIF($A$34:$A170,$B24,AD$34:AD170)</f>
        <v>57</v>
      </c>
      <c r="AE24" s="14"/>
      <c r="AF24" s="14">
        <f>SUMIF($A$34:$A170,$B24,AF$34:AF170)</f>
        <v>39</v>
      </c>
      <c r="AG24" s="14"/>
      <c r="AH24" s="14">
        <f>SUMIF($A$34:$A170,$B24,AH$34:AH170)</f>
        <v>55</v>
      </c>
      <c r="AI24" s="14"/>
      <c r="AJ24" s="14">
        <f>SUMIF($A$34:$A170,$B24,AJ$34:AJ170)</f>
        <v>98</v>
      </c>
      <c r="AK24" s="14"/>
      <c r="AL24" s="14">
        <f>SUMIF($A34:$A170,"Nilesh Girme",AL34:AL170)</f>
        <v>786.1</v>
      </c>
      <c r="AM24" s="14">
        <f>SUMIF($A34:$A170,"Nilesh Girme",AM34:AM170)</f>
        <v>313</v>
      </c>
      <c r="AN24" s="14">
        <f>SUMIF($A$34:$A170,$B24,AN$34:AN170)</f>
        <v>17</v>
      </c>
      <c r="AO24" s="14"/>
      <c r="AP24" s="14">
        <f>SUMIF($A$34:$A170,$B24,AP$34:AP170)</f>
        <v>24</v>
      </c>
      <c r="AQ24" s="14"/>
      <c r="AR24" s="14">
        <f>SUMIF($A$34:$A170,$B24,AR$34:AR170)</f>
        <v>18</v>
      </c>
      <c r="AS24" s="14"/>
      <c r="AT24" s="14">
        <f>SUMIF($A$34:$A170,$B24,AT$34:AT170)</f>
        <v>13</v>
      </c>
      <c r="AU24" s="14"/>
      <c r="AV24" s="14">
        <f>SUMIF($A$34:$A170,$B24,AV$34:AV170)</f>
        <v>30</v>
      </c>
      <c r="AW24" s="14"/>
      <c r="AX24" s="14">
        <f>SUMIF($A$34:$A170,$B24,AX$34:AX170)</f>
        <v>49</v>
      </c>
      <c r="AY24" s="14"/>
      <c r="AZ24" s="14">
        <f>SUMIF($A$34:$A170,$B24,AZ$34:AZ170)</f>
        <v>131</v>
      </c>
      <c r="BA24" s="14"/>
      <c r="BB24" s="14">
        <f>SUMIF($A34:$A170,"Nilesh Girme",BB34:BB170)</f>
        <v>786.1</v>
      </c>
      <c r="BC24" s="14">
        <f>SUMIF($A34:$A170,"Nilesh Girme",BC34:BC170)</f>
        <v>282</v>
      </c>
      <c r="BD24" s="14">
        <f>SUMIF($A$34:$A170,$B24,BD$34:BD170)</f>
        <v>47</v>
      </c>
      <c r="BE24" s="14"/>
      <c r="BF24" s="14">
        <f>SUMIF($A$34:$A170,$B24,BF$34:BF170)</f>
        <v>27</v>
      </c>
      <c r="BG24" s="14"/>
      <c r="BH24" s="14">
        <f>SUMIF($A$34:$A170,$B24,BH$34:BH170)</f>
        <v>17</v>
      </c>
      <c r="BI24" s="14"/>
      <c r="BJ24" s="14">
        <f>SUMIF($A$34:$A170,$B24,BJ$34:BJ170)</f>
        <v>16</v>
      </c>
      <c r="BK24" s="14"/>
      <c r="BL24" s="14">
        <f>SUMIF($A$34:$A170,$B24,BL$34:BL170)</f>
        <v>34</v>
      </c>
      <c r="BM24" s="14"/>
      <c r="BN24" s="14">
        <f>SUMIF($A$34:$A170,$B24,BN$34:BN170)</f>
        <v>100</v>
      </c>
      <c r="BO24" s="14"/>
      <c r="BP24" s="14">
        <f>SUMIF($A$34:$A170,$B24,BP$34:BP170)</f>
        <v>139</v>
      </c>
      <c r="BQ24" s="14"/>
      <c r="BR24" s="14">
        <f>SUMIF($A$34:$A170,$B24,BR$34:BR170)</f>
        <v>60</v>
      </c>
      <c r="BS24" s="14"/>
      <c r="BT24" s="14">
        <f>SUMIF($A$34:$A170,$B24,BT$34:BT170)</f>
        <v>63</v>
      </c>
      <c r="BU24" s="14"/>
      <c r="BV24" s="14">
        <f>SUMIF($A$34:$A170,$B24,BV$34:BV170)</f>
        <v>72</v>
      </c>
      <c r="BW24" s="14"/>
      <c r="BX24" s="14">
        <f>SUMIF($A$34:$A170,$B24,BX$34:BX170)</f>
        <v>82</v>
      </c>
      <c r="BY24" s="14"/>
      <c r="BZ24" s="14">
        <f>SUMIF($A34:$A170,"Nilesh Girme",BZ34:BZ170)</f>
        <v>1235.3</v>
      </c>
      <c r="CA24" s="14">
        <f>SUMIF($A34:$A170,"Nilesh Girme",CA34:CA170)</f>
        <v>657</v>
      </c>
      <c r="CB24" s="14">
        <f>SUMIF($A34:$A170,"Nilesh Girme",CB34:CB170)</f>
        <v>3481.3</v>
      </c>
      <c r="CC24" s="14">
        <f>SUMIF($A34:$A170,"Nilesh Girme",CC34:CC170)</f>
        <v>1535</v>
      </c>
      <c r="CD24" s="166">
        <f t="shared" si="70"/>
        <v>0.440927239824203</v>
      </c>
      <c r="CE24" s="14">
        <f>SUMIF($A34:$A170,"Nilesh Girme",CE34:CE170)</f>
        <v>2243873.99</v>
      </c>
      <c r="CF24" s="14">
        <f>SUMIF($A34:$A170,"Nilesh Girme",CF34:CF170)</f>
        <v>665</v>
      </c>
      <c r="CG24" s="167">
        <f t="shared" si="67"/>
        <v>1.30827067669173</v>
      </c>
    </row>
    <row r="25" spans="1:85">
      <c r="A25" s="61" t="s">
        <v>318</v>
      </c>
      <c r="B25" s="11" t="s">
        <v>134</v>
      </c>
      <c r="C25" s="11"/>
      <c r="D25" s="11"/>
      <c r="E25" s="14">
        <f t="shared" si="66"/>
        <v>55.15</v>
      </c>
      <c r="F25" s="63">
        <f t="shared" si="68"/>
        <v>925</v>
      </c>
      <c r="G25" s="49">
        <f t="shared" si="69"/>
        <v>0.541046413008511</v>
      </c>
      <c r="H25" s="64"/>
      <c r="I25" s="64"/>
      <c r="J25" s="63">
        <f>SUMIF($A$34:$A172,$B25,J$34:J172)</f>
        <v>11</v>
      </c>
      <c r="K25" s="63"/>
      <c r="L25" s="14">
        <f>SUMIF($A$34:$A171,$B25,L$34:L171)</f>
        <v>15</v>
      </c>
      <c r="M25" s="14"/>
      <c r="N25" s="14">
        <f>SUMIF($A$34:$A171,$B25,N$34:N171)</f>
        <v>14</v>
      </c>
      <c r="O25" s="14"/>
      <c r="P25" s="14">
        <f>SUMIF($A$34:$A171,$B25,P$34:P171)</f>
        <v>22</v>
      </c>
      <c r="Q25" s="14"/>
      <c r="R25" s="14">
        <f>SUMIF($A$34:$A171,$B25,R$34:R171)</f>
        <v>50</v>
      </c>
      <c r="S25" s="14"/>
      <c r="T25" s="14">
        <f>SUMIF($A$34:$A171,$B25,T$34:T171)</f>
        <v>32</v>
      </c>
      <c r="U25" s="14"/>
      <c r="V25" s="14">
        <f>SUMIF($A$34:$A171,$B25,V$34:V171)</f>
        <v>330.9</v>
      </c>
      <c r="W25" s="14">
        <f>SUMIF($A$34:$A171,$B25,W$34:W171)</f>
        <v>144</v>
      </c>
      <c r="X25" s="14">
        <f>SUMIF($A$34:$A171,$B25,X$34:X171)</f>
        <v>35</v>
      </c>
      <c r="Y25" s="14"/>
      <c r="Z25" s="14">
        <f>SUMIF($A$34:$A171,$B25,Z$34:Z171)</f>
        <v>57</v>
      </c>
      <c r="AA25" s="14"/>
      <c r="AB25" s="14">
        <f>SUMIF($A$34:$A171,$B25,AB$34:AB171)</f>
        <v>84</v>
      </c>
      <c r="AC25" s="14"/>
      <c r="AD25" s="14">
        <f>SUMIF($A$34:$A171,$B25,AD$34:AD171)</f>
        <v>138</v>
      </c>
      <c r="AE25" s="14"/>
      <c r="AF25" s="14">
        <f>SUMIF($A$34:$A171,$B25,AF$34:AF171)</f>
        <v>129</v>
      </c>
      <c r="AG25" s="14"/>
      <c r="AH25" s="14">
        <f>SUMIF($A$34:$A171,$B25,AH$34:AH171)</f>
        <v>73</v>
      </c>
      <c r="AI25" s="14"/>
      <c r="AJ25" s="14">
        <f>SUMIF($A$34:$A171,$B25,AJ$34:AJ171)</f>
        <v>30</v>
      </c>
      <c r="AK25" s="14"/>
      <c r="AL25" s="14">
        <f>SUMIF($A34:$A170,"Priyadarshi",AL34:AL171)</f>
        <v>386.05</v>
      </c>
      <c r="AM25" s="14">
        <f>SUMIF($A34:$A170,"Priyadarshi",AM34:AM171)</f>
        <v>546</v>
      </c>
      <c r="AN25" s="14">
        <f>SUMIF($A$34:$A171,$B25,AN$34:AN171)</f>
        <v>23</v>
      </c>
      <c r="AO25" s="14"/>
      <c r="AP25" s="14">
        <f>SUMIF($A$34:$A171,$B25,AP$34:AP171)</f>
        <v>47</v>
      </c>
      <c r="AQ25" s="14"/>
      <c r="AR25" s="14">
        <f>SUMIF($A$34:$A171,$B25,AR$34:AR171)</f>
        <v>12</v>
      </c>
      <c r="AS25" s="14"/>
      <c r="AT25" s="14">
        <f>SUMIF($A$34:$A171,$B25,AT$34:AT171)</f>
        <v>15</v>
      </c>
      <c r="AU25" s="14"/>
      <c r="AV25" s="14">
        <f>SUMIF($A$34:$A171,$B25,AV$34:AV171)</f>
        <v>10</v>
      </c>
      <c r="AW25" s="14"/>
      <c r="AX25" s="14">
        <f>SUMIF($A$34:$A171,$B25,AX$34:AX171)</f>
        <v>5</v>
      </c>
      <c r="AY25" s="14"/>
      <c r="AZ25" s="14">
        <f>SUMIF($A$34:$A171,$B25,AZ$34:AZ171)</f>
        <v>9</v>
      </c>
      <c r="BA25" s="14"/>
      <c r="BB25" s="14">
        <f>SUMIF($A34:$A170,"Priyadarshi",BB34:BB171)</f>
        <v>386.05</v>
      </c>
      <c r="BC25" s="14">
        <f>SUMIF($A34:$A170,"Priyadarshi",BC34:BC171)</f>
        <v>121</v>
      </c>
      <c r="BD25" s="14">
        <f>SUMIF($A$34:$A171,$B25,BD$34:BD171)</f>
        <v>7</v>
      </c>
      <c r="BE25" s="14"/>
      <c r="BF25" s="14">
        <f>SUMIF($A$34:$A171,$B25,BF$34:BF171)</f>
        <v>4</v>
      </c>
      <c r="BG25" s="14"/>
      <c r="BH25" s="14">
        <f>SUMIF($A$34:$A171,$B25,BH$34:BH171)</f>
        <v>11</v>
      </c>
      <c r="BI25" s="14"/>
      <c r="BJ25" s="14">
        <f>SUMIF($A$34:$A171,$B25,BJ$34:BJ171)</f>
        <v>2</v>
      </c>
      <c r="BK25" s="14"/>
      <c r="BL25" s="14">
        <f>SUMIF($A$34:$A171,$B25,BL$34:BL171)</f>
        <v>4</v>
      </c>
      <c r="BM25" s="14"/>
      <c r="BN25" s="14">
        <f>SUMIF($A$34:$A171,$B25,BN$34:BN171)</f>
        <v>22</v>
      </c>
      <c r="BO25" s="14"/>
      <c r="BP25" s="14">
        <f>SUMIF($A$34:$A171,$B25,BP$34:BP171)</f>
        <v>14</v>
      </c>
      <c r="BQ25" s="14"/>
      <c r="BR25" s="14">
        <f>SUMIF($A$34:$A171,$B25,BR$34:BR171)</f>
        <v>9</v>
      </c>
      <c r="BS25" s="14"/>
      <c r="BT25" s="14">
        <f>SUMIF($A$34:$A171,$B25,BT$34:BT171)</f>
        <v>14</v>
      </c>
      <c r="BU25" s="14"/>
      <c r="BV25" s="14">
        <f>SUMIF($A$34:$A171,$B25,BV$34:BV171)</f>
        <v>24</v>
      </c>
      <c r="BW25" s="14"/>
      <c r="BX25" s="14">
        <f>SUMIF($A$34:$A171,$B25,BX$34:BX171)</f>
        <v>3</v>
      </c>
      <c r="BY25" s="14"/>
      <c r="BZ25" s="14">
        <f>SUMIF($A34:$A170,"Priyadarshi",BZ34:BZ171)</f>
        <v>606.65</v>
      </c>
      <c r="CA25" s="14">
        <f>SUMIF($A34:$A170,"Priyadarshi",CA34:CA171)</f>
        <v>114</v>
      </c>
      <c r="CB25" s="14">
        <f>SUMIF($A34:$A170,"Priyadarshi",CB34:CB171)</f>
        <v>1709.65</v>
      </c>
      <c r="CC25" s="14">
        <f>SUMIF($A34:$A170,"Priyadarshi",CC34:CC171)</f>
        <v>925</v>
      </c>
      <c r="CD25" s="166">
        <f t="shared" si="70"/>
        <v>0.541046413008511</v>
      </c>
      <c r="CE25" s="14">
        <f>SUMIF($A34:$A170,"Priyadarshi",CE34:CE171)</f>
        <v>1193579</v>
      </c>
      <c r="CF25" s="14">
        <f>SUMIF($A34:$A170,"Priyadarshi",CF34:CF171)</f>
        <v>1718</v>
      </c>
      <c r="CG25" s="167">
        <f t="shared" si="67"/>
        <v>-0.461583236321304</v>
      </c>
    </row>
    <row r="26" spans="1:85">
      <c r="A26" s="61" t="s">
        <v>318</v>
      </c>
      <c r="B26" s="11" t="s">
        <v>157</v>
      </c>
      <c r="C26" s="11"/>
      <c r="D26" s="11"/>
      <c r="E26" s="14">
        <f t="shared" si="66"/>
        <v>114.4</v>
      </c>
      <c r="F26" s="63">
        <f t="shared" si="68"/>
        <v>2510</v>
      </c>
      <c r="G26" s="49">
        <f t="shared" si="69"/>
        <v>0.70775998195353</v>
      </c>
      <c r="H26" s="64"/>
      <c r="I26" s="64"/>
      <c r="J26" s="63">
        <f>SUMIF($A$34:$A173,$B26,J$34:J173)</f>
        <v>46</v>
      </c>
      <c r="K26" s="63"/>
      <c r="L26" s="14">
        <f>SUMIF($A$34:$A172,$B26,L$34:L172)</f>
        <v>70</v>
      </c>
      <c r="M26" s="14"/>
      <c r="N26" s="14">
        <f>SUMIF($A$34:$A172,$B26,N$34:N172)</f>
        <v>73</v>
      </c>
      <c r="O26" s="14"/>
      <c r="P26" s="14">
        <f>SUMIF($A$34:$A172,$B26,P$34:P172)</f>
        <v>40</v>
      </c>
      <c r="Q26" s="14"/>
      <c r="R26" s="14">
        <f>SUMIF($A$34:$A172,$B26,R$34:R172)</f>
        <v>71</v>
      </c>
      <c r="S26" s="14"/>
      <c r="T26" s="14">
        <f>SUMIF($A$34:$A172,$B26,T$34:T172)</f>
        <v>124</v>
      </c>
      <c r="U26" s="14"/>
      <c r="V26" s="14">
        <f>SUMIF($A$34:$A172,$B26,V$34:V172)</f>
        <v>686.4</v>
      </c>
      <c r="W26" s="14">
        <f>SUMIF($A$34:$A172,$B26,W$34:W172)</f>
        <v>424</v>
      </c>
      <c r="X26" s="14">
        <f>SUMIF($A$34:$A172,$B26,X$34:X172)</f>
        <v>72</v>
      </c>
      <c r="Y26" s="14"/>
      <c r="Z26" s="14">
        <f>SUMIF($A$34:$A172,$B26,Z$34:Z172)</f>
        <v>68</v>
      </c>
      <c r="AA26" s="14"/>
      <c r="AB26" s="14">
        <f>SUMIF($A$34:$A172,$B26,AB$34:AB172)</f>
        <v>96</v>
      </c>
      <c r="AC26" s="14"/>
      <c r="AD26" s="14">
        <f>SUMIF($A$34:$A172,$B26,AD$34:AD172)</f>
        <v>99</v>
      </c>
      <c r="AE26" s="14"/>
      <c r="AF26" s="14">
        <f>SUMIF($A$34:$A172,$B26,AF$34:AF172)</f>
        <v>71</v>
      </c>
      <c r="AG26" s="14"/>
      <c r="AH26" s="14">
        <f>SUMIF($A$34:$A172,$B26,AH$34:AH172)</f>
        <v>91</v>
      </c>
      <c r="AI26" s="14"/>
      <c r="AJ26" s="14">
        <f>SUMIF($A$34:$A172,$B26,AJ$34:AJ172)</f>
        <v>109</v>
      </c>
      <c r="AK26" s="14"/>
      <c r="AL26" s="14">
        <f>SUMIF($A34:$A172,"Rakesh",AL34:AL172)</f>
        <v>800.8</v>
      </c>
      <c r="AM26" s="14">
        <f>SUMIF($A34:$A172,"Rakesh",AM34:AM172)</f>
        <v>606</v>
      </c>
      <c r="AN26" s="14">
        <f>SUMIF($A$34:$A172,$B26,AN$34:AN172)</f>
        <v>49</v>
      </c>
      <c r="AO26" s="14"/>
      <c r="AP26" s="14">
        <f>SUMIF($A$34:$A172,$B26,AP$34:AP172)</f>
        <v>181</v>
      </c>
      <c r="AQ26" s="14"/>
      <c r="AR26" s="14">
        <f>SUMIF($A$34:$A172,$B26,AR$34:AR172)</f>
        <v>35</v>
      </c>
      <c r="AS26" s="14"/>
      <c r="AT26" s="14">
        <f>SUMIF($A$34:$A172,$B26,AT$34:AT172)</f>
        <v>75</v>
      </c>
      <c r="AU26" s="14"/>
      <c r="AV26" s="14">
        <f>SUMIF($A$34:$A172,$B26,AV$34:AV172)</f>
        <v>31</v>
      </c>
      <c r="AW26" s="14"/>
      <c r="AX26" s="14">
        <f>SUMIF($A$34:$A172,$B26,AX$34:AX172)</f>
        <v>48</v>
      </c>
      <c r="AY26" s="14"/>
      <c r="AZ26" s="14">
        <f>SUMIF($A$34:$A172,$B26,AZ$34:AZ172)</f>
        <v>50</v>
      </c>
      <c r="BA26" s="14"/>
      <c r="BB26" s="14">
        <f>SUMIF($A34:$A172,"Rakesh",BB34:BB172)</f>
        <v>800.8</v>
      </c>
      <c r="BC26" s="14">
        <f>SUMIF($A34:$A172,"Rakesh",BC34:BC172)</f>
        <v>469</v>
      </c>
      <c r="BD26" s="14">
        <f>SUMIF($A$34:$A172,$B26,BD$34:BD172)</f>
        <v>117</v>
      </c>
      <c r="BE26" s="14"/>
      <c r="BF26" s="14">
        <f>SUMIF($A$34:$A172,$B26,BF$34:BF172)</f>
        <v>60</v>
      </c>
      <c r="BG26" s="14"/>
      <c r="BH26" s="14">
        <f>SUMIF($A$34:$A172,$B26,BH$34:BH172)</f>
        <v>39</v>
      </c>
      <c r="BI26" s="14"/>
      <c r="BJ26" s="14">
        <f>SUMIF($A$34:$A172,$B26,BJ$34:BJ172)</f>
        <v>75</v>
      </c>
      <c r="BK26" s="14"/>
      <c r="BL26" s="14">
        <f>SUMIF($A$34:$A172,$B26,BL$34:BL172)</f>
        <v>121</v>
      </c>
      <c r="BM26" s="14"/>
      <c r="BN26" s="14">
        <f>SUMIF($A$34:$A172,$B26,BN$34:BN172)</f>
        <v>94</v>
      </c>
      <c r="BO26" s="14"/>
      <c r="BP26" s="14">
        <f>SUMIF($A$34:$A172,$B26,BP$34:BP172)</f>
        <v>134</v>
      </c>
      <c r="BQ26" s="14"/>
      <c r="BR26" s="14">
        <f>SUMIF($A$34:$A172,$B26,BR$34:BR172)</f>
        <v>74</v>
      </c>
      <c r="BS26" s="14"/>
      <c r="BT26" s="14">
        <f>SUMIF($A$34:$A172,$B26,BT$34:BT172)</f>
        <v>86</v>
      </c>
      <c r="BU26" s="14"/>
      <c r="BV26" s="14">
        <f>SUMIF($A$34:$A172,$B26,BV$34:BV172)</f>
        <v>114</v>
      </c>
      <c r="BW26" s="14"/>
      <c r="BX26" s="14">
        <f>SUMIF($A$34:$A172,$B26,BX$34:BX172)</f>
        <v>97</v>
      </c>
      <c r="BY26" s="14"/>
      <c r="BZ26" s="14">
        <f>SUMIF($A34:$A172,"Rakesh",BZ34:BZ172)</f>
        <v>1258.4</v>
      </c>
      <c r="CA26" s="14">
        <f>SUMIF($A34:$A172,"Rakesh",CA34:CA172)</f>
        <v>1011</v>
      </c>
      <c r="CB26" s="14">
        <f>SUMIF($A34:$A172,"Rakesh",CB34:CB172)</f>
        <v>3546.4</v>
      </c>
      <c r="CC26" s="14">
        <f>SUMIF($A34:$A172,"Rakesh",CC34:CC172)</f>
        <v>2510</v>
      </c>
      <c r="CD26" s="166">
        <f t="shared" si="70"/>
        <v>0.70775998195353</v>
      </c>
      <c r="CE26" s="14">
        <f>SUMIF($A34:$A172,"Rakesh",CE34:CE172)</f>
        <v>2521868.01</v>
      </c>
      <c r="CF26" s="14">
        <f>SUMIF($A34:$A172,"Rakesh",CF34:CF172)</f>
        <v>987</v>
      </c>
      <c r="CG26" s="167">
        <f t="shared" si="67"/>
        <v>1.54305977710233</v>
      </c>
    </row>
    <row r="27" spans="1:85">
      <c r="A27" s="61" t="s">
        <v>318</v>
      </c>
      <c r="B27" s="12" t="s">
        <v>319</v>
      </c>
      <c r="C27" s="12"/>
      <c r="D27" s="12"/>
      <c r="E27" s="14">
        <f t="shared" si="66"/>
        <v>84.15</v>
      </c>
      <c r="F27" s="63">
        <f t="shared" si="68"/>
        <v>1086</v>
      </c>
      <c r="G27" s="49">
        <f t="shared" si="69"/>
        <v>0.416307285377494</v>
      </c>
      <c r="H27" s="64"/>
      <c r="I27" s="64"/>
      <c r="J27" s="63">
        <f>SUMIF($A$34:$A174,$B27,J$34:J174)</f>
        <v>8</v>
      </c>
      <c r="K27" s="63"/>
      <c r="L27" s="14">
        <f>SUMIF($A$34:$A173,$B27,L$34:L173)</f>
        <v>24</v>
      </c>
      <c r="M27" s="14"/>
      <c r="N27" s="14">
        <f>SUMIF($A$34:$A173,$B27,N$34:N173)</f>
        <v>28</v>
      </c>
      <c r="O27" s="14"/>
      <c r="P27" s="14">
        <f>SUMIF($A$34:$A173,$B27,P$34:P173)</f>
        <v>31</v>
      </c>
      <c r="Q27" s="14"/>
      <c r="R27" s="14">
        <f>SUMIF($A$34:$A173,$B27,R$34:R173)</f>
        <v>39</v>
      </c>
      <c r="S27" s="14"/>
      <c r="T27" s="14">
        <f>SUMIF($A$34:$A173,$B27,T$34:T173)</f>
        <v>65</v>
      </c>
      <c r="U27" s="14"/>
      <c r="V27" s="14">
        <f>SUMIF($A$34:$A173,$B27,V$34:V173)</f>
        <v>504.9</v>
      </c>
      <c r="W27" s="14">
        <f>SUMIF($A$34:$A173,$B27,W$34:W173)</f>
        <v>195</v>
      </c>
      <c r="X27" s="14">
        <f>SUMIF($A$34:$A173,$B27,X$34:X173)</f>
        <v>46</v>
      </c>
      <c r="Y27" s="14"/>
      <c r="Z27" s="14">
        <f>SUMIF($A$34:$A173,$B27,Z$34:Z173)</f>
        <v>30</v>
      </c>
      <c r="AA27" s="14"/>
      <c r="AB27" s="14">
        <f>SUMIF($A$34:$A173,$B27,AB$34:AB173)</f>
        <v>36</v>
      </c>
      <c r="AC27" s="14"/>
      <c r="AD27" s="14">
        <f>SUMIF($A$34:$A173,$B27,AD$34:AD173)</f>
        <v>35</v>
      </c>
      <c r="AE27" s="14"/>
      <c r="AF27" s="14">
        <f>SUMIF($A$34:$A173,$B27,AF$34:AF173)</f>
        <v>14</v>
      </c>
      <c r="AG27" s="14"/>
      <c r="AH27" s="14">
        <f>SUMIF($A$34:$A173,$B27,AH$34:AH173)</f>
        <v>26</v>
      </c>
      <c r="AI27" s="14"/>
      <c r="AJ27" s="14">
        <f>SUMIF($A$34:$A173,$B27,AJ$34:AJ173)</f>
        <v>62</v>
      </c>
      <c r="AK27" s="14"/>
      <c r="AL27" s="14">
        <f>SUMIF($A$34:$A$168,$B$27,AL34:AL168)</f>
        <v>589.05</v>
      </c>
      <c r="AM27" s="14">
        <f>SUMIF($A$34:$A$168,$B$27,AM34:AM168)</f>
        <v>249</v>
      </c>
      <c r="AN27" s="14">
        <f>SUMIF($A$34:$A173,$B27,AN$34:AN173)</f>
        <v>28</v>
      </c>
      <c r="AO27" s="14"/>
      <c r="AP27" s="14">
        <f>SUMIF($A$34:$A173,$B27,AP$34:AP173)</f>
        <v>19</v>
      </c>
      <c r="AQ27" s="14"/>
      <c r="AR27" s="14">
        <f>SUMIF($A$34:$A173,$B27,AR$34:AR173)</f>
        <v>39</v>
      </c>
      <c r="AS27" s="14"/>
      <c r="AT27" s="14">
        <f>SUMIF($A$34:$A173,$B27,AT$34:AT173)</f>
        <v>29</v>
      </c>
      <c r="AU27" s="14"/>
      <c r="AV27" s="14">
        <f>SUMIF($A$34:$A173,$B27,AV$34:AV173)</f>
        <v>43</v>
      </c>
      <c r="AW27" s="14"/>
      <c r="AX27" s="14">
        <f>SUMIF($A$34:$A173,$B27,AX$34:AX173)</f>
        <v>45</v>
      </c>
      <c r="AY27" s="14"/>
      <c r="AZ27" s="14">
        <f>SUMIF($A$34:$A173,$B27,AZ$34:AZ173)</f>
        <v>42</v>
      </c>
      <c r="BA27" s="14"/>
      <c r="BB27" s="14">
        <f>SUMIF($A$34:$A$168,$B$27,BB34:BB168)</f>
        <v>589.05</v>
      </c>
      <c r="BC27" s="14">
        <f>SUMIF($A$34:$A$168,$B$27,BC34:BC168)</f>
        <v>245</v>
      </c>
      <c r="BD27" s="14">
        <f>SUMIF($A$34:$A173,$B27,BD$34:BD173)</f>
        <v>18</v>
      </c>
      <c r="BE27" s="14"/>
      <c r="BF27" s="14">
        <f>SUMIF($A$34:$A173,$B27,BF$34:BF173)</f>
        <v>12</v>
      </c>
      <c r="BG27" s="14"/>
      <c r="BH27" s="14">
        <f>SUMIF($A$34:$A173,$B27,BH$34:BH173)</f>
        <v>35</v>
      </c>
      <c r="BI27" s="14"/>
      <c r="BJ27" s="14">
        <f>SUMIF($A$34:$A173,$B27,BJ$34:BJ173)</f>
        <v>18</v>
      </c>
      <c r="BK27" s="14"/>
      <c r="BL27" s="14">
        <f>SUMIF($A$34:$A173,$B27,BL$34:BL173)</f>
        <v>32</v>
      </c>
      <c r="BM27" s="14"/>
      <c r="BN27" s="14">
        <f>SUMIF($A$34:$A173,$B27,BN$34:BN173)</f>
        <v>44</v>
      </c>
      <c r="BO27" s="14"/>
      <c r="BP27" s="14">
        <f>SUMIF($A$34:$A173,$B27,BP$34:BP173)</f>
        <v>65</v>
      </c>
      <c r="BQ27" s="14"/>
      <c r="BR27" s="14">
        <f>SUMIF($A$34:$A173,$B27,BR$34:BR173)</f>
        <v>37</v>
      </c>
      <c r="BS27" s="14"/>
      <c r="BT27" s="14">
        <f>SUMIF($A$34:$A173,$B27,BT$34:BT173)</f>
        <v>43</v>
      </c>
      <c r="BU27" s="14"/>
      <c r="BV27" s="14">
        <f>SUMIF($A$34:$A173,$B27,BV$34:BV173)</f>
        <v>81</v>
      </c>
      <c r="BW27" s="14"/>
      <c r="BX27" s="14">
        <f>SUMIF($A$34:$A173,$B27,BX$34:BX173)</f>
        <v>12</v>
      </c>
      <c r="BY27" s="14"/>
      <c r="BZ27" s="14">
        <f>SUMIF($A$34:$A$168,$B$27,BZ34:BZ168)</f>
        <v>925.65</v>
      </c>
      <c r="CA27" s="14">
        <f>SUMIF($A$34:$A$168,$B$27,CA34:CA168)</f>
        <v>397</v>
      </c>
      <c r="CB27" s="14">
        <f>SUMIF($A$34:$A$168,$B$27,CB34:CB168)</f>
        <v>2608.65</v>
      </c>
      <c r="CC27" s="14">
        <f>SUMIF($A$34:$A$168,$B$27,CC34:CC168)</f>
        <v>1086</v>
      </c>
      <c r="CD27" s="166">
        <f t="shared" si="70"/>
        <v>0.416307285377494</v>
      </c>
      <c r="CE27" s="14">
        <f>SUMIF($A$34:$A$168,$B$27,CE34:CE168)</f>
        <v>1840054.97</v>
      </c>
      <c r="CF27" s="14">
        <f>SUMIF($A$34:$A$168,$B$27,CF34:CF168)</f>
        <v>727</v>
      </c>
      <c r="CG27" s="167">
        <f t="shared" si="67"/>
        <v>0.493810178817056</v>
      </c>
    </row>
    <row r="28" spans="1:85">
      <c r="A28" s="61" t="s">
        <v>318</v>
      </c>
      <c r="B28" s="11" t="s">
        <v>320</v>
      </c>
      <c r="C28" s="11"/>
      <c r="D28" s="11"/>
      <c r="E28" s="14">
        <f t="shared" si="66"/>
        <v>91.25</v>
      </c>
      <c r="F28" s="63">
        <f t="shared" si="68"/>
        <v>591</v>
      </c>
      <c r="G28" s="49">
        <f t="shared" si="69"/>
        <v>0.208926204153778</v>
      </c>
      <c r="H28" s="64"/>
      <c r="I28" s="64"/>
      <c r="J28" s="63">
        <f>SUMIF($A$34:$A168,$B28,J$34:J168)</f>
        <v>11</v>
      </c>
      <c r="K28" s="63"/>
      <c r="L28" s="63">
        <f>SUMIF($A$34:$A168,$B28,L$34:L168)</f>
        <v>10</v>
      </c>
      <c r="M28" s="63"/>
      <c r="N28" s="63">
        <f>SUMIF($A$34:$A168,$B28,N$34:N168)</f>
        <v>14</v>
      </c>
      <c r="O28" s="63"/>
      <c r="P28" s="63">
        <f>SUMIF($A$34:$A168,$B28,P$34:P168)</f>
        <v>9</v>
      </c>
      <c r="Q28" s="63"/>
      <c r="R28" s="63">
        <f>SUMIF($A$34:$A168,$B28,R$34:R168)</f>
        <v>13</v>
      </c>
      <c r="S28" s="63"/>
      <c r="T28" s="63">
        <f>SUMIF($A$34:$A168,$B28,T$34:T168)</f>
        <v>28</v>
      </c>
      <c r="U28" s="63"/>
      <c r="V28" s="63">
        <f>SUMIF($A$34:$A168,$B28,V$34:V168)</f>
        <v>547.5</v>
      </c>
      <c r="W28" s="63">
        <f>SUMIF($A$34:$A168,$B28,W$34:W168)</f>
        <v>85</v>
      </c>
      <c r="X28" s="63">
        <f>SUMIF($A$34:$A168,$B28,X$34:X168)</f>
        <v>19</v>
      </c>
      <c r="Y28" s="63"/>
      <c r="Z28" s="63">
        <f>SUMIF($A$34:$A168,$B28,Z$34:Z168)</f>
        <v>7</v>
      </c>
      <c r="AA28" s="63"/>
      <c r="AB28" s="63">
        <f>SUMIF($A$34:$A168,$B28,AB$34:AB168)</f>
        <v>10</v>
      </c>
      <c r="AC28" s="63"/>
      <c r="AD28" s="63">
        <f>SUMIF($A$34:$A168,$B28,AD$34:AD168)</f>
        <v>14</v>
      </c>
      <c r="AE28" s="63"/>
      <c r="AF28" s="63">
        <f>SUMIF($A$34:$A168,$B28,AF$34:AF168)</f>
        <v>27</v>
      </c>
      <c r="AG28" s="63"/>
      <c r="AH28" s="63">
        <f>SUMIF($A$34:$A168,$B28,AH$34:AH168)</f>
        <v>25</v>
      </c>
      <c r="AI28" s="63"/>
      <c r="AJ28" s="63">
        <f>SUMIF($A$34:$A168,$B28,AJ$34:AJ168)</f>
        <v>18</v>
      </c>
      <c r="AK28" s="63"/>
      <c r="AL28" s="63">
        <f>SUMIF($A$34:$A168,$B28,AL$34:AL168)</f>
        <v>638.75</v>
      </c>
      <c r="AM28" s="63">
        <f>SUMIF($A$34:$A168,$B28,AM$34:AM168)</f>
        <v>120</v>
      </c>
      <c r="AN28" s="63">
        <f>SUMIF($A$34:$A168,$B28,AN$34:AN168)</f>
        <v>8</v>
      </c>
      <c r="AO28" s="63"/>
      <c r="AP28" s="63">
        <f>SUMIF($A$34:$A168,$B28,AP$34:AP168)</f>
        <v>5</v>
      </c>
      <c r="AQ28" s="63"/>
      <c r="AR28" s="63">
        <f>SUMIF($A$34:$A168,$B28,AR$34:AR168)</f>
        <v>7</v>
      </c>
      <c r="AS28" s="63"/>
      <c r="AT28" s="63">
        <f>SUMIF($A$34:$A168,$B28,AT$34:AT168)</f>
        <v>8</v>
      </c>
      <c r="AU28" s="63"/>
      <c r="AV28" s="63">
        <f>SUMIF($A$34:$A168,$B28,AV$34:AV168)</f>
        <v>13</v>
      </c>
      <c r="AW28" s="63"/>
      <c r="AX28" s="63">
        <f>SUMIF($A$34:$A168,$B28,AX$34:AX168)</f>
        <v>42</v>
      </c>
      <c r="AY28" s="63"/>
      <c r="AZ28" s="63">
        <f>SUMIF($A$34:$A168,$B28,AZ$34:AZ168)</f>
        <v>23</v>
      </c>
      <c r="BA28" s="63"/>
      <c r="BB28" s="63">
        <f>SUMIF($A$34:$A168,$B28,BB$34:BB168)</f>
        <v>638.75</v>
      </c>
      <c r="BC28" s="63">
        <f>SUMIF($A$34:$A168,$B28,BC$34:BC168)</f>
        <v>106</v>
      </c>
      <c r="BD28" s="63">
        <f>SUMIF($A$34:$A168,$B28,BD$34:BD168)</f>
        <v>9</v>
      </c>
      <c r="BE28" s="63"/>
      <c r="BF28" s="63">
        <f>SUMIF($A$34:$A168,$B28,BF$34:BF168)</f>
        <v>18</v>
      </c>
      <c r="BG28" s="63"/>
      <c r="BH28" s="63">
        <f>SUMIF($A$34:$A168,$B28,BH$34:BH168)</f>
        <v>14</v>
      </c>
      <c r="BI28" s="63"/>
      <c r="BJ28" s="63">
        <f>SUMIF($A$34:$A168,$B28,BJ$34:BJ168)</f>
        <v>29</v>
      </c>
      <c r="BK28" s="63"/>
      <c r="BL28" s="63">
        <f>SUMIF($A$34:$A168,$B28,BL$34:BL168)</f>
        <v>20</v>
      </c>
      <c r="BM28" s="63"/>
      <c r="BN28" s="63">
        <f>SUMIF($A$34:$A168,$B28,BN$34:BN168)</f>
        <v>40</v>
      </c>
      <c r="BO28" s="63"/>
      <c r="BP28" s="63">
        <f>SUMIF($A$34:$A168,$B28,BP$34:BP168)</f>
        <v>41</v>
      </c>
      <c r="BQ28" s="63"/>
      <c r="BR28" s="63">
        <f>SUMIF($A$34:$A168,$B28,BR$34:BR168)</f>
        <v>14</v>
      </c>
      <c r="BS28" s="63"/>
      <c r="BT28" s="63">
        <f>SUMIF($A$34:$A168,$B28,BT$34:BT168)</f>
        <v>44</v>
      </c>
      <c r="BU28" s="63"/>
      <c r="BV28" s="63">
        <f>SUMIF($A$34:$A168,$B28,BV$34:BV168)</f>
        <v>23</v>
      </c>
      <c r="BW28" s="63"/>
      <c r="BX28" s="63">
        <f>SUMIF($A$34:$A168,$B28,BX$34:BX168)</f>
        <v>28</v>
      </c>
      <c r="BY28" s="63"/>
      <c r="BZ28" s="63">
        <f>SUMIF($A$34:$A168,$B28,BZ$34:BZ168)</f>
        <v>1003.75</v>
      </c>
      <c r="CA28" s="63">
        <f>SUMIF($A$34:$A168,$B28,CA$34:CA168)</f>
        <v>280</v>
      </c>
      <c r="CB28" s="63">
        <f>SUMIF($A$34:$A168,$B28,CB$34:CB168)</f>
        <v>2828.75</v>
      </c>
      <c r="CC28" s="63">
        <f>SUMIF($A$34:$A168,$B28,CC$34:CC168)</f>
        <v>591</v>
      </c>
      <c r="CD28" s="166">
        <f t="shared" si="70"/>
        <v>0.208926204153778</v>
      </c>
      <c r="CE28" s="63">
        <f>SUMIF($A$34:$A168,$B28,CE$34:CE168)</f>
        <v>910132.84</v>
      </c>
      <c r="CF28" s="63">
        <f>SUMIF($A$34:$A168,$B28,CF$34:CF168)</f>
        <v>840</v>
      </c>
      <c r="CG28" s="167">
        <f t="shared" si="67"/>
        <v>-0.296428571428571</v>
      </c>
    </row>
    <row r="29" s="3" customFormat="1" spans="1:85">
      <c r="A29" s="61" t="s">
        <v>318</v>
      </c>
      <c r="B29" s="65" t="s">
        <v>0</v>
      </c>
      <c r="C29" s="46"/>
      <c r="D29" s="46"/>
      <c r="E29" s="66">
        <f>SUM(E21:E28)</f>
        <v>1191</v>
      </c>
      <c r="F29" s="66">
        <f ca="1">SUM(F21:F28)</f>
        <v>22340</v>
      </c>
      <c r="G29" s="49">
        <f ca="1" t="shared" si="69"/>
        <v>0.605075702174914</v>
      </c>
      <c r="H29" s="50"/>
      <c r="I29" s="50"/>
      <c r="J29" s="66">
        <f>SUM(J21:J28)</f>
        <v>442</v>
      </c>
      <c r="K29" s="66"/>
      <c r="L29" s="66">
        <f>SUM(L21:L28)</f>
        <v>617</v>
      </c>
      <c r="M29" s="66"/>
      <c r="N29" s="66">
        <f>SUM(N21:N28)</f>
        <v>574</v>
      </c>
      <c r="O29" s="66"/>
      <c r="P29" s="66">
        <f>SUM(P21:P28)</f>
        <v>647</v>
      </c>
      <c r="Q29" s="66"/>
      <c r="R29" s="66">
        <f>SUM(R21:R28)</f>
        <v>1082</v>
      </c>
      <c r="S29" s="66"/>
      <c r="T29" s="66">
        <f>SUM(T21:T28)</f>
        <v>1564</v>
      </c>
      <c r="U29" s="66"/>
      <c r="V29" s="66">
        <f>SUM(V21:V28)</f>
        <v>7146</v>
      </c>
      <c r="W29" s="100">
        <f>SUM(W21:W28)</f>
        <v>4926</v>
      </c>
      <c r="X29" s="66">
        <f>SUM(X21:X28)</f>
        <v>897</v>
      </c>
      <c r="Y29" s="66"/>
      <c r="Z29" s="66">
        <f>SUM(Z21:Z28)</f>
        <v>893</v>
      </c>
      <c r="AA29" s="66"/>
      <c r="AB29" s="66">
        <f>SUM(AB21:AB28)</f>
        <v>1087</v>
      </c>
      <c r="AC29" s="66"/>
      <c r="AD29" s="66">
        <f>SUM(AD21:AD28)</f>
        <v>1483</v>
      </c>
      <c r="AE29" s="66"/>
      <c r="AF29" s="66">
        <f>SUM(AF21:AF28)</f>
        <v>1853</v>
      </c>
      <c r="AG29" s="66"/>
      <c r="AH29" s="66">
        <f>SUM(AH21:AH28)</f>
        <v>1007</v>
      </c>
      <c r="AI29" s="66"/>
      <c r="AJ29" s="66">
        <f>SUM(AJ21:AJ28)</f>
        <v>801</v>
      </c>
      <c r="AK29" s="66"/>
      <c r="AL29" s="66">
        <f ca="1">SUM(AL21:AL28)</f>
        <v>8337</v>
      </c>
      <c r="AM29" s="100">
        <f ca="1">SUM(AM21:AM28)</f>
        <v>8021</v>
      </c>
      <c r="AN29" s="66">
        <f>SUM(AN21:AN28)</f>
        <v>435</v>
      </c>
      <c r="AO29" s="66"/>
      <c r="AP29" s="66">
        <f>SUM(AP21:AP28)</f>
        <v>487</v>
      </c>
      <c r="AQ29" s="66"/>
      <c r="AR29" s="66">
        <f>SUM(AR21:AR28)</f>
        <v>348</v>
      </c>
      <c r="AS29" s="66"/>
      <c r="AT29" s="66">
        <f>SUM(AT21:AT28)</f>
        <v>360</v>
      </c>
      <c r="AU29" s="66"/>
      <c r="AV29" s="66">
        <f>SUM(AV21:AV28)</f>
        <v>331</v>
      </c>
      <c r="AW29" s="66"/>
      <c r="AX29" s="66">
        <f>SUM(AX21:AX28)</f>
        <v>531</v>
      </c>
      <c r="AY29" s="66"/>
      <c r="AZ29" s="66">
        <f t="shared" ref="AZ29:BD29" si="71">SUM(AZ21:AZ28)</f>
        <v>795</v>
      </c>
      <c r="BA29" s="66"/>
      <c r="BB29" s="66">
        <f ca="1" t="shared" si="71"/>
        <v>8337</v>
      </c>
      <c r="BC29" s="66">
        <f ca="1" t="shared" si="71"/>
        <v>3287</v>
      </c>
      <c r="BD29" s="66">
        <f t="shared" si="71"/>
        <v>502</v>
      </c>
      <c r="BE29" s="66"/>
      <c r="BF29" s="66">
        <f t="shared" ref="BF29:BJ29" si="72">SUM(BF21:BF28)</f>
        <v>362</v>
      </c>
      <c r="BG29" s="66"/>
      <c r="BH29" s="66">
        <f t="shared" si="72"/>
        <v>404</v>
      </c>
      <c r="BI29" s="66"/>
      <c r="BJ29" s="66">
        <f t="shared" si="72"/>
        <v>428</v>
      </c>
      <c r="BK29" s="66"/>
      <c r="BL29" s="66">
        <f t="shared" ref="BL29:BP29" si="73">SUM(BL21:BL28)</f>
        <v>468</v>
      </c>
      <c r="BM29" s="66"/>
      <c r="BN29" s="66">
        <f t="shared" si="73"/>
        <v>739</v>
      </c>
      <c r="BO29" s="66"/>
      <c r="BP29" s="66">
        <f t="shared" si="73"/>
        <v>957</v>
      </c>
      <c r="BQ29" s="66"/>
      <c r="BR29" s="66">
        <f t="shared" ref="BR29:BV29" si="74">SUM(BR21:BR28)</f>
        <v>484</v>
      </c>
      <c r="BS29" s="66"/>
      <c r="BT29" s="66">
        <f t="shared" si="74"/>
        <v>574</v>
      </c>
      <c r="BU29" s="66"/>
      <c r="BV29" s="66">
        <f t="shared" si="74"/>
        <v>669</v>
      </c>
      <c r="BW29" s="66"/>
      <c r="BX29" s="66">
        <f>SUM(BX21:BX28)</f>
        <v>519</v>
      </c>
      <c r="BY29" s="66"/>
      <c r="BZ29" s="66">
        <f ca="1" t="shared" ref="BZ29:CC29" si="75">SUM(BZ21:BZ28)</f>
        <v>13101</v>
      </c>
      <c r="CA29" s="66">
        <f ca="1" t="shared" si="75"/>
        <v>6106</v>
      </c>
      <c r="CB29" s="66">
        <f ca="1" t="shared" si="75"/>
        <v>36921</v>
      </c>
      <c r="CC29" s="66">
        <f ca="1" t="shared" si="75"/>
        <v>22340</v>
      </c>
      <c r="CD29" s="166">
        <f ca="1" t="shared" si="70"/>
        <v>0.605075702174914</v>
      </c>
      <c r="CE29" s="66">
        <f ca="1">SUM(CE21:CE28)</f>
        <v>28172152.34</v>
      </c>
      <c r="CF29" s="66">
        <f ca="1">SUM(CF21:CF28)</f>
        <v>16497</v>
      </c>
      <c r="CG29" s="168">
        <f ca="1" t="shared" si="67"/>
        <v>0.354185609504758</v>
      </c>
    </row>
    <row r="30" s="5" customFormat="1" ht="9" customHeight="1" spans="1:8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169"/>
      <c r="CG30" s="169"/>
    </row>
    <row r="31" s="5" customFormat="1" ht="21" customHeight="1" spans="1:85">
      <c r="A31" s="67"/>
      <c r="B31" s="68"/>
      <c r="C31" s="68"/>
      <c r="D31" s="68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 t="s">
        <v>307</v>
      </c>
      <c r="W31" s="101" t="s">
        <v>308</v>
      </c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 t="s">
        <v>307</v>
      </c>
      <c r="AM31" s="101" t="s">
        <v>308</v>
      </c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 t="s">
        <v>307</v>
      </c>
      <c r="BC31" s="101" t="s">
        <v>308</v>
      </c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 t="s">
        <v>307</v>
      </c>
      <c r="CA31" s="101" t="s">
        <v>308</v>
      </c>
      <c r="CB31" s="101" t="s">
        <v>206</v>
      </c>
      <c r="CC31" s="169"/>
      <c r="CD31" s="169"/>
      <c r="CE31" s="169"/>
      <c r="CF31" s="169"/>
      <c r="CG31" s="169"/>
    </row>
    <row r="32" spans="1:86">
      <c r="A32" s="62"/>
      <c r="B32" s="70"/>
      <c r="C32" s="70"/>
      <c r="D32" s="70"/>
      <c r="E32" s="71"/>
      <c r="F32" s="71" t="s">
        <v>0</v>
      </c>
      <c r="G32" s="72">
        <f>SUBTOTAL(9,G34:G168)</f>
        <v>1191</v>
      </c>
      <c r="H32" s="73"/>
      <c r="I32" s="73"/>
      <c r="J32" s="71">
        <f>SUBTOTAL(9,J34:J168)</f>
        <v>442</v>
      </c>
      <c r="K32" s="71"/>
      <c r="L32" s="71">
        <f>SUBTOTAL(9,L34:L168)</f>
        <v>617</v>
      </c>
      <c r="M32" s="71"/>
      <c r="N32" s="71">
        <f>SUBTOTAL(9,N34:N168)</f>
        <v>574</v>
      </c>
      <c r="O32" s="71"/>
      <c r="P32" s="71">
        <f>SUBTOTAL(9,P34:P168)</f>
        <v>647</v>
      </c>
      <c r="Q32" s="71"/>
      <c r="R32" s="71">
        <f>SUBTOTAL(9,R34:R168)</f>
        <v>1082</v>
      </c>
      <c r="S32" s="71"/>
      <c r="T32" s="71">
        <f>SUBTOTAL(9,T34:T168)</f>
        <v>1564</v>
      </c>
      <c r="U32" s="71"/>
      <c r="V32" s="102"/>
      <c r="W32" s="102"/>
      <c r="X32" s="71">
        <f>SUBTOTAL(9,X34:X168)</f>
        <v>897</v>
      </c>
      <c r="Y32" s="71"/>
      <c r="Z32" s="71">
        <f>SUBTOTAL(9,Z34:Z168)</f>
        <v>893</v>
      </c>
      <c r="AA32" s="71"/>
      <c r="AB32" s="71">
        <f>SUBTOTAL(9,AB34:AB168)</f>
        <v>1087</v>
      </c>
      <c r="AC32" s="71"/>
      <c r="AD32" s="71">
        <f>SUBTOTAL(9,AD34:AD168)</f>
        <v>1483</v>
      </c>
      <c r="AE32" s="71"/>
      <c r="AF32" s="71">
        <f>SUBTOTAL(9,AF34:AF168)</f>
        <v>1853</v>
      </c>
      <c r="AG32" s="71"/>
      <c r="AH32" s="71">
        <f>SUBTOTAL(9,AH34:AH168)</f>
        <v>1007</v>
      </c>
      <c r="AI32" s="71"/>
      <c r="AJ32" s="71">
        <f>SUBTOTAL(9,AJ34:AJ168)</f>
        <v>801</v>
      </c>
      <c r="AK32" s="71"/>
      <c r="AL32" s="102"/>
      <c r="AM32" s="102"/>
      <c r="AN32" s="71">
        <f>SUBTOTAL(9,AN34:AN168)</f>
        <v>435</v>
      </c>
      <c r="AO32" s="71"/>
      <c r="AP32" s="71">
        <f>SUBTOTAL(9,AP34:AP168)</f>
        <v>487</v>
      </c>
      <c r="AQ32" s="71"/>
      <c r="AR32" s="71">
        <f>SUBTOTAL(9,AR34:AR168)</f>
        <v>348</v>
      </c>
      <c r="AS32" s="71"/>
      <c r="AT32" s="71">
        <f>SUBTOTAL(9,AT34:AT168)</f>
        <v>360</v>
      </c>
      <c r="AU32" s="71"/>
      <c r="AV32" s="71">
        <f>SUBTOTAL(9,AV34:AV168)</f>
        <v>331</v>
      </c>
      <c r="AW32" s="71"/>
      <c r="AX32" s="102">
        <f>SUBTOTAL(9,AX34:AX168)</f>
        <v>531</v>
      </c>
      <c r="AY32" s="102"/>
      <c r="AZ32" s="102">
        <f>SUBTOTAL(9,AZ34:AZ168)</f>
        <v>795</v>
      </c>
      <c r="BA32" s="102"/>
      <c r="BB32" s="102"/>
      <c r="BC32" s="102"/>
      <c r="BD32" s="102">
        <f>SUBTOTAL(9,BD34:BD168)</f>
        <v>502</v>
      </c>
      <c r="BE32" s="102"/>
      <c r="BF32" s="102">
        <f>SUBTOTAL(9,BF34:BF168)</f>
        <v>362</v>
      </c>
      <c r="BG32" s="102"/>
      <c r="BH32" s="102">
        <f>SUBTOTAL(9,BH34:BH168)</f>
        <v>404</v>
      </c>
      <c r="BI32" s="102"/>
      <c r="BJ32" s="102">
        <f>SUBTOTAL(9,BJ34:BJ168)</f>
        <v>428</v>
      </c>
      <c r="BK32" s="102"/>
      <c r="BL32" s="102">
        <f>SUBTOTAL(9,BL34:BL168)</f>
        <v>468</v>
      </c>
      <c r="BM32" s="102"/>
      <c r="BN32" s="102">
        <f>SUBTOTAL(9,BN34:BN168)</f>
        <v>739</v>
      </c>
      <c r="BO32" s="102"/>
      <c r="BP32" s="102">
        <f>SUBTOTAL(9,BP34:BP168)</f>
        <v>957</v>
      </c>
      <c r="BQ32" s="102"/>
      <c r="BR32" s="102">
        <f>SUBTOTAL(9,BR34:BR168)</f>
        <v>484</v>
      </c>
      <c r="BS32" s="10"/>
      <c r="BT32" s="102">
        <f>SUBTOTAL(9,BT34:BT168)</f>
        <v>574</v>
      </c>
      <c r="BU32" s="10"/>
      <c r="BV32" s="102">
        <f>SUBTOTAL(9,BV34:BV168)</f>
        <v>669</v>
      </c>
      <c r="BW32" s="10"/>
      <c r="BX32" s="102">
        <f>SUBTOTAL(9,BX34:BX168)</f>
        <v>519</v>
      </c>
      <c r="BY32" s="10"/>
      <c r="BZ32" s="149"/>
      <c r="CB32" s="150">
        <f t="shared" ref="CB32:CF32" si="76">SUBTOTAL(9,CB34:CB168)</f>
        <v>36921</v>
      </c>
      <c r="CC32" s="150">
        <f t="shared" si="76"/>
        <v>22340</v>
      </c>
      <c r="CD32" s="170">
        <f t="shared" ref="CD32:CD97" si="77">CC32/CB32</f>
        <v>0.605075702174913</v>
      </c>
      <c r="CE32" s="150">
        <f t="shared" si="76"/>
        <v>28172152.34</v>
      </c>
      <c r="CF32" s="150">
        <f t="shared" si="76"/>
        <v>16497</v>
      </c>
      <c r="CG32" s="171">
        <f>(CC32-CF32)/CF32</f>
        <v>0.354185609504758</v>
      </c>
      <c r="CH32" s="172">
        <f>SUBTOTAL(9,CH34:CH168)</f>
        <v>281.7215234</v>
      </c>
    </row>
    <row r="33" ht="38.25" spans="1:86">
      <c r="A33" s="74" t="s">
        <v>2</v>
      </c>
      <c r="B33" s="75" t="s">
        <v>3</v>
      </c>
      <c r="C33" s="75" t="s">
        <v>321</v>
      </c>
      <c r="D33" s="75" t="s">
        <v>357</v>
      </c>
      <c r="E33" s="76" t="s">
        <v>4</v>
      </c>
      <c r="F33" s="74" t="s">
        <v>5</v>
      </c>
      <c r="G33" s="77" t="s">
        <v>322</v>
      </c>
      <c r="H33" s="78" t="s">
        <v>358</v>
      </c>
      <c r="I33" s="78" t="s">
        <v>359</v>
      </c>
      <c r="J33" s="94">
        <v>45566</v>
      </c>
      <c r="K33" s="94"/>
      <c r="L33" s="94">
        <v>45567</v>
      </c>
      <c r="M33" s="94"/>
      <c r="N33" s="94">
        <v>45568</v>
      </c>
      <c r="O33" s="94"/>
      <c r="P33" s="94">
        <v>45569</v>
      </c>
      <c r="Q33" s="94"/>
      <c r="R33" s="94">
        <v>45570</v>
      </c>
      <c r="S33" s="94"/>
      <c r="T33" s="94">
        <v>45571</v>
      </c>
      <c r="U33" s="94"/>
      <c r="V33" s="13">
        <f>SUBTOTAL(9,V34:V168)</f>
        <v>7146.00000000001</v>
      </c>
      <c r="W33" s="13">
        <f>SUBTOTAL(9,W34:W168)</f>
        <v>4926</v>
      </c>
      <c r="X33" s="94">
        <v>45572</v>
      </c>
      <c r="Y33" s="94"/>
      <c r="Z33" s="94">
        <v>45573</v>
      </c>
      <c r="AA33" s="94"/>
      <c r="AB33" s="94">
        <v>45574</v>
      </c>
      <c r="AC33" s="94"/>
      <c r="AD33" s="94">
        <v>45575</v>
      </c>
      <c r="AE33" s="94"/>
      <c r="AF33" s="94">
        <v>45576</v>
      </c>
      <c r="AG33" s="94"/>
      <c r="AH33" s="94">
        <v>45577</v>
      </c>
      <c r="AI33" s="94"/>
      <c r="AJ33" s="94">
        <v>45578</v>
      </c>
      <c r="AK33" s="94"/>
      <c r="AL33" s="107">
        <f>SUBTOTAL(9,AL34:AL168)</f>
        <v>8337.00000000001</v>
      </c>
      <c r="AM33" s="13">
        <f>SUBTOTAL(9,AM34:AM168)</f>
        <v>8021</v>
      </c>
      <c r="AN33" s="94">
        <v>45579</v>
      </c>
      <c r="AO33" s="94"/>
      <c r="AP33" s="94">
        <v>45580</v>
      </c>
      <c r="AQ33" s="94"/>
      <c r="AR33" s="94">
        <v>45581</v>
      </c>
      <c r="AS33" s="94"/>
      <c r="AT33" s="94">
        <v>45582</v>
      </c>
      <c r="AU33" s="94"/>
      <c r="AV33" s="94">
        <v>45583</v>
      </c>
      <c r="AW33" s="94"/>
      <c r="AX33" s="94">
        <v>45584</v>
      </c>
      <c r="AY33" s="94"/>
      <c r="AZ33" s="94">
        <v>45585</v>
      </c>
      <c r="BA33" s="94"/>
      <c r="BB33" s="107">
        <f>SUBTOTAL(9,BB34:BB168)</f>
        <v>8337.00000000001</v>
      </c>
      <c r="BC33" s="13">
        <f>SUBTOTAL(9,BC34:BC168)</f>
        <v>3287</v>
      </c>
      <c r="BD33" s="94">
        <v>45586</v>
      </c>
      <c r="BE33" s="94"/>
      <c r="BF33" s="94">
        <v>45587</v>
      </c>
      <c r="BG33" s="94"/>
      <c r="BH33" s="94">
        <v>45588</v>
      </c>
      <c r="BI33" s="94"/>
      <c r="BJ33" s="94">
        <v>45589</v>
      </c>
      <c r="BK33" s="94"/>
      <c r="BL33" s="94">
        <v>45590</v>
      </c>
      <c r="BM33" s="94"/>
      <c r="BN33" s="94">
        <v>45591</v>
      </c>
      <c r="BO33" s="94"/>
      <c r="BP33" s="94">
        <v>45592</v>
      </c>
      <c r="BQ33" s="94"/>
      <c r="BR33" s="94">
        <v>45593</v>
      </c>
      <c r="BS33" s="94"/>
      <c r="BT33" s="94">
        <v>45594</v>
      </c>
      <c r="BU33" s="94"/>
      <c r="BV33" s="94">
        <v>45595</v>
      </c>
      <c r="BW33" s="94"/>
      <c r="BX33" s="94">
        <v>45596</v>
      </c>
      <c r="BY33" s="94"/>
      <c r="BZ33" s="107">
        <f>SUBTOTAL(9,BZ34:BZ168)</f>
        <v>13101</v>
      </c>
      <c r="CA33" s="13">
        <f>SUBTOTAL(9,CA34:CA168)</f>
        <v>6106</v>
      </c>
      <c r="CB33" s="151" t="s">
        <v>323</v>
      </c>
      <c r="CC33" s="151" t="s">
        <v>324</v>
      </c>
      <c r="CD33" s="151" t="s">
        <v>325</v>
      </c>
      <c r="CE33" s="151" t="s">
        <v>354</v>
      </c>
      <c r="CF33" s="173" t="s">
        <v>352</v>
      </c>
      <c r="CG33" s="173" t="s">
        <v>353</v>
      </c>
      <c r="CH33" s="173" t="s">
        <v>360</v>
      </c>
    </row>
    <row r="34" spans="1:86">
      <c r="A34" s="12" t="s">
        <v>25</v>
      </c>
      <c r="B34" s="11" t="s">
        <v>26</v>
      </c>
      <c r="C34" s="11"/>
      <c r="D34" s="11" t="s">
        <v>357</v>
      </c>
      <c r="E34" s="13" t="s">
        <v>29</v>
      </c>
      <c r="F34" s="79" t="s">
        <v>30</v>
      </c>
      <c r="G34" s="80">
        <v>8</v>
      </c>
      <c r="H34" s="81" t="s">
        <v>361</v>
      </c>
      <c r="I34" s="81" t="s">
        <v>362</v>
      </c>
      <c r="J34" s="95">
        <v>1</v>
      </c>
      <c r="K34" s="95">
        <v>2000</v>
      </c>
      <c r="L34" s="95">
        <v>3</v>
      </c>
      <c r="M34" s="95">
        <v>5000</v>
      </c>
      <c r="N34" s="95">
        <v>2</v>
      </c>
      <c r="O34" s="95">
        <v>4000</v>
      </c>
      <c r="P34" s="95">
        <v>3</v>
      </c>
      <c r="Q34" s="95">
        <v>6000</v>
      </c>
      <c r="R34" s="95">
        <v>6</v>
      </c>
      <c r="S34" s="95">
        <v>13000</v>
      </c>
      <c r="T34" s="95">
        <v>7</v>
      </c>
      <c r="U34" s="95">
        <v>14000</v>
      </c>
      <c r="V34" s="14">
        <f>G34*6</f>
        <v>48</v>
      </c>
      <c r="W34" s="95">
        <f>J34+L34+N34+P34+R34+T34</f>
        <v>22</v>
      </c>
      <c r="X34" s="95">
        <v>3</v>
      </c>
      <c r="Y34" s="95">
        <v>6000</v>
      </c>
      <c r="Z34" s="95">
        <v>3</v>
      </c>
      <c r="AA34" s="95">
        <v>6000</v>
      </c>
      <c r="AB34" s="95">
        <v>6</v>
      </c>
      <c r="AC34" s="95">
        <v>15000</v>
      </c>
      <c r="AD34" s="95">
        <v>4</v>
      </c>
      <c r="AE34" s="95">
        <v>6000</v>
      </c>
      <c r="AF34" s="95">
        <v>5</v>
      </c>
      <c r="AG34" s="95">
        <v>11000</v>
      </c>
      <c r="AH34" s="95">
        <v>5</v>
      </c>
      <c r="AI34" s="95">
        <v>12000</v>
      </c>
      <c r="AJ34" s="95">
        <v>3</v>
      </c>
      <c r="AK34" s="95">
        <v>6000</v>
      </c>
      <c r="AL34" s="14">
        <f>(G34*7)</f>
        <v>56</v>
      </c>
      <c r="AM34" s="108">
        <f>X34+Z34+AB34+AD34+AF34+AH34+AJ34</f>
        <v>29</v>
      </c>
      <c r="AN34" s="95">
        <v>5</v>
      </c>
      <c r="AO34" s="95">
        <v>6000</v>
      </c>
      <c r="AP34" s="95">
        <v>2</v>
      </c>
      <c r="AQ34" s="95">
        <v>4000</v>
      </c>
      <c r="AR34" s="95">
        <v>3</v>
      </c>
      <c r="AS34" s="95">
        <v>5000</v>
      </c>
      <c r="AT34" s="95">
        <v>3</v>
      </c>
      <c r="AU34" s="95">
        <v>6000</v>
      </c>
      <c r="AV34" s="95">
        <v>2</v>
      </c>
      <c r="AW34" s="95">
        <v>0.04</v>
      </c>
      <c r="AX34" s="95">
        <v>4</v>
      </c>
      <c r="AY34" s="95">
        <v>0.09</v>
      </c>
      <c r="AZ34" s="95">
        <v>4</v>
      </c>
      <c r="BA34" s="95">
        <v>0.09</v>
      </c>
      <c r="BB34" s="14">
        <f t="shared" ref="BB34:BB97" si="78">(G34*7)</f>
        <v>56</v>
      </c>
      <c r="BC34" s="108">
        <f t="shared" ref="BC34:BC97" si="79">AN34+AP34+AR34+AT34+AV34+AX34+AZ34</f>
        <v>23</v>
      </c>
      <c r="BD34" s="95">
        <v>2</v>
      </c>
      <c r="BE34" s="95">
        <v>6000</v>
      </c>
      <c r="BF34" s="95">
        <v>2</v>
      </c>
      <c r="BG34" s="95">
        <v>7000</v>
      </c>
      <c r="BH34" s="95">
        <v>3</v>
      </c>
      <c r="BI34" s="95">
        <v>6000</v>
      </c>
      <c r="BJ34" s="95">
        <v>1</v>
      </c>
      <c r="BK34" s="95">
        <v>3000</v>
      </c>
      <c r="BL34" s="95">
        <v>2</v>
      </c>
      <c r="BM34" s="95">
        <v>4000</v>
      </c>
      <c r="BN34" s="95">
        <v>3</v>
      </c>
      <c r="BO34" s="95">
        <v>5000</v>
      </c>
      <c r="BP34" s="95">
        <v>5</v>
      </c>
      <c r="BQ34" s="95">
        <v>12000</v>
      </c>
      <c r="BR34" s="95">
        <v>2</v>
      </c>
      <c r="BS34" s="95">
        <v>5000</v>
      </c>
      <c r="BT34" s="95">
        <v>3</v>
      </c>
      <c r="BU34" s="95">
        <v>9000</v>
      </c>
      <c r="BV34" s="95"/>
      <c r="BW34" s="95"/>
      <c r="BX34" s="95"/>
      <c r="BY34" s="95"/>
      <c r="BZ34" s="14">
        <f>(G34*11)</f>
        <v>88</v>
      </c>
      <c r="CA34" s="108">
        <f>BD34+BF34+BH34+BJ34+BL34+BN34+BP34+BR34+BT34+BV34+BX34</f>
        <v>23</v>
      </c>
      <c r="CB34" s="152">
        <f>V34+AL34+BB34+BZ34</f>
        <v>248</v>
      </c>
      <c r="CC34" s="152">
        <f t="shared" ref="CC34:CC97" si="80">W34+AM34+BC34+CA34</f>
        <v>97</v>
      </c>
      <c r="CD34" s="174">
        <f>CC34/CB34</f>
        <v>0.391129032258065</v>
      </c>
      <c r="CE34" s="175">
        <f>K34+M34+O34+Q34+S34+U34+Y34+AA34+AC34+AE34+AG34+AI34+AK34+AO34+AQ34+AS34+AU34+AW34+AY34+BA34+BE34+BG34+BI34+BK34+BM34+BO34+BQ34+BS34+BU34+BW34+BY34</f>
        <v>184000.22</v>
      </c>
      <c r="CF34" s="173">
        <v>80</v>
      </c>
      <c r="CG34" s="176">
        <f>(CC34-CF34)/CF34</f>
        <v>0.2125</v>
      </c>
      <c r="CH34" s="177">
        <f>CE34/100000</f>
        <v>1.8400022</v>
      </c>
    </row>
    <row r="35" spans="1:86">
      <c r="A35" s="12" t="s">
        <v>25</v>
      </c>
      <c r="B35" s="11" t="s">
        <v>26</v>
      </c>
      <c r="C35" s="11" t="s">
        <v>298</v>
      </c>
      <c r="D35" s="11" t="s">
        <v>357</v>
      </c>
      <c r="E35" s="13" t="s">
        <v>31</v>
      </c>
      <c r="F35" s="79" t="s">
        <v>32</v>
      </c>
      <c r="G35" s="80">
        <v>21</v>
      </c>
      <c r="H35" s="81" t="s">
        <v>363</v>
      </c>
      <c r="I35" s="81">
        <v>18500</v>
      </c>
      <c r="J35" s="95">
        <v>6</v>
      </c>
      <c r="K35" s="95">
        <v>11000</v>
      </c>
      <c r="L35" s="95">
        <v>14</v>
      </c>
      <c r="M35" s="95">
        <v>24000</v>
      </c>
      <c r="N35" s="95">
        <v>5</v>
      </c>
      <c r="O35" s="95">
        <v>12000</v>
      </c>
      <c r="P35" s="95">
        <v>7</v>
      </c>
      <c r="Q35" s="95">
        <v>15000</v>
      </c>
      <c r="R35" s="95">
        <v>9</v>
      </c>
      <c r="S35" s="95">
        <v>21000</v>
      </c>
      <c r="T35" s="95">
        <v>12</v>
      </c>
      <c r="U35" s="95">
        <v>25000</v>
      </c>
      <c r="V35" s="14">
        <f t="shared" ref="V35:V66" si="81">G35*6</f>
        <v>126</v>
      </c>
      <c r="W35" s="95">
        <f t="shared" ref="W35:W66" si="82">J35+L35+N35+P35+R35+T35</f>
        <v>53</v>
      </c>
      <c r="X35" s="95">
        <v>5</v>
      </c>
      <c r="Y35" s="95">
        <v>11000</v>
      </c>
      <c r="Z35" s="95">
        <v>7</v>
      </c>
      <c r="AA35" s="95">
        <v>15000</v>
      </c>
      <c r="AB35" s="95">
        <v>8</v>
      </c>
      <c r="AC35" s="95">
        <v>15000</v>
      </c>
      <c r="AD35" s="95">
        <v>10</v>
      </c>
      <c r="AE35" s="95">
        <v>15000</v>
      </c>
      <c r="AF35" s="95">
        <v>8</v>
      </c>
      <c r="AG35" s="95">
        <v>11000</v>
      </c>
      <c r="AH35" s="95">
        <v>9</v>
      </c>
      <c r="AI35" s="95">
        <v>12000</v>
      </c>
      <c r="AJ35" s="95">
        <v>14</v>
      </c>
      <c r="AK35" s="95">
        <v>25000</v>
      </c>
      <c r="AL35" s="14">
        <f t="shared" ref="AL34:AL98" si="83">(G35*7)</f>
        <v>147</v>
      </c>
      <c r="AM35" s="108">
        <f t="shared" ref="AM35:AM66" si="84">X35+Z35+AB35+AD35+AF35+AH35+AJ35</f>
        <v>61</v>
      </c>
      <c r="AN35" s="95">
        <v>4</v>
      </c>
      <c r="AO35" s="95">
        <v>8000</v>
      </c>
      <c r="AP35" s="95">
        <v>3</v>
      </c>
      <c r="AQ35" s="95">
        <v>5000</v>
      </c>
      <c r="AR35" s="95">
        <v>4</v>
      </c>
      <c r="AS35" s="95">
        <v>7000</v>
      </c>
      <c r="AT35" s="95">
        <v>3</v>
      </c>
      <c r="AU35" s="95">
        <v>6000</v>
      </c>
      <c r="AV35" s="95">
        <v>5</v>
      </c>
      <c r="AW35" s="95">
        <v>0.09</v>
      </c>
      <c r="AX35" s="95">
        <v>25</v>
      </c>
      <c r="AY35" s="95">
        <v>0.35</v>
      </c>
      <c r="AZ35" s="95">
        <v>20</v>
      </c>
      <c r="BA35" s="95">
        <v>0.32</v>
      </c>
      <c r="BB35" s="14">
        <f t="shared" si="78"/>
        <v>147</v>
      </c>
      <c r="BC35" s="108">
        <f t="shared" si="79"/>
        <v>64</v>
      </c>
      <c r="BD35" s="95">
        <v>5</v>
      </c>
      <c r="BE35" s="95">
        <v>11000</v>
      </c>
      <c r="BF35" s="95">
        <v>7</v>
      </c>
      <c r="BG35" s="95">
        <v>9000</v>
      </c>
      <c r="BH35" s="95">
        <v>3</v>
      </c>
      <c r="BI35" s="95">
        <v>4000</v>
      </c>
      <c r="BJ35" s="95">
        <v>2</v>
      </c>
      <c r="BK35" s="95">
        <v>5000</v>
      </c>
      <c r="BL35" s="95">
        <v>5</v>
      </c>
      <c r="BM35" s="95">
        <v>8000</v>
      </c>
      <c r="BN35" s="95">
        <v>13</v>
      </c>
      <c r="BO35" s="95">
        <v>22000</v>
      </c>
      <c r="BP35" s="95">
        <v>25</v>
      </c>
      <c r="BQ35" s="95">
        <v>45000</v>
      </c>
      <c r="BR35" s="95">
        <v>7</v>
      </c>
      <c r="BS35" s="95">
        <v>11000</v>
      </c>
      <c r="BT35" s="95">
        <v>8</v>
      </c>
      <c r="BU35" s="95">
        <v>11000</v>
      </c>
      <c r="BV35" s="95"/>
      <c r="BW35" s="95"/>
      <c r="BX35" s="95"/>
      <c r="BY35" s="95"/>
      <c r="BZ35" s="14">
        <f t="shared" ref="BZ35:BZ66" si="85">(G35*11)</f>
        <v>231</v>
      </c>
      <c r="CA35" s="108">
        <f t="shared" ref="CA35:CA66" si="86">BD35+BF35+BH35+BJ35+BL35+BN35+BP35+BR35+BT35+BV35+BX35</f>
        <v>75</v>
      </c>
      <c r="CB35" s="152">
        <f t="shared" ref="CB34:CB98" si="87">V35+AL35+BB35+BZ35</f>
        <v>651</v>
      </c>
      <c r="CC35" s="152">
        <f t="shared" si="80"/>
        <v>253</v>
      </c>
      <c r="CD35" s="174">
        <f t="shared" si="77"/>
        <v>0.38863287250384</v>
      </c>
      <c r="CE35" s="175">
        <f t="shared" ref="CE35:CE66" si="88">K35+M35+O35+Q35+S35+U35+Y35+AA35+AC35+AE35+AG35+AI35+AK35+AO35+AQ35+AS35+AU35+AW35+AY35+BA35+BE35+BG35+BI35+BK35+BM35+BO35+BQ35+BS35+BU35+BW35+BY35</f>
        <v>364000.76</v>
      </c>
      <c r="CF35" s="173">
        <v>272</v>
      </c>
      <c r="CG35" s="176">
        <f t="shared" ref="CG35:CG66" si="89">(CC35-CF35)/CF35</f>
        <v>-0.0698529411764706</v>
      </c>
      <c r="CH35" s="177">
        <f t="shared" ref="CH35:CH66" si="90">CE35/100000</f>
        <v>3.6400076</v>
      </c>
    </row>
    <row r="36" spans="1:86">
      <c r="A36" s="12" t="s">
        <v>55</v>
      </c>
      <c r="B36" s="11" t="s">
        <v>26</v>
      </c>
      <c r="C36" s="11" t="s">
        <v>298</v>
      </c>
      <c r="D36" s="11" t="s">
        <v>357</v>
      </c>
      <c r="E36" s="13" t="s">
        <v>56</v>
      </c>
      <c r="F36" s="79" t="s">
        <v>57</v>
      </c>
      <c r="G36" s="80">
        <v>10</v>
      </c>
      <c r="H36" s="81" t="s">
        <v>364</v>
      </c>
      <c r="I36" s="81">
        <v>19032</v>
      </c>
      <c r="J36" s="95">
        <v>7</v>
      </c>
      <c r="K36" s="95">
        <v>12200</v>
      </c>
      <c r="L36" s="95">
        <v>2</v>
      </c>
      <c r="M36" s="95">
        <v>2199</v>
      </c>
      <c r="N36" s="95">
        <v>2</v>
      </c>
      <c r="O36" s="95">
        <v>1899</v>
      </c>
      <c r="P36" s="95">
        <v>5</v>
      </c>
      <c r="Q36" s="95">
        <v>12395</v>
      </c>
      <c r="R36" s="95">
        <v>3</v>
      </c>
      <c r="S36" s="95">
        <v>7000</v>
      </c>
      <c r="T36" s="95">
        <v>4</v>
      </c>
      <c r="U36" s="95">
        <v>8000</v>
      </c>
      <c r="V36" s="14">
        <f t="shared" si="81"/>
        <v>60</v>
      </c>
      <c r="W36" s="95">
        <f t="shared" si="82"/>
        <v>23</v>
      </c>
      <c r="X36" s="95">
        <v>1</v>
      </c>
      <c r="Y36" s="95">
        <v>799</v>
      </c>
      <c r="Z36" s="95">
        <v>3</v>
      </c>
      <c r="AA36" s="95">
        <v>5000</v>
      </c>
      <c r="AB36" s="95">
        <v>1</v>
      </c>
      <c r="AC36" s="95">
        <v>2499</v>
      </c>
      <c r="AD36" s="95">
        <v>4</v>
      </c>
      <c r="AE36" s="95">
        <v>5000</v>
      </c>
      <c r="AF36" s="95">
        <v>8</v>
      </c>
      <c r="AG36" s="95">
        <v>10300</v>
      </c>
      <c r="AH36" s="95">
        <v>8</v>
      </c>
      <c r="AI36" s="95">
        <v>10000</v>
      </c>
      <c r="AJ36" s="95">
        <v>2</v>
      </c>
      <c r="AK36" s="95">
        <v>4000</v>
      </c>
      <c r="AL36" s="14">
        <f t="shared" si="83"/>
        <v>70</v>
      </c>
      <c r="AM36" s="108">
        <f t="shared" si="84"/>
        <v>27</v>
      </c>
      <c r="AN36" s="95">
        <v>2</v>
      </c>
      <c r="AO36" s="95">
        <v>4000</v>
      </c>
      <c r="AP36" s="95">
        <v>2</v>
      </c>
      <c r="AQ36" s="95">
        <v>3000</v>
      </c>
      <c r="AR36" s="95">
        <v>1</v>
      </c>
      <c r="AS36" s="95">
        <v>2000</v>
      </c>
      <c r="AT36" s="95">
        <v>2</v>
      </c>
      <c r="AU36" s="95">
        <v>2000</v>
      </c>
      <c r="AV36" s="95">
        <v>1</v>
      </c>
      <c r="AW36" s="95">
        <v>3300</v>
      </c>
      <c r="AX36" s="95">
        <v>1</v>
      </c>
      <c r="AY36" s="95">
        <v>999</v>
      </c>
      <c r="AZ36" s="95">
        <v>4</v>
      </c>
      <c r="BA36" s="95">
        <v>5000</v>
      </c>
      <c r="BB36" s="14">
        <f t="shared" si="78"/>
        <v>70</v>
      </c>
      <c r="BC36" s="108">
        <f t="shared" si="79"/>
        <v>13</v>
      </c>
      <c r="BD36" s="95">
        <v>4</v>
      </c>
      <c r="BE36" s="95">
        <v>6800</v>
      </c>
      <c r="BF36" s="95">
        <v>1</v>
      </c>
      <c r="BG36" s="95">
        <v>3000</v>
      </c>
      <c r="BH36" s="95">
        <v>5</v>
      </c>
      <c r="BI36" s="95">
        <v>11000</v>
      </c>
      <c r="BJ36" s="95">
        <v>1</v>
      </c>
      <c r="BK36" s="95">
        <v>2000</v>
      </c>
      <c r="BL36" s="95">
        <v>1</v>
      </c>
      <c r="BM36" s="95">
        <v>2499</v>
      </c>
      <c r="BN36" s="95">
        <v>7</v>
      </c>
      <c r="BO36" s="95">
        <v>9000</v>
      </c>
      <c r="BP36" s="95">
        <v>9</v>
      </c>
      <c r="BQ36" s="95">
        <v>15700</v>
      </c>
      <c r="BR36" s="95">
        <v>6</v>
      </c>
      <c r="BS36" s="95">
        <v>8616</v>
      </c>
      <c r="BT36" s="95">
        <v>2</v>
      </c>
      <c r="BU36" s="95">
        <v>5000</v>
      </c>
      <c r="BV36" s="95">
        <v>2</v>
      </c>
      <c r="BW36" s="95">
        <v>3000</v>
      </c>
      <c r="BX36" s="95">
        <v>1</v>
      </c>
      <c r="BY36" s="95">
        <v>999</v>
      </c>
      <c r="BZ36" s="14">
        <f t="shared" si="85"/>
        <v>110</v>
      </c>
      <c r="CA36" s="108">
        <f t="shared" si="86"/>
        <v>39</v>
      </c>
      <c r="CB36" s="152">
        <f t="shared" si="87"/>
        <v>310</v>
      </c>
      <c r="CC36" s="152">
        <f t="shared" si="80"/>
        <v>102</v>
      </c>
      <c r="CD36" s="174">
        <f t="shared" si="77"/>
        <v>0.329032258064516</v>
      </c>
      <c r="CE36" s="175">
        <f t="shared" si="88"/>
        <v>169204</v>
      </c>
      <c r="CF36" s="173">
        <v>30</v>
      </c>
      <c r="CG36" s="176">
        <f t="shared" si="89"/>
        <v>2.4</v>
      </c>
      <c r="CH36" s="177">
        <f t="shared" si="90"/>
        <v>1.69204</v>
      </c>
    </row>
    <row r="37" spans="1:86">
      <c r="A37" s="12" t="s">
        <v>320</v>
      </c>
      <c r="B37" s="11" t="s">
        <v>26</v>
      </c>
      <c r="C37" s="11"/>
      <c r="D37" s="11" t="s">
        <v>357</v>
      </c>
      <c r="E37" s="13" t="s">
        <v>87</v>
      </c>
      <c r="F37" s="79" t="s">
        <v>88</v>
      </c>
      <c r="G37" s="80">
        <v>7</v>
      </c>
      <c r="H37" s="81" t="s">
        <v>365</v>
      </c>
      <c r="I37" s="81">
        <v>16000</v>
      </c>
      <c r="J37" s="95">
        <v>1</v>
      </c>
      <c r="K37" s="95">
        <v>2299</v>
      </c>
      <c r="L37" s="95">
        <v>0</v>
      </c>
      <c r="M37" s="95">
        <v>0</v>
      </c>
      <c r="N37" s="95">
        <v>1</v>
      </c>
      <c r="O37" s="95">
        <v>1599</v>
      </c>
      <c r="P37" s="95">
        <v>1</v>
      </c>
      <c r="Q37" s="95">
        <v>1399</v>
      </c>
      <c r="R37" s="95">
        <v>5</v>
      </c>
      <c r="S37" s="95">
        <v>4315</v>
      </c>
      <c r="T37" s="95">
        <v>10</v>
      </c>
      <c r="U37" s="95">
        <v>13897</v>
      </c>
      <c r="V37" s="14">
        <f t="shared" si="81"/>
        <v>42</v>
      </c>
      <c r="W37" s="95">
        <f t="shared" si="82"/>
        <v>18</v>
      </c>
      <c r="X37" s="95">
        <v>0</v>
      </c>
      <c r="Y37" s="95">
        <v>0</v>
      </c>
      <c r="Z37" s="95">
        <v>1</v>
      </c>
      <c r="AA37" s="95">
        <v>1199</v>
      </c>
      <c r="AB37" s="95">
        <v>1</v>
      </c>
      <c r="AC37" s="95">
        <v>1199</v>
      </c>
      <c r="AD37" s="95">
        <v>8</v>
      </c>
      <c r="AE37" s="95">
        <v>11492</v>
      </c>
      <c r="AF37" s="95">
        <v>8</v>
      </c>
      <c r="AG37" s="95">
        <v>9512</v>
      </c>
      <c r="AH37" s="95">
        <v>10</v>
      </c>
      <c r="AI37" s="95">
        <v>15892</v>
      </c>
      <c r="AJ37" s="95">
        <v>11</v>
      </c>
      <c r="AK37" s="95">
        <v>16498</v>
      </c>
      <c r="AL37" s="14">
        <f t="shared" si="83"/>
        <v>49</v>
      </c>
      <c r="AM37" s="108">
        <f t="shared" si="84"/>
        <v>39</v>
      </c>
      <c r="AN37" s="95">
        <v>0</v>
      </c>
      <c r="AO37" s="95">
        <v>0</v>
      </c>
      <c r="AP37" s="95">
        <v>3</v>
      </c>
      <c r="AQ37" s="95">
        <v>5497</v>
      </c>
      <c r="AR37" s="95">
        <v>1</v>
      </c>
      <c r="AS37" s="95">
        <v>2499</v>
      </c>
      <c r="AT37" s="95">
        <v>0</v>
      </c>
      <c r="AU37" s="95">
        <v>0</v>
      </c>
      <c r="AV37" s="95">
        <v>2</v>
      </c>
      <c r="AW37" s="95">
        <v>3798</v>
      </c>
      <c r="AX37" s="95">
        <v>13</v>
      </c>
      <c r="AY37" s="95">
        <v>19876</v>
      </c>
      <c r="AZ37" s="95">
        <v>5</v>
      </c>
      <c r="BA37" s="95">
        <v>7598</v>
      </c>
      <c r="BB37" s="14">
        <f t="shared" si="78"/>
        <v>49</v>
      </c>
      <c r="BC37" s="108">
        <f t="shared" si="79"/>
        <v>24</v>
      </c>
      <c r="BD37" s="95">
        <v>2</v>
      </c>
      <c r="BE37" s="95">
        <v>2758</v>
      </c>
      <c r="BF37" s="95">
        <v>2</v>
      </c>
      <c r="BG37" s="95">
        <v>2638</v>
      </c>
      <c r="BH37" s="95">
        <v>1</v>
      </c>
      <c r="BI37" s="95">
        <v>1249</v>
      </c>
      <c r="BJ37" s="95">
        <v>0</v>
      </c>
      <c r="BK37" s="95">
        <v>0</v>
      </c>
      <c r="BL37" s="95">
        <v>1</v>
      </c>
      <c r="BM37" s="95">
        <v>1799</v>
      </c>
      <c r="BN37" s="95">
        <v>12</v>
      </c>
      <c r="BO37" s="95">
        <v>15968</v>
      </c>
      <c r="BP37" s="95">
        <v>7</v>
      </c>
      <c r="BQ37" s="95">
        <v>10698</v>
      </c>
      <c r="BR37" s="95">
        <v>1</v>
      </c>
      <c r="BS37" s="95">
        <v>1798</v>
      </c>
      <c r="BT37" s="95">
        <v>1</v>
      </c>
      <c r="BU37" s="95">
        <v>2499</v>
      </c>
      <c r="BV37" s="95">
        <v>0</v>
      </c>
      <c r="BW37" s="95">
        <v>0</v>
      </c>
      <c r="BX37" s="95">
        <v>3</v>
      </c>
      <c r="BY37" s="95">
        <v>4258</v>
      </c>
      <c r="BZ37" s="14">
        <f t="shared" si="85"/>
        <v>77</v>
      </c>
      <c r="CA37" s="108">
        <f t="shared" si="86"/>
        <v>30</v>
      </c>
      <c r="CB37" s="152">
        <f t="shared" si="87"/>
        <v>217</v>
      </c>
      <c r="CC37" s="152">
        <f t="shared" si="80"/>
        <v>111</v>
      </c>
      <c r="CD37" s="174">
        <f t="shared" si="77"/>
        <v>0.511520737327189</v>
      </c>
      <c r="CE37" s="175">
        <f t="shared" si="88"/>
        <v>162234</v>
      </c>
      <c r="CF37" s="173">
        <v>35</v>
      </c>
      <c r="CG37" s="176">
        <f t="shared" si="89"/>
        <v>2.17142857142857</v>
      </c>
      <c r="CH37" s="177">
        <f t="shared" si="90"/>
        <v>1.62234</v>
      </c>
    </row>
    <row r="38" spans="1:86">
      <c r="A38" s="12" t="s">
        <v>320</v>
      </c>
      <c r="B38" s="11" t="s">
        <v>26</v>
      </c>
      <c r="C38" s="11"/>
      <c r="D38" s="11" t="s">
        <v>357</v>
      </c>
      <c r="E38" s="13" t="s">
        <v>93</v>
      </c>
      <c r="F38" s="79" t="s">
        <v>94</v>
      </c>
      <c r="G38" s="80">
        <v>6</v>
      </c>
      <c r="H38" s="81" t="s">
        <v>366</v>
      </c>
      <c r="I38" s="81">
        <v>16000</v>
      </c>
      <c r="J38" s="95">
        <v>4</v>
      </c>
      <c r="K38" s="95">
        <v>5000</v>
      </c>
      <c r="L38" s="95">
        <v>1</v>
      </c>
      <c r="M38" s="95">
        <v>1199</v>
      </c>
      <c r="N38" s="95">
        <v>1</v>
      </c>
      <c r="O38" s="95">
        <v>1319</v>
      </c>
      <c r="P38" s="95">
        <v>0</v>
      </c>
      <c r="Q38" s="95">
        <v>0</v>
      </c>
      <c r="R38" s="95">
        <v>0</v>
      </c>
      <c r="S38" s="95">
        <v>0</v>
      </c>
      <c r="T38" s="95">
        <v>1</v>
      </c>
      <c r="U38" s="95">
        <v>1399</v>
      </c>
      <c r="V38" s="14">
        <f t="shared" si="81"/>
        <v>36</v>
      </c>
      <c r="W38" s="95">
        <f t="shared" si="82"/>
        <v>7</v>
      </c>
      <c r="X38" s="95">
        <v>0</v>
      </c>
      <c r="Y38" s="95">
        <v>0</v>
      </c>
      <c r="Z38" s="95">
        <v>0</v>
      </c>
      <c r="AA38" s="95">
        <v>0</v>
      </c>
      <c r="AB38" s="95">
        <v>0</v>
      </c>
      <c r="AC38" s="95">
        <v>0</v>
      </c>
      <c r="AD38" s="95">
        <v>2</v>
      </c>
      <c r="AE38" s="95">
        <v>2769</v>
      </c>
      <c r="AF38" s="95">
        <v>0</v>
      </c>
      <c r="AG38" s="95">
        <v>0</v>
      </c>
      <c r="AH38" s="103">
        <v>1</v>
      </c>
      <c r="AI38" s="103">
        <v>1499</v>
      </c>
      <c r="AJ38" s="95">
        <v>0</v>
      </c>
      <c r="AK38" s="95">
        <v>0</v>
      </c>
      <c r="AL38" s="14">
        <f t="shared" si="83"/>
        <v>42</v>
      </c>
      <c r="AM38" s="108">
        <f t="shared" si="84"/>
        <v>3</v>
      </c>
      <c r="AN38" s="95">
        <v>0</v>
      </c>
      <c r="AO38" s="95">
        <v>0</v>
      </c>
      <c r="AP38" s="95">
        <v>0</v>
      </c>
      <c r="AQ38" s="95">
        <v>0</v>
      </c>
      <c r="AR38" s="95">
        <v>0</v>
      </c>
      <c r="AS38" s="95">
        <v>0</v>
      </c>
      <c r="AT38" s="95">
        <v>0</v>
      </c>
      <c r="AU38" s="95">
        <v>0</v>
      </c>
      <c r="AV38" s="95">
        <v>3</v>
      </c>
      <c r="AW38" s="95">
        <v>1199</v>
      </c>
      <c r="AX38" s="95">
        <v>3</v>
      </c>
      <c r="AY38" s="95">
        <v>3000</v>
      </c>
      <c r="AZ38" s="95">
        <v>2</v>
      </c>
      <c r="BA38" s="95">
        <v>2000</v>
      </c>
      <c r="BB38" s="14">
        <f t="shared" si="78"/>
        <v>42</v>
      </c>
      <c r="BC38" s="108">
        <f t="shared" si="79"/>
        <v>8</v>
      </c>
      <c r="BD38" s="95">
        <v>0</v>
      </c>
      <c r="BE38" s="95">
        <v>0</v>
      </c>
      <c r="BF38" s="95">
        <v>0</v>
      </c>
      <c r="BG38" s="95">
        <v>0</v>
      </c>
      <c r="BH38" s="95">
        <v>2</v>
      </c>
      <c r="BI38" s="95">
        <v>5261</v>
      </c>
      <c r="BJ38" s="95">
        <v>1</v>
      </c>
      <c r="BK38" s="95">
        <v>1979</v>
      </c>
      <c r="BL38" s="95">
        <v>0</v>
      </c>
      <c r="BM38" s="95">
        <v>0</v>
      </c>
      <c r="BN38" s="95">
        <v>3</v>
      </c>
      <c r="BO38" s="95">
        <v>5838</v>
      </c>
      <c r="BP38" s="95">
        <v>3</v>
      </c>
      <c r="BQ38" s="95">
        <v>4000</v>
      </c>
      <c r="BR38" s="95">
        <v>1</v>
      </c>
      <c r="BS38" s="95">
        <v>1499</v>
      </c>
      <c r="BT38" s="95">
        <v>1</v>
      </c>
      <c r="BU38" s="95">
        <v>1379</v>
      </c>
      <c r="BV38" s="95">
        <v>0</v>
      </c>
      <c r="BW38" s="95">
        <v>0</v>
      </c>
      <c r="BX38" s="95">
        <v>3</v>
      </c>
      <c r="BY38" s="95">
        <v>3000</v>
      </c>
      <c r="BZ38" s="14">
        <f t="shared" si="85"/>
        <v>66</v>
      </c>
      <c r="CA38" s="108">
        <f t="shared" si="86"/>
        <v>14</v>
      </c>
      <c r="CB38" s="152">
        <f t="shared" si="87"/>
        <v>186</v>
      </c>
      <c r="CC38" s="152">
        <f t="shared" si="80"/>
        <v>32</v>
      </c>
      <c r="CD38" s="174">
        <f t="shared" si="77"/>
        <v>0.172043010752688</v>
      </c>
      <c r="CE38" s="175">
        <f t="shared" si="88"/>
        <v>42340</v>
      </c>
      <c r="CF38" s="173">
        <v>14</v>
      </c>
      <c r="CG38" s="176">
        <f t="shared" si="89"/>
        <v>1.28571428571429</v>
      </c>
      <c r="CH38" s="177">
        <f t="shared" si="90"/>
        <v>0.4234</v>
      </c>
    </row>
    <row r="39" spans="1:86">
      <c r="A39" s="12" t="s">
        <v>320</v>
      </c>
      <c r="B39" s="11" t="s">
        <v>26</v>
      </c>
      <c r="C39" s="11"/>
      <c r="D39" s="11" t="s">
        <v>357</v>
      </c>
      <c r="E39" s="13" t="s">
        <v>95</v>
      </c>
      <c r="F39" s="79" t="s">
        <v>96</v>
      </c>
      <c r="G39" s="80">
        <v>7</v>
      </c>
      <c r="H39" s="81" t="s">
        <v>367</v>
      </c>
      <c r="I39" s="81">
        <v>16000</v>
      </c>
      <c r="J39" s="95">
        <v>1</v>
      </c>
      <c r="K39" s="95">
        <v>1499</v>
      </c>
      <c r="L39" s="95">
        <v>0</v>
      </c>
      <c r="M39" s="95">
        <v>0</v>
      </c>
      <c r="N39" s="95">
        <v>1</v>
      </c>
      <c r="O39" s="95">
        <v>999</v>
      </c>
      <c r="P39" s="95">
        <v>0</v>
      </c>
      <c r="Q39" s="95">
        <v>0</v>
      </c>
      <c r="R39" s="95">
        <v>2</v>
      </c>
      <c r="S39" s="95">
        <v>2319</v>
      </c>
      <c r="T39" s="95">
        <v>3</v>
      </c>
      <c r="U39" s="95">
        <v>3717</v>
      </c>
      <c r="V39" s="14">
        <f t="shared" si="81"/>
        <v>42</v>
      </c>
      <c r="W39" s="95">
        <f t="shared" si="82"/>
        <v>7</v>
      </c>
      <c r="X39" s="95">
        <v>0</v>
      </c>
      <c r="Y39" s="95">
        <v>0</v>
      </c>
      <c r="Z39" s="95">
        <v>1</v>
      </c>
      <c r="AA39" s="95">
        <v>1399</v>
      </c>
      <c r="AB39" s="95">
        <v>1</v>
      </c>
      <c r="AC39" s="95">
        <v>1399</v>
      </c>
      <c r="AD39" s="95">
        <v>0</v>
      </c>
      <c r="AE39" s="95">
        <v>0</v>
      </c>
      <c r="AF39" s="103">
        <v>2</v>
      </c>
      <c r="AG39" s="103">
        <v>2798</v>
      </c>
      <c r="AH39" s="103">
        <v>2</v>
      </c>
      <c r="AI39" s="103">
        <v>2798</v>
      </c>
      <c r="AJ39" s="103">
        <v>1</v>
      </c>
      <c r="AK39" s="103">
        <v>1799</v>
      </c>
      <c r="AL39" s="14">
        <f t="shared" si="83"/>
        <v>49</v>
      </c>
      <c r="AM39" s="108">
        <f t="shared" si="84"/>
        <v>7</v>
      </c>
      <c r="AN39" s="95">
        <v>1</v>
      </c>
      <c r="AO39" s="95">
        <v>1249</v>
      </c>
      <c r="AP39" s="95">
        <v>1</v>
      </c>
      <c r="AQ39" s="95">
        <v>3699</v>
      </c>
      <c r="AR39" s="95">
        <v>4</v>
      </c>
      <c r="AS39" s="95">
        <v>4876</v>
      </c>
      <c r="AT39" s="95">
        <v>1</v>
      </c>
      <c r="AU39" s="95">
        <v>1399</v>
      </c>
      <c r="AV39" s="95">
        <v>1</v>
      </c>
      <c r="AW39" s="95">
        <v>1699</v>
      </c>
      <c r="AX39" s="95">
        <v>1</v>
      </c>
      <c r="AY39" s="95">
        <v>1799</v>
      </c>
      <c r="AZ39" s="95">
        <v>0</v>
      </c>
      <c r="BA39" s="95">
        <v>0</v>
      </c>
      <c r="BB39" s="14">
        <f t="shared" si="78"/>
        <v>49</v>
      </c>
      <c r="BC39" s="108">
        <f t="shared" si="79"/>
        <v>9</v>
      </c>
      <c r="BD39" s="95">
        <v>1</v>
      </c>
      <c r="BE39" s="95">
        <v>1299</v>
      </c>
      <c r="BF39" s="95">
        <v>0</v>
      </c>
      <c r="BG39" s="95">
        <v>0</v>
      </c>
      <c r="BH39" s="95">
        <v>1</v>
      </c>
      <c r="BI39" s="95">
        <v>1299</v>
      </c>
      <c r="BJ39" s="95">
        <v>4</v>
      </c>
      <c r="BK39" s="95">
        <v>5936</v>
      </c>
      <c r="BL39" s="95">
        <v>1</v>
      </c>
      <c r="BM39" s="95">
        <v>1199</v>
      </c>
      <c r="BN39" s="95">
        <v>1</v>
      </c>
      <c r="BO39" s="95">
        <v>1200</v>
      </c>
      <c r="BP39" s="95">
        <v>2</v>
      </c>
      <c r="BQ39" s="95">
        <v>2000</v>
      </c>
      <c r="BR39" s="95">
        <v>2</v>
      </c>
      <c r="BS39" s="95">
        <v>2798</v>
      </c>
      <c r="BT39" s="95">
        <v>2</v>
      </c>
      <c r="BU39" s="95">
        <v>2799</v>
      </c>
      <c r="BV39" s="95">
        <v>0</v>
      </c>
      <c r="BW39" s="95">
        <v>0</v>
      </c>
      <c r="BX39" s="95">
        <v>1</v>
      </c>
      <c r="BY39" s="95">
        <v>1799</v>
      </c>
      <c r="BZ39" s="14">
        <f t="shared" si="85"/>
        <v>77</v>
      </c>
      <c r="CA39" s="108">
        <f t="shared" si="86"/>
        <v>15</v>
      </c>
      <c r="CB39" s="152">
        <f t="shared" si="87"/>
        <v>217</v>
      </c>
      <c r="CC39" s="152">
        <f t="shared" si="80"/>
        <v>38</v>
      </c>
      <c r="CD39" s="174">
        <f t="shared" si="77"/>
        <v>0.175115207373272</v>
      </c>
      <c r="CE39" s="175">
        <f t="shared" si="88"/>
        <v>53777</v>
      </c>
      <c r="CF39" s="173">
        <v>23</v>
      </c>
      <c r="CG39" s="176">
        <f t="shared" si="89"/>
        <v>0.652173913043478</v>
      </c>
      <c r="CH39" s="177">
        <f t="shared" si="90"/>
        <v>0.53777</v>
      </c>
    </row>
    <row r="40" spans="1:86">
      <c r="A40" s="12" t="s">
        <v>320</v>
      </c>
      <c r="B40" s="11" t="s">
        <v>26</v>
      </c>
      <c r="C40" s="11"/>
      <c r="D40" s="11" t="s">
        <v>357</v>
      </c>
      <c r="E40" s="13" t="s">
        <v>97</v>
      </c>
      <c r="F40" s="79" t="s">
        <v>98</v>
      </c>
      <c r="G40" s="80">
        <v>6</v>
      </c>
      <c r="H40" s="81" t="s">
        <v>368</v>
      </c>
      <c r="I40" s="81">
        <v>15500</v>
      </c>
      <c r="J40" s="95">
        <v>1</v>
      </c>
      <c r="K40" s="95">
        <v>1320</v>
      </c>
      <c r="L40" s="95">
        <v>0</v>
      </c>
      <c r="M40" s="95">
        <v>0</v>
      </c>
      <c r="N40" s="95">
        <v>1</v>
      </c>
      <c r="O40" s="95">
        <v>1620</v>
      </c>
      <c r="P40" s="95">
        <v>1</v>
      </c>
      <c r="Q40" s="95">
        <v>1320</v>
      </c>
      <c r="R40" s="103">
        <v>3</v>
      </c>
      <c r="S40" s="103">
        <v>5385</v>
      </c>
      <c r="T40" s="103">
        <v>0</v>
      </c>
      <c r="U40" s="103">
        <v>0</v>
      </c>
      <c r="V40" s="14">
        <f t="shared" si="81"/>
        <v>36</v>
      </c>
      <c r="W40" s="95">
        <f t="shared" si="82"/>
        <v>6</v>
      </c>
      <c r="X40" s="103">
        <v>1</v>
      </c>
      <c r="Y40" s="103">
        <v>1320</v>
      </c>
      <c r="Z40" s="103">
        <v>0</v>
      </c>
      <c r="AA40" s="103">
        <v>0</v>
      </c>
      <c r="AB40" s="103">
        <v>1</v>
      </c>
      <c r="AC40" s="103">
        <v>1320</v>
      </c>
      <c r="AD40" s="95">
        <v>1</v>
      </c>
      <c r="AE40" s="95">
        <v>1499</v>
      </c>
      <c r="AF40" s="103">
        <v>2</v>
      </c>
      <c r="AG40" s="103">
        <v>3299</v>
      </c>
      <c r="AH40" s="95">
        <v>1</v>
      </c>
      <c r="AI40" s="95">
        <v>1199</v>
      </c>
      <c r="AJ40" s="95">
        <v>1</v>
      </c>
      <c r="AK40" s="95">
        <v>1199</v>
      </c>
      <c r="AL40" s="14">
        <f t="shared" si="83"/>
        <v>42</v>
      </c>
      <c r="AM40" s="108">
        <f t="shared" si="84"/>
        <v>7</v>
      </c>
      <c r="AN40" s="95">
        <v>1</v>
      </c>
      <c r="AO40" s="95">
        <v>1499</v>
      </c>
      <c r="AP40" s="95">
        <v>0</v>
      </c>
      <c r="AQ40" s="95">
        <v>0</v>
      </c>
      <c r="AR40" s="95">
        <v>1</v>
      </c>
      <c r="AS40" s="95">
        <v>1750</v>
      </c>
      <c r="AT40" s="95">
        <v>0</v>
      </c>
      <c r="AU40" s="95">
        <v>0</v>
      </c>
      <c r="AV40" s="95">
        <v>1</v>
      </c>
      <c r="AW40" s="95">
        <v>3499</v>
      </c>
      <c r="AX40" s="95">
        <v>1</v>
      </c>
      <c r="AY40" s="95">
        <v>1799</v>
      </c>
      <c r="AZ40" s="95">
        <v>0</v>
      </c>
      <c r="BA40" s="95">
        <v>0</v>
      </c>
      <c r="BB40" s="14">
        <f t="shared" si="78"/>
        <v>42</v>
      </c>
      <c r="BC40" s="108">
        <f t="shared" si="79"/>
        <v>4</v>
      </c>
      <c r="BD40" s="95">
        <v>0</v>
      </c>
      <c r="BE40" s="95">
        <v>0</v>
      </c>
      <c r="BF40" s="95">
        <v>2</v>
      </c>
      <c r="BG40" s="95">
        <v>3000</v>
      </c>
      <c r="BH40" s="95">
        <v>2</v>
      </c>
      <c r="BI40" s="95">
        <v>3000</v>
      </c>
      <c r="BJ40" s="95">
        <v>0</v>
      </c>
      <c r="BK40" s="95">
        <v>0</v>
      </c>
      <c r="BL40" s="95">
        <v>0</v>
      </c>
      <c r="BM40" s="95">
        <v>0</v>
      </c>
      <c r="BN40" s="95">
        <v>1</v>
      </c>
      <c r="BO40" s="95">
        <v>1799</v>
      </c>
      <c r="BP40" s="95">
        <v>2</v>
      </c>
      <c r="BQ40" s="95">
        <v>2468</v>
      </c>
      <c r="BR40" s="95">
        <v>0</v>
      </c>
      <c r="BS40" s="95">
        <v>0</v>
      </c>
      <c r="BT40" s="95">
        <v>0</v>
      </c>
      <c r="BU40" s="95">
        <v>0</v>
      </c>
      <c r="BV40" s="95">
        <v>1</v>
      </c>
      <c r="BW40" s="95">
        <v>1320</v>
      </c>
      <c r="BX40" s="95">
        <v>5</v>
      </c>
      <c r="BY40" s="95">
        <v>13895</v>
      </c>
      <c r="BZ40" s="14">
        <f t="shared" si="85"/>
        <v>66</v>
      </c>
      <c r="CA40" s="108">
        <f t="shared" si="86"/>
        <v>13</v>
      </c>
      <c r="CB40" s="152">
        <f t="shared" si="87"/>
        <v>186</v>
      </c>
      <c r="CC40" s="152">
        <f t="shared" si="80"/>
        <v>30</v>
      </c>
      <c r="CD40" s="174">
        <f t="shared" si="77"/>
        <v>0.161290322580645</v>
      </c>
      <c r="CE40" s="175">
        <f t="shared" si="88"/>
        <v>53510</v>
      </c>
      <c r="CF40" s="173">
        <v>12</v>
      </c>
      <c r="CG40" s="176">
        <f t="shared" si="89"/>
        <v>1.5</v>
      </c>
      <c r="CH40" s="177">
        <f t="shared" si="90"/>
        <v>0.5351</v>
      </c>
    </row>
    <row r="41" spans="1:86">
      <c r="A41" s="12" t="s">
        <v>111</v>
      </c>
      <c r="B41" s="11" t="s">
        <v>26</v>
      </c>
      <c r="C41" s="11"/>
      <c r="D41" s="11" t="s">
        <v>357</v>
      </c>
      <c r="E41" s="13" t="s">
        <v>112</v>
      </c>
      <c r="F41" s="79" t="s">
        <v>113</v>
      </c>
      <c r="G41" s="80">
        <v>6</v>
      </c>
      <c r="H41" s="81" t="s">
        <v>369</v>
      </c>
      <c r="I41" s="81">
        <v>15000</v>
      </c>
      <c r="J41" s="95">
        <v>1</v>
      </c>
      <c r="K41" s="95">
        <v>1300</v>
      </c>
      <c r="L41" s="14">
        <v>0</v>
      </c>
      <c r="M41" s="95">
        <v>0</v>
      </c>
      <c r="N41" s="95">
        <v>1</v>
      </c>
      <c r="O41" s="95">
        <v>1500</v>
      </c>
      <c r="P41" s="95">
        <v>0</v>
      </c>
      <c r="Q41" s="95">
        <v>0</v>
      </c>
      <c r="R41" s="95">
        <v>1</v>
      </c>
      <c r="S41" s="95">
        <v>1000</v>
      </c>
      <c r="T41" s="95">
        <v>3</v>
      </c>
      <c r="U41" s="95">
        <v>3600</v>
      </c>
      <c r="V41" s="14">
        <f t="shared" si="81"/>
        <v>36</v>
      </c>
      <c r="W41" s="95">
        <f t="shared" si="82"/>
        <v>6</v>
      </c>
      <c r="X41" s="95">
        <v>1</v>
      </c>
      <c r="Y41" s="95">
        <v>1300</v>
      </c>
      <c r="Z41" s="95">
        <v>1</v>
      </c>
      <c r="AA41" s="95">
        <v>1500</v>
      </c>
      <c r="AB41" s="95">
        <v>1</v>
      </c>
      <c r="AC41" s="95">
        <v>1599</v>
      </c>
      <c r="AD41" s="95">
        <v>2</v>
      </c>
      <c r="AE41" s="95">
        <v>2500</v>
      </c>
      <c r="AF41" s="95">
        <v>2</v>
      </c>
      <c r="AG41" s="95">
        <v>3200</v>
      </c>
      <c r="AH41" s="95">
        <v>1</v>
      </c>
      <c r="AI41" s="95">
        <v>1500</v>
      </c>
      <c r="AJ41" s="95">
        <v>6</v>
      </c>
      <c r="AK41" s="95">
        <v>8000</v>
      </c>
      <c r="AL41" s="14">
        <f t="shared" si="83"/>
        <v>42</v>
      </c>
      <c r="AM41" s="108">
        <f t="shared" si="84"/>
        <v>14</v>
      </c>
      <c r="AN41" s="95">
        <v>1</v>
      </c>
      <c r="AO41" s="95">
        <v>1500</v>
      </c>
      <c r="AP41" s="95">
        <v>3</v>
      </c>
      <c r="AQ41" s="95">
        <v>4500</v>
      </c>
      <c r="AR41" s="95">
        <v>2</v>
      </c>
      <c r="AS41" s="95">
        <v>4000</v>
      </c>
      <c r="AT41" s="95">
        <v>1</v>
      </c>
      <c r="AU41" s="95">
        <v>1000</v>
      </c>
      <c r="AV41" s="95">
        <v>2</v>
      </c>
      <c r="AW41" s="95">
        <v>3200</v>
      </c>
      <c r="AX41" s="95">
        <v>2</v>
      </c>
      <c r="AY41" s="95">
        <v>3000</v>
      </c>
      <c r="AZ41" s="95">
        <v>5</v>
      </c>
      <c r="BA41" s="95">
        <v>8000</v>
      </c>
      <c r="BB41" s="14">
        <f t="shared" si="78"/>
        <v>42</v>
      </c>
      <c r="BC41" s="108">
        <f t="shared" si="79"/>
        <v>16</v>
      </c>
      <c r="BD41" s="95">
        <v>8</v>
      </c>
      <c r="BE41" s="95">
        <v>11500</v>
      </c>
      <c r="BF41" s="95">
        <v>2</v>
      </c>
      <c r="BG41" s="95">
        <v>6000</v>
      </c>
      <c r="BH41" s="95">
        <v>4</v>
      </c>
      <c r="BI41" s="95">
        <v>7000</v>
      </c>
      <c r="BJ41" s="95">
        <v>3</v>
      </c>
      <c r="BK41" s="95">
        <v>3577</v>
      </c>
      <c r="BL41" s="95">
        <v>1</v>
      </c>
      <c r="BM41" s="95">
        <v>1500</v>
      </c>
      <c r="BN41" s="95">
        <v>3</v>
      </c>
      <c r="BO41" s="95">
        <v>5500</v>
      </c>
      <c r="BP41" s="95">
        <v>3</v>
      </c>
      <c r="BQ41" s="95">
        <v>6000</v>
      </c>
      <c r="BR41" s="95">
        <v>2</v>
      </c>
      <c r="BS41" s="95">
        <v>2500</v>
      </c>
      <c r="BT41" s="95">
        <v>3</v>
      </c>
      <c r="BU41" s="95">
        <v>5000</v>
      </c>
      <c r="BV41" s="95">
        <v>3</v>
      </c>
      <c r="BW41" s="95">
        <v>6000</v>
      </c>
      <c r="BX41" s="95"/>
      <c r="BY41" s="95"/>
      <c r="BZ41" s="14">
        <f t="shared" si="85"/>
        <v>66</v>
      </c>
      <c r="CA41" s="108">
        <f t="shared" si="86"/>
        <v>32</v>
      </c>
      <c r="CB41" s="152">
        <f t="shared" si="87"/>
        <v>186</v>
      </c>
      <c r="CC41" s="152">
        <f t="shared" si="80"/>
        <v>68</v>
      </c>
      <c r="CD41" s="174">
        <f t="shared" si="77"/>
        <v>0.365591397849462</v>
      </c>
      <c r="CE41" s="175">
        <f t="shared" si="88"/>
        <v>106776</v>
      </c>
      <c r="CF41" s="173">
        <v>18</v>
      </c>
      <c r="CG41" s="176">
        <f t="shared" si="89"/>
        <v>2.77777777777778</v>
      </c>
      <c r="CH41" s="177">
        <f t="shared" si="90"/>
        <v>1.06776</v>
      </c>
    </row>
    <row r="42" spans="1:86">
      <c r="A42" s="12" t="s">
        <v>125</v>
      </c>
      <c r="B42" s="11" t="s">
        <v>26</v>
      </c>
      <c r="C42" s="11"/>
      <c r="D42" s="11" t="s">
        <v>357</v>
      </c>
      <c r="E42" s="13" t="s">
        <v>119</v>
      </c>
      <c r="F42" s="79" t="s">
        <v>120</v>
      </c>
      <c r="G42" s="80">
        <v>6</v>
      </c>
      <c r="H42" s="81" t="s">
        <v>370</v>
      </c>
      <c r="I42" s="81">
        <v>16000</v>
      </c>
      <c r="J42" s="95">
        <v>1</v>
      </c>
      <c r="K42" s="95">
        <v>1319</v>
      </c>
      <c r="L42" s="95">
        <v>1</v>
      </c>
      <c r="M42" s="95">
        <v>2499</v>
      </c>
      <c r="N42" s="95">
        <v>0</v>
      </c>
      <c r="O42" s="95">
        <v>0</v>
      </c>
      <c r="P42" s="95">
        <v>1</v>
      </c>
      <c r="Q42" s="95">
        <v>2699</v>
      </c>
      <c r="R42" s="95">
        <v>3</v>
      </c>
      <c r="S42" s="95">
        <v>5017</v>
      </c>
      <c r="T42" s="95">
        <v>3</v>
      </c>
      <c r="U42" s="95">
        <v>4037</v>
      </c>
      <c r="V42" s="14">
        <f t="shared" si="81"/>
        <v>36</v>
      </c>
      <c r="W42" s="95">
        <f t="shared" si="82"/>
        <v>9</v>
      </c>
      <c r="X42" s="95">
        <v>0</v>
      </c>
      <c r="Y42" s="95">
        <v>0</v>
      </c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v>0</v>
      </c>
      <c r="AF42" s="95">
        <v>1</v>
      </c>
      <c r="AG42" s="95">
        <v>1499</v>
      </c>
      <c r="AH42" s="95">
        <v>2</v>
      </c>
      <c r="AI42" s="95">
        <v>2879</v>
      </c>
      <c r="AJ42" s="95">
        <v>2</v>
      </c>
      <c r="AK42" s="95">
        <v>4500</v>
      </c>
      <c r="AL42" s="14">
        <f t="shared" si="83"/>
        <v>42</v>
      </c>
      <c r="AM42" s="108">
        <f t="shared" si="84"/>
        <v>5</v>
      </c>
      <c r="AN42" s="95">
        <v>0</v>
      </c>
      <c r="AO42" s="95">
        <v>0</v>
      </c>
      <c r="AP42" s="95">
        <v>0</v>
      </c>
      <c r="AQ42" s="95">
        <v>0</v>
      </c>
      <c r="AR42" s="95">
        <v>0</v>
      </c>
      <c r="AS42" s="95">
        <v>0</v>
      </c>
      <c r="AT42" s="95">
        <v>1</v>
      </c>
      <c r="AU42" s="95">
        <v>1319</v>
      </c>
      <c r="AV42" s="95">
        <v>0</v>
      </c>
      <c r="AW42" s="95">
        <v>0</v>
      </c>
      <c r="AX42" s="95">
        <v>1</v>
      </c>
      <c r="AY42" s="95">
        <v>1379</v>
      </c>
      <c r="AZ42" s="95">
        <v>3</v>
      </c>
      <c r="BA42" s="95">
        <v>5458</v>
      </c>
      <c r="BB42" s="14">
        <f t="shared" si="78"/>
        <v>42</v>
      </c>
      <c r="BC42" s="108">
        <f t="shared" si="79"/>
        <v>5</v>
      </c>
      <c r="BD42" s="95">
        <v>2</v>
      </c>
      <c r="BE42" s="95">
        <v>3838</v>
      </c>
      <c r="BF42" s="95">
        <v>1</v>
      </c>
      <c r="BG42" s="95">
        <v>1479</v>
      </c>
      <c r="BH42" s="95">
        <v>1</v>
      </c>
      <c r="BI42" s="95">
        <v>1479</v>
      </c>
      <c r="BJ42" s="95">
        <v>0</v>
      </c>
      <c r="BK42" s="95">
        <v>0</v>
      </c>
      <c r="BL42" s="95">
        <v>1</v>
      </c>
      <c r="BM42" s="95">
        <v>1619</v>
      </c>
      <c r="BN42" s="95">
        <v>5</v>
      </c>
      <c r="BO42" s="95">
        <v>9897</v>
      </c>
      <c r="BP42" s="95">
        <v>5</v>
      </c>
      <c r="BQ42" s="95">
        <v>6417</v>
      </c>
      <c r="BR42" s="95">
        <v>2</v>
      </c>
      <c r="BS42" s="95">
        <v>3118</v>
      </c>
      <c r="BT42" s="95">
        <v>0</v>
      </c>
      <c r="BU42" s="95">
        <v>0</v>
      </c>
      <c r="BV42" s="95">
        <v>3</v>
      </c>
      <c r="BW42" s="95">
        <v>6137</v>
      </c>
      <c r="BX42" s="95">
        <v>5</v>
      </c>
      <c r="BY42" s="95">
        <v>9857</v>
      </c>
      <c r="BZ42" s="14">
        <f t="shared" si="85"/>
        <v>66</v>
      </c>
      <c r="CA42" s="108">
        <f t="shared" si="86"/>
        <v>25</v>
      </c>
      <c r="CB42" s="152">
        <f t="shared" si="87"/>
        <v>186</v>
      </c>
      <c r="CC42" s="152">
        <f t="shared" si="80"/>
        <v>44</v>
      </c>
      <c r="CD42" s="174">
        <f t="shared" si="77"/>
        <v>0.236559139784946</v>
      </c>
      <c r="CE42" s="175">
        <f t="shared" si="88"/>
        <v>76446</v>
      </c>
      <c r="CF42" s="173">
        <v>35</v>
      </c>
      <c r="CG42" s="176">
        <f t="shared" si="89"/>
        <v>0.257142857142857</v>
      </c>
      <c r="CH42" s="177">
        <f t="shared" si="90"/>
        <v>0.76446</v>
      </c>
    </row>
    <row r="43" spans="1:86">
      <c r="A43" s="12" t="s">
        <v>125</v>
      </c>
      <c r="B43" s="11" t="s">
        <v>26</v>
      </c>
      <c r="C43" s="11"/>
      <c r="D43" s="11" t="s">
        <v>357</v>
      </c>
      <c r="E43" s="13" t="s">
        <v>121</v>
      </c>
      <c r="F43" s="79" t="s">
        <v>122</v>
      </c>
      <c r="G43" s="80">
        <v>6</v>
      </c>
      <c r="H43" s="81" t="s">
        <v>371</v>
      </c>
      <c r="I43" s="81">
        <v>17000</v>
      </c>
      <c r="J43" s="95">
        <v>0</v>
      </c>
      <c r="K43" s="95">
        <v>0</v>
      </c>
      <c r="L43" s="95">
        <v>0</v>
      </c>
      <c r="M43" s="95">
        <v>0</v>
      </c>
      <c r="N43" s="95">
        <v>0</v>
      </c>
      <c r="O43" s="95">
        <v>0</v>
      </c>
      <c r="P43" s="95">
        <v>0</v>
      </c>
      <c r="Q43" s="95">
        <v>0</v>
      </c>
      <c r="R43" s="95">
        <v>3</v>
      </c>
      <c r="S43" s="95">
        <v>3478</v>
      </c>
      <c r="T43" s="95">
        <v>6</v>
      </c>
      <c r="U43" s="95">
        <v>6636</v>
      </c>
      <c r="V43" s="14">
        <f t="shared" si="81"/>
        <v>36</v>
      </c>
      <c r="W43" s="95">
        <f t="shared" si="82"/>
        <v>9</v>
      </c>
      <c r="X43" s="95">
        <v>2</v>
      </c>
      <c r="Y43" s="95">
        <v>2879</v>
      </c>
      <c r="Z43" s="95">
        <v>2</v>
      </c>
      <c r="AA43" s="95">
        <v>2598</v>
      </c>
      <c r="AB43" s="95">
        <v>0</v>
      </c>
      <c r="AC43" s="95">
        <v>0</v>
      </c>
      <c r="AD43" s="95">
        <v>0</v>
      </c>
      <c r="AE43" s="95">
        <v>0</v>
      </c>
      <c r="AF43" s="95">
        <v>3</v>
      </c>
      <c r="AG43" s="95">
        <v>3699</v>
      </c>
      <c r="AH43" s="95">
        <v>1</v>
      </c>
      <c r="AI43" s="95">
        <v>1399</v>
      </c>
      <c r="AJ43" s="95">
        <v>3</v>
      </c>
      <c r="AK43" s="95">
        <v>4038</v>
      </c>
      <c r="AL43" s="14">
        <f t="shared" si="83"/>
        <v>42</v>
      </c>
      <c r="AM43" s="108">
        <f t="shared" si="84"/>
        <v>11</v>
      </c>
      <c r="AN43" s="95">
        <v>3</v>
      </c>
      <c r="AO43" s="95">
        <v>3958</v>
      </c>
      <c r="AP43" s="95">
        <v>1</v>
      </c>
      <c r="AQ43" s="95">
        <v>2000</v>
      </c>
      <c r="AR43" s="95">
        <v>2</v>
      </c>
      <c r="AS43" s="95">
        <v>2999</v>
      </c>
      <c r="AT43" s="95">
        <v>0</v>
      </c>
      <c r="AU43" s="95">
        <v>0</v>
      </c>
      <c r="AV43" s="95">
        <v>5</v>
      </c>
      <c r="AW43" s="95">
        <v>6616</v>
      </c>
      <c r="AX43" s="95">
        <v>1</v>
      </c>
      <c r="AY43" s="95">
        <v>1559</v>
      </c>
      <c r="AZ43" s="95">
        <v>8</v>
      </c>
      <c r="BA43" s="95">
        <v>14552</v>
      </c>
      <c r="BB43" s="14">
        <f t="shared" si="78"/>
        <v>42</v>
      </c>
      <c r="BC43" s="108">
        <f t="shared" si="79"/>
        <v>20</v>
      </c>
      <c r="BD43" s="95">
        <v>1</v>
      </c>
      <c r="BE43" s="95">
        <v>1379</v>
      </c>
      <c r="BF43" s="95">
        <v>0</v>
      </c>
      <c r="BG43" s="95">
        <v>0</v>
      </c>
      <c r="BH43" s="95">
        <v>4</v>
      </c>
      <c r="BI43" s="95">
        <v>6197</v>
      </c>
      <c r="BJ43" s="95">
        <v>1</v>
      </c>
      <c r="BK43" s="95">
        <v>2099</v>
      </c>
      <c r="BL43" s="95">
        <v>0</v>
      </c>
      <c r="BM43" s="95">
        <v>0</v>
      </c>
      <c r="BN43" s="95">
        <v>0</v>
      </c>
      <c r="BO43" s="95">
        <v>0</v>
      </c>
      <c r="BP43" s="95">
        <v>0</v>
      </c>
      <c r="BQ43" s="95">
        <v>0</v>
      </c>
      <c r="BR43" s="95">
        <v>0</v>
      </c>
      <c r="BS43" s="95">
        <v>0</v>
      </c>
      <c r="BT43" s="95">
        <v>0</v>
      </c>
      <c r="BU43" s="95">
        <v>0</v>
      </c>
      <c r="BV43" s="95">
        <v>0</v>
      </c>
      <c r="BW43" s="95">
        <v>0</v>
      </c>
      <c r="BX43" s="95">
        <v>0</v>
      </c>
      <c r="BY43" s="95">
        <v>0</v>
      </c>
      <c r="BZ43" s="14">
        <f t="shared" si="85"/>
        <v>66</v>
      </c>
      <c r="CA43" s="108">
        <f t="shared" si="86"/>
        <v>6</v>
      </c>
      <c r="CB43" s="152">
        <f t="shared" si="87"/>
        <v>186</v>
      </c>
      <c r="CC43" s="152">
        <f t="shared" si="80"/>
        <v>46</v>
      </c>
      <c r="CD43" s="174">
        <f t="shared" si="77"/>
        <v>0.247311827956989</v>
      </c>
      <c r="CE43" s="175">
        <f t="shared" si="88"/>
        <v>66086</v>
      </c>
      <c r="CF43" s="173">
        <v>18</v>
      </c>
      <c r="CG43" s="176">
        <f t="shared" si="89"/>
        <v>1.55555555555556</v>
      </c>
      <c r="CH43" s="177">
        <f t="shared" si="90"/>
        <v>0.66086</v>
      </c>
    </row>
    <row r="44" spans="1:86">
      <c r="A44" s="12" t="s">
        <v>125</v>
      </c>
      <c r="B44" s="11" t="s">
        <v>26</v>
      </c>
      <c r="C44" s="11"/>
      <c r="D44" s="11" t="s">
        <v>357</v>
      </c>
      <c r="E44" s="13" t="s">
        <v>126</v>
      </c>
      <c r="F44" s="79" t="s">
        <v>127</v>
      </c>
      <c r="G44" s="80">
        <v>8</v>
      </c>
      <c r="H44" s="81" t="s">
        <v>372</v>
      </c>
      <c r="I44" s="81">
        <v>16000</v>
      </c>
      <c r="J44" s="95">
        <v>1</v>
      </c>
      <c r="K44" s="95">
        <v>1400</v>
      </c>
      <c r="L44" s="95">
        <v>0</v>
      </c>
      <c r="M44" s="95">
        <v>0</v>
      </c>
      <c r="N44" s="95">
        <v>1</v>
      </c>
      <c r="O44" s="95">
        <v>3000</v>
      </c>
      <c r="P44" s="95">
        <v>1</v>
      </c>
      <c r="Q44" s="95">
        <v>2299</v>
      </c>
      <c r="R44" s="95">
        <v>1</v>
      </c>
      <c r="S44" s="95">
        <v>3699</v>
      </c>
      <c r="T44" s="95">
        <v>3</v>
      </c>
      <c r="U44" s="95">
        <v>7300</v>
      </c>
      <c r="V44" s="14">
        <f t="shared" si="81"/>
        <v>48</v>
      </c>
      <c r="W44" s="95">
        <f t="shared" si="82"/>
        <v>7</v>
      </c>
      <c r="X44" s="95">
        <v>0</v>
      </c>
      <c r="Y44" s="95">
        <v>0</v>
      </c>
      <c r="Z44" s="95">
        <v>1</v>
      </c>
      <c r="AA44" s="95">
        <v>1299</v>
      </c>
      <c r="AB44" s="95">
        <v>6</v>
      </c>
      <c r="AC44" s="95">
        <v>11798</v>
      </c>
      <c r="AD44" s="95">
        <v>0</v>
      </c>
      <c r="AE44" s="95">
        <v>0</v>
      </c>
      <c r="AF44" s="95">
        <v>1</v>
      </c>
      <c r="AG44" s="95">
        <v>1299</v>
      </c>
      <c r="AH44" s="95">
        <v>3</v>
      </c>
      <c r="AI44" s="95">
        <v>5999</v>
      </c>
      <c r="AJ44" s="95">
        <v>2</v>
      </c>
      <c r="AK44" s="95">
        <v>5000</v>
      </c>
      <c r="AL44" s="14">
        <f t="shared" si="83"/>
        <v>56</v>
      </c>
      <c r="AM44" s="108">
        <f t="shared" si="84"/>
        <v>13</v>
      </c>
      <c r="AN44" s="95">
        <v>3</v>
      </c>
      <c r="AO44" s="95">
        <v>7900</v>
      </c>
      <c r="AP44" s="95">
        <v>2</v>
      </c>
      <c r="AQ44" s="95">
        <v>2000</v>
      </c>
      <c r="AR44" s="95">
        <v>1</v>
      </c>
      <c r="AS44" s="95">
        <v>1499</v>
      </c>
      <c r="AT44" s="95">
        <v>0</v>
      </c>
      <c r="AU44" s="95">
        <v>0</v>
      </c>
      <c r="AV44" s="95">
        <v>2</v>
      </c>
      <c r="AW44" s="95">
        <v>2900</v>
      </c>
      <c r="AX44" s="95">
        <v>1</v>
      </c>
      <c r="AY44" s="95">
        <v>1499</v>
      </c>
      <c r="AZ44" s="95">
        <v>6</v>
      </c>
      <c r="BA44" s="95">
        <v>7200</v>
      </c>
      <c r="BB44" s="14">
        <f t="shared" si="78"/>
        <v>56</v>
      </c>
      <c r="BC44" s="108">
        <f t="shared" si="79"/>
        <v>15</v>
      </c>
      <c r="BD44" s="95">
        <v>2</v>
      </c>
      <c r="BE44" s="95">
        <v>3000</v>
      </c>
      <c r="BF44" s="95">
        <v>2</v>
      </c>
      <c r="BG44" s="95">
        <v>3000</v>
      </c>
      <c r="BH44" s="95">
        <v>0</v>
      </c>
      <c r="BI44" s="95">
        <v>0</v>
      </c>
      <c r="BJ44" s="95">
        <v>3</v>
      </c>
      <c r="BK44" s="95">
        <v>6000</v>
      </c>
      <c r="BL44" s="95">
        <v>1</v>
      </c>
      <c r="BM44" s="95">
        <v>1000</v>
      </c>
      <c r="BN44" s="95">
        <v>5</v>
      </c>
      <c r="BO44" s="95">
        <v>7000</v>
      </c>
      <c r="BP44" s="95">
        <v>8</v>
      </c>
      <c r="BQ44" s="95">
        <v>14000</v>
      </c>
      <c r="BR44" s="95">
        <v>3</v>
      </c>
      <c r="BS44" s="95">
        <v>5000</v>
      </c>
      <c r="BT44" s="95">
        <v>2</v>
      </c>
      <c r="BU44" s="95">
        <v>4000</v>
      </c>
      <c r="BV44" s="95">
        <v>4</v>
      </c>
      <c r="BW44" s="95">
        <v>5700</v>
      </c>
      <c r="BX44" s="95">
        <v>5</v>
      </c>
      <c r="BY44" s="95">
        <v>7000</v>
      </c>
      <c r="BZ44" s="14">
        <f t="shared" si="85"/>
        <v>88</v>
      </c>
      <c r="CA44" s="108">
        <f t="shared" si="86"/>
        <v>35</v>
      </c>
      <c r="CB44" s="152">
        <f t="shared" si="87"/>
        <v>248</v>
      </c>
      <c r="CC44" s="152">
        <f t="shared" si="80"/>
        <v>70</v>
      </c>
      <c r="CD44" s="174">
        <f t="shared" si="77"/>
        <v>0.282258064516129</v>
      </c>
      <c r="CE44" s="175">
        <f t="shared" si="88"/>
        <v>121791</v>
      </c>
      <c r="CF44" s="173">
        <v>40</v>
      </c>
      <c r="CG44" s="176">
        <f t="shared" si="89"/>
        <v>0.75</v>
      </c>
      <c r="CH44" s="177">
        <f t="shared" si="90"/>
        <v>1.21791</v>
      </c>
    </row>
    <row r="45" spans="1:86">
      <c r="A45" s="12" t="s">
        <v>125</v>
      </c>
      <c r="B45" s="11" t="s">
        <v>26</v>
      </c>
      <c r="C45" s="11"/>
      <c r="D45" s="11" t="s">
        <v>357</v>
      </c>
      <c r="E45" s="13" t="s">
        <v>128</v>
      </c>
      <c r="F45" s="79" t="s">
        <v>129</v>
      </c>
      <c r="G45" s="80">
        <v>6</v>
      </c>
      <c r="H45" s="81" t="s">
        <v>373</v>
      </c>
      <c r="I45" s="81">
        <v>15000</v>
      </c>
      <c r="J45" s="95">
        <v>2</v>
      </c>
      <c r="K45" s="95">
        <v>5500</v>
      </c>
      <c r="L45" s="95">
        <v>7</v>
      </c>
      <c r="M45" s="95">
        <v>6500</v>
      </c>
      <c r="N45" s="95">
        <v>3</v>
      </c>
      <c r="O45" s="95">
        <v>6000</v>
      </c>
      <c r="P45" s="95">
        <v>0</v>
      </c>
      <c r="Q45" s="95">
        <v>0</v>
      </c>
      <c r="R45" s="95">
        <v>3</v>
      </c>
      <c r="S45" s="95">
        <v>3000</v>
      </c>
      <c r="T45" s="95">
        <v>6</v>
      </c>
      <c r="U45" s="95">
        <v>8000</v>
      </c>
      <c r="V45" s="14">
        <f t="shared" si="81"/>
        <v>36</v>
      </c>
      <c r="W45" s="95">
        <f t="shared" si="82"/>
        <v>21</v>
      </c>
      <c r="X45" s="95">
        <v>2</v>
      </c>
      <c r="Y45" s="95">
        <v>2200</v>
      </c>
      <c r="Z45" s="95">
        <v>0</v>
      </c>
      <c r="AA45" s="95">
        <v>0</v>
      </c>
      <c r="AB45" s="95">
        <v>4</v>
      </c>
      <c r="AC45" s="95">
        <v>4000</v>
      </c>
      <c r="AD45" s="95">
        <v>0</v>
      </c>
      <c r="AE45" s="95">
        <v>0</v>
      </c>
      <c r="AF45" s="95">
        <v>1</v>
      </c>
      <c r="AG45" s="95">
        <v>1600</v>
      </c>
      <c r="AH45" s="95">
        <v>1</v>
      </c>
      <c r="AI45" s="95">
        <v>1999</v>
      </c>
      <c r="AJ45" s="95">
        <v>9</v>
      </c>
      <c r="AK45" s="95">
        <v>14000</v>
      </c>
      <c r="AL45" s="14">
        <f t="shared" si="83"/>
        <v>42</v>
      </c>
      <c r="AM45" s="108">
        <f t="shared" si="84"/>
        <v>17</v>
      </c>
      <c r="AN45" s="95">
        <v>3</v>
      </c>
      <c r="AO45" s="95">
        <v>4900</v>
      </c>
      <c r="AP45" s="95">
        <v>1</v>
      </c>
      <c r="AQ45" s="95">
        <v>1999</v>
      </c>
      <c r="AR45" s="95">
        <v>4</v>
      </c>
      <c r="AS45" s="95">
        <v>6500</v>
      </c>
      <c r="AT45" s="95">
        <v>1</v>
      </c>
      <c r="AU45" s="95">
        <v>1200</v>
      </c>
      <c r="AV45" s="95">
        <v>0</v>
      </c>
      <c r="AW45" s="95">
        <v>0</v>
      </c>
      <c r="AX45" s="95">
        <v>2</v>
      </c>
      <c r="AY45" s="95">
        <v>2100</v>
      </c>
      <c r="AZ45" s="95">
        <v>14</v>
      </c>
      <c r="BA45" s="95">
        <v>22000</v>
      </c>
      <c r="BB45" s="14">
        <f t="shared" si="78"/>
        <v>42</v>
      </c>
      <c r="BC45" s="108">
        <f t="shared" si="79"/>
        <v>25</v>
      </c>
      <c r="BD45" s="95">
        <v>4</v>
      </c>
      <c r="BE45" s="95">
        <v>5000</v>
      </c>
      <c r="BF45" s="95">
        <v>2</v>
      </c>
      <c r="BG45" s="95">
        <v>3600</v>
      </c>
      <c r="BH45" s="95">
        <v>0</v>
      </c>
      <c r="BI45" s="95">
        <v>0</v>
      </c>
      <c r="BJ45" s="95">
        <v>0</v>
      </c>
      <c r="BK45" s="95">
        <v>0</v>
      </c>
      <c r="BL45" s="95">
        <v>8</v>
      </c>
      <c r="BM45" s="95">
        <v>13000</v>
      </c>
      <c r="BN45" s="95">
        <v>6</v>
      </c>
      <c r="BO45" s="95">
        <v>5500</v>
      </c>
      <c r="BP45" s="95">
        <v>14</v>
      </c>
      <c r="BQ45" s="95">
        <v>22000</v>
      </c>
      <c r="BR45" s="95">
        <v>9</v>
      </c>
      <c r="BS45" s="95">
        <v>13000</v>
      </c>
      <c r="BT45" s="95">
        <v>9</v>
      </c>
      <c r="BU45" s="95">
        <v>10000</v>
      </c>
      <c r="BV45" s="95">
        <v>2</v>
      </c>
      <c r="BW45" s="95">
        <v>2000</v>
      </c>
      <c r="BX45" s="95">
        <v>9</v>
      </c>
      <c r="BY45" s="95">
        <v>15000</v>
      </c>
      <c r="BZ45" s="14">
        <f t="shared" si="85"/>
        <v>66</v>
      </c>
      <c r="CA45" s="108">
        <f t="shared" si="86"/>
        <v>63</v>
      </c>
      <c r="CB45" s="152">
        <f t="shared" si="87"/>
        <v>186</v>
      </c>
      <c r="CC45" s="152">
        <f t="shared" si="80"/>
        <v>126</v>
      </c>
      <c r="CD45" s="174">
        <f t="shared" si="77"/>
        <v>0.67741935483871</v>
      </c>
      <c r="CE45" s="175">
        <f t="shared" si="88"/>
        <v>180598</v>
      </c>
      <c r="CF45" s="173">
        <v>18</v>
      </c>
      <c r="CG45" s="176">
        <f t="shared" si="89"/>
        <v>6</v>
      </c>
      <c r="CH45" s="177">
        <f t="shared" si="90"/>
        <v>1.80598</v>
      </c>
    </row>
    <row r="46" spans="1:86">
      <c r="A46" s="12" t="s">
        <v>125</v>
      </c>
      <c r="B46" s="11" t="s">
        <v>26</v>
      </c>
      <c r="C46" s="11" t="s">
        <v>298</v>
      </c>
      <c r="D46" s="11" t="s">
        <v>357</v>
      </c>
      <c r="E46" s="13" t="s">
        <v>130</v>
      </c>
      <c r="F46" s="79" t="s">
        <v>131</v>
      </c>
      <c r="G46" s="80">
        <v>9</v>
      </c>
      <c r="H46" s="81" t="s">
        <v>374</v>
      </c>
      <c r="I46" s="81">
        <v>15000</v>
      </c>
      <c r="J46" s="95">
        <v>3</v>
      </c>
      <c r="K46" s="95">
        <v>3800</v>
      </c>
      <c r="L46" s="95">
        <v>0</v>
      </c>
      <c r="M46" s="95">
        <v>0</v>
      </c>
      <c r="N46" s="95">
        <v>1</v>
      </c>
      <c r="O46" s="95">
        <v>1380</v>
      </c>
      <c r="P46" s="95">
        <v>1</v>
      </c>
      <c r="Q46" s="95">
        <v>2299</v>
      </c>
      <c r="R46" s="95">
        <v>1</v>
      </c>
      <c r="S46" s="95">
        <v>1499</v>
      </c>
      <c r="T46" s="95">
        <v>6</v>
      </c>
      <c r="U46" s="95">
        <v>8377</v>
      </c>
      <c r="V46" s="14">
        <f t="shared" si="81"/>
        <v>54</v>
      </c>
      <c r="W46" s="95">
        <f t="shared" si="82"/>
        <v>12</v>
      </c>
      <c r="X46" s="95">
        <v>7</v>
      </c>
      <c r="Y46" s="95">
        <v>9000</v>
      </c>
      <c r="Z46" s="95">
        <v>1</v>
      </c>
      <c r="AA46" s="95">
        <v>1000</v>
      </c>
      <c r="AB46" s="95">
        <v>0</v>
      </c>
      <c r="AC46" s="95">
        <v>0</v>
      </c>
      <c r="AD46" s="95">
        <v>3</v>
      </c>
      <c r="AE46" s="95">
        <v>3000</v>
      </c>
      <c r="AF46" s="95">
        <v>7</v>
      </c>
      <c r="AG46" s="95">
        <v>8200</v>
      </c>
      <c r="AH46" s="95">
        <v>4</v>
      </c>
      <c r="AI46" s="95">
        <v>4548</v>
      </c>
      <c r="AJ46" s="95">
        <v>11</v>
      </c>
      <c r="AK46" s="95">
        <v>15200</v>
      </c>
      <c r="AL46" s="14">
        <f t="shared" si="83"/>
        <v>63</v>
      </c>
      <c r="AM46" s="108">
        <f t="shared" si="84"/>
        <v>33</v>
      </c>
      <c r="AN46" s="95">
        <v>0</v>
      </c>
      <c r="AO46" s="95">
        <v>0</v>
      </c>
      <c r="AP46" s="95">
        <v>1</v>
      </c>
      <c r="AQ46" s="95">
        <v>1320</v>
      </c>
      <c r="AR46" s="95">
        <v>2</v>
      </c>
      <c r="AS46" s="95">
        <v>2000</v>
      </c>
      <c r="AT46" s="95">
        <v>5</v>
      </c>
      <c r="AU46" s="95">
        <v>5160</v>
      </c>
      <c r="AV46" s="95">
        <v>3</v>
      </c>
      <c r="AW46" s="95">
        <v>3300</v>
      </c>
      <c r="AX46" s="95">
        <v>7</v>
      </c>
      <c r="AY46" s="95">
        <v>11555</v>
      </c>
      <c r="AZ46" s="95">
        <v>9</v>
      </c>
      <c r="BA46" s="95">
        <v>14219</v>
      </c>
      <c r="BB46" s="14">
        <f t="shared" si="78"/>
        <v>63</v>
      </c>
      <c r="BC46" s="108">
        <f t="shared" si="79"/>
        <v>27</v>
      </c>
      <c r="BD46" s="95">
        <v>2</v>
      </c>
      <c r="BE46" s="95">
        <v>2399</v>
      </c>
      <c r="BF46" s="95">
        <v>1</v>
      </c>
      <c r="BG46" s="95">
        <v>2000</v>
      </c>
      <c r="BH46" s="95">
        <v>1</v>
      </c>
      <c r="BI46" s="95">
        <v>1999</v>
      </c>
      <c r="BJ46" s="95">
        <v>0</v>
      </c>
      <c r="BK46" s="95">
        <v>0</v>
      </c>
      <c r="BL46" s="95">
        <v>0</v>
      </c>
      <c r="BM46" s="95">
        <v>0</v>
      </c>
      <c r="BN46" s="95">
        <v>12</v>
      </c>
      <c r="BO46" s="95">
        <v>18000</v>
      </c>
      <c r="BP46" s="95">
        <v>12</v>
      </c>
      <c r="BQ46" s="95">
        <v>16000</v>
      </c>
      <c r="BR46" s="128">
        <v>4</v>
      </c>
      <c r="BS46" s="128">
        <v>7000</v>
      </c>
      <c r="BT46" s="129">
        <v>4</v>
      </c>
      <c r="BU46" s="129">
        <v>7000</v>
      </c>
      <c r="BV46" s="129">
        <v>1</v>
      </c>
      <c r="BW46" s="129">
        <v>2000</v>
      </c>
      <c r="BX46" s="129">
        <v>1</v>
      </c>
      <c r="BY46" s="129">
        <v>2000</v>
      </c>
      <c r="BZ46" s="14">
        <f t="shared" si="85"/>
        <v>99</v>
      </c>
      <c r="CA46" s="108">
        <f t="shared" si="86"/>
        <v>38</v>
      </c>
      <c r="CB46" s="152">
        <f t="shared" si="87"/>
        <v>279</v>
      </c>
      <c r="CC46" s="152">
        <f t="shared" si="80"/>
        <v>110</v>
      </c>
      <c r="CD46" s="174">
        <f t="shared" si="77"/>
        <v>0.39426523297491</v>
      </c>
      <c r="CE46" s="175">
        <f t="shared" si="88"/>
        <v>154255</v>
      </c>
      <c r="CF46" s="173">
        <v>20</v>
      </c>
      <c r="CG46" s="176">
        <f t="shared" si="89"/>
        <v>4.5</v>
      </c>
      <c r="CH46" s="177">
        <f t="shared" si="90"/>
        <v>1.54255</v>
      </c>
    </row>
    <row r="47" ht="15" spans="1:86">
      <c r="A47" s="12" t="s">
        <v>134</v>
      </c>
      <c r="B47" s="11" t="s">
        <v>26</v>
      </c>
      <c r="C47" s="11" t="s">
        <v>298</v>
      </c>
      <c r="D47" s="11" t="s">
        <v>357</v>
      </c>
      <c r="E47" s="13" t="s">
        <v>135</v>
      </c>
      <c r="F47" s="79" t="s">
        <v>136</v>
      </c>
      <c r="G47" s="80">
        <v>15</v>
      </c>
      <c r="H47" s="81" t="s">
        <v>375</v>
      </c>
      <c r="I47" s="81" t="s">
        <v>376</v>
      </c>
      <c r="J47" s="95">
        <v>2</v>
      </c>
      <c r="K47" s="95">
        <v>4798</v>
      </c>
      <c r="L47" s="95">
        <v>3</v>
      </c>
      <c r="M47" s="95">
        <v>9898</v>
      </c>
      <c r="N47" s="95">
        <v>2</v>
      </c>
      <c r="O47" s="95">
        <v>4199</v>
      </c>
      <c r="P47" s="95">
        <v>3</v>
      </c>
      <c r="Q47" s="95">
        <v>4398</v>
      </c>
      <c r="R47" s="95">
        <v>2</v>
      </c>
      <c r="S47" s="95">
        <v>2277</v>
      </c>
      <c r="T47" s="95">
        <v>14</v>
      </c>
      <c r="U47" s="95">
        <v>31288</v>
      </c>
      <c r="V47" s="14">
        <f t="shared" si="81"/>
        <v>90</v>
      </c>
      <c r="W47" s="95">
        <f t="shared" si="82"/>
        <v>26</v>
      </c>
      <c r="X47" s="95">
        <v>6</v>
      </c>
      <c r="Y47" s="95">
        <v>14398</v>
      </c>
      <c r="Z47" s="95">
        <v>7</v>
      </c>
      <c r="AA47" s="95">
        <v>21195</v>
      </c>
      <c r="AB47" s="95">
        <v>4</v>
      </c>
      <c r="AC47" s="95">
        <v>11492</v>
      </c>
      <c r="AD47" s="95">
        <v>17</v>
      </c>
      <c r="AE47" s="95">
        <v>38556</v>
      </c>
      <c r="AF47" s="95">
        <v>24</v>
      </c>
      <c r="AG47" s="95">
        <v>51293</v>
      </c>
      <c r="AH47" s="95">
        <v>8</v>
      </c>
      <c r="AI47" s="95">
        <v>18793</v>
      </c>
      <c r="AJ47" s="95">
        <v>16</v>
      </c>
      <c r="AK47" s="95">
        <v>28582</v>
      </c>
      <c r="AL47" s="14">
        <f t="shared" si="83"/>
        <v>105</v>
      </c>
      <c r="AM47" s="108">
        <f t="shared" si="84"/>
        <v>82</v>
      </c>
      <c r="AN47" s="95">
        <v>9</v>
      </c>
      <c r="AO47" s="95">
        <v>18493</v>
      </c>
      <c r="AP47" s="95">
        <v>5</v>
      </c>
      <c r="AQ47" s="95">
        <v>13373</v>
      </c>
      <c r="AR47" s="97">
        <v>3</v>
      </c>
      <c r="AS47" s="95">
        <v>4089</v>
      </c>
      <c r="AT47" s="95">
        <v>1</v>
      </c>
      <c r="AU47" s="95">
        <v>2188</v>
      </c>
      <c r="AV47" s="95">
        <v>3</v>
      </c>
      <c r="AW47" s="95">
        <v>3296</v>
      </c>
      <c r="AX47" s="95">
        <v>5</v>
      </c>
      <c r="AY47" s="95">
        <v>10256</v>
      </c>
      <c r="AZ47" s="95">
        <v>6</v>
      </c>
      <c r="BA47" s="95">
        <v>9645</v>
      </c>
      <c r="BB47" s="14">
        <f t="shared" si="78"/>
        <v>105</v>
      </c>
      <c r="BC47" s="108">
        <f t="shared" si="79"/>
        <v>32</v>
      </c>
      <c r="BD47" s="95">
        <v>5</v>
      </c>
      <c r="BE47" s="95">
        <v>11193</v>
      </c>
      <c r="BF47" s="95">
        <v>1</v>
      </c>
      <c r="BG47" s="95">
        <v>1098</v>
      </c>
      <c r="BH47" s="95">
        <v>6</v>
      </c>
      <c r="BI47" s="95">
        <v>9428</v>
      </c>
      <c r="BJ47" s="95">
        <v>2</v>
      </c>
      <c r="BK47" s="95">
        <v>3984</v>
      </c>
      <c r="BL47" s="95">
        <v>4</v>
      </c>
      <c r="BM47" s="95">
        <v>6496</v>
      </c>
      <c r="BN47" s="95">
        <v>3</v>
      </c>
      <c r="BO47" s="95">
        <v>6799</v>
      </c>
      <c r="BP47" s="95">
        <v>10</v>
      </c>
      <c r="BQ47" s="95">
        <v>18988</v>
      </c>
      <c r="BR47" s="95">
        <v>4</v>
      </c>
      <c r="BS47" s="95">
        <v>6566</v>
      </c>
      <c r="BT47" s="95">
        <v>4</v>
      </c>
      <c r="BU47" s="95">
        <v>5287</v>
      </c>
      <c r="BV47" s="95">
        <v>5</v>
      </c>
      <c r="BW47" s="95">
        <v>7694</v>
      </c>
      <c r="BX47" s="95">
        <v>3</v>
      </c>
      <c r="BY47" s="95">
        <v>4298</v>
      </c>
      <c r="BZ47" s="14">
        <f t="shared" si="85"/>
        <v>165</v>
      </c>
      <c r="CA47" s="108">
        <f t="shared" si="86"/>
        <v>47</v>
      </c>
      <c r="CB47" s="152">
        <f t="shared" si="87"/>
        <v>465</v>
      </c>
      <c r="CC47" s="152">
        <f t="shared" si="80"/>
        <v>187</v>
      </c>
      <c r="CD47" s="174">
        <f t="shared" si="77"/>
        <v>0.402150537634409</v>
      </c>
      <c r="CE47" s="175">
        <f t="shared" si="88"/>
        <v>384338</v>
      </c>
      <c r="CF47" s="173">
        <v>180</v>
      </c>
      <c r="CG47" s="176">
        <f t="shared" si="89"/>
        <v>0.0388888888888889</v>
      </c>
      <c r="CH47" s="177">
        <f t="shared" si="90"/>
        <v>3.84338</v>
      </c>
    </row>
    <row r="48" spans="1:86">
      <c r="A48" s="12" t="s">
        <v>319</v>
      </c>
      <c r="B48" s="11" t="s">
        <v>26</v>
      </c>
      <c r="C48" s="11"/>
      <c r="D48" s="11" t="s">
        <v>357</v>
      </c>
      <c r="E48" s="13" t="s">
        <v>137</v>
      </c>
      <c r="F48" s="79" t="s">
        <v>138</v>
      </c>
      <c r="G48" s="80">
        <v>6</v>
      </c>
      <c r="H48" s="81" t="s">
        <v>377</v>
      </c>
      <c r="I48" s="81">
        <v>16000</v>
      </c>
      <c r="J48" s="95">
        <v>1</v>
      </c>
      <c r="K48" s="95">
        <v>3699</v>
      </c>
      <c r="L48" s="95">
        <v>5</v>
      </c>
      <c r="M48" s="95">
        <v>11076</v>
      </c>
      <c r="N48" s="95">
        <v>5</v>
      </c>
      <c r="O48" s="95">
        <v>8976</v>
      </c>
      <c r="P48" s="95">
        <v>0</v>
      </c>
      <c r="Q48" s="95">
        <v>0</v>
      </c>
      <c r="R48" s="95">
        <v>3</v>
      </c>
      <c r="S48" s="95">
        <v>5000</v>
      </c>
      <c r="T48" s="95">
        <v>12</v>
      </c>
      <c r="U48" s="95">
        <v>21711</v>
      </c>
      <c r="V48" s="14">
        <f t="shared" si="81"/>
        <v>36</v>
      </c>
      <c r="W48" s="95">
        <f t="shared" si="82"/>
        <v>26</v>
      </c>
      <c r="X48" s="95">
        <v>12</v>
      </c>
      <c r="Y48" s="95">
        <v>14657</v>
      </c>
      <c r="Z48" s="95">
        <v>4</v>
      </c>
      <c r="AA48" s="95">
        <v>3130</v>
      </c>
      <c r="AB48" s="95">
        <v>10</v>
      </c>
      <c r="AC48" s="95">
        <v>15516</v>
      </c>
      <c r="AD48" s="95">
        <v>4</v>
      </c>
      <c r="AE48" s="95">
        <v>6500</v>
      </c>
      <c r="AF48" s="95">
        <v>0</v>
      </c>
      <c r="AG48" s="95">
        <v>0</v>
      </c>
      <c r="AH48" s="95">
        <v>2</v>
      </c>
      <c r="AI48" s="95">
        <v>2629</v>
      </c>
      <c r="AJ48" s="95">
        <v>2</v>
      </c>
      <c r="AK48" s="95">
        <v>1119</v>
      </c>
      <c r="AL48" s="14">
        <f t="shared" si="83"/>
        <v>42</v>
      </c>
      <c r="AM48" s="108">
        <f t="shared" si="84"/>
        <v>34</v>
      </c>
      <c r="AN48" s="95">
        <v>3</v>
      </c>
      <c r="AO48" s="95">
        <v>2598</v>
      </c>
      <c r="AP48" s="95">
        <v>1</v>
      </c>
      <c r="AQ48" s="95">
        <v>919</v>
      </c>
      <c r="AR48" s="95">
        <v>0</v>
      </c>
      <c r="AS48" s="95">
        <v>0</v>
      </c>
      <c r="AT48" s="95">
        <v>3</v>
      </c>
      <c r="AU48" s="95">
        <v>5000</v>
      </c>
      <c r="AV48" s="95">
        <v>15</v>
      </c>
      <c r="AW48" s="95">
        <v>8000</v>
      </c>
      <c r="AX48" s="95">
        <v>0</v>
      </c>
      <c r="AY48" s="95">
        <v>0</v>
      </c>
      <c r="AZ48" s="95">
        <v>4</v>
      </c>
      <c r="BA48" s="95">
        <v>9400</v>
      </c>
      <c r="BB48" s="14">
        <f t="shared" si="78"/>
        <v>42</v>
      </c>
      <c r="BC48" s="108">
        <f t="shared" si="79"/>
        <v>26</v>
      </c>
      <c r="BD48" s="95">
        <v>1</v>
      </c>
      <c r="BE48" s="95">
        <v>599</v>
      </c>
      <c r="BF48" s="95">
        <v>0</v>
      </c>
      <c r="BG48" s="95">
        <v>0</v>
      </c>
      <c r="BH48" s="95">
        <v>1</v>
      </c>
      <c r="BI48" s="95">
        <v>919</v>
      </c>
      <c r="BJ48" s="95">
        <v>1</v>
      </c>
      <c r="BK48" s="95">
        <v>1499</v>
      </c>
      <c r="BL48" s="95">
        <v>1</v>
      </c>
      <c r="BM48" s="95">
        <v>719</v>
      </c>
      <c r="BN48" s="95">
        <v>4</v>
      </c>
      <c r="BO48" s="95">
        <v>2999</v>
      </c>
      <c r="BP48" s="95">
        <v>3</v>
      </c>
      <c r="BQ48" s="95">
        <v>3699</v>
      </c>
      <c r="BR48" s="95">
        <v>1</v>
      </c>
      <c r="BS48" s="95">
        <v>1219</v>
      </c>
      <c r="BT48" s="95">
        <v>0</v>
      </c>
      <c r="BU48" s="95">
        <v>0</v>
      </c>
      <c r="BV48" s="95">
        <v>2</v>
      </c>
      <c r="BW48" s="95">
        <v>2299</v>
      </c>
      <c r="BX48" s="95"/>
      <c r="BY48" s="95"/>
      <c r="BZ48" s="14">
        <f t="shared" si="85"/>
        <v>66</v>
      </c>
      <c r="CA48" s="108">
        <f t="shared" si="86"/>
        <v>14</v>
      </c>
      <c r="CB48" s="152">
        <f t="shared" si="87"/>
        <v>186</v>
      </c>
      <c r="CC48" s="152">
        <f t="shared" si="80"/>
        <v>100</v>
      </c>
      <c r="CD48" s="174">
        <f t="shared" si="77"/>
        <v>0.537634408602151</v>
      </c>
      <c r="CE48" s="175">
        <f t="shared" si="88"/>
        <v>133882</v>
      </c>
      <c r="CF48" s="173">
        <v>21</v>
      </c>
      <c r="CG48" s="176">
        <f t="shared" si="89"/>
        <v>3.76190476190476</v>
      </c>
      <c r="CH48" s="177">
        <f t="shared" si="90"/>
        <v>1.33882</v>
      </c>
    </row>
    <row r="49" spans="1:86">
      <c r="A49" s="12" t="s">
        <v>319</v>
      </c>
      <c r="B49" s="11" t="s">
        <v>26</v>
      </c>
      <c r="C49" s="11"/>
      <c r="D49" s="11" t="s">
        <v>357</v>
      </c>
      <c r="E49" s="13" t="s">
        <v>139</v>
      </c>
      <c r="F49" s="79" t="s">
        <v>140</v>
      </c>
      <c r="G49" s="80">
        <v>6</v>
      </c>
      <c r="H49" s="81" t="s">
        <v>378</v>
      </c>
      <c r="I49" s="81">
        <v>11000</v>
      </c>
      <c r="J49" s="95">
        <v>1</v>
      </c>
      <c r="K49" s="95">
        <v>919</v>
      </c>
      <c r="L49" s="95">
        <v>1</v>
      </c>
      <c r="M49" s="95">
        <v>880</v>
      </c>
      <c r="N49" s="95">
        <v>1</v>
      </c>
      <c r="O49" s="95">
        <v>799</v>
      </c>
      <c r="P49" s="95">
        <v>3</v>
      </c>
      <c r="Q49" s="95">
        <v>2499</v>
      </c>
      <c r="R49" s="95">
        <v>1</v>
      </c>
      <c r="S49" s="95">
        <v>1300</v>
      </c>
      <c r="T49" s="95">
        <v>5</v>
      </c>
      <c r="U49" s="95">
        <v>7836</v>
      </c>
      <c r="V49" s="14">
        <f t="shared" si="81"/>
        <v>36</v>
      </c>
      <c r="W49" s="95">
        <f t="shared" si="82"/>
        <v>12</v>
      </c>
      <c r="X49" s="95">
        <v>7</v>
      </c>
      <c r="Y49" s="95">
        <v>15692</v>
      </c>
      <c r="Z49" s="95">
        <v>2</v>
      </c>
      <c r="AA49" s="95">
        <v>1299</v>
      </c>
      <c r="AB49" s="95">
        <v>5</v>
      </c>
      <c r="AC49" s="95">
        <v>6719</v>
      </c>
      <c r="AD49" s="95">
        <v>9</v>
      </c>
      <c r="AE49" s="95">
        <v>20800</v>
      </c>
      <c r="AF49" s="95">
        <v>0</v>
      </c>
      <c r="AG49" s="95">
        <v>0</v>
      </c>
      <c r="AH49" s="95">
        <v>2</v>
      </c>
      <c r="AI49" s="95">
        <v>2699</v>
      </c>
      <c r="AJ49" s="95">
        <v>2</v>
      </c>
      <c r="AK49" s="95">
        <v>1700</v>
      </c>
      <c r="AL49" s="14">
        <f t="shared" si="83"/>
        <v>42</v>
      </c>
      <c r="AM49" s="108">
        <f t="shared" si="84"/>
        <v>27</v>
      </c>
      <c r="AN49" s="95">
        <v>3</v>
      </c>
      <c r="AO49" s="95">
        <v>3000</v>
      </c>
      <c r="AP49" s="95">
        <v>0</v>
      </c>
      <c r="AQ49" s="95">
        <v>0</v>
      </c>
      <c r="AR49" s="95">
        <v>0</v>
      </c>
      <c r="AS49" s="95">
        <v>0</v>
      </c>
      <c r="AT49" s="95">
        <v>0</v>
      </c>
      <c r="AU49" s="95">
        <v>0</v>
      </c>
      <c r="AV49" s="95">
        <v>2</v>
      </c>
      <c r="AW49" s="95">
        <v>2800</v>
      </c>
      <c r="AX49" s="95">
        <v>1</v>
      </c>
      <c r="AY49" s="95">
        <v>1046</v>
      </c>
      <c r="AZ49" s="95">
        <v>2</v>
      </c>
      <c r="BA49" s="95">
        <v>2199</v>
      </c>
      <c r="BB49" s="14">
        <f t="shared" si="78"/>
        <v>42</v>
      </c>
      <c r="BC49" s="108">
        <f t="shared" si="79"/>
        <v>8</v>
      </c>
      <c r="BD49" s="95">
        <v>0</v>
      </c>
      <c r="BE49" s="95">
        <v>0</v>
      </c>
      <c r="BF49" s="95">
        <v>0</v>
      </c>
      <c r="BG49" s="95">
        <v>0</v>
      </c>
      <c r="BH49" s="95">
        <v>1</v>
      </c>
      <c r="BI49" s="95">
        <v>1619</v>
      </c>
      <c r="BJ49" s="95">
        <v>0</v>
      </c>
      <c r="BK49" s="95">
        <v>0</v>
      </c>
      <c r="BL49" s="95">
        <v>1</v>
      </c>
      <c r="BM49" s="95">
        <v>999</v>
      </c>
      <c r="BN49" s="95">
        <v>0</v>
      </c>
      <c r="BO49" s="95">
        <v>0</v>
      </c>
      <c r="BP49" s="95">
        <v>2</v>
      </c>
      <c r="BQ49" s="95">
        <v>3699</v>
      </c>
      <c r="BR49" s="95">
        <v>2</v>
      </c>
      <c r="BS49" s="95">
        <v>2000</v>
      </c>
      <c r="BT49" s="95">
        <v>0</v>
      </c>
      <c r="BU49" s="95">
        <v>0</v>
      </c>
      <c r="BV49" s="95">
        <v>0</v>
      </c>
      <c r="BW49" s="95">
        <v>0</v>
      </c>
      <c r="BX49" s="95"/>
      <c r="BY49" s="95"/>
      <c r="BZ49" s="14">
        <f t="shared" si="85"/>
        <v>66</v>
      </c>
      <c r="CA49" s="108">
        <f t="shared" si="86"/>
        <v>6</v>
      </c>
      <c r="CB49" s="152">
        <f t="shared" si="87"/>
        <v>186</v>
      </c>
      <c r="CC49" s="152">
        <f t="shared" si="80"/>
        <v>53</v>
      </c>
      <c r="CD49" s="174">
        <f t="shared" si="77"/>
        <v>0.28494623655914</v>
      </c>
      <c r="CE49" s="175">
        <f t="shared" si="88"/>
        <v>80504</v>
      </c>
      <c r="CF49" s="173">
        <v>38</v>
      </c>
      <c r="CG49" s="176">
        <f t="shared" si="89"/>
        <v>0.394736842105263</v>
      </c>
      <c r="CH49" s="177">
        <f t="shared" si="90"/>
        <v>0.80504</v>
      </c>
    </row>
    <row r="50" spans="1:86">
      <c r="A50" s="12" t="s">
        <v>157</v>
      </c>
      <c r="B50" s="11" t="s">
        <v>26</v>
      </c>
      <c r="C50" s="11"/>
      <c r="D50" s="11" t="s">
        <v>357</v>
      </c>
      <c r="E50" s="13" t="s">
        <v>158</v>
      </c>
      <c r="F50" s="79" t="s">
        <v>159</v>
      </c>
      <c r="G50" s="80">
        <v>6</v>
      </c>
      <c r="H50" s="81" t="s">
        <v>379</v>
      </c>
      <c r="I50" s="81">
        <v>18000</v>
      </c>
      <c r="J50" s="95">
        <v>2</v>
      </c>
      <c r="K50" s="95">
        <v>5000</v>
      </c>
      <c r="L50" s="95">
        <v>2</v>
      </c>
      <c r="M50" s="95">
        <v>3000</v>
      </c>
      <c r="N50" s="95">
        <v>0</v>
      </c>
      <c r="O50" s="96">
        <v>0</v>
      </c>
      <c r="P50" s="95">
        <v>0</v>
      </c>
      <c r="Q50" s="96">
        <v>0</v>
      </c>
      <c r="R50" s="95">
        <v>5</v>
      </c>
      <c r="S50" s="95">
        <v>7000</v>
      </c>
      <c r="T50" s="95">
        <v>1</v>
      </c>
      <c r="U50" s="95">
        <v>2000</v>
      </c>
      <c r="V50" s="14">
        <f t="shared" si="81"/>
        <v>36</v>
      </c>
      <c r="W50" s="95">
        <f t="shared" si="82"/>
        <v>10</v>
      </c>
      <c r="X50" s="95">
        <v>0</v>
      </c>
      <c r="Y50" s="95">
        <v>0</v>
      </c>
      <c r="Z50" s="95">
        <v>0</v>
      </c>
      <c r="AA50" s="95">
        <v>0</v>
      </c>
      <c r="AB50" s="95">
        <v>1</v>
      </c>
      <c r="AC50" s="95">
        <v>3000</v>
      </c>
      <c r="AD50" s="95">
        <v>1</v>
      </c>
      <c r="AE50" s="95">
        <v>1000</v>
      </c>
      <c r="AF50" s="95">
        <v>0</v>
      </c>
      <c r="AG50" s="95">
        <v>0</v>
      </c>
      <c r="AH50" s="95">
        <v>4</v>
      </c>
      <c r="AI50" s="95">
        <v>6000</v>
      </c>
      <c r="AJ50" s="95">
        <v>2</v>
      </c>
      <c r="AK50" s="95">
        <v>3000</v>
      </c>
      <c r="AL50" s="14">
        <f t="shared" si="83"/>
        <v>42</v>
      </c>
      <c r="AM50" s="108">
        <f t="shared" si="84"/>
        <v>8</v>
      </c>
      <c r="AN50" s="95">
        <v>1</v>
      </c>
      <c r="AO50" s="95">
        <v>2000</v>
      </c>
      <c r="AP50" s="95">
        <v>1</v>
      </c>
      <c r="AQ50" s="95">
        <v>1000</v>
      </c>
      <c r="AR50" s="95">
        <v>0</v>
      </c>
      <c r="AS50" s="95">
        <v>0</v>
      </c>
      <c r="AT50" s="95">
        <v>1</v>
      </c>
      <c r="AU50" s="95">
        <v>1000</v>
      </c>
      <c r="AV50" s="95">
        <v>0</v>
      </c>
      <c r="AW50" s="95">
        <v>0</v>
      </c>
      <c r="AX50" s="95">
        <v>1</v>
      </c>
      <c r="AY50" s="95">
        <v>1000</v>
      </c>
      <c r="AZ50" s="95">
        <v>0</v>
      </c>
      <c r="BA50" s="95">
        <v>1000</v>
      </c>
      <c r="BB50" s="14">
        <f t="shared" si="78"/>
        <v>42</v>
      </c>
      <c r="BC50" s="108">
        <f t="shared" si="79"/>
        <v>4</v>
      </c>
      <c r="BD50" s="95">
        <v>1</v>
      </c>
      <c r="BE50" s="95">
        <v>1000</v>
      </c>
      <c r="BF50" s="95">
        <v>2</v>
      </c>
      <c r="BG50" s="95">
        <v>4000</v>
      </c>
      <c r="BH50" s="95">
        <v>0</v>
      </c>
      <c r="BI50" s="95">
        <v>0</v>
      </c>
      <c r="BJ50" s="95">
        <v>1</v>
      </c>
      <c r="BK50" s="126">
        <v>1000</v>
      </c>
      <c r="BL50" s="95">
        <v>2</v>
      </c>
      <c r="BM50" s="95">
        <v>4000</v>
      </c>
      <c r="BN50" s="95">
        <v>3</v>
      </c>
      <c r="BO50" s="95">
        <v>5000</v>
      </c>
      <c r="BP50" s="95">
        <v>4</v>
      </c>
      <c r="BQ50" s="95">
        <v>7000</v>
      </c>
      <c r="BR50" s="95">
        <v>1</v>
      </c>
      <c r="BS50" s="95">
        <v>2000</v>
      </c>
      <c r="BT50" s="95">
        <v>0</v>
      </c>
      <c r="BU50" s="95">
        <v>0</v>
      </c>
      <c r="BV50" s="95">
        <v>8</v>
      </c>
      <c r="BW50" s="95">
        <v>8000</v>
      </c>
      <c r="BX50" s="95">
        <v>2</v>
      </c>
      <c r="BY50" s="95">
        <v>2000</v>
      </c>
      <c r="BZ50" s="14">
        <f t="shared" si="85"/>
        <v>66</v>
      </c>
      <c r="CA50" s="108">
        <f t="shared" si="86"/>
        <v>24</v>
      </c>
      <c r="CB50" s="152">
        <f t="shared" si="87"/>
        <v>186</v>
      </c>
      <c r="CC50" s="152">
        <f t="shared" si="80"/>
        <v>46</v>
      </c>
      <c r="CD50" s="174">
        <f t="shared" si="77"/>
        <v>0.247311827956989</v>
      </c>
      <c r="CE50" s="175">
        <f t="shared" si="88"/>
        <v>70000</v>
      </c>
      <c r="CF50" s="173">
        <v>0</v>
      </c>
      <c r="CG50" s="176" t="e">
        <f t="shared" si="89"/>
        <v>#DIV/0!</v>
      </c>
      <c r="CH50" s="177">
        <f t="shared" si="90"/>
        <v>0.7</v>
      </c>
    </row>
    <row r="51" spans="1:86">
      <c r="A51" s="79" t="s">
        <v>160</v>
      </c>
      <c r="B51" s="11" t="s">
        <v>26</v>
      </c>
      <c r="C51" s="11"/>
      <c r="D51" s="11" t="s">
        <v>357</v>
      </c>
      <c r="E51" s="13" t="s">
        <v>161</v>
      </c>
      <c r="F51" s="79" t="s">
        <v>380</v>
      </c>
      <c r="G51" s="80">
        <v>6</v>
      </c>
      <c r="H51" s="81" t="s">
        <v>381</v>
      </c>
      <c r="I51" s="81" t="s">
        <v>381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14">
        <f t="shared" si="81"/>
        <v>36</v>
      </c>
      <c r="W51" s="95">
        <f t="shared" si="82"/>
        <v>0</v>
      </c>
      <c r="X51" s="95">
        <v>0</v>
      </c>
      <c r="Y51" s="95">
        <v>0</v>
      </c>
      <c r="Z51" s="95">
        <v>0</v>
      </c>
      <c r="AA51" s="95">
        <v>0</v>
      </c>
      <c r="AB51" s="95">
        <v>0</v>
      </c>
      <c r="AC51" s="95">
        <v>0</v>
      </c>
      <c r="AD51" s="95">
        <v>0</v>
      </c>
      <c r="AE51" s="95">
        <v>0</v>
      </c>
      <c r="AF51" s="95">
        <v>0</v>
      </c>
      <c r="AG51" s="95">
        <v>0</v>
      </c>
      <c r="AH51" s="95">
        <v>0</v>
      </c>
      <c r="AI51" s="95">
        <v>0</v>
      </c>
      <c r="AJ51" s="95">
        <v>0</v>
      </c>
      <c r="AK51" s="95">
        <v>0</v>
      </c>
      <c r="AL51" s="14">
        <f t="shared" si="83"/>
        <v>42</v>
      </c>
      <c r="AM51" s="108">
        <f t="shared" si="84"/>
        <v>0</v>
      </c>
      <c r="AN51" s="95">
        <v>0</v>
      </c>
      <c r="AO51" s="95">
        <v>0</v>
      </c>
      <c r="AP51" s="95">
        <v>0</v>
      </c>
      <c r="AQ51" s="95">
        <v>0</v>
      </c>
      <c r="AR51" s="95">
        <v>0</v>
      </c>
      <c r="AS51" s="95">
        <v>0</v>
      </c>
      <c r="AT51" s="95">
        <v>0</v>
      </c>
      <c r="AU51" s="95">
        <v>0</v>
      </c>
      <c r="AV51" s="95">
        <v>0</v>
      </c>
      <c r="AW51" s="95">
        <v>0</v>
      </c>
      <c r="AX51" s="95">
        <v>0</v>
      </c>
      <c r="AY51" s="95">
        <v>0</v>
      </c>
      <c r="AZ51" s="95">
        <v>0</v>
      </c>
      <c r="BA51" s="95">
        <v>0</v>
      </c>
      <c r="BB51" s="14">
        <f t="shared" si="78"/>
        <v>42</v>
      </c>
      <c r="BC51" s="108">
        <f t="shared" si="79"/>
        <v>0</v>
      </c>
      <c r="BD51" s="95">
        <v>0</v>
      </c>
      <c r="BE51" s="95">
        <v>0</v>
      </c>
      <c r="BF51" s="95">
        <v>0</v>
      </c>
      <c r="BG51" s="95">
        <v>0</v>
      </c>
      <c r="BH51" s="95">
        <v>0</v>
      </c>
      <c r="BI51" s="95">
        <v>0</v>
      </c>
      <c r="BJ51" s="95">
        <v>0</v>
      </c>
      <c r="BK51" s="95">
        <v>0</v>
      </c>
      <c r="BL51" s="95">
        <v>0</v>
      </c>
      <c r="BM51" s="95">
        <v>0</v>
      </c>
      <c r="BN51" s="95">
        <v>0</v>
      </c>
      <c r="BO51" s="95">
        <v>0</v>
      </c>
      <c r="BP51" s="95">
        <v>0</v>
      </c>
      <c r="BQ51" s="95">
        <v>0</v>
      </c>
      <c r="BR51" s="95">
        <v>0</v>
      </c>
      <c r="BS51" s="95">
        <v>0</v>
      </c>
      <c r="BT51" s="95">
        <v>0</v>
      </c>
      <c r="BU51" s="95">
        <v>0</v>
      </c>
      <c r="BV51" s="95"/>
      <c r="BW51" s="95"/>
      <c r="BX51" s="95"/>
      <c r="BY51" s="95"/>
      <c r="BZ51" s="14">
        <f t="shared" si="85"/>
        <v>66</v>
      </c>
      <c r="CA51" s="108">
        <f t="shared" si="86"/>
        <v>0</v>
      </c>
      <c r="CB51" s="152">
        <f t="shared" si="87"/>
        <v>186</v>
      </c>
      <c r="CC51" s="152">
        <f t="shared" si="80"/>
        <v>0</v>
      </c>
      <c r="CD51" s="174">
        <f t="shared" si="77"/>
        <v>0</v>
      </c>
      <c r="CE51" s="175">
        <f t="shared" si="88"/>
        <v>0</v>
      </c>
      <c r="CF51" s="173">
        <v>3</v>
      </c>
      <c r="CG51" s="176">
        <f t="shared" si="89"/>
        <v>-1</v>
      </c>
      <c r="CH51" s="177">
        <f t="shared" si="90"/>
        <v>0</v>
      </c>
    </row>
    <row r="52" spans="1:86">
      <c r="A52" s="12" t="s">
        <v>157</v>
      </c>
      <c r="B52" s="11" t="s">
        <v>26</v>
      </c>
      <c r="C52" s="11"/>
      <c r="D52" s="11" t="s">
        <v>357</v>
      </c>
      <c r="E52" s="13" t="s">
        <v>163</v>
      </c>
      <c r="F52" s="79" t="s">
        <v>326</v>
      </c>
      <c r="G52" s="80">
        <v>7</v>
      </c>
      <c r="H52" s="81" t="s">
        <v>382</v>
      </c>
      <c r="I52" s="81">
        <v>16000</v>
      </c>
      <c r="J52" s="95">
        <v>1</v>
      </c>
      <c r="K52" s="95">
        <v>2000</v>
      </c>
      <c r="L52" s="95">
        <v>2</v>
      </c>
      <c r="M52" s="95">
        <v>3000</v>
      </c>
      <c r="N52" s="95">
        <v>3</v>
      </c>
      <c r="O52" s="95">
        <v>3000</v>
      </c>
      <c r="P52" s="95">
        <v>0</v>
      </c>
      <c r="Q52" s="96">
        <v>0</v>
      </c>
      <c r="R52" s="95">
        <v>1</v>
      </c>
      <c r="S52" s="95">
        <v>3000</v>
      </c>
      <c r="T52" s="95">
        <v>2</v>
      </c>
      <c r="U52" s="95">
        <v>4000</v>
      </c>
      <c r="V52" s="14">
        <f t="shared" si="81"/>
        <v>42</v>
      </c>
      <c r="W52" s="95">
        <f t="shared" si="82"/>
        <v>9</v>
      </c>
      <c r="X52" s="95">
        <v>1</v>
      </c>
      <c r="Y52" s="95">
        <v>2000</v>
      </c>
      <c r="Z52" s="95">
        <v>0</v>
      </c>
      <c r="AA52" s="95">
        <v>0</v>
      </c>
      <c r="AB52" s="95">
        <v>2</v>
      </c>
      <c r="AC52" s="95">
        <v>2000</v>
      </c>
      <c r="AD52" s="95">
        <v>1</v>
      </c>
      <c r="AE52" s="95">
        <v>3000</v>
      </c>
      <c r="AF52" s="95">
        <v>2</v>
      </c>
      <c r="AG52" s="95">
        <v>3000</v>
      </c>
      <c r="AH52" s="95">
        <v>1</v>
      </c>
      <c r="AI52" s="95">
        <v>2000</v>
      </c>
      <c r="AJ52" s="95">
        <v>1</v>
      </c>
      <c r="AK52" s="95">
        <v>2000</v>
      </c>
      <c r="AL52" s="14">
        <f t="shared" si="83"/>
        <v>49</v>
      </c>
      <c r="AM52" s="108">
        <f t="shared" si="84"/>
        <v>8</v>
      </c>
      <c r="AN52" s="95">
        <v>2</v>
      </c>
      <c r="AO52" s="95">
        <v>2000</v>
      </c>
      <c r="AP52" s="95">
        <v>3</v>
      </c>
      <c r="AQ52" s="95">
        <v>4000</v>
      </c>
      <c r="AR52" s="95">
        <v>1</v>
      </c>
      <c r="AS52" s="95">
        <v>1000</v>
      </c>
      <c r="AT52" s="95">
        <v>0</v>
      </c>
      <c r="AU52" s="95">
        <v>0</v>
      </c>
      <c r="AV52" s="95">
        <v>2</v>
      </c>
      <c r="AW52" s="95">
        <v>2000</v>
      </c>
      <c r="AX52" s="95">
        <v>4</v>
      </c>
      <c r="AY52" s="95">
        <v>8000</v>
      </c>
      <c r="AZ52" s="95">
        <v>2</v>
      </c>
      <c r="BA52" s="95">
        <v>3000</v>
      </c>
      <c r="BB52" s="14">
        <f t="shared" si="78"/>
        <v>49</v>
      </c>
      <c r="BC52" s="108">
        <f t="shared" si="79"/>
        <v>14</v>
      </c>
      <c r="BD52" s="95">
        <v>0</v>
      </c>
      <c r="BE52" s="95">
        <v>0</v>
      </c>
      <c r="BF52" s="95">
        <v>2</v>
      </c>
      <c r="BG52" s="95">
        <v>5000</v>
      </c>
      <c r="BH52" s="95">
        <v>5</v>
      </c>
      <c r="BI52" s="95">
        <v>10000</v>
      </c>
      <c r="BJ52" s="95">
        <v>3</v>
      </c>
      <c r="BK52" s="126">
        <v>6000</v>
      </c>
      <c r="BL52" s="95">
        <v>6</v>
      </c>
      <c r="BM52" s="95">
        <v>11000</v>
      </c>
      <c r="BN52" s="95">
        <v>10</v>
      </c>
      <c r="BO52" s="95">
        <v>15000</v>
      </c>
      <c r="BP52" s="95">
        <v>6</v>
      </c>
      <c r="BQ52" s="95">
        <v>9000</v>
      </c>
      <c r="BR52" s="95">
        <v>6</v>
      </c>
      <c r="BS52" s="95">
        <v>6000</v>
      </c>
      <c r="BT52" s="95">
        <v>8</v>
      </c>
      <c r="BU52" s="95">
        <v>14000</v>
      </c>
      <c r="BV52" s="95">
        <v>7</v>
      </c>
      <c r="BW52" s="95">
        <v>12000</v>
      </c>
      <c r="BX52" s="95">
        <v>0</v>
      </c>
      <c r="BY52" s="95">
        <v>0</v>
      </c>
      <c r="BZ52" s="14">
        <f t="shared" si="85"/>
        <v>77</v>
      </c>
      <c r="CA52" s="108">
        <f t="shared" si="86"/>
        <v>53</v>
      </c>
      <c r="CB52" s="152">
        <f t="shared" si="87"/>
        <v>217</v>
      </c>
      <c r="CC52" s="152">
        <f t="shared" si="80"/>
        <v>84</v>
      </c>
      <c r="CD52" s="174">
        <f t="shared" si="77"/>
        <v>0.387096774193548</v>
      </c>
      <c r="CE52" s="175">
        <f t="shared" si="88"/>
        <v>137000</v>
      </c>
      <c r="CF52" s="173">
        <v>11</v>
      </c>
      <c r="CG52" s="176">
        <f t="shared" si="89"/>
        <v>6.63636363636364</v>
      </c>
      <c r="CH52" s="177">
        <f t="shared" si="90"/>
        <v>1.37</v>
      </c>
    </row>
    <row r="53" ht="15" spans="1:86">
      <c r="A53" s="12" t="s">
        <v>157</v>
      </c>
      <c r="B53" s="11" t="s">
        <v>26</v>
      </c>
      <c r="C53" s="11"/>
      <c r="D53" s="11" t="s">
        <v>357</v>
      </c>
      <c r="E53" s="13" t="s">
        <v>167</v>
      </c>
      <c r="F53" s="79" t="s">
        <v>168</v>
      </c>
      <c r="G53" s="80">
        <v>6</v>
      </c>
      <c r="H53" s="81" t="s">
        <v>383</v>
      </c>
      <c r="I53" s="81">
        <v>16500</v>
      </c>
      <c r="J53" s="95">
        <v>1</v>
      </c>
      <c r="K53" s="95">
        <v>2000</v>
      </c>
      <c r="L53" s="95">
        <v>2</v>
      </c>
      <c r="M53" s="95">
        <v>3000</v>
      </c>
      <c r="N53" s="95">
        <v>1</v>
      </c>
      <c r="O53" s="95">
        <v>2000</v>
      </c>
      <c r="P53" s="97">
        <v>1</v>
      </c>
      <c r="Q53" s="97">
        <v>2000</v>
      </c>
      <c r="R53" s="97">
        <v>1</v>
      </c>
      <c r="S53" s="97">
        <v>3000</v>
      </c>
      <c r="T53" s="97">
        <v>1</v>
      </c>
      <c r="U53" s="97">
        <v>2000</v>
      </c>
      <c r="V53" s="14">
        <f t="shared" si="81"/>
        <v>36</v>
      </c>
      <c r="W53" s="95">
        <f t="shared" si="82"/>
        <v>7</v>
      </c>
      <c r="X53" s="95">
        <v>0</v>
      </c>
      <c r="Y53" s="95">
        <v>0</v>
      </c>
      <c r="Z53" s="95">
        <v>2</v>
      </c>
      <c r="AA53" s="95">
        <v>3000</v>
      </c>
      <c r="AB53" s="95">
        <v>0</v>
      </c>
      <c r="AC53" s="95">
        <v>0</v>
      </c>
      <c r="AD53" s="95">
        <v>0</v>
      </c>
      <c r="AE53" s="95">
        <v>0</v>
      </c>
      <c r="AF53" s="95">
        <v>0</v>
      </c>
      <c r="AG53" s="95">
        <v>0</v>
      </c>
      <c r="AH53" s="95">
        <v>1</v>
      </c>
      <c r="AI53" s="95">
        <v>2000</v>
      </c>
      <c r="AJ53" s="95">
        <v>1</v>
      </c>
      <c r="AK53" s="95">
        <v>1000</v>
      </c>
      <c r="AL53" s="14">
        <f t="shared" si="83"/>
        <v>42</v>
      </c>
      <c r="AM53" s="108">
        <f t="shared" si="84"/>
        <v>4</v>
      </c>
      <c r="AN53" s="95">
        <v>0</v>
      </c>
      <c r="AO53" s="95">
        <v>0</v>
      </c>
      <c r="AP53" s="95">
        <v>0</v>
      </c>
      <c r="AQ53" s="95">
        <v>0</v>
      </c>
      <c r="AR53" s="95">
        <v>0</v>
      </c>
      <c r="AS53" s="95">
        <v>0</v>
      </c>
      <c r="AT53" s="95">
        <v>1</v>
      </c>
      <c r="AU53" s="95">
        <v>2000</v>
      </c>
      <c r="AV53" s="95">
        <v>0</v>
      </c>
      <c r="AW53" s="95">
        <v>0</v>
      </c>
      <c r="AX53" s="95">
        <v>1</v>
      </c>
      <c r="AY53" s="95">
        <v>1000</v>
      </c>
      <c r="AZ53" s="95">
        <v>0</v>
      </c>
      <c r="BA53" s="95">
        <v>0</v>
      </c>
      <c r="BB53" s="14">
        <f t="shared" si="78"/>
        <v>42</v>
      </c>
      <c r="BC53" s="108">
        <f t="shared" si="79"/>
        <v>2</v>
      </c>
      <c r="BD53" s="95">
        <v>1</v>
      </c>
      <c r="BE53" s="95">
        <v>2000</v>
      </c>
      <c r="BF53" s="95">
        <v>2</v>
      </c>
      <c r="BG53" s="95">
        <v>3000</v>
      </c>
      <c r="BH53" s="95">
        <v>0</v>
      </c>
      <c r="BI53" s="95">
        <v>0</v>
      </c>
      <c r="BJ53" s="126">
        <v>1</v>
      </c>
      <c r="BK53" s="126">
        <v>2000</v>
      </c>
      <c r="BL53" s="95">
        <v>2</v>
      </c>
      <c r="BM53" s="95">
        <v>3000</v>
      </c>
      <c r="BN53" s="95">
        <v>1</v>
      </c>
      <c r="BO53" s="95">
        <v>2000</v>
      </c>
      <c r="BP53" s="95">
        <v>2</v>
      </c>
      <c r="BQ53" s="95">
        <v>3000</v>
      </c>
      <c r="BR53" s="95">
        <v>0</v>
      </c>
      <c r="BS53" s="95">
        <v>0</v>
      </c>
      <c r="BT53" s="95">
        <v>2</v>
      </c>
      <c r="BU53" s="95">
        <v>3000</v>
      </c>
      <c r="BV53" s="95">
        <v>1</v>
      </c>
      <c r="BW53" s="95">
        <v>2000</v>
      </c>
      <c r="BX53" s="95">
        <v>0</v>
      </c>
      <c r="BY53" s="95">
        <v>0</v>
      </c>
      <c r="BZ53" s="14">
        <f t="shared" si="85"/>
        <v>66</v>
      </c>
      <c r="CA53" s="108">
        <f t="shared" si="86"/>
        <v>12</v>
      </c>
      <c r="CB53" s="152">
        <f t="shared" si="87"/>
        <v>186</v>
      </c>
      <c r="CC53" s="152">
        <f t="shared" si="80"/>
        <v>25</v>
      </c>
      <c r="CD53" s="174">
        <f t="shared" si="77"/>
        <v>0.134408602150538</v>
      </c>
      <c r="CE53" s="175">
        <f t="shared" si="88"/>
        <v>43000</v>
      </c>
      <c r="CF53" s="173">
        <v>16</v>
      </c>
      <c r="CG53" s="176">
        <f t="shared" si="89"/>
        <v>0.5625</v>
      </c>
      <c r="CH53" s="177">
        <f t="shared" si="90"/>
        <v>0.43</v>
      </c>
    </row>
    <row r="54" spans="1:86">
      <c r="A54" s="12" t="s">
        <v>157</v>
      </c>
      <c r="B54" s="11" t="s">
        <v>26</v>
      </c>
      <c r="C54" s="11"/>
      <c r="D54" s="11" t="s">
        <v>357</v>
      </c>
      <c r="E54" s="13" t="s">
        <v>173</v>
      </c>
      <c r="F54" s="79" t="s">
        <v>174</v>
      </c>
      <c r="G54" s="80">
        <v>7</v>
      </c>
      <c r="H54" s="81" t="s">
        <v>384</v>
      </c>
      <c r="I54" s="81">
        <v>15100</v>
      </c>
      <c r="J54" s="95">
        <v>2</v>
      </c>
      <c r="K54" s="95">
        <v>5000</v>
      </c>
      <c r="L54" s="95">
        <v>1</v>
      </c>
      <c r="M54" s="95">
        <v>3000</v>
      </c>
      <c r="N54" s="95">
        <v>2</v>
      </c>
      <c r="O54" s="95">
        <v>4000</v>
      </c>
      <c r="P54" s="95">
        <v>2</v>
      </c>
      <c r="Q54" s="95">
        <v>4000</v>
      </c>
      <c r="R54" s="95">
        <v>3</v>
      </c>
      <c r="S54" s="95">
        <v>8000</v>
      </c>
      <c r="T54" s="95">
        <v>3</v>
      </c>
      <c r="U54" s="95">
        <v>8000</v>
      </c>
      <c r="V54" s="14">
        <f t="shared" si="81"/>
        <v>42</v>
      </c>
      <c r="W54" s="95">
        <f t="shared" si="82"/>
        <v>13</v>
      </c>
      <c r="X54" s="95">
        <v>1</v>
      </c>
      <c r="Y54" s="95">
        <v>2000</v>
      </c>
      <c r="Z54" s="95">
        <v>5</v>
      </c>
      <c r="AA54" s="95">
        <v>5000</v>
      </c>
      <c r="AB54" s="95">
        <v>6</v>
      </c>
      <c r="AC54" s="95">
        <v>11000</v>
      </c>
      <c r="AD54" s="95">
        <v>7</v>
      </c>
      <c r="AE54" s="95">
        <v>18000</v>
      </c>
      <c r="AF54" s="95">
        <v>0</v>
      </c>
      <c r="AG54" s="95">
        <v>0</v>
      </c>
      <c r="AH54" s="95">
        <v>1</v>
      </c>
      <c r="AI54" s="95">
        <v>2000</v>
      </c>
      <c r="AJ54" s="95">
        <v>1</v>
      </c>
      <c r="AK54" s="95">
        <v>2000</v>
      </c>
      <c r="AL54" s="14">
        <f t="shared" si="83"/>
        <v>49</v>
      </c>
      <c r="AM54" s="108">
        <f t="shared" si="84"/>
        <v>21</v>
      </c>
      <c r="AN54" s="95">
        <v>1</v>
      </c>
      <c r="AO54" s="95">
        <v>0.02</v>
      </c>
      <c r="AP54" s="95">
        <v>0</v>
      </c>
      <c r="AQ54" s="95">
        <v>0</v>
      </c>
      <c r="AR54" s="95">
        <v>4</v>
      </c>
      <c r="AS54" s="95">
        <v>5000</v>
      </c>
      <c r="AT54" s="95">
        <v>1</v>
      </c>
      <c r="AU54" s="95">
        <v>2000</v>
      </c>
      <c r="AV54" s="95">
        <v>1</v>
      </c>
      <c r="AW54" s="95">
        <v>1000</v>
      </c>
      <c r="AX54" s="95">
        <v>3</v>
      </c>
      <c r="AY54" s="95">
        <v>5000</v>
      </c>
      <c r="AZ54" s="95">
        <v>1</v>
      </c>
      <c r="BA54" s="95">
        <v>3000</v>
      </c>
      <c r="BB54" s="14">
        <f t="shared" si="78"/>
        <v>49</v>
      </c>
      <c r="BC54" s="108">
        <f t="shared" si="79"/>
        <v>11</v>
      </c>
      <c r="BD54" s="95">
        <v>2</v>
      </c>
      <c r="BE54" s="95">
        <v>3000</v>
      </c>
      <c r="BF54" s="95">
        <v>0</v>
      </c>
      <c r="BG54" s="95">
        <v>0</v>
      </c>
      <c r="BH54" s="95">
        <v>2</v>
      </c>
      <c r="BI54" s="95">
        <v>3000</v>
      </c>
      <c r="BJ54" s="95">
        <v>2</v>
      </c>
      <c r="BK54" s="126">
        <v>3000</v>
      </c>
      <c r="BL54" s="95">
        <v>5</v>
      </c>
      <c r="BM54" s="95">
        <v>8000</v>
      </c>
      <c r="BN54" s="95">
        <v>2</v>
      </c>
      <c r="BO54" s="95">
        <v>3000</v>
      </c>
      <c r="BP54" s="95">
        <v>4</v>
      </c>
      <c r="BQ54" s="95">
        <v>5000</v>
      </c>
      <c r="BR54" s="95">
        <v>2</v>
      </c>
      <c r="BS54" s="95">
        <v>3000</v>
      </c>
      <c r="BT54" s="95">
        <v>1</v>
      </c>
      <c r="BU54" s="95">
        <v>1000</v>
      </c>
      <c r="BV54" s="95">
        <v>2</v>
      </c>
      <c r="BW54" s="95">
        <v>4000</v>
      </c>
      <c r="BX54" s="95">
        <v>0</v>
      </c>
      <c r="BY54" s="95">
        <v>0</v>
      </c>
      <c r="BZ54" s="14">
        <f t="shared" si="85"/>
        <v>77</v>
      </c>
      <c r="CA54" s="108">
        <f t="shared" si="86"/>
        <v>22</v>
      </c>
      <c r="CB54" s="152">
        <f t="shared" si="87"/>
        <v>217</v>
      </c>
      <c r="CC54" s="152">
        <f t="shared" si="80"/>
        <v>67</v>
      </c>
      <c r="CD54" s="174">
        <f t="shared" si="77"/>
        <v>0.308755760368664</v>
      </c>
      <c r="CE54" s="175">
        <f t="shared" si="88"/>
        <v>121000.02</v>
      </c>
      <c r="CF54" s="173">
        <v>37</v>
      </c>
      <c r="CG54" s="176">
        <f t="shared" si="89"/>
        <v>0.810810810810811</v>
      </c>
      <c r="CH54" s="177">
        <f t="shared" si="90"/>
        <v>1.2100002</v>
      </c>
    </row>
    <row r="55" spans="1:86">
      <c r="A55" s="12" t="s">
        <v>157</v>
      </c>
      <c r="B55" s="11" t="s">
        <v>26</v>
      </c>
      <c r="C55" s="11"/>
      <c r="D55" s="11" t="s">
        <v>357</v>
      </c>
      <c r="E55" s="13" t="s">
        <v>175</v>
      </c>
      <c r="F55" s="79" t="s">
        <v>176</v>
      </c>
      <c r="G55" s="80">
        <v>6</v>
      </c>
      <c r="H55" s="81" t="s">
        <v>385</v>
      </c>
      <c r="I55" s="81">
        <v>16000</v>
      </c>
      <c r="J55" s="95">
        <v>1</v>
      </c>
      <c r="K55" s="95">
        <v>2000</v>
      </c>
      <c r="L55" s="95">
        <v>3</v>
      </c>
      <c r="M55" s="95">
        <v>5000</v>
      </c>
      <c r="N55" s="95">
        <v>1</v>
      </c>
      <c r="O55" s="95">
        <v>1000</v>
      </c>
      <c r="P55" s="95">
        <v>0</v>
      </c>
      <c r="Q55" s="96">
        <v>0</v>
      </c>
      <c r="R55" s="95">
        <v>1</v>
      </c>
      <c r="S55" s="95">
        <v>2000</v>
      </c>
      <c r="T55" s="95">
        <v>5</v>
      </c>
      <c r="U55" s="95">
        <v>7000</v>
      </c>
      <c r="V55" s="14">
        <f t="shared" si="81"/>
        <v>36</v>
      </c>
      <c r="W55" s="95">
        <f t="shared" si="82"/>
        <v>11</v>
      </c>
      <c r="X55" s="95">
        <v>0</v>
      </c>
      <c r="Y55" s="95">
        <v>0</v>
      </c>
      <c r="Z55" s="95">
        <v>4</v>
      </c>
      <c r="AA55" s="95">
        <v>5000</v>
      </c>
      <c r="AB55" s="95">
        <v>0</v>
      </c>
      <c r="AC55" s="95">
        <v>0</v>
      </c>
      <c r="AD55" s="95">
        <v>1</v>
      </c>
      <c r="AE55" s="95">
        <v>1000</v>
      </c>
      <c r="AF55" s="95">
        <v>1</v>
      </c>
      <c r="AG55" s="95">
        <v>1000</v>
      </c>
      <c r="AH55" s="95">
        <v>1</v>
      </c>
      <c r="AI55" s="95">
        <v>2000</v>
      </c>
      <c r="AJ55" s="95">
        <v>1</v>
      </c>
      <c r="AK55" s="95">
        <v>2000</v>
      </c>
      <c r="AL55" s="14">
        <f t="shared" si="83"/>
        <v>42</v>
      </c>
      <c r="AM55" s="108">
        <f t="shared" si="84"/>
        <v>8</v>
      </c>
      <c r="AN55" s="95">
        <v>0</v>
      </c>
      <c r="AO55" s="95">
        <v>0</v>
      </c>
      <c r="AP55" s="95">
        <v>0</v>
      </c>
      <c r="AQ55" s="95">
        <v>0</v>
      </c>
      <c r="AR55" s="95">
        <v>0</v>
      </c>
      <c r="AS55" s="95">
        <v>0</v>
      </c>
      <c r="AT55" s="95">
        <v>0</v>
      </c>
      <c r="AU55" s="95">
        <v>0</v>
      </c>
      <c r="AV55" s="95">
        <v>1</v>
      </c>
      <c r="AW55" s="95">
        <v>1000</v>
      </c>
      <c r="AX55" s="95">
        <v>0</v>
      </c>
      <c r="AY55" s="95">
        <v>0</v>
      </c>
      <c r="AZ55" s="95">
        <v>1</v>
      </c>
      <c r="BA55" s="95">
        <v>2000</v>
      </c>
      <c r="BB55" s="14">
        <f t="shared" si="78"/>
        <v>42</v>
      </c>
      <c r="BC55" s="108">
        <f t="shared" si="79"/>
        <v>2</v>
      </c>
      <c r="BD55" s="95">
        <v>1</v>
      </c>
      <c r="BE55" s="95">
        <v>1000</v>
      </c>
      <c r="BF55" s="95">
        <v>0</v>
      </c>
      <c r="BG55" s="95">
        <v>0</v>
      </c>
      <c r="BH55" s="95">
        <v>0</v>
      </c>
      <c r="BI55" s="95">
        <v>0</v>
      </c>
      <c r="BJ55" s="95">
        <v>1</v>
      </c>
      <c r="BK55" s="126">
        <v>2000</v>
      </c>
      <c r="BL55" s="95">
        <v>0</v>
      </c>
      <c r="BM55" s="95">
        <v>0</v>
      </c>
      <c r="BN55" s="95">
        <v>0</v>
      </c>
      <c r="BO55" s="95">
        <v>0</v>
      </c>
      <c r="BP55" s="95">
        <v>1</v>
      </c>
      <c r="BQ55" s="95">
        <v>2000</v>
      </c>
      <c r="BR55" s="95">
        <v>1</v>
      </c>
      <c r="BS55" s="95">
        <v>1000</v>
      </c>
      <c r="BT55" s="95">
        <v>0</v>
      </c>
      <c r="BU55" s="95">
        <v>0</v>
      </c>
      <c r="BV55" s="95">
        <v>0</v>
      </c>
      <c r="BW55" s="95">
        <v>0</v>
      </c>
      <c r="BX55" s="95">
        <v>0</v>
      </c>
      <c r="BY55" s="95">
        <v>0</v>
      </c>
      <c r="BZ55" s="14">
        <f t="shared" si="85"/>
        <v>66</v>
      </c>
      <c r="CA55" s="108">
        <f t="shared" si="86"/>
        <v>4</v>
      </c>
      <c r="CB55" s="152">
        <f t="shared" si="87"/>
        <v>186</v>
      </c>
      <c r="CC55" s="152">
        <f t="shared" si="80"/>
        <v>25</v>
      </c>
      <c r="CD55" s="174">
        <f t="shared" si="77"/>
        <v>0.134408602150538</v>
      </c>
      <c r="CE55" s="175">
        <f t="shared" si="88"/>
        <v>37000</v>
      </c>
      <c r="CF55" s="173">
        <v>24</v>
      </c>
      <c r="CG55" s="176">
        <f t="shared" si="89"/>
        <v>0.0416666666666667</v>
      </c>
      <c r="CH55" s="177">
        <f t="shared" si="90"/>
        <v>0.37</v>
      </c>
    </row>
    <row r="56" spans="1:86">
      <c r="A56" s="12" t="s">
        <v>25</v>
      </c>
      <c r="B56" s="11" t="s">
        <v>38</v>
      </c>
      <c r="C56" s="11" t="s">
        <v>298</v>
      </c>
      <c r="D56" s="11" t="s">
        <v>357</v>
      </c>
      <c r="E56" s="13" t="s">
        <v>39</v>
      </c>
      <c r="F56" s="82" t="s">
        <v>40</v>
      </c>
      <c r="G56" s="80">
        <v>20</v>
      </c>
      <c r="H56" s="81" t="s">
        <v>386</v>
      </c>
      <c r="I56" s="81" t="s">
        <v>387</v>
      </c>
      <c r="J56" s="95">
        <v>3</v>
      </c>
      <c r="K56" s="95">
        <v>5248</v>
      </c>
      <c r="L56" s="95">
        <v>6</v>
      </c>
      <c r="M56" s="95">
        <v>15994</v>
      </c>
      <c r="N56" s="95">
        <v>7</v>
      </c>
      <c r="O56" s="95">
        <v>14193</v>
      </c>
      <c r="P56" s="95">
        <v>4</v>
      </c>
      <c r="Q56" s="95">
        <v>8396</v>
      </c>
      <c r="R56" s="95">
        <v>10</v>
      </c>
      <c r="S56" s="95">
        <v>19192</v>
      </c>
      <c r="T56" s="95">
        <v>8</v>
      </c>
      <c r="U56" s="95">
        <v>19694</v>
      </c>
      <c r="V56" s="14">
        <f t="shared" si="81"/>
        <v>120</v>
      </c>
      <c r="W56" s="95">
        <f t="shared" si="82"/>
        <v>38</v>
      </c>
      <c r="X56" s="95">
        <v>8</v>
      </c>
      <c r="Y56" s="95">
        <v>12544</v>
      </c>
      <c r="Z56" s="95">
        <v>8</v>
      </c>
      <c r="AA56" s="95">
        <v>18392</v>
      </c>
      <c r="AB56" s="95">
        <v>7</v>
      </c>
      <c r="AC56" s="95">
        <v>10445</v>
      </c>
      <c r="AD56" s="95">
        <v>15</v>
      </c>
      <c r="AE56" s="95">
        <v>26493</v>
      </c>
      <c r="AF56" s="95">
        <v>36</v>
      </c>
      <c r="AG56" s="95">
        <v>55833</v>
      </c>
      <c r="AH56" s="95">
        <v>30</v>
      </c>
      <c r="AI56" s="95">
        <v>46287</v>
      </c>
      <c r="AJ56" s="95">
        <v>20</v>
      </c>
      <c r="AK56" s="95">
        <v>32042</v>
      </c>
      <c r="AL56" s="14">
        <f t="shared" si="83"/>
        <v>140</v>
      </c>
      <c r="AM56" s="108">
        <f t="shared" si="84"/>
        <v>124</v>
      </c>
      <c r="AN56" s="95">
        <v>3</v>
      </c>
      <c r="AO56" s="95">
        <v>4798</v>
      </c>
      <c r="AP56" s="95">
        <v>4</v>
      </c>
      <c r="AQ56" s="95">
        <v>7298</v>
      </c>
      <c r="AR56" s="95">
        <v>2</v>
      </c>
      <c r="AS56" s="95">
        <v>6398</v>
      </c>
      <c r="AT56" s="95">
        <v>3</v>
      </c>
      <c r="AU56" s="95">
        <v>4999</v>
      </c>
      <c r="AV56" s="95">
        <v>1</v>
      </c>
      <c r="AW56" s="95">
        <v>2299</v>
      </c>
      <c r="AX56" s="95">
        <v>18</v>
      </c>
      <c r="AY56" s="95">
        <v>27495</v>
      </c>
      <c r="AZ56" s="95">
        <v>18</v>
      </c>
      <c r="BA56" s="95">
        <v>30494</v>
      </c>
      <c r="BB56" s="14">
        <f t="shared" si="78"/>
        <v>140</v>
      </c>
      <c r="BC56" s="108">
        <f t="shared" si="79"/>
        <v>49</v>
      </c>
      <c r="BD56" s="95">
        <v>3</v>
      </c>
      <c r="BE56" s="95">
        <v>4999</v>
      </c>
      <c r="BF56" s="95">
        <v>6</v>
      </c>
      <c r="BG56" s="95">
        <v>9998</v>
      </c>
      <c r="BH56" s="95">
        <v>5</v>
      </c>
      <c r="BI56" s="95">
        <v>10197</v>
      </c>
      <c r="BJ56" s="95">
        <v>5</v>
      </c>
      <c r="BK56" s="126">
        <v>10497</v>
      </c>
      <c r="BL56" s="95">
        <v>3</v>
      </c>
      <c r="BM56" s="95">
        <v>4999</v>
      </c>
      <c r="BN56" s="95">
        <v>11</v>
      </c>
      <c r="BO56" s="95">
        <v>17896</v>
      </c>
      <c r="BP56" s="95">
        <v>19</v>
      </c>
      <c r="BQ56" s="95">
        <v>27996</v>
      </c>
      <c r="BR56" s="95">
        <v>12</v>
      </c>
      <c r="BS56" s="95">
        <v>20794</v>
      </c>
      <c r="BT56" s="95">
        <v>13</v>
      </c>
      <c r="BU56" s="95">
        <v>17998</v>
      </c>
      <c r="BV56" s="95">
        <v>5</v>
      </c>
      <c r="BW56" s="95">
        <v>7999</v>
      </c>
      <c r="BX56" s="95">
        <v>1</v>
      </c>
      <c r="BY56" s="95">
        <v>1999</v>
      </c>
      <c r="BZ56" s="14">
        <f t="shared" si="85"/>
        <v>220</v>
      </c>
      <c r="CA56" s="108">
        <f t="shared" si="86"/>
        <v>83</v>
      </c>
      <c r="CB56" s="152">
        <f t="shared" si="87"/>
        <v>620</v>
      </c>
      <c r="CC56" s="152">
        <f t="shared" si="80"/>
        <v>294</v>
      </c>
      <c r="CD56" s="174">
        <f t="shared" si="77"/>
        <v>0.474193548387097</v>
      </c>
      <c r="CE56" s="175">
        <f t="shared" si="88"/>
        <v>503906</v>
      </c>
      <c r="CF56" s="173">
        <v>262</v>
      </c>
      <c r="CG56" s="176">
        <f t="shared" si="89"/>
        <v>0.122137404580153</v>
      </c>
      <c r="CH56" s="177">
        <f t="shared" si="90"/>
        <v>5.03906</v>
      </c>
    </row>
    <row r="57" spans="1:86">
      <c r="A57" s="12" t="s">
        <v>25</v>
      </c>
      <c r="B57" s="11" t="s">
        <v>38</v>
      </c>
      <c r="C57" s="11"/>
      <c r="D57" s="11" t="s">
        <v>357</v>
      </c>
      <c r="E57" s="13" t="s">
        <v>41</v>
      </c>
      <c r="F57" s="83" t="s">
        <v>42</v>
      </c>
      <c r="G57" s="80">
        <v>10</v>
      </c>
      <c r="H57" s="81" t="s">
        <v>388</v>
      </c>
      <c r="I57" s="81" t="s">
        <v>389</v>
      </c>
      <c r="J57" s="95">
        <v>37</v>
      </c>
      <c r="K57" s="95">
        <v>28263</v>
      </c>
      <c r="L57" s="95">
        <v>28</v>
      </c>
      <c r="M57" s="95">
        <v>21372</v>
      </c>
      <c r="N57" s="95">
        <v>31</v>
      </c>
      <c r="O57" s="95">
        <v>21069</v>
      </c>
      <c r="P57" s="95">
        <v>7</v>
      </c>
      <c r="Q57" s="95">
        <v>5193</v>
      </c>
      <c r="R57" s="95">
        <v>70</v>
      </c>
      <c r="S57" s="95">
        <v>52830</v>
      </c>
      <c r="T57" s="95">
        <v>90</v>
      </c>
      <c r="U57" s="95">
        <v>65310</v>
      </c>
      <c r="V57" s="14">
        <f t="shared" si="81"/>
        <v>60</v>
      </c>
      <c r="W57" s="95">
        <f t="shared" si="82"/>
        <v>263</v>
      </c>
      <c r="X57" s="95">
        <v>37</v>
      </c>
      <c r="Y57" s="95">
        <v>27663</v>
      </c>
      <c r="Z57" s="95">
        <v>33</v>
      </c>
      <c r="AA57" s="95">
        <v>25467</v>
      </c>
      <c r="AB57" s="95">
        <v>42</v>
      </c>
      <c r="AC57" s="95">
        <v>32958</v>
      </c>
      <c r="AD57" s="95">
        <v>64</v>
      </c>
      <c r="AE57" s="95">
        <v>55236</v>
      </c>
      <c r="AF57" s="95">
        <v>46</v>
      </c>
      <c r="AG57" s="95">
        <v>36054</v>
      </c>
      <c r="AH57" s="95">
        <v>59</v>
      </c>
      <c r="AI57" s="95">
        <v>46341</v>
      </c>
      <c r="AJ57" s="95">
        <v>16</v>
      </c>
      <c r="AK57" s="95">
        <v>12384</v>
      </c>
      <c r="AL57" s="14">
        <f t="shared" si="83"/>
        <v>70</v>
      </c>
      <c r="AM57" s="108">
        <f t="shared" si="84"/>
        <v>297</v>
      </c>
      <c r="AN57" s="95">
        <v>13</v>
      </c>
      <c r="AO57" s="95">
        <v>9387</v>
      </c>
      <c r="AP57" s="95">
        <v>2</v>
      </c>
      <c r="AQ57" s="95">
        <v>1998</v>
      </c>
      <c r="AR57" s="95">
        <v>1</v>
      </c>
      <c r="AS57" s="95">
        <v>699</v>
      </c>
      <c r="AT57" s="95">
        <v>10</v>
      </c>
      <c r="AU57" s="95">
        <v>8490</v>
      </c>
      <c r="AV57" s="95">
        <v>6</v>
      </c>
      <c r="AW57" s="95">
        <v>4494</v>
      </c>
      <c r="AX57" s="95">
        <v>13</v>
      </c>
      <c r="AY57" s="95">
        <v>10587</v>
      </c>
      <c r="AZ57" s="95">
        <v>19</v>
      </c>
      <c r="BA57" s="95">
        <v>15681</v>
      </c>
      <c r="BB57" s="14">
        <f t="shared" si="78"/>
        <v>70</v>
      </c>
      <c r="BC57" s="108">
        <f t="shared" si="79"/>
        <v>64</v>
      </c>
      <c r="BD57" s="95">
        <v>1</v>
      </c>
      <c r="BE57" s="95">
        <v>399</v>
      </c>
      <c r="BF57" s="95">
        <v>0</v>
      </c>
      <c r="BG57" s="95">
        <v>0</v>
      </c>
      <c r="BH57" s="95">
        <v>12</v>
      </c>
      <c r="BI57" s="95">
        <v>8388</v>
      </c>
      <c r="BJ57" s="95">
        <v>14</v>
      </c>
      <c r="BK57" s="126">
        <v>10386</v>
      </c>
      <c r="BL57" s="95">
        <v>2</v>
      </c>
      <c r="BM57" s="95">
        <v>1398</v>
      </c>
      <c r="BN57" s="95">
        <v>17</v>
      </c>
      <c r="BO57" s="95">
        <v>11583</v>
      </c>
      <c r="BP57" s="95">
        <v>19</v>
      </c>
      <c r="BQ57" s="95">
        <v>13581</v>
      </c>
      <c r="BR57" s="95">
        <v>9</v>
      </c>
      <c r="BS57" s="95">
        <v>6291</v>
      </c>
      <c r="BT57" s="95">
        <v>16</v>
      </c>
      <c r="BU57" s="95">
        <v>12684</v>
      </c>
      <c r="BV57" s="95">
        <v>14</v>
      </c>
      <c r="BW57" s="95">
        <v>11886</v>
      </c>
      <c r="BX57" s="95">
        <v>12</v>
      </c>
      <c r="BY57" s="95">
        <v>8388</v>
      </c>
      <c r="BZ57" s="14">
        <f t="shared" si="85"/>
        <v>110</v>
      </c>
      <c r="CA57" s="108">
        <f t="shared" si="86"/>
        <v>116</v>
      </c>
      <c r="CB57" s="152">
        <f t="shared" si="87"/>
        <v>310</v>
      </c>
      <c r="CC57" s="152">
        <f t="shared" si="80"/>
        <v>740</v>
      </c>
      <c r="CD57" s="174">
        <f t="shared" si="77"/>
        <v>2.38709677419355</v>
      </c>
      <c r="CE57" s="175">
        <f t="shared" si="88"/>
        <v>566460</v>
      </c>
      <c r="CF57" s="173">
        <v>140</v>
      </c>
      <c r="CG57" s="176">
        <f t="shared" si="89"/>
        <v>4.28571428571429</v>
      </c>
      <c r="CH57" s="177">
        <f t="shared" si="90"/>
        <v>5.6646</v>
      </c>
    </row>
    <row r="58" spans="1:86">
      <c r="A58" s="12" t="s">
        <v>25</v>
      </c>
      <c r="B58" s="11" t="s">
        <v>38</v>
      </c>
      <c r="C58" s="11"/>
      <c r="D58" s="11" t="s">
        <v>357</v>
      </c>
      <c r="E58" s="13" t="s">
        <v>43</v>
      </c>
      <c r="F58" s="82" t="s">
        <v>44</v>
      </c>
      <c r="G58" s="80">
        <v>12</v>
      </c>
      <c r="H58" s="81" t="s">
        <v>390</v>
      </c>
      <c r="I58" s="81" t="s">
        <v>391</v>
      </c>
      <c r="J58" s="95">
        <v>4</v>
      </c>
      <c r="K58" s="95">
        <v>8721</v>
      </c>
      <c r="L58" s="95">
        <v>4</v>
      </c>
      <c r="M58" s="95">
        <v>8896</v>
      </c>
      <c r="N58" s="95">
        <v>7</v>
      </c>
      <c r="O58" s="95">
        <v>17044</v>
      </c>
      <c r="P58" s="95">
        <v>3</v>
      </c>
      <c r="Q58" s="95">
        <v>7572</v>
      </c>
      <c r="R58" s="95">
        <v>15</v>
      </c>
      <c r="S58" s="95">
        <v>17594</v>
      </c>
      <c r="T58" s="95">
        <v>9</v>
      </c>
      <c r="U58" s="95">
        <v>10597</v>
      </c>
      <c r="V58" s="14">
        <f t="shared" si="81"/>
        <v>72</v>
      </c>
      <c r="W58" s="95">
        <f t="shared" si="82"/>
        <v>42</v>
      </c>
      <c r="X58" s="95">
        <v>5</v>
      </c>
      <c r="Y58" s="95">
        <v>7398</v>
      </c>
      <c r="Z58" s="95">
        <v>64</v>
      </c>
      <c r="AA58" s="95">
        <v>82387</v>
      </c>
      <c r="AB58" s="95">
        <v>25</v>
      </c>
      <c r="AC58" s="95">
        <v>33997</v>
      </c>
      <c r="AD58" s="95">
        <v>35</v>
      </c>
      <c r="AE58" s="95">
        <v>51991</v>
      </c>
      <c r="AF58" s="95">
        <v>56</v>
      </c>
      <c r="AG58" s="95">
        <v>75791.0000000001</v>
      </c>
      <c r="AH58" s="95">
        <v>1</v>
      </c>
      <c r="AI58" s="95">
        <v>1499</v>
      </c>
      <c r="AJ58" s="95">
        <v>10</v>
      </c>
      <c r="AK58" s="95">
        <v>12998</v>
      </c>
      <c r="AL58" s="14">
        <f t="shared" si="83"/>
        <v>84</v>
      </c>
      <c r="AM58" s="108">
        <f t="shared" si="84"/>
        <v>196</v>
      </c>
      <c r="AN58" s="95">
        <v>4</v>
      </c>
      <c r="AO58" s="95">
        <v>6298</v>
      </c>
      <c r="AP58" s="95">
        <v>0</v>
      </c>
      <c r="AQ58" s="95">
        <v>0</v>
      </c>
      <c r="AR58" s="95">
        <v>1</v>
      </c>
      <c r="AS58" s="95">
        <v>1699</v>
      </c>
      <c r="AT58" s="95">
        <v>15</v>
      </c>
      <c r="AU58" s="95">
        <v>20998</v>
      </c>
      <c r="AV58" s="95">
        <v>0</v>
      </c>
      <c r="AW58" s="95">
        <v>0</v>
      </c>
      <c r="AX58" s="95">
        <v>6</v>
      </c>
      <c r="AY58" s="95">
        <v>9298</v>
      </c>
      <c r="AZ58" s="95">
        <v>3</v>
      </c>
      <c r="BA58" s="95">
        <v>4999</v>
      </c>
      <c r="BB58" s="14">
        <f t="shared" si="78"/>
        <v>84</v>
      </c>
      <c r="BC58" s="108">
        <f t="shared" si="79"/>
        <v>29</v>
      </c>
      <c r="BD58" s="95">
        <v>0</v>
      </c>
      <c r="BE58" s="95">
        <v>0</v>
      </c>
      <c r="BF58" s="95">
        <v>4</v>
      </c>
      <c r="BG58" s="95">
        <v>8698</v>
      </c>
      <c r="BH58" s="95">
        <v>4</v>
      </c>
      <c r="BI58" s="127">
        <v>7697.99</v>
      </c>
      <c r="BJ58" s="95">
        <v>0</v>
      </c>
      <c r="BK58" s="126">
        <v>0</v>
      </c>
      <c r="BL58" s="95">
        <v>6</v>
      </c>
      <c r="BM58" s="95">
        <v>9998</v>
      </c>
      <c r="BN58" s="95">
        <v>0</v>
      </c>
      <c r="BO58" s="95">
        <v>0</v>
      </c>
      <c r="BP58" s="95">
        <v>1</v>
      </c>
      <c r="BQ58" s="95">
        <v>1799</v>
      </c>
      <c r="BR58" s="95">
        <v>6</v>
      </c>
      <c r="BS58" s="95">
        <v>9998</v>
      </c>
      <c r="BT58" s="95">
        <v>3</v>
      </c>
      <c r="BU58" s="95">
        <v>4999</v>
      </c>
      <c r="BV58" s="95">
        <v>15</v>
      </c>
      <c r="BW58" s="95">
        <v>22996</v>
      </c>
      <c r="BX58" s="95">
        <v>1</v>
      </c>
      <c r="BY58" s="95">
        <v>2299</v>
      </c>
      <c r="BZ58" s="14">
        <f t="shared" si="85"/>
        <v>132</v>
      </c>
      <c r="CA58" s="108">
        <f t="shared" si="86"/>
        <v>40</v>
      </c>
      <c r="CB58" s="152">
        <f t="shared" si="87"/>
        <v>372</v>
      </c>
      <c r="CC58" s="152">
        <f t="shared" si="80"/>
        <v>307</v>
      </c>
      <c r="CD58" s="174">
        <f t="shared" si="77"/>
        <v>0.825268817204301</v>
      </c>
      <c r="CE58" s="175">
        <f t="shared" si="88"/>
        <v>448261.99</v>
      </c>
      <c r="CF58" s="173">
        <v>635</v>
      </c>
      <c r="CG58" s="176">
        <f t="shared" si="89"/>
        <v>-0.516535433070866</v>
      </c>
      <c r="CH58" s="177">
        <f t="shared" si="90"/>
        <v>4.4826199</v>
      </c>
    </row>
    <row r="59" spans="1:86">
      <c r="A59" s="12" t="s">
        <v>25</v>
      </c>
      <c r="B59" s="11" t="s">
        <v>38</v>
      </c>
      <c r="C59" s="11" t="s">
        <v>298</v>
      </c>
      <c r="D59" s="11" t="s">
        <v>357</v>
      </c>
      <c r="E59" s="13" t="s">
        <v>45</v>
      </c>
      <c r="F59" s="82" t="s">
        <v>46</v>
      </c>
      <c r="G59" s="80">
        <v>18</v>
      </c>
      <c r="H59" s="81" t="s">
        <v>392</v>
      </c>
      <c r="I59" s="81"/>
      <c r="J59" s="95">
        <v>0</v>
      </c>
      <c r="K59" s="95">
        <v>0</v>
      </c>
      <c r="L59" s="95">
        <v>2</v>
      </c>
      <c r="M59" s="95">
        <v>5598</v>
      </c>
      <c r="N59" s="95">
        <v>0</v>
      </c>
      <c r="O59" s="95">
        <v>0</v>
      </c>
      <c r="P59" s="95">
        <v>8</v>
      </c>
      <c r="Q59" s="95">
        <v>14317</v>
      </c>
      <c r="R59" s="95">
        <v>11</v>
      </c>
      <c r="S59" s="95">
        <v>24190</v>
      </c>
      <c r="T59" s="95">
        <v>9</v>
      </c>
      <c r="U59" s="95">
        <v>13145</v>
      </c>
      <c r="V59" s="14">
        <f t="shared" si="81"/>
        <v>108</v>
      </c>
      <c r="W59" s="95">
        <f t="shared" si="82"/>
        <v>30</v>
      </c>
      <c r="X59" s="95">
        <v>4</v>
      </c>
      <c r="Y59" s="95">
        <v>9147</v>
      </c>
      <c r="Z59" s="95">
        <v>8</v>
      </c>
      <c r="AA59" s="95">
        <v>18392</v>
      </c>
      <c r="AB59" s="95">
        <v>5</v>
      </c>
      <c r="AC59" s="95">
        <v>12195</v>
      </c>
      <c r="AD59" s="95">
        <v>6</v>
      </c>
      <c r="AE59" s="95">
        <v>9998</v>
      </c>
      <c r="AF59" s="95">
        <v>8</v>
      </c>
      <c r="AG59" s="95">
        <v>13296</v>
      </c>
      <c r="AH59" s="95">
        <v>1</v>
      </c>
      <c r="AI59" s="95">
        <v>1999</v>
      </c>
      <c r="AJ59" s="95">
        <v>2</v>
      </c>
      <c r="AK59" s="95">
        <v>4298</v>
      </c>
      <c r="AL59" s="14">
        <f t="shared" si="83"/>
        <v>126</v>
      </c>
      <c r="AM59" s="108">
        <f t="shared" si="84"/>
        <v>34</v>
      </c>
      <c r="AN59" s="95">
        <v>0</v>
      </c>
      <c r="AO59" s="95">
        <v>0</v>
      </c>
      <c r="AP59" s="95">
        <v>0</v>
      </c>
      <c r="AQ59" s="95">
        <v>0</v>
      </c>
      <c r="AR59" s="95">
        <v>0</v>
      </c>
      <c r="AS59" s="95">
        <v>0</v>
      </c>
      <c r="AT59" s="95">
        <v>2</v>
      </c>
      <c r="AU59" s="95">
        <v>3998</v>
      </c>
      <c r="AV59" s="95">
        <v>0</v>
      </c>
      <c r="AW59" s="95">
        <v>0</v>
      </c>
      <c r="AX59" s="95">
        <v>1</v>
      </c>
      <c r="AY59" s="95">
        <v>3699</v>
      </c>
      <c r="AZ59" s="95">
        <v>0</v>
      </c>
      <c r="BA59" s="95">
        <v>0</v>
      </c>
      <c r="BB59" s="14">
        <f t="shared" si="78"/>
        <v>126</v>
      </c>
      <c r="BC59" s="108">
        <f t="shared" si="79"/>
        <v>3</v>
      </c>
      <c r="BD59" s="95">
        <v>1</v>
      </c>
      <c r="BE59" s="95">
        <v>2299</v>
      </c>
      <c r="BF59" s="95">
        <v>1</v>
      </c>
      <c r="BG59" s="95">
        <v>1999</v>
      </c>
      <c r="BH59" s="95">
        <v>0</v>
      </c>
      <c r="BI59" s="95">
        <v>0</v>
      </c>
      <c r="BJ59" s="95">
        <v>1</v>
      </c>
      <c r="BK59" s="126">
        <v>1499</v>
      </c>
      <c r="BL59" s="95">
        <v>6</v>
      </c>
      <c r="BM59" s="95">
        <v>9998</v>
      </c>
      <c r="BN59" s="95">
        <v>9</v>
      </c>
      <c r="BO59" s="95">
        <v>14997</v>
      </c>
      <c r="BP59" s="95">
        <v>7</v>
      </c>
      <c r="BQ59" s="95">
        <v>11997</v>
      </c>
      <c r="BR59" s="95">
        <v>1</v>
      </c>
      <c r="BS59" s="95">
        <v>1999</v>
      </c>
      <c r="BT59" s="95">
        <v>4</v>
      </c>
      <c r="BU59" s="95">
        <v>6998</v>
      </c>
      <c r="BV59" s="95">
        <v>9</v>
      </c>
      <c r="BW59" s="95">
        <v>15997</v>
      </c>
      <c r="BX59" s="95">
        <v>4</v>
      </c>
      <c r="BY59" s="95">
        <v>12496</v>
      </c>
      <c r="BZ59" s="14">
        <f t="shared" si="85"/>
        <v>198</v>
      </c>
      <c r="CA59" s="108">
        <f t="shared" si="86"/>
        <v>43</v>
      </c>
      <c r="CB59" s="152">
        <f t="shared" si="87"/>
        <v>558</v>
      </c>
      <c r="CC59" s="152">
        <f t="shared" si="80"/>
        <v>110</v>
      </c>
      <c r="CD59" s="174">
        <f t="shared" si="77"/>
        <v>0.197132616487455</v>
      </c>
      <c r="CE59" s="175">
        <f t="shared" si="88"/>
        <v>214551</v>
      </c>
      <c r="CF59" s="173">
        <v>254</v>
      </c>
      <c r="CG59" s="176">
        <f t="shared" si="89"/>
        <v>-0.566929133858268</v>
      </c>
      <c r="CH59" s="177">
        <f t="shared" si="90"/>
        <v>2.14551</v>
      </c>
    </row>
    <row r="60" spans="1:86">
      <c r="A60" s="12" t="s">
        <v>25</v>
      </c>
      <c r="B60" s="11" t="s">
        <v>38</v>
      </c>
      <c r="C60" s="11"/>
      <c r="D60" s="11" t="s">
        <v>357</v>
      </c>
      <c r="E60" s="13" t="s">
        <v>47</v>
      </c>
      <c r="F60" s="83" t="s">
        <v>48</v>
      </c>
      <c r="G60" s="80">
        <v>9</v>
      </c>
      <c r="H60" s="81" t="s">
        <v>393</v>
      </c>
      <c r="I60" s="81" t="s">
        <v>394</v>
      </c>
      <c r="J60" s="95">
        <v>3</v>
      </c>
      <c r="K60" s="95">
        <v>1797</v>
      </c>
      <c r="L60" s="95">
        <v>3</v>
      </c>
      <c r="M60" s="95">
        <v>2997</v>
      </c>
      <c r="N60" s="95">
        <v>6</v>
      </c>
      <c r="O60" s="95">
        <v>5094</v>
      </c>
      <c r="P60" s="95">
        <v>5</v>
      </c>
      <c r="Q60" s="95">
        <v>4395</v>
      </c>
      <c r="R60" s="95">
        <v>5</v>
      </c>
      <c r="S60" s="95">
        <v>4395</v>
      </c>
      <c r="T60" s="95">
        <v>20</v>
      </c>
      <c r="U60" s="95">
        <v>15780</v>
      </c>
      <c r="V60" s="14">
        <f t="shared" si="81"/>
        <v>54</v>
      </c>
      <c r="W60" s="95">
        <f t="shared" si="82"/>
        <v>42</v>
      </c>
      <c r="X60" s="95">
        <v>24</v>
      </c>
      <c r="Y60" s="95">
        <v>17676</v>
      </c>
      <c r="Z60" s="95">
        <v>20</v>
      </c>
      <c r="AA60" s="95">
        <v>15180</v>
      </c>
      <c r="AB60" s="95">
        <v>28</v>
      </c>
      <c r="AC60" s="95">
        <v>22272</v>
      </c>
      <c r="AD60" s="95">
        <v>37</v>
      </c>
      <c r="AE60" s="95">
        <v>30063</v>
      </c>
      <c r="AF60" s="95">
        <v>75</v>
      </c>
      <c r="AG60" s="95">
        <v>60825</v>
      </c>
      <c r="AH60" s="95">
        <v>18</v>
      </c>
      <c r="AI60" s="95">
        <v>13482</v>
      </c>
      <c r="AJ60" s="95">
        <v>10</v>
      </c>
      <c r="AK60" s="95">
        <v>6690</v>
      </c>
      <c r="AL60" s="14">
        <f t="shared" si="83"/>
        <v>63</v>
      </c>
      <c r="AM60" s="108">
        <f t="shared" si="84"/>
        <v>212</v>
      </c>
      <c r="AN60" s="95">
        <v>6</v>
      </c>
      <c r="AO60" s="95">
        <v>4494</v>
      </c>
      <c r="AP60" s="95">
        <v>3</v>
      </c>
      <c r="AQ60" s="95">
        <v>2097</v>
      </c>
      <c r="AR60" s="95">
        <v>8</v>
      </c>
      <c r="AS60" s="95">
        <v>6792</v>
      </c>
      <c r="AT60" s="95">
        <v>3</v>
      </c>
      <c r="AU60" s="95">
        <v>1797</v>
      </c>
      <c r="AV60" s="95">
        <v>3</v>
      </c>
      <c r="AW60" s="95">
        <v>2697</v>
      </c>
      <c r="AX60" s="95">
        <v>1</v>
      </c>
      <c r="AY60" s="95">
        <v>999</v>
      </c>
      <c r="AZ60" s="95">
        <v>6</v>
      </c>
      <c r="BA60" s="95">
        <v>5394</v>
      </c>
      <c r="BB60" s="14">
        <f t="shared" si="78"/>
        <v>63</v>
      </c>
      <c r="BC60" s="108">
        <f t="shared" si="79"/>
        <v>30</v>
      </c>
      <c r="BD60" s="95">
        <v>8</v>
      </c>
      <c r="BE60" s="95">
        <v>5592</v>
      </c>
      <c r="BF60" s="95">
        <v>6</v>
      </c>
      <c r="BG60" s="95">
        <v>4794</v>
      </c>
      <c r="BH60" s="95">
        <v>4</v>
      </c>
      <c r="BI60" s="95">
        <v>3396</v>
      </c>
      <c r="BJ60" s="95">
        <v>2</v>
      </c>
      <c r="BK60" s="126">
        <v>1698</v>
      </c>
      <c r="BL60" s="95">
        <v>1</v>
      </c>
      <c r="BM60" s="95">
        <v>999</v>
      </c>
      <c r="BN60" s="95">
        <v>6</v>
      </c>
      <c r="BO60" s="95">
        <v>4494</v>
      </c>
      <c r="BP60" s="95">
        <v>3</v>
      </c>
      <c r="BQ60" s="95">
        <v>2697</v>
      </c>
      <c r="BR60" s="95">
        <v>6</v>
      </c>
      <c r="BS60" s="95">
        <v>5094</v>
      </c>
      <c r="BT60" s="95">
        <v>7</v>
      </c>
      <c r="BU60" s="95">
        <v>4293</v>
      </c>
      <c r="BV60" s="95">
        <v>2</v>
      </c>
      <c r="BW60" s="95">
        <v>1698</v>
      </c>
      <c r="BX60" s="95">
        <v>8</v>
      </c>
      <c r="BY60" s="95">
        <v>6192</v>
      </c>
      <c r="BZ60" s="14">
        <f t="shared" si="85"/>
        <v>99</v>
      </c>
      <c r="CA60" s="108">
        <f t="shared" si="86"/>
        <v>53</v>
      </c>
      <c r="CB60" s="152">
        <f t="shared" si="87"/>
        <v>279</v>
      </c>
      <c r="CC60" s="152">
        <f t="shared" si="80"/>
        <v>337</v>
      </c>
      <c r="CD60" s="174">
        <f t="shared" si="77"/>
        <v>1.2078853046595</v>
      </c>
      <c r="CE60" s="175">
        <f t="shared" si="88"/>
        <v>265863</v>
      </c>
      <c r="CF60" s="173">
        <v>483</v>
      </c>
      <c r="CG60" s="176">
        <f t="shared" si="89"/>
        <v>-0.302277432712215</v>
      </c>
      <c r="CH60" s="177">
        <f t="shared" si="90"/>
        <v>2.65863</v>
      </c>
    </row>
    <row r="61" spans="1:86">
      <c r="A61" s="12" t="s">
        <v>25</v>
      </c>
      <c r="B61" s="11" t="s">
        <v>38</v>
      </c>
      <c r="C61" s="11"/>
      <c r="D61" s="11" t="s">
        <v>357</v>
      </c>
      <c r="E61" s="13" t="s">
        <v>49</v>
      </c>
      <c r="F61" s="84" t="s">
        <v>50</v>
      </c>
      <c r="G61" s="80">
        <v>14</v>
      </c>
      <c r="H61" s="81" t="s">
        <v>395</v>
      </c>
      <c r="I61" s="81" t="s">
        <v>396</v>
      </c>
      <c r="J61" s="95">
        <v>18</v>
      </c>
      <c r="K61" s="95">
        <v>15882</v>
      </c>
      <c r="L61" s="95">
        <v>38</v>
      </c>
      <c r="M61" s="95">
        <v>27062</v>
      </c>
      <c r="N61" s="95">
        <v>40</v>
      </c>
      <c r="O61" s="95">
        <v>33660</v>
      </c>
      <c r="P61" s="95">
        <v>40</v>
      </c>
      <c r="Q61" s="95">
        <v>32460</v>
      </c>
      <c r="R61" s="95">
        <v>56</v>
      </c>
      <c r="S61" s="95">
        <v>38944</v>
      </c>
      <c r="T61" s="95">
        <v>124</v>
      </c>
      <c r="U61" s="95">
        <v>94876</v>
      </c>
      <c r="V61" s="14">
        <f t="shared" si="81"/>
        <v>84</v>
      </c>
      <c r="W61" s="95">
        <f t="shared" si="82"/>
        <v>316</v>
      </c>
      <c r="X61" s="95">
        <v>46</v>
      </c>
      <c r="Y61" s="95">
        <v>37554</v>
      </c>
      <c r="Z61" s="95">
        <v>64</v>
      </c>
      <c r="AA61" s="95">
        <v>52536</v>
      </c>
      <c r="AB61" s="95">
        <v>35</v>
      </c>
      <c r="AC61" s="95">
        <v>29565</v>
      </c>
      <c r="AD61" s="95">
        <v>136</v>
      </c>
      <c r="AE61" s="95">
        <v>106464</v>
      </c>
      <c r="AF61" s="95">
        <v>72</v>
      </c>
      <c r="AG61" s="95">
        <v>54228</v>
      </c>
      <c r="AH61" s="95">
        <v>34</v>
      </c>
      <c r="AI61" s="95">
        <v>27666</v>
      </c>
      <c r="AJ61" s="95">
        <v>14</v>
      </c>
      <c r="AK61" s="95">
        <v>10086</v>
      </c>
      <c r="AL61" s="14">
        <f t="shared" si="83"/>
        <v>98</v>
      </c>
      <c r="AM61" s="108">
        <f t="shared" si="84"/>
        <v>401</v>
      </c>
      <c r="AN61" s="95">
        <v>17</v>
      </c>
      <c r="AO61" s="95">
        <v>14883</v>
      </c>
      <c r="AP61" s="95">
        <v>12</v>
      </c>
      <c r="AQ61" s="95">
        <v>9388</v>
      </c>
      <c r="AR61" s="95">
        <v>1</v>
      </c>
      <c r="AS61" s="95">
        <v>899</v>
      </c>
      <c r="AT61" s="95">
        <v>6</v>
      </c>
      <c r="AU61" s="95">
        <v>6994</v>
      </c>
      <c r="AV61" s="95">
        <v>6</v>
      </c>
      <c r="AW61" s="95">
        <v>7794</v>
      </c>
      <c r="AX61" s="95">
        <v>12</v>
      </c>
      <c r="AY61" s="95">
        <v>10988</v>
      </c>
      <c r="AZ61" s="95">
        <v>8</v>
      </c>
      <c r="BA61" s="95">
        <v>8892</v>
      </c>
      <c r="BB61" s="14">
        <f t="shared" si="78"/>
        <v>98</v>
      </c>
      <c r="BC61" s="108">
        <f t="shared" si="79"/>
        <v>62</v>
      </c>
      <c r="BD61" s="95">
        <v>11</v>
      </c>
      <c r="BE61" s="95">
        <v>9989</v>
      </c>
      <c r="BF61" s="95">
        <v>6</v>
      </c>
      <c r="BG61" s="95">
        <v>6294</v>
      </c>
      <c r="BH61" s="95">
        <v>4</v>
      </c>
      <c r="BI61" s="95">
        <v>3996</v>
      </c>
      <c r="BJ61" s="95">
        <v>5</v>
      </c>
      <c r="BK61" s="126">
        <v>4095</v>
      </c>
      <c r="BL61" s="95">
        <v>1</v>
      </c>
      <c r="BM61" s="95">
        <v>899</v>
      </c>
      <c r="BN61" s="95">
        <v>4</v>
      </c>
      <c r="BO61" s="95">
        <v>4396</v>
      </c>
      <c r="BP61" s="95">
        <v>20</v>
      </c>
      <c r="BQ61" s="95">
        <v>20780</v>
      </c>
      <c r="BR61" s="95">
        <v>4</v>
      </c>
      <c r="BS61" s="95">
        <v>3296</v>
      </c>
      <c r="BT61" s="95">
        <v>6</v>
      </c>
      <c r="BU61" s="95">
        <v>7394</v>
      </c>
      <c r="BV61" s="95">
        <v>2</v>
      </c>
      <c r="BW61" s="95">
        <v>2598</v>
      </c>
      <c r="BX61" s="95">
        <v>8</v>
      </c>
      <c r="BY61" s="95">
        <v>9992</v>
      </c>
      <c r="BZ61" s="14">
        <f t="shared" si="85"/>
        <v>154</v>
      </c>
      <c r="CA61" s="108">
        <f t="shared" si="86"/>
        <v>71</v>
      </c>
      <c r="CB61" s="152">
        <f t="shared" si="87"/>
        <v>434</v>
      </c>
      <c r="CC61" s="152">
        <f t="shared" si="80"/>
        <v>850</v>
      </c>
      <c r="CD61" s="174">
        <f t="shared" si="77"/>
        <v>1.95852534562212</v>
      </c>
      <c r="CE61" s="175">
        <f t="shared" si="88"/>
        <v>694550</v>
      </c>
      <c r="CF61" s="173">
        <v>322</v>
      </c>
      <c r="CG61" s="176">
        <f t="shared" si="89"/>
        <v>1.63975155279503</v>
      </c>
      <c r="CH61" s="177">
        <f t="shared" si="90"/>
        <v>6.9455</v>
      </c>
    </row>
    <row r="62" spans="1:86">
      <c r="A62" s="12" t="s">
        <v>25</v>
      </c>
      <c r="B62" s="11" t="s">
        <v>38</v>
      </c>
      <c r="C62" s="11" t="s">
        <v>298</v>
      </c>
      <c r="D62" s="11" t="s">
        <v>357</v>
      </c>
      <c r="E62" s="13" t="s">
        <v>51</v>
      </c>
      <c r="F62" s="83" t="s">
        <v>52</v>
      </c>
      <c r="G62" s="80">
        <v>16</v>
      </c>
      <c r="H62" s="81" t="s">
        <v>397</v>
      </c>
      <c r="I62" s="81" t="s">
        <v>398</v>
      </c>
      <c r="J62" s="95">
        <v>29</v>
      </c>
      <c r="K62" s="95">
        <v>23271</v>
      </c>
      <c r="L62" s="95">
        <v>35</v>
      </c>
      <c r="M62" s="95">
        <v>27765</v>
      </c>
      <c r="N62" s="95">
        <v>38</v>
      </c>
      <c r="O62" s="95">
        <v>30462</v>
      </c>
      <c r="P62" s="95">
        <v>39</v>
      </c>
      <c r="Q62" s="95">
        <v>32361</v>
      </c>
      <c r="R62" s="95">
        <v>130</v>
      </c>
      <c r="S62" s="95">
        <v>98070</v>
      </c>
      <c r="T62" s="95">
        <v>179</v>
      </c>
      <c r="U62" s="95">
        <v>145821</v>
      </c>
      <c r="V62" s="14">
        <f t="shared" si="81"/>
        <v>96</v>
      </c>
      <c r="W62" s="95">
        <f t="shared" si="82"/>
        <v>450</v>
      </c>
      <c r="X62" s="95">
        <v>136</v>
      </c>
      <c r="Y62" s="95">
        <v>107664</v>
      </c>
      <c r="Z62" s="95">
        <v>130</v>
      </c>
      <c r="AA62" s="95">
        <v>104070</v>
      </c>
      <c r="AB62" s="95">
        <v>180</v>
      </c>
      <c r="AC62" s="95">
        <v>139020</v>
      </c>
      <c r="AD62" s="95">
        <v>185</v>
      </c>
      <c r="AE62" s="95">
        <v>145815</v>
      </c>
      <c r="AF62" s="95">
        <v>196</v>
      </c>
      <c r="AG62" s="95">
        <v>154704</v>
      </c>
      <c r="AH62" s="95">
        <v>102</v>
      </c>
      <c r="AI62" s="95">
        <v>82398</v>
      </c>
      <c r="AJ62" s="95">
        <v>29</v>
      </c>
      <c r="AK62" s="95">
        <v>22371</v>
      </c>
      <c r="AL62" s="14">
        <f t="shared" si="83"/>
        <v>112</v>
      </c>
      <c r="AM62" s="108">
        <f t="shared" si="84"/>
        <v>958</v>
      </c>
      <c r="AN62" s="95">
        <v>31</v>
      </c>
      <c r="AO62" s="95">
        <v>23169</v>
      </c>
      <c r="AP62" s="95">
        <v>16</v>
      </c>
      <c r="AQ62" s="95">
        <v>13584</v>
      </c>
      <c r="AR62" s="95">
        <v>19</v>
      </c>
      <c r="AS62" s="95">
        <v>14781</v>
      </c>
      <c r="AT62" s="95">
        <v>11</v>
      </c>
      <c r="AU62" s="95">
        <v>8589</v>
      </c>
      <c r="AV62" s="95">
        <v>3</v>
      </c>
      <c r="AW62" s="95">
        <v>2397</v>
      </c>
      <c r="AX62" s="95">
        <v>5</v>
      </c>
      <c r="AY62" s="95">
        <v>2295</v>
      </c>
      <c r="AZ62" s="95">
        <v>26</v>
      </c>
      <c r="BA62" s="95">
        <v>17874</v>
      </c>
      <c r="BB62" s="14">
        <f t="shared" si="78"/>
        <v>112</v>
      </c>
      <c r="BC62" s="108">
        <f t="shared" si="79"/>
        <v>111</v>
      </c>
      <c r="BD62" s="95">
        <v>15</v>
      </c>
      <c r="BE62" s="95">
        <v>11685</v>
      </c>
      <c r="BF62" s="95">
        <v>17</v>
      </c>
      <c r="BG62" s="95">
        <v>13383</v>
      </c>
      <c r="BH62" s="95">
        <v>14</v>
      </c>
      <c r="BI62" s="95">
        <v>10086</v>
      </c>
      <c r="BJ62" s="95">
        <v>6</v>
      </c>
      <c r="BK62" s="126">
        <v>4794</v>
      </c>
      <c r="BL62" s="95">
        <v>13</v>
      </c>
      <c r="BM62" s="95">
        <v>9987</v>
      </c>
      <c r="BN62" s="95">
        <v>7</v>
      </c>
      <c r="BO62" s="95">
        <v>6393</v>
      </c>
      <c r="BP62" s="95">
        <v>14</v>
      </c>
      <c r="BQ62" s="95">
        <v>10686</v>
      </c>
      <c r="BR62" s="95">
        <v>11</v>
      </c>
      <c r="BS62" s="95">
        <v>8289</v>
      </c>
      <c r="BT62" s="95">
        <v>17</v>
      </c>
      <c r="BU62" s="95">
        <v>13383</v>
      </c>
      <c r="BV62" s="95">
        <v>18</v>
      </c>
      <c r="BW62" s="95">
        <v>12882</v>
      </c>
      <c r="BX62" s="95">
        <v>20</v>
      </c>
      <c r="BY62" s="95">
        <v>12780</v>
      </c>
      <c r="BZ62" s="14">
        <f t="shared" si="85"/>
        <v>176</v>
      </c>
      <c r="CA62" s="108">
        <f t="shared" si="86"/>
        <v>152</v>
      </c>
      <c r="CB62" s="152">
        <f t="shared" si="87"/>
        <v>496</v>
      </c>
      <c r="CC62" s="152">
        <f t="shared" si="80"/>
        <v>1671</v>
      </c>
      <c r="CD62" s="174">
        <f t="shared" si="77"/>
        <v>3.36895161290323</v>
      </c>
      <c r="CE62" s="175">
        <f t="shared" si="88"/>
        <v>1310829</v>
      </c>
      <c r="CF62" s="173">
        <v>852</v>
      </c>
      <c r="CG62" s="176">
        <f t="shared" si="89"/>
        <v>0.961267605633803</v>
      </c>
      <c r="CH62" s="177">
        <f t="shared" si="90"/>
        <v>13.10829</v>
      </c>
    </row>
    <row r="63" spans="1:86">
      <c r="A63" s="12" t="s">
        <v>55</v>
      </c>
      <c r="B63" s="11" t="s">
        <v>38</v>
      </c>
      <c r="C63" s="11" t="s">
        <v>298</v>
      </c>
      <c r="D63" s="11" t="s">
        <v>357</v>
      </c>
      <c r="E63" s="13" t="s">
        <v>58</v>
      </c>
      <c r="F63" s="82" t="s">
        <v>59</v>
      </c>
      <c r="G63" s="80">
        <v>16</v>
      </c>
      <c r="H63" s="81" t="s">
        <v>399</v>
      </c>
      <c r="I63" s="81" t="s">
        <v>400</v>
      </c>
      <c r="J63" s="95">
        <v>0</v>
      </c>
      <c r="K63" s="95">
        <v>0</v>
      </c>
      <c r="L63" s="95">
        <v>7</v>
      </c>
      <c r="M63" s="95">
        <v>17193</v>
      </c>
      <c r="N63" s="95">
        <v>0</v>
      </c>
      <c r="O63" s="95">
        <v>0</v>
      </c>
      <c r="P63" s="95">
        <v>4</v>
      </c>
      <c r="Q63" s="95">
        <v>9847</v>
      </c>
      <c r="R63" s="95">
        <v>2</v>
      </c>
      <c r="S63" s="95">
        <v>4598</v>
      </c>
      <c r="T63" s="95">
        <v>4</v>
      </c>
      <c r="U63" s="95">
        <v>7796</v>
      </c>
      <c r="V63" s="14">
        <f t="shared" si="81"/>
        <v>96</v>
      </c>
      <c r="W63" s="95">
        <f t="shared" si="82"/>
        <v>17</v>
      </c>
      <c r="X63" s="95">
        <v>0</v>
      </c>
      <c r="Y63" s="95">
        <v>0</v>
      </c>
      <c r="Z63" s="95">
        <v>8</v>
      </c>
      <c r="AA63" s="95">
        <v>5696</v>
      </c>
      <c r="AB63" s="95">
        <v>11</v>
      </c>
      <c r="AC63" s="95">
        <v>17095</v>
      </c>
      <c r="AD63" s="95">
        <v>8</v>
      </c>
      <c r="AE63" s="95">
        <v>10697</v>
      </c>
      <c r="AF63" s="95">
        <v>18</v>
      </c>
      <c r="AG63" s="95">
        <v>27292</v>
      </c>
      <c r="AH63" s="95">
        <v>14</v>
      </c>
      <c r="AI63" s="95">
        <v>20343</v>
      </c>
      <c r="AJ63" s="95">
        <v>21</v>
      </c>
      <c r="AK63" s="95">
        <v>22840</v>
      </c>
      <c r="AL63" s="14">
        <f t="shared" si="83"/>
        <v>112</v>
      </c>
      <c r="AM63" s="108">
        <f t="shared" si="84"/>
        <v>80</v>
      </c>
      <c r="AN63" s="95">
        <v>1</v>
      </c>
      <c r="AO63" s="95">
        <v>1250</v>
      </c>
      <c r="AP63" s="95">
        <v>0</v>
      </c>
      <c r="AQ63" s="95">
        <v>0</v>
      </c>
      <c r="AR63" s="95">
        <v>3</v>
      </c>
      <c r="AS63" s="95">
        <v>4999</v>
      </c>
      <c r="AT63" s="95">
        <v>0</v>
      </c>
      <c r="AU63" s="95">
        <v>0</v>
      </c>
      <c r="AV63" s="95">
        <v>6</v>
      </c>
      <c r="AW63" s="95">
        <v>8598</v>
      </c>
      <c r="AX63" s="95">
        <v>10</v>
      </c>
      <c r="AY63" s="95">
        <v>12999</v>
      </c>
      <c r="AZ63" s="95">
        <v>6</v>
      </c>
      <c r="BA63" s="95">
        <v>11661</v>
      </c>
      <c r="BB63" s="14">
        <f t="shared" si="78"/>
        <v>112</v>
      </c>
      <c r="BC63" s="108">
        <f t="shared" si="79"/>
        <v>26</v>
      </c>
      <c r="BD63" s="95">
        <v>4</v>
      </c>
      <c r="BE63" s="95">
        <v>8498</v>
      </c>
      <c r="BF63" s="95">
        <v>0</v>
      </c>
      <c r="BG63" s="95">
        <v>0</v>
      </c>
      <c r="BH63" s="95">
        <v>0</v>
      </c>
      <c r="BI63" s="95">
        <v>0</v>
      </c>
      <c r="BJ63" s="95">
        <v>3</v>
      </c>
      <c r="BK63" s="126">
        <v>4999</v>
      </c>
      <c r="BL63" s="95">
        <v>1</v>
      </c>
      <c r="BM63" s="95">
        <v>2999</v>
      </c>
      <c r="BN63" s="95">
        <v>1</v>
      </c>
      <c r="BO63" s="95">
        <v>1999</v>
      </c>
      <c r="BP63" s="95">
        <v>6</v>
      </c>
      <c r="BQ63" s="95">
        <v>9998</v>
      </c>
      <c r="BR63" s="95">
        <v>0</v>
      </c>
      <c r="BS63" s="95">
        <v>0</v>
      </c>
      <c r="BT63" s="95">
        <v>0</v>
      </c>
      <c r="BU63" s="95">
        <v>0</v>
      </c>
      <c r="BV63" s="95">
        <v>1</v>
      </c>
      <c r="BW63" s="95">
        <v>1999</v>
      </c>
      <c r="BX63" s="95">
        <v>5</v>
      </c>
      <c r="BY63" s="95">
        <v>10797</v>
      </c>
      <c r="BZ63" s="14">
        <f t="shared" si="85"/>
        <v>176</v>
      </c>
      <c r="CA63" s="108">
        <f t="shared" si="86"/>
        <v>21</v>
      </c>
      <c r="CB63" s="152">
        <f t="shared" si="87"/>
        <v>496</v>
      </c>
      <c r="CC63" s="152">
        <f t="shared" si="80"/>
        <v>144</v>
      </c>
      <c r="CD63" s="174">
        <f t="shared" si="77"/>
        <v>0.290322580645161</v>
      </c>
      <c r="CE63" s="175">
        <f t="shared" si="88"/>
        <v>224193</v>
      </c>
      <c r="CF63" s="173">
        <v>162</v>
      </c>
      <c r="CG63" s="176">
        <f t="shared" si="89"/>
        <v>-0.111111111111111</v>
      </c>
      <c r="CH63" s="177">
        <f t="shared" si="90"/>
        <v>2.24193</v>
      </c>
    </row>
    <row r="64" spans="1:86">
      <c r="A64" s="12" t="s">
        <v>55</v>
      </c>
      <c r="B64" s="11" t="s">
        <v>38</v>
      </c>
      <c r="C64" s="11" t="s">
        <v>298</v>
      </c>
      <c r="D64" s="11" t="s">
        <v>357</v>
      </c>
      <c r="E64" s="13" t="s">
        <v>60</v>
      </c>
      <c r="F64" s="82" t="s">
        <v>61</v>
      </c>
      <c r="G64" s="80">
        <v>15</v>
      </c>
      <c r="H64" s="81" t="s">
        <v>401</v>
      </c>
      <c r="I64" s="81" t="s">
        <v>402</v>
      </c>
      <c r="J64" s="95">
        <v>0</v>
      </c>
      <c r="K64" s="95">
        <v>0</v>
      </c>
      <c r="L64" s="95">
        <v>2</v>
      </c>
      <c r="M64" s="95">
        <v>4398</v>
      </c>
      <c r="N64" s="95">
        <v>3</v>
      </c>
      <c r="O64" s="95">
        <v>6498</v>
      </c>
      <c r="P64" s="95">
        <v>14</v>
      </c>
      <c r="Q64" s="95">
        <v>28487</v>
      </c>
      <c r="R64" s="95">
        <v>5</v>
      </c>
      <c r="S64" s="95">
        <v>9447</v>
      </c>
      <c r="T64" s="95">
        <v>9</v>
      </c>
      <c r="U64" s="95">
        <v>16793</v>
      </c>
      <c r="V64" s="14">
        <f t="shared" si="81"/>
        <v>90</v>
      </c>
      <c r="W64" s="95">
        <f t="shared" si="82"/>
        <v>33</v>
      </c>
      <c r="X64" s="95">
        <v>15</v>
      </c>
      <c r="Y64" s="95">
        <v>28138</v>
      </c>
      <c r="Z64" s="95">
        <v>10</v>
      </c>
      <c r="AA64" s="95">
        <v>18242</v>
      </c>
      <c r="AB64" s="95">
        <v>19</v>
      </c>
      <c r="AC64" s="95">
        <v>27996</v>
      </c>
      <c r="AD64" s="95">
        <v>42</v>
      </c>
      <c r="AE64" s="95">
        <v>70982.99</v>
      </c>
      <c r="AF64" s="95">
        <v>57</v>
      </c>
      <c r="AG64" s="95">
        <v>100278</v>
      </c>
      <c r="AH64" s="95">
        <v>17</v>
      </c>
      <c r="AI64" s="95">
        <v>31791</v>
      </c>
      <c r="AJ64" s="95">
        <v>2</v>
      </c>
      <c r="AK64" s="95">
        <v>2998</v>
      </c>
      <c r="AL64" s="14">
        <f t="shared" si="83"/>
        <v>105</v>
      </c>
      <c r="AM64" s="108">
        <f t="shared" si="84"/>
        <v>162</v>
      </c>
      <c r="AN64" s="95">
        <v>3</v>
      </c>
      <c r="AO64" s="95">
        <v>4999</v>
      </c>
      <c r="AP64" s="95">
        <v>2</v>
      </c>
      <c r="AQ64" s="95">
        <v>4998</v>
      </c>
      <c r="AR64" s="95">
        <v>4</v>
      </c>
      <c r="AS64" s="95">
        <v>6998</v>
      </c>
      <c r="AT64" s="95">
        <v>10</v>
      </c>
      <c r="AU64" s="95">
        <v>16996</v>
      </c>
      <c r="AV64" s="95">
        <v>7</v>
      </c>
      <c r="AW64" s="95">
        <v>14295</v>
      </c>
      <c r="AX64" s="95">
        <v>5</v>
      </c>
      <c r="AY64" s="95">
        <v>8995</v>
      </c>
      <c r="AZ64" s="95">
        <v>12</v>
      </c>
      <c r="BA64" s="95">
        <v>24592</v>
      </c>
      <c r="BB64" s="14">
        <f t="shared" si="78"/>
        <v>105</v>
      </c>
      <c r="BC64" s="108">
        <f t="shared" si="79"/>
        <v>43</v>
      </c>
      <c r="BD64" s="95">
        <v>6</v>
      </c>
      <c r="BE64" s="95">
        <v>9998</v>
      </c>
      <c r="BF64" s="95">
        <v>10</v>
      </c>
      <c r="BG64" s="95">
        <v>16996</v>
      </c>
      <c r="BH64" s="95">
        <v>3</v>
      </c>
      <c r="BI64" s="95">
        <v>7997</v>
      </c>
      <c r="BJ64" s="95">
        <v>5</v>
      </c>
      <c r="BK64" s="126">
        <v>7999</v>
      </c>
      <c r="BL64" s="95">
        <v>3</v>
      </c>
      <c r="BM64" s="95">
        <v>4999</v>
      </c>
      <c r="BN64" s="95">
        <v>15</v>
      </c>
      <c r="BO64" s="95">
        <v>24995</v>
      </c>
      <c r="BP64" s="95">
        <v>7</v>
      </c>
      <c r="BQ64" s="95">
        <v>12797</v>
      </c>
      <c r="BR64" s="95">
        <v>14</v>
      </c>
      <c r="BS64" s="95">
        <v>26292</v>
      </c>
      <c r="BT64" s="95">
        <v>5</v>
      </c>
      <c r="BU64" s="95">
        <v>8797</v>
      </c>
      <c r="BV64" s="95">
        <v>0</v>
      </c>
      <c r="BW64" s="95">
        <v>0</v>
      </c>
      <c r="BX64" s="95">
        <v>3</v>
      </c>
      <c r="BY64" s="95">
        <v>4999</v>
      </c>
      <c r="BZ64" s="14">
        <f t="shared" si="85"/>
        <v>165</v>
      </c>
      <c r="CA64" s="108">
        <f t="shared" si="86"/>
        <v>71</v>
      </c>
      <c r="CB64" s="152">
        <f t="shared" si="87"/>
        <v>465</v>
      </c>
      <c r="CC64" s="152">
        <f t="shared" si="80"/>
        <v>309</v>
      </c>
      <c r="CD64" s="174">
        <f t="shared" si="77"/>
        <v>0.664516129032258</v>
      </c>
      <c r="CE64" s="175">
        <f t="shared" si="88"/>
        <v>553790.99</v>
      </c>
      <c r="CF64" s="173">
        <v>262</v>
      </c>
      <c r="CG64" s="176">
        <f t="shared" si="89"/>
        <v>0.179389312977099</v>
      </c>
      <c r="CH64" s="177">
        <f t="shared" si="90"/>
        <v>5.5379099</v>
      </c>
    </row>
    <row r="65" spans="1:86">
      <c r="A65" s="12" t="s">
        <v>55</v>
      </c>
      <c r="B65" s="11" t="s">
        <v>38</v>
      </c>
      <c r="C65" s="11" t="s">
        <v>298</v>
      </c>
      <c r="D65" s="11" t="s">
        <v>357</v>
      </c>
      <c r="E65" s="13" t="s">
        <v>62</v>
      </c>
      <c r="F65" s="82" t="s">
        <v>63</v>
      </c>
      <c r="G65" s="80">
        <v>16</v>
      </c>
      <c r="H65" s="81" t="s">
        <v>403</v>
      </c>
      <c r="I65" s="81" t="s">
        <v>404</v>
      </c>
      <c r="J65" s="95">
        <v>0</v>
      </c>
      <c r="K65" s="95">
        <v>0</v>
      </c>
      <c r="L65" s="95">
        <v>1</v>
      </c>
      <c r="M65" s="95">
        <v>2499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0</v>
      </c>
      <c r="T65" s="95">
        <v>1</v>
      </c>
      <c r="U65" s="95">
        <v>1000</v>
      </c>
      <c r="V65" s="14">
        <f t="shared" si="81"/>
        <v>96</v>
      </c>
      <c r="W65" s="95">
        <f t="shared" si="82"/>
        <v>2</v>
      </c>
      <c r="X65" s="95">
        <v>1</v>
      </c>
      <c r="Y65" s="95">
        <v>1150</v>
      </c>
      <c r="Z65" s="95">
        <v>1</v>
      </c>
      <c r="AA65" s="95">
        <v>1299</v>
      </c>
      <c r="AB65" s="95">
        <v>0</v>
      </c>
      <c r="AC65" s="95">
        <v>0</v>
      </c>
      <c r="AD65" s="95">
        <v>1</v>
      </c>
      <c r="AE65" s="95">
        <v>1499</v>
      </c>
      <c r="AF65" s="95">
        <v>10</v>
      </c>
      <c r="AG65" s="95">
        <v>12999</v>
      </c>
      <c r="AH65" s="95">
        <v>10</v>
      </c>
      <c r="AI65" s="95">
        <v>12999</v>
      </c>
      <c r="AJ65" s="95">
        <v>5</v>
      </c>
      <c r="AK65" s="95">
        <v>7999</v>
      </c>
      <c r="AL65" s="14">
        <f t="shared" si="83"/>
        <v>112</v>
      </c>
      <c r="AM65" s="108">
        <f t="shared" si="84"/>
        <v>28</v>
      </c>
      <c r="AN65" s="95">
        <v>3</v>
      </c>
      <c r="AO65" s="95">
        <v>4999</v>
      </c>
      <c r="AP65" s="95">
        <v>0</v>
      </c>
      <c r="AQ65" s="95">
        <v>0</v>
      </c>
      <c r="AR65" s="95">
        <v>0</v>
      </c>
      <c r="AS65" s="95">
        <v>0</v>
      </c>
      <c r="AT65" s="95">
        <v>0</v>
      </c>
      <c r="AU65" s="95">
        <v>0</v>
      </c>
      <c r="AV65" s="95">
        <v>10</v>
      </c>
      <c r="AW65" s="95">
        <v>12999</v>
      </c>
      <c r="AX65" s="95">
        <v>0</v>
      </c>
      <c r="AY65" s="95">
        <v>0</v>
      </c>
      <c r="AZ65" s="95">
        <v>10</v>
      </c>
      <c r="BA65" s="95">
        <v>12999</v>
      </c>
      <c r="BB65" s="14">
        <f t="shared" si="78"/>
        <v>112</v>
      </c>
      <c r="BC65" s="108">
        <f t="shared" si="79"/>
        <v>23</v>
      </c>
      <c r="BD65" s="95">
        <v>0</v>
      </c>
      <c r="BE65" s="95">
        <v>0</v>
      </c>
      <c r="BF65" s="95">
        <v>20</v>
      </c>
      <c r="BG65" s="95">
        <v>25998</v>
      </c>
      <c r="BH65" s="95">
        <v>0</v>
      </c>
      <c r="BI65" s="95">
        <v>0</v>
      </c>
      <c r="BJ65" s="95">
        <v>3</v>
      </c>
      <c r="BK65" s="126">
        <v>4999</v>
      </c>
      <c r="BL65" s="95">
        <v>0</v>
      </c>
      <c r="BM65" s="95">
        <v>0</v>
      </c>
      <c r="BN65" s="95">
        <v>0</v>
      </c>
      <c r="BO65" s="95">
        <v>0</v>
      </c>
      <c r="BP65" s="95">
        <v>0</v>
      </c>
      <c r="BQ65" s="95">
        <v>0</v>
      </c>
      <c r="BR65" s="95">
        <v>0</v>
      </c>
      <c r="BS65" s="95">
        <v>0</v>
      </c>
      <c r="BT65" s="95">
        <v>3</v>
      </c>
      <c r="BU65" s="95">
        <v>4999</v>
      </c>
      <c r="BV65" s="95">
        <v>3</v>
      </c>
      <c r="BW65" s="95">
        <v>4999</v>
      </c>
      <c r="BX65" s="95">
        <v>0</v>
      </c>
      <c r="BY65" s="95">
        <v>0</v>
      </c>
      <c r="BZ65" s="14">
        <f t="shared" si="85"/>
        <v>176</v>
      </c>
      <c r="CA65" s="108">
        <f t="shared" si="86"/>
        <v>29</v>
      </c>
      <c r="CB65" s="152">
        <f t="shared" si="87"/>
        <v>496</v>
      </c>
      <c r="CC65" s="152">
        <f t="shared" si="80"/>
        <v>82</v>
      </c>
      <c r="CD65" s="174">
        <f t="shared" si="77"/>
        <v>0.165322580645161</v>
      </c>
      <c r="CE65" s="175">
        <f t="shared" si="88"/>
        <v>113436</v>
      </c>
      <c r="CF65" s="173">
        <v>112</v>
      </c>
      <c r="CG65" s="176">
        <f t="shared" si="89"/>
        <v>-0.267857142857143</v>
      </c>
      <c r="CH65" s="177">
        <f t="shared" si="90"/>
        <v>1.13436</v>
      </c>
    </row>
    <row r="66" spans="1:86">
      <c r="A66" s="12" t="s">
        <v>55</v>
      </c>
      <c r="B66" s="11" t="s">
        <v>38</v>
      </c>
      <c r="C66" s="11" t="s">
        <v>298</v>
      </c>
      <c r="D66" s="11" t="s">
        <v>357</v>
      </c>
      <c r="E66" s="13" t="s">
        <v>64</v>
      </c>
      <c r="F66" s="82" t="s">
        <v>65</v>
      </c>
      <c r="G66" s="80">
        <v>23</v>
      </c>
      <c r="H66" s="81" t="s">
        <v>405</v>
      </c>
      <c r="I66" s="81" t="s">
        <v>406</v>
      </c>
      <c r="J66" s="95">
        <v>1</v>
      </c>
      <c r="K66" s="95">
        <v>599</v>
      </c>
      <c r="L66" s="95">
        <v>2</v>
      </c>
      <c r="M66" s="95">
        <v>3998</v>
      </c>
      <c r="N66" s="95">
        <v>1</v>
      </c>
      <c r="O66" s="95">
        <v>599</v>
      </c>
      <c r="P66" s="95">
        <v>2</v>
      </c>
      <c r="Q66" s="95">
        <v>2250</v>
      </c>
      <c r="R66" s="95">
        <v>6</v>
      </c>
      <c r="S66" s="95">
        <v>11195</v>
      </c>
      <c r="T66" s="95">
        <v>13</v>
      </c>
      <c r="U66" s="95">
        <v>13545</v>
      </c>
      <c r="V66" s="14">
        <f t="shared" si="81"/>
        <v>138</v>
      </c>
      <c r="W66" s="95">
        <f t="shared" si="82"/>
        <v>25</v>
      </c>
      <c r="X66" s="95">
        <v>1</v>
      </c>
      <c r="Y66" s="95">
        <v>500</v>
      </c>
      <c r="Z66" s="95">
        <v>11</v>
      </c>
      <c r="AA66" s="95">
        <v>24840</v>
      </c>
      <c r="AB66" s="95">
        <v>3</v>
      </c>
      <c r="AC66" s="95">
        <v>4999</v>
      </c>
      <c r="AD66" s="95">
        <v>11</v>
      </c>
      <c r="AE66" s="95">
        <v>23393</v>
      </c>
      <c r="AF66" s="95">
        <v>9</v>
      </c>
      <c r="AG66" s="95">
        <v>14997</v>
      </c>
      <c r="AH66" s="95">
        <v>18</v>
      </c>
      <c r="AI66" s="95">
        <v>28895</v>
      </c>
      <c r="AJ66" s="95">
        <v>3</v>
      </c>
      <c r="AK66" s="95">
        <v>4999</v>
      </c>
      <c r="AL66" s="14">
        <f t="shared" si="83"/>
        <v>161</v>
      </c>
      <c r="AM66" s="108">
        <f t="shared" si="84"/>
        <v>56</v>
      </c>
      <c r="AN66" s="95">
        <v>5</v>
      </c>
      <c r="AO66" s="95">
        <v>7999</v>
      </c>
      <c r="AP66" s="95">
        <v>0</v>
      </c>
      <c r="AQ66" s="95">
        <v>0</v>
      </c>
      <c r="AR66" s="95">
        <v>3</v>
      </c>
      <c r="AS66" s="95">
        <v>4999</v>
      </c>
      <c r="AT66" s="95">
        <v>4</v>
      </c>
      <c r="AU66" s="95">
        <v>6498</v>
      </c>
      <c r="AV66" s="95">
        <v>10</v>
      </c>
      <c r="AW66" s="95">
        <v>12999</v>
      </c>
      <c r="AX66" s="95">
        <v>13</v>
      </c>
      <c r="AY66" s="95">
        <v>17998</v>
      </c>
      <c r="AZ66" s="95">
        <v>13</v>
      </c>
      <c r="BA66" s="95">
        <v>17998</v>
      </c>
      <c r="BB66" s="14">
        <f t="shared" si="78"/>
        <v>161</v>
      </c>
      <c r="BC66" s="108">
        <f t="shared" si="79"/>
        <v>48</v>
      </c>
      <c r="BD66" s="95">
        <v>10</v>
      </c>
      <c r="BE66" s="95">
        <v>12999</v>
      </c>
      <c r="BF66" s="95">
        <v>10</v>
      </c>
      <c r="BG66" s="95">
        <v>12999</v>
      </c>
      <c r="BH66" s="95">
        <v>10</v>
      </c>
      <c r="BI66" s="95">
        <v>12999</v>
      </c>
      <c r="BJ66" s="95">
        <v>10</v>
      </c>
      <c r="BK66" s="126">
        <v>12999</v>
      </c>
      <c r="BL66" s="95">
        <v>10</v>
      </c>
      <c r="BM66" s="95">
        <v>12999</v>
      </c>
      <c r="BN66" s="95">
        <v>3</v>
      </c>
      <c r="BO66" s="95">
        <v>9897</v>
      </c>
      <c r="BP66" s="95">
        <v>11</v>
      </c>
      <c r="BQ66" s="95">
        <v>14998</v>
      </c>
      <c r="BR66" s="95">
        <v>0</v>
      </c>
      <c r="BS66" s="95">
        <v>0</v>
      </c>
      <c r="BT66" s="95">
        <v>6</v>
      </c>
      <c r="BU66" s="95">
        <v>9998</v>
      </c>
      <c r="BV66" s="95">
        <v>4</v>
      </c>
      <c r="BW66" s="95">
        <v>6498</v>
      </c>
      <c r="BX66" s="95">
        <v>1</v>
      </c>
      <c r="BY66" s="95">
        <v>2499</v>
      </c>
      <c r="BZ66" s="14">
        <f t="shared" si="85"/>
        <v>253</v>
      </c>
      <c r="CA66" s="108">
        <f t="shared" si="86"/>
        <v>75</v>
      </c>
      <c r="CB66" s="152">
        <f t="shared" si="87"/>
        <v>713</v>
      </c>
      <c r="CC66" s="152">
        <f t="shared" si="80"/>
        <v>204</v>
      </c>
      <c r="CD66" s="174">
        <f t="shared" si="77"/>
        <v>0.286115007012623</v>
      </c>
      <c r="CE66" s="175">
        <f t="shared" si="88"/>
        <v>312185</v>
      </c>
      <c r="CF66" s="173">
        <v>358</v>
      </c>
      <c r="CG66" s="176">
        <f t="shared" si="89"/>
        <v>-0.430167597765363</v>
      </c>
      <c r="CH66" s="177">
        <f t="shared" si="90"/>
        <v>3.12185</v>
      </c>
    </row>
    <row r="67" spans="1:86">
      <c r="A67" s="12" t="s">
        <v>55</v>
      </c>
      <c r="B67" s="11" t="s">
        <v>38</v>
      </c>
      <c r="C67" s="11" t="s">
        <v>298</v>
      </c>
      <c r="D67" s="11" t="s">
        <v>357</v>
      </c>
      <c r="E67" s="13" t="s">
        <v>68</v>
      </c>
      <c r="F67" s="83" t="s">
        <v>69</v>
      </c>
      <c r="G67" s="80">
        <v>10</v>
      </c>
      <c r="H67" s="81" t="s">
        <v>407</v>
      </c>
      <c r="I67" s="81" t="s">
        <v>408</v>
      </c>
      <c r="J67" s="95">
        <v>20</v>
      </c>
      <c r="K67" s="95">
        <v>16280</v>
      </c>
      <c r="L67" s="95">
        <v>6</v>
      </c>
      <c r="M67" s="95">
        <v>4094</v>
      </c>
      <c r="N67" s="95">
        <v>11</v>
      </c>
      <c r="O67" s="95">
        <v>8189</v>
      </c>
      <c r="P67" s="95">
        <v>3</v>
      </c>
      <c r="Q67" s="95">
        <v>2397</v>
      </c>
      <c r="R67" s="95">
        <v>4</v>
      </c>
      <c r="S67" s="95">
        <v>3096</v>
      </c>
      <c r="T67" s="95">
        <v>52</v>
      </c>
      <c r="U67" s="95">
        <v>41448</v>
      </c>
      <c r="V67" s="14">
        <f t="shared" ref="V67:V103" si="91">G67*6</f>
        <v>60</v>
      </c>
      <c r="W67" s="95">
        <f t="shared" ref="W67:W103" si="92">J67+L67+N67+P67+R67+T67</f>
        <v>96</v>
      </c>
      <c r="X67" s="95">
        <v>10</v>
      </c>
      <c r="Y67" s="95">
        <v>7590</v>
      </c>
      <c r="Z67" s="95">
        <v>12</v>
      </c>
      <c r="AA67" s="95">
        <v>9588</v>
      </c>
      <c r="AB67" s="95">
        <v>19</v>
      </c>
      <c r="AC67" s="95">
        <v>14481</v>
      </c>
      <c r="AD67" s="95">
        <v>42</v>
      </c>
      <c r="AE67" s="95">
        <v>33758</v>
      </c>
      <c r="AF67" s="95">
        <v>67</v>
      </c>
      <c r="AG67" s="95">
        <v>51533</v>
      </c>
      <c r="AH67" s="95">
        <v>36</v>
      </c>
      <c r="AI67" s="95">
        <v>29364</v>
      </c>
      <c r="AJ67" s="95">
        <v>8</v>
      </c>
      <c r="AK67" s="95">
        <v>6192</v>
      </c>
      <c r="AL67" s="14">
        <f t="shared" si="83"/>
        <v>70</v>
      </c>
      <c r="AM67" s="108">
        <f t="shared" ref="AM67:AM98" si="93">X67+Z67+AB67+AD67+AF67+AH67+AJ67</f>
        <v>194</v>
      </c>
      <c r="AN67" s="95">
        <v>11</v>
      </c>
      <c r="AO67" s="95">
        <v>7989</v>
      </c>
      <c r="AP67" s="95">
        <v>3</v>
      </c>
      <c r="AQ67" s="95">
        <v>2097</v>
      </c>
      <c r="AR67" s="95">
        <v>12</v>
      </c>
      <c r="AS67" s="95">
        <v>11188</v>
      </c>
      <c r="AT67" s="95">
        <v>0</v>
      </c>
      <c r="AU67" s="95">
        <v>0</v>
      </c>
      <c r="AV67" s="95">
        <v>7</v>
      </c>
      <c r="AW67" s="95">
        <v>8693</v>
      </c>
      <c r="AX67" s="95">
        <v>10</v>
      </c>
      <c r="AY67" s="95">
        <v>10990</v>
      </c>
      <c r="AZ67" s="95">
        <v>7</v>
      </c>
      <c r="BA67" s="95">
        <v>7893</v>
      </c>
      <c r="BB67" s="14">
        <f t="shared" si="78"/>
        <v>70</v>
      </c>
      <c r="BC67" s="108">
        <f t="shared" si="79"/>
        <v>50</v>
      </c>
      <c r="BD67" s="95">
        <v>0</v>
      </c>
      <c r="BE67" s="95">
        <v>0</v>
      </c>
      <c r="BF67" s="95">
        <v>0</v>
      </c>
      <c r="BG67" s="95">
        <v>0</v>
      </c>
      <c r="BH67" s="95">
        <v>5</v>
      </c>
      <c r="BI67" s="95">
        <v>5695</v>
      </c>
      <c r="BJ67" s="95">
        <v>2</v>
      </c>
      <c r="BK67" s="126">
        <v>2198</v>
      </c>
      <c r="BL67" s="95">
        <v>4</v>
      </c>
      <c r="BM67" s="95">
        <v>3996</v>
      </c>
      <c r="BN67" s="95">
        <v>4</v>
      </c>
      <c r="BO67" s="95">
        <v>4396</v>
      </c>
      <c r="BP67" s="95">
        <v>8</v>
      </c>
      <c r="BQ67" s="95">
        <v>8492</v>
      </c>
      <c r="BR67" s="95">
        <v>2</v>
      </c>
      <c r="BS67" s="95">
        <v>2598</v>
      </c>
      <c r="BT67" s="95">
        <v>5</v>
      </c>
      <c r="BU67" s="95">
        <v>5695</v>
      </c>
      <c r="BV67" s="95">
        <v>10</v>
      </c>
      <c r="BW67" s="95">
        <v>9890</v>
      </c>
      <c r="BX67" s="95">
        <v>3</v>
      </c>
      <c r="BY67" s="95">
        <v>3097</v>
      </c>
      <c r="BZ67" s="14">
        <f t="shared" ref="BZ67:BZ99" si="94">(G67*11)</f>
        <v>110</v>
      </c>
      <c r="CA67" s="108">
        <f t="shared" ref="CA67:CA98" si="95">BD67+BF67+BH67+BJ67+BL67+BN67+BP67+BR67+BT67+BV67+BX67</f>
        <v>43</v>
      </c>
      <c r="CB67" s="152">
        <f t="shared" si="87"/>
        <v>310</v>
      </c>
      <c r="CC67" s="152">
        <f t="shared" si="80"/>
        <v>383</v>
      </c>
      <c r="CD67" s="174">
        <f t="shared" si="77"/>
        <v>1.23548387096774</v>
      </c>
      <c r="CE67" s="175">
        <f t="shared" ref="CE67:CE98" si="96">K67+M67+O67+Q67+S67+U67+Y67+AA67+AC67+AE67+AG67+AI67+AK67+AO67+AQ67+AS67+AU67+AW67+AY67+BA67+BE67+BG67+BI67+BK67+BM67+BO67+BQ67+BS67+BU67+BW67+BY67</f>
        <v>322917</v>
      </c>
      <c r="CF67" s="173">
        <v>121</v>
      </c>
      <c r="CG67" s="176">
        <f t="shared" ref="CG67:CG98" si="97">(CC67-CF67)/CF67</f>
        <v>2.16528925619835</v>
      </c>
      <c r="CH67" s="177">
        <f t="shared" ref="CH67:CH98" si="98">CE67/100000</f>
        <v>3.22917</v>
      </c>
    </row>
    <row r="68" spans="1:86">
      <c r="A68" s="12" t="s">
        <v>55</v>
      </c>
      <c r="B68" s="11" t="s">
        <v>38</v>
      </c>
      <c r="C68" s="11" t="s">
        <v>298</v>
      </c>
      <c r="D68" s="11" t="s">
        <v>357</v>
      </c>
      <c r="E68" s="13" t="s">
        <v>70</v>
      </c>
      <c r="F68" s="83" t="s">
        <v>71</v>
      </c>
      <c r="G68" s="80">
        <v>17</v>
      </c>
      <c r="H68" s="81" t="s">
        <v>409</v>
      </c>
      <c r="I68" s="81" t="s">
        <v>410</v>
      </c>
      <c r="J68" s="95">
        <v>7</v>
      </c>
      <c r="K68" s="95">
        <v>13046</v>
      </c>
      <c r="L68" s="95">
        <v>1</v>
      </c>
      <c r="M68" s="95">
        <v>1724</v>
      </c>
      <c r="N68" s="95">
        <v>4</v>
      </c>
      <c r="O68" s="95">
        <v>8096</v>
      </c>
      <c r="P68" s="95">
        <v>0</v>
      </c>
      <c r="Q68" s="95">
        <v>0</v>
      </c>
      <c r="R68" s="95">
        <v>2</v>
      </c>
      <c r="S68" s="95">
        <v>2850</v>
      </c>
      <c r="T68" s="95">
        <v>17</v>
      </c>
      <c r="U68" s="95">
        <v>26738</v>
      </c>
      <c r="V68" s="14">
        <f t="shared" si="91"/>
        <v>102</v>
      </c>
      <c r="W68" s="95">
        <f t="shared" si="92"/>
        <v>31</v>
      </c>
      <c r="X68" s="95">
        <v>5</v>
      </c>
      <c r="Y68" s="95">
        <v>10196</v>
      </c>
      <c r="Z68" s="95">
        <v>0</v>
      </c>
      <c r="AA68" s="95">
        <v>0</v>
      </c>
      <c r="AB68" s="95">
        <v>10</v>
      </c>
      <c r="AC68" s="95">
        <v>12999</v>
      </c>
      <c r="AD68" s="95">
        <v>14</v>
      </c>
      <c r="AE68" s="95">
        <v>22296</v>
      </c>
      <c r="AF68" s="95">
        <v>9</v>
      </c>
      <c r="AG68" s="95">
        <v>14997</v>
      </c>
      <c r="AH68" s="95">
        <v>10</v>
      </c>
      <c r="AI68" s="95">
        <v>12999</v>
      </c>
      <c r="AJ68" s="95">
        <v>3</v>
      </c>
      <c r="AK68" s="95">
        <v>4999</v>
      </c>
      <c r="AL68" s="14">
        <f t="shared" si="83"/>
        <v>119</v>
      </c>
      <c r="AM68" s="108">
        <f t="shared" si="93"/>
        <v>51</v>
      </c>
      <c r="AN68" s="95">
        <v>10</v>
      </c>
      <c r="AO68" s="95">
        <v>12999</v>
      </c>
      <c r="AP68" s="95">
        <v>0</v>
      </c>
      <c r="AQ68" s="95">
        <v>0</v>
      </c>
      <c r="AR68" s="95">
        <v>3</v>
      </c>
      <c r="AS68" s="95">
        <v>3897</v>
      </c>
      <c r="AT68" s="95">
        <v>10</v>
      </c>
      <c r="AU68" s="95">
        <v>11390</v>
      </c>
      <c r="AV68" s="95">
        <v>10</v>
      </c>
      <c r="AW68" s="95">
        <v>10190</v>
      </c>
      <c r="AX68" s="95">
        <v>14</v>
      </c>
      <c r="AY68" s="95">
        <v>17386</v>
      </c>
      <c r="AZ68" s="95">
        <v>18</v>
      </c>
      <c r="BA68" s="95">
        <v>16582</v>
      </c>
      <c r="BB68" s="14">
        <f t="shared" si="78"/>
        <v>119</v>
      </c>
      <c r="BC68" s="108">
        <f t="shared" si="79"/>
        <v>65</v>
      </c>
      <c r="BD68" s="95">
        <v>55</v>
      </c>
      <c r="BE68" s="95">
        <v>43845</v>
      </c>
      <c r="BF68" s="95">
        <v>9</v>
      </c>
      <c r="BG68" s="95">
        <v>8091</v>
      </c>
      <c r="BH68" s="95">
        <v>6</v>
      </c>
      <c r="BI68" s="95">
        <v>6194</v>
      </c>
      <c r="BJ68" s="95">
        <v>57</v>
      </c>
      <c r="BK68" s="126">
        <v>50843</v>
      </c>
      <c r="BL68" s="95">
        <v>12</v>
      </c>
      <c r="BM68" s="95">
        <v>16488</v>
      </c>
      <c r="BN68" s="95">
        <v>2</v>
      </c>
      <c r="BO68" s="95">
        <v>2598</v>
      </c>
      <c r="BP68" s="95">
        <v>24</v>
      </c>
      <c r="BQ68" s="95">
        <v>25576</v>
      </c>
      <c r="BR68" s="95">
        <v>6</v>
      </c>
      <c r="BS68" s="95">
        <v>5394</v>
      </c>
      <c r="BT68" s="95">
        <v>7</v>
      </c>
      <c r="BU68" s="95">
        <v>5893</v>
      </c>
      <c r="BV68" s="95">
        <v>18</v>
      </c>
      <c r="BW68" s="95">
        <v>18182</v>
      </c>
      <c r="BX68" s="95">
        <v>17</v>
      </c>
      <c r="BY68" s="95">
        <v>16483</v>
      </c>
      <c r="BZ68" s="14">
        <f t="shared" si="94"/>
        <v>187</v>
      </c>
      <c r="CA68" s="108">
        <f t="shared" si="95"/>
        <v>213</v>
      </c>
      <c r="CB68" s="152">
        <f t="shared" si="87"/>
        <v>527</v>
      </c>
      <c r="CC68" s="152">
        <f t="shared" si="80"/>
        <v>360</v>
      </c>
      <c r="CD68" s="174">
        <f t="shared" si="77"/>
        <v>0.683111954459203</v>
      </c>
      <c r="CE68" s="175">
        <f t="shared" si="96"/>
        <v>402971</v>
      </c>
      <c r="CF68" s="173">
        <v>186</v>
      </c>
      <c r="CG68" s="176">
        <f t="shared" si="97"/>
        <v>0.935483870967742</v>
      </c>
      <c r="CH68" s="177">
        <f t="shared" si="98"/>
        <v>4.02971</v>
      </c>
    </row>
    <row r="69" spans="1:86">
      <c r="A69" s="12" t="s">
        <v>55</v>
      </c>
      <c r="B69" s="11" t="s">
        <v>38</v>
      </c>
      <c r="C69" s="11"/>
      <c r="D69" s="11" t="s">
        <v>357</v>
      </c>
      <c r="E69" s="13" t="s">
        <v>72</v>
      </c>
      <c r="F69" s="84" t="s">
        <v>73</v>
      </c>
      <c r="G69" s="80">
        <v>7</v>
      </c>
      <c r="H69" s="81" t="s">
        <v>411</v>
      </c>
      <c r="I69" s="81" t="s">
        <v>412</v>
      </c>
      <c r="J69" s="95">
        <v>10</v>
      </c>
      <c r="K69" s="95">
        <v>7590</v>
      </c>
      <c r="L69" s="95">
        <v>14</v>
      </c>
      <c r="M69" s="95">
        <v>10686</v>
      </c>
      <c r="N69" s="95">
        <v>3</v>
      </c>
      <c r="O69" s="95">
        <v>2097</v>
      </c>
      <c r="P69" s="95">
        <v>5</v>
      </c>
      <c r="Q69" s="95">
        <v>3795</v>
      </c>
      <c r="R69" s="95">
        <v>2</v>
      </c>
      <c r="S69" s="95">
        <v>1698</v>
      </c>
      <c r="T69" s="95">
        <v>6</v>
      </c>
      <c r="U69" s="95">
        <v>4194</v>
      </c>
      <c r="V69" s="14">
        <f t="shared" si="91"/>
        <v>42</v>
      </c>
      <c r="W69" s="95">
        <f t="shared" si="92"/>
        <v>40</v>
      </c>
      <c r="X69" s="95">
        <v>7</v>
      </c>
      <c r="Y69" s="95">
        <v>5793</v>
      </c>
      <c r="Z69" s="95">
        <v>7</v>
      </c>
      <c r="AA69" s="95">
        <v>5793</v>
      </c>
      <c r="AB69" s="95">
        <v>7</v>
      </c>
      <c r="AC69" s="95">
        <v>5193</v>
      </c>
      <c r="AD69" s="95">
        <v>8</v>
      </c>
      <c r="AE69" s="95">
        <v>6492</v>
      </c>
      <c r="AF69" s="95">
        <v>59</v>
      </c>
      <c r="AG69" s="95">
        <v>47241</v>
      </c>
      <c r="AH69" s="95">
        <v>6</v>
      </c>
      <c r="AI69" s="95">
        <v>5094</v>
      </c>
      <c r="AJ69" s="95">
        <v>12</v>
      </c>
      <c r="AK69" s="95">
        <v>9288</v>
      </c>
      <c r="AL69" s="14">
        <f t="shared" si="83"/>
        <v>49</v>
      </c>
      <c r="AM69" s="108">
        <f t="shared" si="93"/>
        <v>106</v>
      </c>
      <c r="AN69" s="95">
        <v>4</v>
      </c>
      <c r="AO69" s="95">
        <v>3396</v>
      </c>
      <c r="AP69" s="95">
        <v>4</v>
      </c>
      <c r="AQ69" s="95">
        <v>3396</v>
      </c>
      <c r="AR69" s="95">
        <v>4</v>
      </c>
      <c r="AS69" s="95">
        <v>4396</v>
      </c>
      <c r="AT69" s="95">
        <v>4</v>
      </c>
      <c r="AU69" s="95">
        <v>3996</v>
      </c>
      <c r="AV69" s="95">
        <v>6</v>
      </c>
      <c r="AW69" s="95">
        <v>5394</v>
      </c>
      <c r="AX69" s="95">
        <v>3</v>
      </c>
      <c r="AY69" s="95">
        <v>3097</v>
      </c>
      <c r="AZ69" s="95">
        <v>2</v>
      </c>
      <c r="BA69" s="95">
        <v>2598</v>
      </c>
      <c r="BB69" s="14">
        <f t="shared" si="78"/>
        <v>49</v>
      </c>
      <c r="BC69" s="108">
        <f t="shared" si="79"/>
        <v>27</v>
      </c>
      <c r="BD69" s="95">
        <v>2</v>
      </c>
      <c r="BE69" s="95">
        <v>2198</v>
      </c>
      <c r="BF69" s="95">
        <v>1</v>
      </c>
      <c r="BG69" s="95">
        <v>1299</v>
      </c>
      <c r="BH69" s="95">
        <v>1</v>
      </c>
      <c r="BI69" s="95">
        <v>499</v>
      </c>
      <c r="BJ69" s="95">
        <v>0</v>
      </c>
      <c r="BK69" s="126">
        <v>0</v>
      </c>
      <c r="BL69" s="95">
        <v>4</v>
      </c>
      <c r="BM69" s="95">
        <v>1996</v>
      </c>
      <c r="BN69" s="95">
        <v>3</v>
      </c>
      <c r="BO69" s="95">
        <v>2697</v>
      </c>
      <c r="BP69" s="95">
        <v>2</v>
      </c>
      <c r="BQ69" s="95">
        <v>2198</v>
      </c>
      <c r="BR69" s="95">
        <v>2</v>
      </c>
      <c r="BS69" s="95">
        <v>2598</v>
      </c>
      <c r="BT69" s="95">
        <v>5</v>
      </c>
      <c r="BU69" s="95">
        <v>5695</v>
      </c>
      <c r="BV69" s="95">
        <v>7</v>
      </c>
      <c r="BW69" s="95">
        <v>6293</v>
      </c>
      <c r="BX69" s="95">
        <v>1</v>
      </c>
      <c r="BY69" s="95">
        <v>899</v>
      </c>
      <c r="BZ69" s="14">
        <f t="shared" si="94"/>
        <v>77</v>
      </c>
      <c r="CA69" s="108">
        <f t="shared" si="95"/>
        <v>28</v>
      </c>
      <c r="CB69" s="152">
        <f t="shared" si="87"/>
        <v>217</v>
      </c>
      <c r="CC69" s="152">
        <f t="shared" si="80"/>
        <v>201</v>
      </c>
      <c r="CD69" s="174">
        <f t="shared" si="77"/>
        <v>0.926267281105991</v>
      </c>
      <c r="CE69" s="175">
        <f t="shared" si="96"/>
        <v>167599</v>
      </c>
      <c r="CF69" s="173">
        <v>89</v>
      </c>
      <c r="CG69" s="176">
        <f t="shared" si="97"/>
        <v>1.25842696629213</v>
      </c>
      <c r="CH69" s="177">
        <f t="shared" si="98"/>
        <v>1.67599</v>
      </c>
    </row>
    <row r="70" spans="1:86">
      <c r="A70" s="12" t="s">
        <v>55</v>
      </c>
      <c r="B70" s="11" t="s">
        <v>38</v>
      </c>
      <c r="C70" s="11" t="s">
        <v>298</v>
      </c>
      <c r="D70" s="11" t="s">
        <v>357</v>
      </c>
      <c r="E70" s="13" t="s">
        <v>74</v>
      </c>
      <c r="F70" s="83" t="s">
        <v>75</v>
      </c>
      <c r="G70" s="80">
        <v>14</v>
      </c>
      <c r="H70" s="81" t="s">
        <v>413</v>
      </c>
      <c r="I70" s="81" t="s">
        <v>414</v>
      </c>
      <c r="J70" s="95">
        <v>4</v>
      </c>
      <c r="K70" s="95">
        <v>3396</v>
      </c>
      <c r="L70" s="95">
        <v>3</v>
      </c>
      <c r="M70" s="95">
        <v>2997</v>
      </c>
      <c r="N70" s="95">
        <v>6</v>
      </c>
      <c r="O70" s="95">
        <v>4794</v>
      </c>
      <c r="P70" s="95">
        <v>3</v>
      </c>
      <c r="Q70" s="95">
        <v>1797</v>
      </c>
      <c r="R70" s="95">
        <v>8</v>
      </c>
      <c r="S70" s="95">
        <v>5592</v>
      </c>
      <c r="T70" s="95">
        <v>13</v>
      </c>
      <c r="U70" s="95">
        <v>10587</v>
      </c>
      <c r="V70" s="14">
        <f t="shared" si="91"/>
        <v>84</v>
      </c>
      <c r="W70" s="95">
        <f t="shared" si="92"/>
        <v>37</v>
      </c>
      <c r="X70" s="95">
        <v>2</v>
      </c>
      <c r="Y70" s="95">
        <v>1398</v>
      </c>
      <c r="Z70" s="95">
        <v>11</v>
      </c>
      <c r="AA70" s="95">
        <v>9189</v>
      </c>
      <c r="AB70" s="95">
        <v>9</v>
      </c>
      <c r="AC70" s="95">
        <v>6291</v>
      </c>
      <c r="AD70" s="95">
        <v>12</v>
      </c>
      <c r="AE70" s="95">
        <v>9888</v>
      </c>
      <c r="AF70" s="95">
        <v>24</v>
      </c>
      <c r="AG70" s="95">
        <v>19476</v>
      </c>
      <c r="AH70" s="95">
        <v>26</v>
      </c>
      <c r="AI70" s="95">
        <v>17674</v>
      </c>
      <c r="AJ70" s="95">
        <v>15</v>
      </c>
      <c r="AK70" s="95">
        <v>11985</v>
      </c>
      <c r="AL70" s="14">
        <f t="shared" si="83"/>
        <v>98</v>
      </c>
      <c r="AM70" s="108">
        <f t="shared" si="93"/>
        <v>99</v>
      </c>
      <c r="AN70" s="95">
        <v>3</v>
      </c>
      <c r="AO70" s="95">
        <v>1797</v>
      </c>
      <c r="AP70" s="95">
        <v>2</v>
      </c>
      <c r="AQ70" s="95">
        <v>1698</v>
      </c>
      <c r="AR70" s="95">
        <v>4</v>
      </c>
      <c r="AS70" s="95">
        <v>4796</v>
      </c>
      <c r="AT70" s="95">
        <v>0</v>
      </c>
      <c r="AU70" s="95">
        <v>0</v>
      </c>
      <c r="AV70" s="95">
        <v>0</v>
      </c>
      <c r="AW70" s="95">
        <v>0</v>
      </c>
      <c r="AX70" s="95">
        <v>0</v>
      </c>
      <c r="AY70" s="95">
        <v>0</v>
      </c>
      <c r="AZ70" s="95">
        <v>0</v>
      </c>
      <c r="BA70" s="95">
        <v>0</v>
      </c>
      <c r="BB70" s="14">
        <f t="shared" si="78"/>
        <v>98</v>
      </c>
      <c r="BC70" s="108">
        <f t="shared" si="79"/>
        <v>9</v>
      </c>
      <c r="BD70" s="95">
        <v>0</v>
      </c>
      <c r="BE70" s="95">
        <v>0</v>
      </c>
      <c r="BF70" s="95">
        <v>0</v>
      </c>
      <c r="BG70" s="95">
        <v>0</v>
      </c>
      <c r="BH70" s="95">
        <v>0</v>
      </c>
      <c r="BI70" s="95">
        <v>0</v>
      </c>
      <c r="BJ70" s="95">
        <v>0</v>
      </c>
      <c r="BK70" s="126">
        <v>0</v>
      </c>
      <c r="BL70" s="95">
        <v>0</v>
      </c>
      <c r="BM70" s="95">
        <v>0</v>
      </c>
      <c r="BN70" s="95">
        <v>0</v>
      </c>
      <c r="BO70" s="95">
        <v>0</v>
      </c>
      <c r="BP70" s="95">
        <v>0</v>
      </c>
      <c r="BQ70" s="95">
        <v>0</v>
      </c>
      <c r="BR70" s="95">
        <v>0</v>
      </c>
      <c r="BS70" s="95">
        <v>0</v>
      </c>
      <c r="BT70" s="95">
        <v>6</v>
      </c>
      <c r="BU70" s="95">
        <v>6994</v>
      </c>
      <c r="BV70" s="95">
        <v>5</v>
      </c>
      <c r="BW70" s="95">
        <v>5295</v>
      </c>
      <c r="BX70" s="95">
        <v>7</v>
      </c>
      <c r="BY70" s="95">
        <v>6693</v>
      </c>
      <c r="BZ70" s="14">
        <f t="shared" si="94"/>
        <v>154</v>
      </c>
      <c r="CA70" s="108">
        <f t="shared" si="95"/>
        <v>18</v>
      </c>
      <c r="CB70" s="152">
        <f t="shared" si="87"/>
        <v>434</v>
      </c>
      <c r="CC70" s="152">
        <f t="shared" si="80"/>
        <v>163</v>
      </c>
      <c r="CD70" s="174">
        <f t="shared" si="77"/>
        <v>0.375576036866359</v>
      </c>
      <c r="CE70" s="175">
        <f t="shared" si="96"/>
        <v>132337</v>
      </c>
      <c r="CF70" s="173">
        <v>93</v>
      </c>
      <c r="CG70" s="176">
        <f t="shared" si="97"/>
        <v>0.752688172043011</v>
      </c>
      <c r="CH70" s="177">
        <f t="shared" si="98"/>
        <v>1.32337</v>
      </c>
    </row>
    <row r="71" spans="1:86">
      <c r="A71" s="12" t="s">
        <v>55</v>
      </c>
      <c r="B71" s="11" t="s">
        <v>38</v>
      </c>
      <c r="C71" s="11" t="s">
        <v>298</v>
      </c>
      <c r="D71" s="11" t="s">
        <v>357</v>
      </c>
      <c r="E71" s="13" t="s">
        <v>76</v>
      </c>
      <c r="F71" s="82" t="s">
        <v>77</v>
      </c>
      <c r="G71" s="80">
        <v>14</v>
      </c>
      <c r="H71" s="81" t="s">
        <v>415</v>
      </c>
      <c r="I71" s="81" t="s">
        <v>416</v>
      </c>
      <c r="J71" s="95">
        <v>1</v>
      </c>
      <c r="K71" s="95">
        <v>1299</v>
      </c>
      <c r="L71" s="95">
        <v>3</v>
      </c>
      <c r="M71" s="95">
        <v>4498</v>
      </c>
      <c r="N71" s="95">
        <v>2</v>
      </c>
      <c r="O71" s="95">
        <v>2998</v>
      </c>
      <c r="P71" s="95">
        <v>1</v>
      </c>
      <c r="Q71" s="95">
        <v>1499</v>
      </c>
      <c r="R71" s="95">
        <v>4</v>
      </c>
      <c r="S71" s="95">
        <v>9696</v>
      </c>
      <c r="T71" s="95">
        <v>0</v>
      </c>
      <c r="U71" s="95">
        <v>0</v>
      </c>
      <c r="V71" s="14">
        <f t="shared" si="91"/>
        <v>84</v>
      </c>
      <c r="W71" s="95">
        <f t="shared" si="92"/>
        <v>11</v>
      </c>
      <c r="X71" s="95">
        <v>5</v>
      </c>
      <c r="Y71" s="95">
        <v>6348</v>
      </c>
      <c r="Z71" s="95">
        <v>5</v>
      </c>
      <c r="AA71" s="95">
        <v>7999</v>
      </c>
      <c r="AB71" s="95">
        <v>3</v>
      </c>
      <c r="AC71" s="95">
        <v>4999</v>
      </c>
      <c r="AD71" s="95">
        <v>5</v>
      </c>
      <c r="AE71" s="95">
        <v>7999</v>
      </c>
      <c r="AF71" s="95">
        <v>10</v>
      </c>
      <c r="AG71" s="95">
        <v>12999</v>
      </c>
      <c r="AH71" s="95">
        <v>3</v>
      </c>
      <c r="AI71" s="95">
        <v>4998.99</v>
      </c>
      <c r="AJ71" s="95">
        <v>3</v>
      </c>
      <c r="AK71" s="95">
        <v>4999</v>
      </c>
      <c r="AL71" s="14">
        <f t="shared" si="83"/>
        <v>98</v>
      </c>
      <c r="AM71" s="108">
        <f t="shared" si="93"/>
        <v>34</v>
      </c>
      <c r="AN71" s="95">
        <v>1</v>
      </c>
      <c r="AO71" s="95">
        <v>1499</v>
      </c>
      <c r="AP71" s="95">
        <v>4</v>
      </c>
      <c r="AQ71" s="95">
        <v>7998</v>
      </c>
      <c r="AR71" s="95">
        <v>4</v>
      </c>
      <c r="AS71" s="95">
        <v>6298</v>
      </c>
      <c r="AT71" s="95">
        <v>0</v>
      </c>
      <c r="AU71" s="95">
        <v>0</v>
      </c>
      <c r="AV71" s="95">
        <v>3</v>
      </c>
      <c r="AW71" s="95">
        <v>4999</v>
      </c>
      <c r="AX71" s="95">
        <v>1</v>
      </c>
      <c r="AY71" s="95">
        <v>1999</v>
      </c>
      <c r="AZ71" s="95">
        <v>11</v>
      </c>
      <c r="BA71" s="95">
        <v>16698</v>
      </c>
      <c r="BB71" s="14">
        <f t="shared" si="78"/>
        <v>98</v>
      </c>
      <c r="BC71" s="108">
        <f t="shared" si="79"/>
        <v>24</v>
      </c>
      <c r="BD71" s="95">
        <v>5</v>
      </c>
      <c r="BE71" s="95">
        <v>7999</v>
      </c>
      <c r="BF71" s="95">
        <v>0</v>
      </c>
      <c r="BG71" s="95">
        <v>0</v>
      </c>
      <c r="BH71" s="95">
        <v>0</v>
      </c>
      <c r="BI71" s="95">
        <v>0</v>
      </c>
      <c r="BJ71" s="95">
        <v>1</v>
      </c>
      <c r="BK71" s="126">
        <v>1999</v>
      </c>
      <c r="BL71" s="95">
        <v>1</v>
      </c>
      <c r="BM71" s="95">
        <v>599</v>
      </c>
      <c r="BN71" s="95">
        <v>1</v>
      </c>
      <c r="BO71" s="95">
        <v>1999</v>
      </c>
      <c r="BP71" s="95">
        <v>1</v>
      </c>
      <c r="BQ71" s="95">
        <v>1999</v>
      </c>
      <c r="BR71" s="95">
        <v>1</v>
      </c>
      <c r="BS71" s="95">
        <v>999</v>
      </c>
      <c r="BT71" s="95">
        <v>3</v>
      </c>
      <c r="BU71" s="95">
        <v>4999</v>
      </c>
      <c r="BV71" s="95">
        <v>0</v>
      </c>
      <c r="BW71" s="95">
        <v>0</v>
      </c>
      <c r="BX71" s="95">
        <v>0</v>
      </c>
      <c r="BY71" s="95">
        <v>0</v>
      </c>
      <c r="BZ71" s="14">
        <f t="shared" si="94"/>
        <v>154</v>
      </c>
      <c r="CA71" s="108">
        <f t="shared" si="95"/>
        <v>13</v>
      </c>
      <c r="CB71" s="152">
        <f t="shared" si="87"/>
        <v>434</v>
      </c>
      <c r="CC71" s="152">
        <f t="shared" si="80"/>
        <v>82</v>
      </c>
      <c r="CD71" s="174">
        <f t="shared" si="77"/>
        <v>0.188940092165899</v>
      </c>
      <c r="CE71" s="175">
        <f t="shared" si="96"/>
        <v>130415.99</v>
      </c>
      <c r="CF71" s="173">
        <v>129</v>
      </c>
      <c r="CG71" s="176">
        <f t="shared" si="97"/>
        <v>-0.364341085271318</v>
      </c>
      <c r="CH71" s="177">
        <f t="shared" si="98"/>
        <v>1.3041599</v>
      </c>
    </row>
    <row r="72" spans="1:86">
      <c r="A72" s="12" t="s">
        <v>55</v>
      </c>
      <c r="B72" s="11" t="s">
        <v>38</v>
      </c>
      <c r="C72" s="11" t="s">
        <v>298</v>
      </c>
      <c r="D72" s="11" t="s">
        <v>357</v>
      </c>
      <c r="E72" s="13" t="s">
        <v>78</v>
      </c>
      <c r="F72" s="82" t="s">
        <v>79</v>
      </c>
      <c r="G72" s="80">
        <v>20</v>
      </c>
      <c r="H72" s="81" t="s">
        <v>417</v>
      </c>
      <c r="I72" s="81" t="s">
        <v>418</v>
      </c>
      <c r="J72" s="95">
        <v>1</v>
      </c>
      <c r="K72" s="95">
        <v>899</v>
      </c>
      <c r="L72" s="95">
        <v>4</v>
      </c>
      <c r="M72" s="95">
        <v>8496</v>
      </c>
      <c r="N72" s="95">
        <v>1</v>
      </c>
      <c r="O72" s="95">
        <v>1999</v>
      </c>
      <c r="P72" s="95">
        <v>7</v>
      </c>
      <c r="Q72" s="95">
        <v>13943</v>
      </c>
      <c r="R72" s="95">
        <v>8</v>
      </c>
      <c r="S72" s="95">
        <v>17892</v>
      </c>
      <c r="T72" s="95">
        <v>5</v>
      </c>
      <c r="U72" s="95">
        <v>7396</v>
      </c>
      <c r="V72" s="14">
        <f t="shared" si="91"/>
        <v>120</v>
      </c>
      <c r="W72" s="95">
        <f t="shared" si="92"/>
        <v>26</v>
      </c>
      <c r="X72" s="95">
        <v>5</v>
      </c>
      <c r="Y72" s="95">
        <v>11695</v>
      </c>
      <c r="Z72" s="95">
        <v>2</v>
      </c>
      <c r="AA72" s="95">
        <v>5498</v>
      </c>
      <c r="AB72" s="95">
        <v>5</v>
      </c>
      <c r="AC72" s="95">
        <v>13895</v>
      </c>
      <c r="AD72" s="95">
        <v>4</v>
      </c>
      <c r="AE72" s="95">
        <v>8698</v>
      </c>
      <c r="AF72" s="95">
        <v>11</v>
      </c>
      <c r="AG72" s="95">
        <v>22695</v>
      </c>
      <c r="AH72" s="95">
        <v>3</v>
      </c>
      <c r="AI72" s="95">
        <v>4998.99</v>
      </c>
      <c r="AJ72" s="95">
        <v>5</v>
      </c>
      <c r="AK72" s="95">
        <v>7999</v>
      </c>
      <c r="AL72" s="14">
        <f t="shared" si="83"/>
        <v>140</v>
      </c>
      <c r="AM72" s="108">
        <f t="shared" si="93"/>
        <v>35</v>
      </c>
      <c r="AN72" s="95">
        <v>4</v>
      </c>
      <c r="AO72" s="95">
        <v>7297.99</v>
      </c>
      <c r="AP72" s="95">
        <v>3</v>
      </c>
      <c r="AQ72" s="95">
        <v>4999</v>
      </c>
      <c r="AR72" s="95">
        <v>6</v>
      </c>
      <c r="AS72" s="95">
        <v>9998</v>
      </c>
      <c r="AT72" s="95">
        <v>1</v>
      </c>
      <c r="AU72" s="95">
        <v>1999</v>
      </c>
      <c r="AV72" s="95">
        <v>3</v>
      </c>
      <c r="AW72" s="95">
        <v>4999</v>
      </c>
      <c r="AX72" s="95">
        <v>10</v>
      </c>
      <c r="AY72" s="95">
        <v>12999</v>
      </c>
      <c r="AZ72" s="95">
        <v>11</v>
      </c>
      <c r="BA72" s="95">
        <v>22789</v>
      </c>
      <c r="BB72" s="14">
        <f t="shared" si="78"/>
        <v>140</v>
      </c>
      <c r="BC72" s="108">
        <f t="shared" si="79"/>
        <v>38</v>
      </c>
      <c r="BD72" s="95">
        <v>14</v>
      </c>
      <c r="BE72" s="95">
        <v>27891.99</v>
      </c>
      <c r="BF72" s="95">
        <v>1</v>
      </c>
      <c r="BG72" s="95">
        <v>1999</v>
      </c>
      <c r="BH72" s="95">
        <v>4</v>
      </c>
      <c r="BI72" s="95">
        <v>12296</v>
      </c>
      <c r="BJ72" s="95">
        <v>3</v>
      </c>
      <c r="BK72" s="126">
        <v>4999</v>
      </c>
      <c r="BL72" s="95">
        <v>8</v>
      </c>
      <c r="BM72" s="95">
        <v>18194</v>
      </c>
      <c r="BN72" s="95">
        <v>16</v>
      </c>
      <c r="BO72" s="95">
        <v>25095</v>
      </c>
      <c r="BP72" s="95">
        <v>3</v>
      </c>
      <c r="BQ72" s="95">
        <v>4999</v>
      </c>
      <c r="BR72" s="95">
        <v>30</v>
      </c>
      <c r="BS72" s="95">
        <v>52788</v>
      </c>
      <c r="BT72" s="95">
        <v>3</v>
      </c>
      <c r="BU72" s="95">
        <v>4999</v>
      </c>
      <c r="BV72" s="95">
        <v>4</v>
      </c>
      <c r="BW72" s="95">
        <v>6998</v>
      </c>
      <c r="BX72" s="95">
        <v>0</v>
      </c>
      <c r="BY72" s="95">
        <v>0</v>
      </c>
      <c r="BZ72" s="14">
        <f t="shared" si="94"/>
        <v>220</v>
      </c>
      <c r="CA72" s="108">
        <f t="shared" si="95"/>
        <v>86</v>
      </c>
      <c r="CB72" s="152">
        <f t="shared" si="87"/>
        <v>620</v>
      </c>
      <c r="CC72" s="152">
        <f t="shared" si="80"/>
        <v>185</v>
      </c>
      <c r="CD72" s="174">
        <f t="shared" si="77"/>
        <v>0.298387096774194</v>
      </c>
      <c r="CE72" s="175">
        <f t="shared" si="96"/>
        <v>351443.97</v>
      </c>
      <c r="CF72" s="173">
        <v>13</v>
      </c>
      <c r="CG72" s="176">
        <f t="shared" si="97"/>
        <v>13.2307692307692</v>
      </c>
      <c r="CH72" s="177">
        <f t="shared" si="98"/>
        <v>3.5144397</v>
      </c>
    </row>
    <row r="73" spans="1:86">
      <c r="A73" s="12" t="s">
        <v>55</v>
      </c>
      <c r="B73" s="11" t="s">
        <v>38</v>
      </c>
      <c r="C73" s="11" t="s">
        <v>298</v>
      </c>
      <c r="D73" s="11" t="s">
        <v>357</v>
      </c>
      <c r="E73" s="13" t="s">
        <v>80</v>
      </c>
      <c r="F73" s="82" t="s">
        <v>81</v>
      </c>
      <c r="G73" s="80">
        <v>25</v>
      </c>
      <c r="H73" s="81" t="s">
        <v>419</v>
      </c>
      <c r="I73" s="81" t="s">
        <v>420</v>
      </c>
      <c r="J73" s="95">
        <v>3</v>
      </c>
      <c r="K73" s="95">
        <v>6298</v>
      </c>
      <c r="L73" s="95">
        <v>7</v>
      </c>
      <c r="M73" s="95">
        <v>15119</v>
      </c>
      <c r="N73" s="95">
        <v>2</v>
      </c>
      <c r="O73" s="95">
        <v>4298</v>
      </c>
      <c r="P73" s="95">
        <v>3</v>
      </c>
      <c r="Q73" s="95">
        <v>7697</v>
      </c>
      <c r="R73" s="95">
        <v>2</v>
      </c>
      <c r="S73" s="95">
        <v>2599</v>
      </c>
      <c r="T73" s="95">
        <v>3</v>
      </c>
      <c r="U73" s="95">
        <v>3949</v>
      </c>
      <c r="V73" s="14">
        <f t="shared" si="91"/>
        <v>150</v>
      </c>
      <c r="W73" s="95">
        <f t="shared" si="92"/>
        <v>20</v>
      </c>
      <c r="X73" s="95">
        <v>4</v>
      </c>
      <c r="Y73" s="95">
        <v>4548</v>
      </c>
      <c r="Z73" s="95">
        <v>4</v>
      </c>
      <c r="AA73" s="95">
        <v>8596</v>
      </c>
      <c r="AB73" s="95">
        <v>2</v>
      </c>
      <c r="AC73" s="95">
        <v>4198</v>
      </c>
      <c r="AD73" s="95">
        <v>3</v>
      </c>
      <c r="AE73" s="95">
        <v>4999</v>
      </c>
      <c r="AF73" s="95">
        <v>12</v>
      </c>
      <c r="AG73" s="95">
        <v>19996</v>
      </c>
      <c r="AH73" s="95">
        <v>6</v>
      </c>
      <c r="AI73" s="95">
        <v>9998</v>
      </c>
      <c r="AJ73" s="95">
        <v>4</v>
      </c>
      <c r="AK73" s="95">
        <v>7298</v>
      </c>
      <c r="AL73" s="14">
        <f t="shared" si="83"/>
        <v>175</v>
      </c>
      <c r="AM73" s="108">
        <f t="shared" si="93"/>
        <v>35</v>
      </c>
      <c r="AN73" s="95">
        <v>5</v>
      </c>
      <c r="AO73" s="95">
        <v>7999</v>
      </c>
      <c r="AP73" s="95">
        <v>9</v>
      </c>
      <c r="AQ73" s="95">
        <v>14997</v>
      </c>
      <c r="AR73" s="95">
        <v>3</v>
      </c>
      <c r="AS73" s="95">
        <v>4999</v>
      </c>
      <c r="AT73" s="95">
        <v>3</v>
      </c>
      <c r="AU73" s="95">
        <v>4999</v>
      </c>
      <c r="AV73" s="95">
        <v>1</v>
      </c>
      <c r="AW73" s="95">
        <v>599</v>
      </c>
      <c r="AX73" s="95">
        <v>10</v>
      </c>
      <c r="AY73" s="95">
        <v>12999</v>
      </c>
      <c r="AZ73" s="95">
        <v>1</v>
      </c>
      <c r="BA73" s="95">
        <v>599</v>
      </c>
      <c r="BB73" s="14">
        <f t="shared" si="78"/>
        <v>175</v>
      </c>
      <c r="BC73" s="108">
        <f t="shared" si="79"/>
        <v>32</v>
      </c>
      <c r="BD73" s="95">
        <v>3</v>
      </c>
      <c r="BE73" s="95">
        <v>4999</v>
      </c>
      <c r="BF73" s="95">
        <v>3</v>
      </c>
      <c r="BG73" s="95">
        <v>4999</v>
      </c>
      <c r="BH73" s="95">
        <v>4</v>
      </c>
      <c r="BI73" s="95">
        <v>11996</v>
      </c>
      <c r="BJ73" s="95">
        <v>5</v>
      </c>
      <c r="BK73" s="126">
        <v>7999</v>
      </c>
      <c r="BL73" s="95">
        <v>1</v>
      </c>
      <c r="BM73" s="95">
        <v>599</v>
      </c>
      <c r="BN73" s="95">
        <v>3</v>
      </c>
      <c r="BO73" s="95">
        <v>4999</v>
      </c>
      <c r="BP73" s="95">
        <v>1</v>
      </c>
      <c r="BQ73" s="95">
        <v>2299</v>
      </c>
      <c r="BR73" s="95">
        <v>4</v>
      </c>
      <c r="BS73" s="95">
        <v>7498</v>
      </c>
      <c r="BT73" s="95">
        <v>8</v>
      </c>
      <c r="BU73" s="95">
        <v>17596</v>
      </c>
      <c r="BV73" s="95">
        <v>10</v>
      </c>
      <c r="BW73" s="95">
        <v>12999</v>
      </c>
      <c r="BX73" s="95">
        <v>10</v>
      </c>
      <c r="BY73" s="95">
        <v>12999</v>
      </c>
      <c r="BZ73" s="14">
        <f t="shared" si="94"/>
        <v>275</v>
      </c>
      <c r="CA73" s="108">
        <f t="shared" si="95"/>
        <v>52</v>
      </c>
      <c r="CB73" s="152">
        <f t="shared" si="87"/>
        <v>775</v>
      </c>
      <c r="CC73" s="152">
        <f t="shared" si="80"/>
        <v>139</v>
      </c>
      <c r="CD73" s="174">
        <f t="shared" si="77"/>
        <v>0.179354838709677</v>
      </c>
      <c r="CE73" s="175">
        <f t="shared" si="96"/>
        <v>235766</v>
      </c>
      <c r="CF73" s="173">
        <v>276</v>
      </c>
      <c r="CG73" s="176">
        <f t="shared" si="97"/>
        <v>-0.496376811594203</v>
      </c>
      <c r="CH73" s="177">
        <f t="shared" si="98"/>
        <v>2.35766</v>
      </c>
    </row>
    <row r="74" spans="1:86">
      <c r="A74" s="12" t="s">
        <v>55</v>
      </c>
      <c r="B74" s="11" t="s">
        <v>38</v>
      </c>
      <c r="C74" s="11" t="s">
        <v>298</v>
      </c>
      <c r="D74" s="11" t="s">
        <v>357</v>
      </c>
      <c r="E74" s="13" t="s">
        <v>82</v>
      </c>
      <c r="F74" s="82" t="s">
        <v>83</v>
      </c>
      <c r="G74" s="80">
        <v>19</v>
      </c>
      <c r="H74" s="81" t="s">
        <v>421</v>
      </c>
      <c r="I74" s="81" t="s">
        <v>422</v>
      </c>
      <c r="J74" s="95">
        <v>1</v>
      </c>
      <c r="K74" s="95">
        <v>749</v>
      </c>
      <c r="L74" s="95">
        <v>1</v>
      </c>
      <c r="M74" s="127">
        <v>1874.25</v>
      </c>
      <c r="N74" s="95">
        <v>1</v>
      </c>
      <c r="O74" s="95">
        <v>749</v>
      </c>
      <c r="P74" s="95">
        <v>0</v>
      </c>
      <c r="Q74" s="95">
        <v>0</v>
      </c>
      <c r="R74" s="95">
        <v>5</v>
      </c>
      <c r="S74" s="95">
        <v>9346</v>
      </c>
      <c r="T74" s="95">
        <v>6</v>
      </c>
      <c r="U74" s="95">
        <v>6997</v>
      </c>
      <c r="V74" s="14">
        <f t="shared" si="91"/>
        <v>114</v>
      </c>
      <c r="W74" s="95">
        <f t="shared" si="92"/>
        <v>14</v>
      </c>
      <c r="X74" s="95">
        <v>2</v>
      </c>
      <c r="Y74" s="95">
        <v>2149</v>
      </c>
      <c r="Z74" s="95">
        <v>4</v>
      </c>
      <c r="AA74" s="95">
        <v>8996</v>
      </c>
      <c r="AB74" s="95">
        <v>1</v>
      </c>
      <c r="AC74" s="95">
        <v>599</v>
      </c>
      <c r="AD74" s="95">
        <v>0</v>
      </c>
      <c r="AE74" s="95">
        <v>0</v>
      </c>
      <c r="AF74" s="95">
        <v>6</v>
      </c>
      <c r="AG74" s="95">
        <v>9998</v>
      </c>
      <c r="AH74" s="95">
        <v>1</v>
      </c>
      <c r="AI74" s="95">
        <v>599</v>
      </c>
      <c r="AJ74" s="95">
        <v>5</v>
      </c>
      <c r="AK74" s="95">
        <v>11997</v>
      </c>
      <c r="AL74" s="14">
        <f t="shared" si="83"/>
        <v>133</v>
      </c>
      <c r="AM74" s="108">
        <f t="shared" si="93"/>
        <v>19</v>
      </c>
      <c r="AN74" s="95">
        <v>11</v>
      </c>
      <c r="AO74" s="95">
        <v>14998</v>
      </c>
      <c r="AP74" s="95">
        <v>23</v>
      </c>
      <c r="AQ74" s="95">
        <v>30996.99</v>
      </c>
      <c r="AR74" s="95">
        <v>4</v>
      </c>
      <c r="AS74" s="95">
        <v>7298</v>
      </c>
      <c r="AT74" s="95">
        <v>12</v>
      </c>
      <c r="AU74" s="95">
        <v>18997</v>
      </c>
      <c r="AV74" s="95">
        <v>3</v>
      </c>
      <c r="AW74" s="95">
        <v>4999</v>
      </c>
      <c r="AX74" s="95">
        <v>3</v>
      </c>
      <c r="AY74" s="95">
        <v>4999</v>
      </c>
      <c r="AZ74" s="95">
        <v>3</v>
      </c>
      <c r="BA74" s="95">
        <v>6397</v>
      </c>
      <c r="BB74" s="14">
        <f t="shared" si="78"/>
        <v>133</v>
      </c>
      <c r="BC74" s="108">
        <f t="shared" si="79"/>
        <v>59</v>
      </c>
      <c r="BD74" s="95">
        <v>13</v>
      </c>
      <c r="BE74" s="95">
        <v>17998</v>
      </c>
      <c r="BF74" s="95">
        <v>10</v>
      </c>
      <c r="BG74" s="95">
        <v>12999</v>
      </c>
      <c r="BH74" s="95">
        <v>3</v>
      </c>
      <c r="BI74" s="95">
        <v>4999</v>
      </c>
      <c r="BJ74" s="95">
        <v>1</v>
      </c>
      <c r="BK74" s="126">
        <v>2999</v>
      </c>
      <c r="BL74" s="95">
        <v>1</v>
      </c>
      <c r="BM74" s="95">
        <v>3699</v>
      </c>
      <c r="BN74" s="95">
        <v>10</v>
      </c>
      <c r="BO74" s="95">
        <v>12999</v>
      </c>
      <c r="BP74" s="95">
        <v>11</v>
      </c>
      <c r="BQ74" s="95">
        <v>14498</v>
      </c>
      <c r="BR74" s="95">
        <v>3</v>
      </c>
      <c r="BS74" s="95">
        <v>4999</v>
      </c>
      <c r="BT74" s="95">
        <v>0</v>
      </c>
      <c r="BU74" s="95">
        <v>0</v>
      </c>
      <c r="BV74" s="95">
        <v>1</v>
      </c>
      <c r="BW74" s="95">
        <v>2299</v>
      </c>
      <c r="BX74" s="95">
        <v>1</v>
      </c>
      <c r="BY74" s="95">
        <v>1999</v>
      </c>
      <c r="BZ74" s="14">
        <f t="shared" si="94"/>
        <v>209</v>
      </c>
      <c r="CA74" s="108">
        <f t="shared" si="95"/>
        <v>54</v>
      </c>
      <c r="CB74" s="152">
        <f t="shared" si="87"/>
        <v>589</v>
      </c>
      <c r="CC74" s="152">
        <f t="shared" si="80"/>
        <v>146</v>
      </c>
      <c r="CD74" s="174">
        <f t="shared" si="77"/>
        <v>0.247877758913413</v>
      </c>
      <c r="CE74" s="175">
        <f t="shared" si="96"/>
        <v>222226.24</v>
      </c>
      <c r="CF74" s="173">
        <v>179</v>
      </c>
      <c r="CG74" s="176">
        <f t="shared" si="97"/>
        <v>-0.184357541899441</v>
      </c>
      <c r="CH74" s="177">
        <f t="shared" si="98"/>
        <v>2.2222624</v>
      </c>
    </row>
    <row r="75" spans="1:86">
      <c r="A75" s="12" t="s">
        <v>55</v>
      </c>
      <c r="B75" s="11" t="s">
        <v>38</v>
      </c>
      <c r="C75" s="11"/>
      <c r="D75" s="11" t="s">
        <v>357</v>
      </c>
      <c r="E75" s="13" t="s">
        <v>84</v>
      </c>
      <c r="F75" s="84" t="s">
        <v>85</v>
      </c>
      <c r="G75" s="80">
        <v>10</v>
      </c>
      <c r="H75" s="81" t="s">
        <v>423</v>
      </c>
      <c r="I75" s="81" t="s">
        <v>424</v>
      </c>
      <c r="J75" s="95">
        <v>12</v>
      </c>
      <c r="K75" s="95">
        <v>9588</v>
      </c>
      <c r="L75" s="95">
        <v>17</v>
      </c>
      <c r="M75" s="127">
        <v>13683</v>
      </c>
      <c r="N75" s="95">
        <v>2</v>
      </c>
      <c r="O75" s="95">
        <v>1398</v>
      </c>
      <c r="P75" s="95">
        <v>11</v>
      </c>
      <c r="Q75" s="95">
        <v>8289</v>
      </c>
      <c r="R75" s="95">
        <v>11</v>
      </c>
      <c r="S75" s="95">
        <v>7689</v>
      </c>
      <c r="T75" s="95">
        <v>15</v>
      </c>
      <c r="U75" s="95">
        <v>12285</v>
      </c>
      <c r="V75" s="14">
        <f t="shared" si="91"/>
        <v>60</v>
      </c>
      <c r="W75" s="95">
        <f t="shared" si="92"/>
        <v>68</v>
      </c>
      <c r="X75" s="95">
        <v>5</v>
      </c>
      <c r="Y75" s="95">
        <v>3795</v>
      </c>
      <c r="Z75" s="95">
        <v>14</v>
      </c>
      <c r="AA75" s="95">
        <v>10386</v>
      </c>
      <c r="AB75" s="95">
        <v>12</v>
      </c>
      <c r="AC75" s="95">
        <v>9588</v>
      </c>
      <c r="AD75" s="95">
        <v>128</v>
      </c>
      <c r="AE75" s="95">
        <v>100272</v>
      </c>
      <c r="AF75" s="95">
        <v>66</v>
      </c>
      <c r="AG75" s="95">
        <v>50634</v>
      </c>
      <c r="AH75" s="95">
        <v>1</v>
      </c>
      <c r="AI75" s="95">
        <v>699</v>
      </c>
      <c r="AJ75" s="95">
        <v>3</v>
      </c>
      <c r="AK75" s="95">
        <v>2097</v>
      </c>
      <c r="AL75" s="14">
        <f t="shared" si="83"/>
        <v>70</v>
      </c>
      <c r="AM75" s="108">
        <f t="shared" si="93"/>
        <v>229</v>
      </c>
      <c r="AN75" s="95">
        <v>2</v>
      </c>
      <c r="AO75" s="95">
        <v>1398</v>
      </c>
      <c r="AP75" s="95">
        <v>1</v>
      </c>
      <c r="AQ75" s="95">
        <v>999</v>
      </c>
      <c r="AR75" s="95">
        <v>3</v>
      </c>
      <c r="AS75" s="95">
        <v>2397</v>
      </c>
      <c r="AT75" s="95">
        <v>3</v>
      </c>
      <c r="AU75" s="95">
        <v>2697</v>
      </c>
      <c r="AV75" s="95">
        <v>0</v>
      </c>
      <c r="AW75" s="95">
        <v>0</v>
      </c>
      <c r="AX75" s="95">
        <v>1</v>
      </c>
      <c r="AY75" s="95">
        <v>399</v>
      </c>
      <c r="AZ75" s="95">
        <v>28</v>
      </c>
      <c r="BA75" s="95">
        <v>21372</v>
      </c>
      <c r="BB75" s="14">
        <f t="shared" si="78"/>
        <v>70</v>
      </c>
      <c r="BC75" s="108">
        <f t="shared" si="79"/>
        <v>38</v>
      </c>
      <c r="BD75" s="95">
        <v>4</v>
      </c>
      <c r="BE75" s="95">
        <v>2796</v>
      </c>
      <c r="BF75" s="95">
        <v>0</v>
      </c>
      <c r="BG75" s="95">
        <v>0</v>
      </c>
      <c r="BH75" s="95">
        <v>7</v>
      </c>
      <c r="BI75" s="95">
        <v>5193</v>
      </c>
      <c r="BJ75" s="95">
        <v>1</v>
      </c>
      <c r="BK75" s="126">
        <v>699</v>
      </c>
      <c r="BL75" s="95">
        <v>1</v>
      </c>
      <c r="BM75" s="95">
        <v>999</v>
      </c>
      <c r="BN75" s="95">
        <v>2</v>
      </c>
      <c r="BO75" s="95">
        <v>1698</v>
      </c>
      <c r="BP75" s="95">
        <v>2</v>
      </c>
      <c r="BQ75" s="95">
        <v>1698</v>
      </c>
      <c r="BR75" s="95">
        <v>0</v>
      </c>
      <c r="BS75" s="95">
        <v>0</v>
      </c>
      <c r="BT75" s="95">
        <v>2</v>
      </c>
      <c r="BU75" s="95">
        <v>1698</v>
      </c>
      <c r="BV75" s="95">
        <v>4</v>
      </c>
      <c r="BW75" s="95">
        <v>2796</v>
      </c>
      <c r="BX75" s="95">
        <v>0</v>
      </c>
      <c r="BY75" s="95">
        <v>0</v>
      </c>
      <c r="BZ75" s="14">
        <f t="shared" si="94"/>
        <v>110</v>
      </c>
      <c r="CA75" s="108">
        <f t="shared" si="95"/>
        <v>23</v>
      </c>
      <c r="CB75" s="152">
        <f t="shared" si="87"/>
        <v>310</v>
      </c>
      <c r="CC75" s="152">
        <f t="shared" si="80"/>
        <v>358</v>
      </c>
      <c r="CD75" s="174">
        <f t="shared" si="77"/>
        <v>1.15483870967742</v>
      </c>
      <c r="CE75" s="175">
        <f t="shared" si="96"/>
        <v>277242</v>
      </c>
      <c r="CF75" s="173">
        <v>286</v>
      </c>
      <c r="CG75" s="176">
        <f t="shared" si="97"/>
        <v>0.251748251748252</v>
      </c>
      <c r="CH75" s="177">
        <f t="shared" si="98"/>
        <v>2.77242</v>
      </c>
    </row>
    <row r="76" spans="1:86">
      <c r="A76" s="12" t="s">
        <v>320</v>
      </c>
      <c r="B76" s="11" t="s">
        <v>38</v>
      </c>
      <c r="C76" s="11"/>
      <c r="D76" s="11" t="s">
        <v>357</v>
      </c>
      <c r="E76" s="13" t="s">
        <v>103</v>
      </c>
      <c r="F76" s="83" t="s">
        <v>425</v>
      </c>
      <c r="G76" s="80">
        <v>10</v>
      </c>
      <c r="H76" s="81" t="s">
        <v>426</v>
      </c>
      <c r="I76" s="81" t="s">
        <v>426</v>
      </c>
      <c r="J76" s="95">
        <v>0</v>
      </c>
      <c r="K76" s="95">
        <v>0</v>
      </c>
      <c r="L76" s="95">
        <v>0</v>
      </c>
      <c r="M76" s="127">
        <v>0</v>
      </c>
      <c r="N76" s="95">
        <v>0</v>
      </c>
      <c r="O76" s="95">
        <v>0</v>
      </c>
      <c r="P76" s="95">
        <v>0</v>
      </c>
      <c r="Q76" s="95">
        <v>0</v>
      </c>
      <c r="R76" s="95">
        <v>0</v>
      </c>
      <c r="S76" s="95">
        <v>0</v>
      </c>
      <c r="T76" s="95">
        <v>0</v>
      </c>
      <c r="U76" s="95">
        <v>0</v>
      </c>
      <c r="V76" s="14">
        <f t="shared" si="91"/>
        <v>60</v>
      </c>
      <c r="W76" s="95">
        <f t="shared" si="92"/>
        <v>0</v>
      </c>
      <c r="X76" s="95">
        <v>0</v>
      </c>
      <c r="Y76" s="95">
        <v>0</v>
      </c>
      <c r="Z76" s="95">
        <v>0</v>
      </c>
      <c r="AA76" s="95">
        <v>0</v>
      </c>
      <c r="AB76" s="95">
        <v>0</v>
      </c>
      <c r="AC76" s="95">
        <v>0</v>
      </c>
      <c r="AD76" s="95">
        <v>0</v>
      </c>
      <c r="AE76" s="95">
        <v>0</v>
      </c>
      <c r="AF76" s="95">
        <v>0</v>
      </c>
      <c r="AG76" s="95">
        <v>0</v>
      </c>
      <c r="AH76" s="95">
        <v>0</v>
      </c>
      <c r="AI76" s="95">
        <v>0</v>
      </c>
      <c r="AJ76" s="95">
        <v>0</v>
      </c>
      <c r="AK76" s="95">
        <v>0</v>
      </c>
      <c r="AL76" s="14">
        <f t="shared" si="83"/>
        <v>70</v>
      </c>
      <c r="AM76" s="108">
        <f t="shared" si="93"/>
        <v>0</v>
      </c>
      <c r="AN76" s="95">
        <v>0</v>
      </c>
      <c r="AO76" s="95">
        <v>0</v>
      </c>
      <c r="AP76" s="95">
        <v>0</v>
      </c>
      <c r="AQ76" s="95">
        <v>0</v>
      </c>
      <c r="AR76" s="95">
        <v>0</v>
      </c>
      <c r="AS76" s="95">
        <v>0</v>
      </c>
      <c r="AT76" s="95">
        <v>0</v>
      </c>
      <c r="AU76" s="95">
        <v>0</v>
      </c>
      <c r="AV76" s="95">
        <v>0</v>
      </c>
      <c r="AW76" s="95">
        <v>0</v>
      </c>
      <c r="AX76" s="95">
        <v>0</v>
      </c>
      <c r="AY76" s="95">
        <v>0</v>
      </c>
      <c r="AZ76" s="95">
        <v>0</v>
      </c>
      <c r="BA76" s="95">
        <v>0</v>
      </c>
      <c r="BB76" s="14">
        <f t="shared" si="78"/>
        <v>70</v>
      </c>
      <c r="BC76" s="108">
        <f t="shared" si="79"/>
        <v>0</v>
      </c>
      <c r="BD76" s="95">
        <v>0</v>
      </c>
      <c r="BE76" s="95">
        <v>0</v>
      </c>
      <c r="BF76" s="95">
        <v>0</v>
      </c>
      <c r="BG76" s="95">
        <v>0</v>
      </c>
      <c r="BH76" s="95">
        <v>0</v>
      </c>
      <c r="BI76" s="95">
        <v>0</v>
      </c>
      <c r="BJ76" s="95">
        <v>0</v>
      </c>
      <c r="BK76" s="126">
        <v>0</v>
      </c>
      <c r="BL76" s="95">
        <v>0</v>
      </c>
      <c r="BM76" s="95">
        <v>0</v>
      </c>
      <c r="BN76" s="95">
        <v>0</v>
      </c>
      <c r="BO76" s="95">
        <v>0</v>
      </c>
      <c r="BP76" s="95">
        <v>0</v>
      </c>
      <c r="BQ76" s="95">
        <v>0</v>
      </c>
      <c r="BR76" s="95">
        <v>0</v>
      </c>
      <c r="BS76" s="95">
        <v>0</v>
      </c>
      <c r="BT76" s="95">
        <v>0</v>
      </c>
      <c r="BU76" s="95">
        <v>0</v>
      </c>
      <c r="BV76" s="95">
        <v>0</v>
      </c>
      <c r="BW76" s="95">
        <v>0</v>
      </c>
      <c r="BX76" s="95">
        <v>0</v>
      </c>
      <c r="BY76" s="95">
        <v>0</v>
      </c>
      <c r="BZ76" s="14">
        <f t="shared" si="94"/>
        <v>110</v>
      </c>
      <c r="CA76" s="108">
        <f t="shared" si="95"/>
        <v>0</v>
      </c>
      <c r="CB76" s="152">
        <f t="shared" si="87"/>
        <v>310</v>
      </c>
      <c r="CC76" s="152">
        <f t="shared" si="80"/>
        <v>0</v>
      </c>
      <c r="CD76" s="174">
        <f t="shared" si="77"/>
        <v>0</v>
      </c>
      <c r="CE76" s="175">
        <f t="shared" si="96"/>
        <v>0</v>
      </c>
      <c r="CF76" s="173">
        <v>94</v>
      </c>
      <c r="CG76" s="176">
        <f t="shared" si="97"/>
        <v>-1</v>
      </c>
      <c r="CH76" s="177">
        <f t="shared" si="98"/>
        <v>0</v>
      </c>
    </row>
    <row r="77" spans="1:86">
      <c r="A77" s="12" t="s">
        <v>320</v>
      </c>
      <c r="B77" s="11" t="s">
        <v>38</v>
      </c>
      <c r="C77" s="11" t="s">
        <v>298</v>
      </c>
      <c r="D77" s="11" t="s">
        <v>357</v>
      </c>
      <c r="E77" s="13" t="s">
        <v>105</v>
      </c>
      <c r="F77" s="83" t="s">
        <v>106</v>
      </c>
      <c r="G77" s="80">
        <v>10</v>
      </c>
      <c r="H77" s="81" t="s">
        <v>427</v>
      </c>
      <c r="I77" s="81">
        <v>28000</v>
      </c>
      <c r="J77" s="95">
        <v>0</v>
      </c>
      <c r="K77" s="95">
        <v>0</v>
      </c>
      <c r="L77" s="95">
        <v>0</v>
      </c>
      <c r="M77" s="127">
        <v>0</v>
      </c>
      <c r="N77" s="95">
        <v>4</v>
      </c>
      <c r="O77" s="95">
        <v>7597</v>
      </c>
      <c r="P77" s="95">
        <v>4</v>
      </c>
      <c r="Q77" s="95">
        <v>5596</v>
      </c>
      <c r="R77" s="95">
        <v>1</v>
      </c>
      <c r="S77" s="95">
        <v>1150</v>
      </c>
      <c r="T77" s="95">
        <v>8</v>
      </c>
      <c r="U77" s="95">
        <v>12495</v>
      </c>
      <c r="V77" s="14">
        <f t="shared" si="91"/>
        <v>60</v>
      </c>
      <c r="W77" s="95">
        <f t="shared" si="92"/>
        <v>17</v>
      </c>
      <c r="X77" s="95">
        <v>1</v>
      </c>
      <c r="Y77" s="95">
        <v>1350</v>
      </c>
      <c r="Z77" s="95">
        <v>3</v>
      </c>
      <c r="AA77" s="95">
        <v>5097</v>
      </c>
      <c r="AB77" s="95">
        <v>3</v>
      </c>
      <c r="AC77" s="95">
        <v>5797</v>
      </c>
      <c r="AD77" s="95">
        <v>0</v>
      </c>
      <c r="AE77" s="95">
        <v>0</v>
      </c>
      <c r="AF77" s="95">
        <v>0</v>
      </c>
      <c r="AG77" s="95">
        <v>0</v>
      </c>
      <c r="AH77" s="95">
        <v>0</v>
      </c>
      <c r="AI77" s="95">
        <v>0</v>
      </c>
      <c r="AJ77" s="95">
        <v>0</v>
      </c>
      <c r="AK77" s="95">
        <v>0</v>
      </c>
      <c r="AL77" s="14">
        <f t="shared" si="83"/>
        <v>70</v>
      </c>
      <c r="AM77" s="108">
        <f t="shared" si="93"/>
        <v>7</v>
      </c>
      <c r="AN77" s="95">
        <v>4</v>
      </c>
      <c r="AO77" s="95">
        <v>5598</v>
      </c>
      <c r="AP77" s="95">
        <v>0</v>
      </c>
      <c r="AQ77" s="95">
        <v>0</v>
      </c>
      <c r="AR77" s="95">
        <v>0</v>
      </c>
      <c r="AS77" s="95">
        <v>0</v>
      </c>
      <c r="AT77" s="95">
        <v>1</v>
      </c>
      <c r="AU77" s="95">
        <v>2299</v>
      </c>
      <c r="AV77" s="95">
        <v>0</v>
      </c>
      <c r="AW77" s="95">
        <v>0</v>
      </c>
      <c r="AX77" s="95">
        <v>12</v>
      </c>
      <c r="AY77" s="95">
        <v>16797</v>
      </c>
      <c r="AZ77" s="95">
        <v>9</v>
      </c>
      <c r="BA77" s="95">
        <v>13597</v>
      </c>
      <c r="BB77" s="14">
        <f t="shared" si="78"/>
        <v>70</v>
      </c>
      <c r="BC77" s="108">
        <f t="shared" si="79"/>
        <v>26</v>
      </c>
      <c r="BD77" s="95">
        <v>0</v>
      </c>
      <c r="BE77" s="95">
        <v>0</v>
      </c>
      <c r="BF77" s="95">
        <v>3</v>
      </c>
      <c r="BG77" s="95">
        <v>4999</v>
      </c>
      <c r="BH77" s="95">
        <v>0</v>
      </c>
      <c r="BI77" s="95">
        <v>0</v>
      </c>
      <c r="BJ77" s="95">
        <v>4</v>
      </c>
      <c r="BK77" s="126">
        <v>7298</v>
      </c>
      <c r="BL77" s="95">
        <v>9</v>
      </c>
      <c r="BM77" s="95">
        <v>12495</v>
      </c>
      <c r="BN77" s="95">
        <v>0</v>
      </c>
      <c r="BO77" s="95">
        <v>0</v>
      </c>
      <c r="BP77" s="95">
        <v>0</v>
      </c>
      <c r="BQ77" s="95">
        <v>0</v>
      </c>
      <c r="BR77" s="95">
        <v>1</v>
      </c>
      <c r="BS77" s="95">
        <v>3699</v>
      </c>
      <c r="BT77" s="95">
        <v>2</v>
      </c>
      <c r="BU77" s="95">
        <v>2598</v>
      </c>
      <c r="BV77" s="95">
        <v>1</v>
      </c>
      <c r="BW77" s="95">
        <v>2299</v>
      </c>
      <c r="BX77" s="95">
        <v>0</v>
      </c>
      <c r="BY77" s="95">
        <v>0</v>
      </c>
      <c r="BZ77" s="14">
        <f t="shared" si="94"/>
        <v>110</v>
      </c>
      <c r="CA77" s="108">
        <f t="shared" si="95"/>
        <v>20</v>
      </c>
      <c r="CB77" s="152">
        <f t="shared" si="87"/>
        <v>310</v>
      </c>
      <c r="CC77" s="152">
        <f t="shared" si="80"/>
        <v>70</v>
      </c>
      <c r="CD77" s="174">
        <f t="shared" si="77"/>
        <v>0.225806451612903</v>
      </c>
      <c r="CE77" s="175">
        <f t="shared" si="96"/>
        <v>110761</v>
      </c>
      <c r="CF77" s="173">
        <v>221</v>
      </c>
      <c r="CG77" s="176">
        <f t="shared" si="97"/>
        <v>-0.683257918552036</v>
      </c>
      <c r="CH77" s="177">
        <f t="shared" si="98"/>
        <v>1.10761</v>
      </c>
    </row>
    <row r="78" spans="1:86">
      <c r="A78" s="12" t="s">
        <v>320</v>
      </c>
      <c r="B78" s="11" t="s">
        <v>38</v>
      </c>
      <c r="C78" s="11" t="s">
        <v>298</v>
      </c>
      <c r="D78" s="11" t="s">
        <v>357</v>
      </c>
      <c r="E78" s="13" t="s">
        <v>107</v>
      </c>
      <c r="F78" s="83" t="s">
        <v>108</v>
      </c>
      <c r="G78" s="80">
        <v>15</v>
      </c>
      <c r="H78" s="81" t="s">
        <v>428</v>
      </c>
      <c r="I78" s="81">
        <v>16000</v>
      </c>
      <c r="J78" s="95">
        <v>2</v>
      </c>
      <c r="K78" s="95">
        <v>5998</v>
      </c>
      <c r="L78" s="95">
        <v>7</v>
      </c>
      <c r="M78" s="127">
        <v>14343</v>
      </c>
      <c r="N78" s="95">
        <v>3</v>
      </c>
      <c r="O78" s="95">
        <v>8272</v>
      </c>
      <c r="P78" s="95">
        <v>1</v>
      </c>
      <c r="Q78" s="95">
        <v>2299</v>
      </c>
      <c r="R78" s="95">
        <v>0</v>
      </c>
      <c r="S78" s="95">
        <v>0</v>
      </c>
      <c r="T78" s="95">
        <v>3</v>
      </c>
      <c r="U78" s="95">
        <v>7148</v>
      </c>
      <c r="V78" s="14">
        <f t="shared" si="91"/>
        <v>90</v>
      </c>
      <c r="W78" s="95">
        <f t="shared" si="92"/>
        <v>16</v>
      </c>
      <c r="X78" s="95">
        <v>16</v>
      </c>
      <c r="Y78" s="95">
        <v>30688</v>
      </c>
      <c r="Z78" s="95">
        <v>1</v>
      </c>
      <c r="AA78" s="95">
        <v>1999</v>
      </c>
      <c r="AB78" s="95">
        <v>3</v>
      </c>
      <c r="AC78" s="95">
        <v>3964</v>
      </c>
      <c r="AD78" s="95">
        <v>0</v>
      </c>
      <c r="AE78" s="95">
        <v>0</v>
      </c>
      <c r="AF78" s="95">
        <v>12</v>
      </c>
      <c r="AG78" s="95">
        <v>24294</v>
      </c>
      <c r="AH78" s="95">
        <v>8</v>
      </c>
      <c r="AI78" s="95">
        <v>16296</v>
      </c>
      <c r="AJ78" s="95">
        <v>4</v>
      </c>
      <c r="AK78" s="95">
        <v>4575</v>
      </c>
      <c r="AL78" s="14">
        <f t="shared" si="83"/>
        <v>105</v>
      </c>
      <c r="AM78" s="108">
        <f t="shared" si="93"/>
        <v>44</v>
      </c>
      <c r="AN78" s="95">
        <v>2</v>
      </c>
      <c r="AO78" s="95">
        <v>4998</v>
      </c>
      <c r="AP78" s="95">
        <v>1</v>
      </c>
      <c r="AQ78" s="95">
        <v>3699</v>
      </c>
      <c r="AR78" s="95">
        <v>0</v>
      </c>
      <c r="AS78" s="95">
        <v>0</v>
      </c>
      <c r="AT78" s="95">
        <v>3</v>
      </c>
      <c r="AU78" s="95">
        <v>5297</v>
      </c>
      <c r="AV78" s="95">
        <v>0</v>
      </c>
      <c r="AW78" s="95">
        <v>0</v>
      </c>
      <c r="AX78" s="95">
        <v>4</v>
      </c>
      <c r="AY78" s="95">
        <v>4996</v>
      </c>
      <c r="AZ78" s="95">
        <v>3</v>
      </c>
      <c r="BA78" s="95">
        <v>4597</v>
      </c>
      <c r="BB78" s="14">
        <f t="shared" si="78"/>
        <v>105</v>
      </c>
      <c r="BC78" s="108">
        <f t="shared" si="79"/>
        <v>13</v>
      </c>
      <c r="BD78" s="95">
        <v>2</v>
      </c>
      <c r="BE78" s="95">
        <v>2198</v>
      </c>
      <c r="BF78" s="95">
        <v>10</v>
      </c>
      <c r="BG78" s="95">
        <v>9590</v>
      </c>
      <c r="BH78" s="95">
        <v>8</v>
      </c>
      <c r="BI78" s="95">
        <v>10792</v>
      </c>
      <c r="BJ78" s="95">
        <v>16</v>
      </c>
      <c r="BK78" s="126">
        <v>21584</v>
      </c>
      <c r="BL78" s="95">
        <v>7</v>
      </c>
      <c r="BM78" s="95">
        <v>8693</v>
      </c>
      <c r="BN78" s="95">
        <v>15</v>
      </c>
      <c r="BO78" s="95">
        <v>23285</v>
      </c>
      <c r="BP78" s="95">
        <v>14</v>
      </c>
      <c r="BQ78" s="95">
        <v>19186</v>
      </c>
      <c r="BR78" s="95">
        <v>9</v>
      </c>
      <c r="BS78" s="95">
        <v>10191</v>
      </c>
      <c r="BT78" s="95">
        <v>28</v>
      </c>
      <c r="BU78" s="95">
        <v>31272</v>
      </c>
      <c r="BV78" s="95">
        <v>16</v>
      </c>
      <c r="BW78" s="95">
        <v>17784</v>
      </c>
      <c r="BX78" s="95">
        <v>12</v>
      </c>
      <c r="BY78" s="95">
        <v>15388</v>
      </c>
      <c r="BZ78" s="14">
        <f t="shared" si="94"/>
        <v>165</v>
      </c>
      <c r="CA78" s="108">
        <f t="shared" si="95"/>
        <v>137</v>
      </c>
      <c r="CB78" s="152">
        <f t="shared" si="87"/>
        <v>465</v>
      </c>
      <c r="CC78" s="152">
        <f t="shared" si="80"/>
        <v>210</v>
      </c>
      <c r="CD78" s="174">
        <f t="shared" si="77"/>
        <v>0.451612903225806</v>
      </c>
      <c r="CE78" s="175">
        <f t="shared" si="96"/>
        <v>313426</v>
      </c>
      <c r="CF78" s="173">
        <v>190</v>
      </c>
      <c r="CG78" s="176">
        <f t="shared" si="97"/>
        <v>0.105263157894737</v>
      </c>
      <c r="CH78" s="177">
        <f t="shared" si="98"/>
        <v>3.13426</v>
      </c>
    </row>
    <row r="79" spans="1:86">
      <c r="A79" s="12" t="s">
        <v>320</v>
      </c>
      <c r="B79" s="11" t="s">
        <v>38</v>
      </c>
      <c r="C79" s="11"/>
      <c r="D79" s="11" t="s">
        <v>357</v>
      </c>
      <c r="E79" s="13" t="s">
        <v>109</v>
      </c>
      <c r="F79" s="83" t="s">
        <v>429</v>
      </c>
      <c r="G79" s="80">
        <v>10</v>
      </c>
      <c r="H79" s="81"/>
      <c r="I79" s="81"/>
      <c r="J79" s="95">
        <v>0</v>
      </c>
      <c r="K79" s="95">
        <v>0</v>
      </c>
      <c r="L79" s="95">
        <v>0</v>
      </c>
      <c r="M79" s="127">
        <v>0</v>
      </c>
      <c r="N79" s="95">
        <v>0</v>
      </c>
      <c r="O79" s="95">
        <v>0</v>
      </c>
      <c r="P79" s="95">
        <v>0</v>
      </c>
      <c r="Q79" s="95">
        <v>0</v>
      </c>
      <c r="R79" s="95">
        <v>0</v>
      </c>
      <c r="S79" s="95">
        <v>0</v>
      </c>
      <c r="T79" s="95">
        <v>0</v>
      </c>
      <c r="U79" s="95">
        <v>0</v>
      </c>
      <c r="V79" s="14">
        <f t="shared" si="91"/>
        <v>60</v>
      </c>
      <c r="W79" s="95">
        <f t="shared" si="92"/>
        <v>0</v>
      </c>
      <c r="X79" s="95">
        <v>0</v>
      </c>
      <c r="Y79" s="95">
        <v>0</v>
      </c>
      <c r="Z79" s="95">
        <v>0</v>
      </c>
      <c r="AA79" s="95">
        <v>0</v>
      </c>
      <c r="AB79" s="95">
        <v>0</v>
      </c>
      <c r="AC79" s="95">
        <v>0</v>
      </c>
      <c r="AD79" s="95">
        <v>0</v>
      </c>
      <c r="AE79" s="95">
        <v>0</v>
      </c>
      <c r="AF79" s="95">
        <v>0</v>
      </c>
      <c r="AG79" s="95">
        <v>0</v>
      </c>
      <c r="AH79" s="95">
        <v>0</v>
      </c>
      <c r="AI79" s="95">
        <v>0</v>
      </c>
      <c r="AJ79" s="95">
        <v>0</v>
      </c>
      <c r="AK79" s="95">
        <v>0</v>
      </c>
      <c r="AL79" s="14">
        <f t="shared" si="83"/>
        <v>70</v>
      </c>
      <c r="AM79" s="108">
        <f t="shared" si="93"/>
        <v>0</v>
      </c>
      <c r="AN79" s="95">
        <v>0</v>
      </c>
      <c r="AO79" s="95">
        <v>0</v>
      </c>
      <c r="AP79" s="95">
        <v>0</v>
      </c>
      <c r="AQ79" s="95">
        <v>0</v>
      </c>
      <c r="AR79" s="95">
        <v>0</v>
      </c>
      <c r="AS79" s="95">
        <v>0</v>
      </c>
      <c r="AT79" s="95">
        <v>0</v>
      </c>
      <c r="AU79" s="95">
        <v>0</v>
      </c>
      <c r="AV79" s="95">
        <v>0</v>
      </c>
      <c r="AW79" s="95">
        <v>0</v>
      </c>
      <c r="AX79" s="95">
        <v>0</v>
      </c>
      <c r="AY79" s="95">
        <v>0</v>
      </c>
      <c r="AZ79" s="95">
        <v>0</v>
      </c>
      <c r="BA79" s="95">
        <v>0</v>
      </c>
      <c r="BB79" s="14">
        <f t="shared" si="78"/>
        <v>70</v>
      </c>
      <c r="BC79" s="108">
        <f t="shared" si="79"/>
        <v>0</v>
      </c>
      <c r="BD79" s="95">
        <v>0</v>
      </c>
      <c r="BE79" s="95">
        <v>0</v>
      </c>
      <c r="BF79" s="95">
        <v>0</v>
      </c>
      <c r="BG79" s="95">
        <v>0</v>
      </c>
      <c r="BH79" s="95">
        <v>0</v>
      </c>
      <c r="BI79" s="95">
        <v>0</v>
      </c>
      <c r="BJ79" s="95">
        <v>0</v>
      </c>
      <c r="BK79" s="126">
        <v>0</v>
      </c>
      <c r="BL79" s="95">
        <v>0</v>
      </c>
      <c r="BM79" s="95">
        <v>0</v>
      </c>
      <c r="BN79" s="95">
        <v>0</v>
      </c>
      <c r="BO79" s="95">
        <v>0</v>
      </c>
      <c r="BP79" s="95">
        <v>0</v>
      </c>
      <c r="BQ79" s="95">
        <v>0</v>
      </c>
      <c r="BR79" s="95">
        <v>0</v>
      </c>
      <c r="BS79" s="95">
        <v>0</v>
      </c>
      <c r="BT79" s="95">
        <v>0</v>
      </c>
      <c r="BU79" s="95">
        <v>0</v>
      </c>
      <c r="BV79" s="95">
        <v>0</v>
      </c>
      <c r="BW79" s="95">
        <v>0</v>
      </c>
      <c r="BX79" s="95">
        <v>0</v>
      </c>
      <c r="BY79" s="95">
        <v>0</v>
      </c>
      <c r="BZ79" s="14">
        <f t="shared" si="94"/>
        <v>110</v>
      </c>
      <c r="CA79" s="108">
        <f t="shared" si="95"/>
        <v>0</v>
      </c>
      <c r="CB79" s="152">
        <f t="shared" si="87"/>
        <v>310</v>
      </c>
      <c r="CC79" s="152">
        <f t="shared" si="80"/>
        <v>0</v>
      </c>
      <c r="CD79" s="174">
        <f t="shared" si="77"/>
        <v>0</v>
      </c>
      <c r="CE79" s="175">
        <f t="shared" si="96"/>
        <v>0</v>
      </c>
      <c r="CF79" s="173">
        <v>168</v>
      </c>
      <c r="CG79" s="176">
        <f t="shared" si="97"/>
        <v>-1</v>
      </c>
      <c r="CH79" s="177">
        <f t="shared" si="98"/>
        <v>0</v>
      </c>
    </row>
    <row r="80" spans="1:86">
      <c r="A80" s="12" t="s">
        <v>125</v>
      </c>
      <c r="B80" s="11" t="s">
        <v>38</v>
      </c>
      <c r="C80" s="11" t="s">
        <v>298</v>
      </c>
      <c r="D80" s="11" t="s">
        <v>357</v>
      </c>
      <c r="E80" s="13" t="s">
        <v>123</v>
      </c>
      <c r="F80" s="83" t="s">
        <v>124</v>
      </c>
      <c r="G80" s="80">
        <v>12</v>
      </c>
      <c r="H80" s="81"/>
      <c r="I80" s="81"/>
      <c r="J80" s="95">
        <v>1</v>
      </c>
      <c r="K80" s="95">
        <v>1499</v>
      </c>
      <c r="L80" s="95">
        <v>2</v>
      </c>
      <c r="M80" s="127">
        <v>3498</v>
      </c>
      <c r="N80" s="95">
        <v>0</v>
      </c>
      <c r="O80" s="95">
        <v>0</v>
      </c>
      <c r="P80" s="95">
        <v>0</v>
      </c>
      <c r="Q80" s="95">
        <v>0</v>
      </c>
      <c r="R80" s="95">
        <v>52</v>
      </c>
      <c r="S80" s="95">
        <v>38448</v>
      </c>
      <c r="T80" s="95">
        <v>29</v>
      </c>
      <c r="U80" s="95">
        <v>19971</v>
      </c>
      <c r="V80" s="14">
        <f t="shared" si="91"/>
        <v>72</v>
      </c>
      <c r="W80" s="95">
        <f t="shared" si="92"/>
        <v>84</v>
      </c>
      <c r="X80" s="95">
        <v>8</v>
      </c>
      <c r="Y80" s="95">
        <v>3192</v>
      </c>
      <c r="Z80" s="95">
        <v>2</v>
      </c>
      <c r="AA80" s="95">
        <v>2198</v>
      </c>
      <c r="AB80" s="95">
        <v>1</v>
      </c>
      <c r="AC80" s="95">
        <v>399</v>
      </c>
      <c r="AD80" s="95">
        <v>9</v>
      </c>
      <c r="AE80" s="95">
        <v>5991</v>
      </c>
      <c r="AF80" s="95">
        <v>4</v>
      </c>
      <c r="AG80" s="95">
        <v>2796</v>
      </c>
      <c r="AH80" s="95">
        <v>10</v>
      </c>
      <c r="AI80" s="95">
        <v>8690</v>
      </c>
      <c r="AJ80" s="95">
        <v>20</v>
      </c>
      <c r="AK80" s="95">
        <v>13380</v>
      </c>
      <c r="AL80" s="14">
        <f t="shared" si="83"/>
        <v>84</v>
      </c>
      <c r="AM80" s="108">
        <f t="shared" si="93"/>
        <v>54</v>
      </c>
      <c r="AN80" s="95">
        <v>0</v>
      </c>
      <c r="AO80" s="95">
        <v>0</v>
      </c>
      <c r="AP80" s="95">
        <v>5</v>
      </c>
      <c r="AQ80" s="95">
        <v>2895</v>
      </c>
      <c r="AR80" s="95">
        <v>0</v>
      </c>
      <c r="AS80" s="95">
        <v>0</v>
      </c>
      <c r="AT80" s="95">
        <v>2</v>
      </c>
      <c r="AU80" s="95">
        <v>1398</v>
      </c>
      <c r="AV80" s="95">
        <v>11</v>
      </c>
      <c r="AW80" s="95">
        <v>7389</v>
      </c>
      <c r="AX80" s="95">
        <v>14</v>
      </c>
      <c r="AY80" s="95">
        <v>8886</v>
      </c>
      <c r="AZ80" s="95">
        <v>19</v>
      </c>
      <c r="BA80" s="95">
        <v>16581</v>
      </c>
      <c r="BB80" s="14">
        <f t="shared" si="78"/>
        <v>84</v>
      </c>
      <c r="BC80" s="108">
        <f t="shared" si="79"/>
        <v>51</v>
      </c>
      <c r="BD80" s="95">
        <v>9</v>
      </c>
      <c r="BE80" s="95">
        <v>5991</v>
      </c>
      <c r="BF80" s="95">
        <v>11</v>
      </c>
      <c r="BG80" s="95">
        <v>10289</v>
      </c>
      <c r="BH80" s="95">
        <v>3</v>
      </c>
      <c r="BI80" s="95">
        <v>1797</v>
      </c>
      <c r="BJ80" s="95">
        <v>6</v>
      </c>
      <c r="BK80" s="126">
        <v>4194</v>
      </c>
      <c r="BL80" s="95">
        <v>4</v>
      </c>
      <c r="BM80" s="95">
        <v>4496</v>
      </c>
      <c r="BN80" s="95">
        <v>22</v>
      </c>
      <c r="BO80" s="95">
        <v>14978</v>
      </c>
      <c r="BP80" s="95">
        <v>28</v>
      </c>
      <c r="BQ80" s="95">
        <v>18672</v>
      </c>
      <c r="BR80" s="95">
        <v>10</v>
      </c>
      <c r="BS80" s="95">
        <v>6990</v>
      </c>
      <c r="BT80" s="95">
        <v>9</v>
      </c>
      <c r="BU80" s="95">
        <v>5991</v>
      </c>
      <c r="BV80" s="95">
        <v>9</v>
      </c>
      <c r="BW80" s="95">
        <v>7591</v>
      </c>
      <c r="BX80" s="95">
        <v>5</v>
      </c>
      <c r="BY80" s="95">
        <v>3495</v>
      </c>
      <c r="BZ80" s="14">
        <f t="shared" si="94"/>
        <v>132</v>
      </c>
      <c r="CA80" s="108">
        <f t="shared" si="95"/>
        <v>116</v>
      </c>
      <c r="CB80" s="152">
        <f t="shared" si="87"/>
        <v>372</v>
      </c>
      <c r="CC80" s="152">
        <f t="shared" si="80"/>
        <v>305</v>
      </c>
      <c r="CD80" s="174">
        <f t="shared" si="77"/>
        <v>0.81989247311828</v>
      </c>
      <c r="CE80" s="175">
        <f t="shared" si="96"/>
        <v>221695</v>
      </c>
      <c r="CF80" s="173">
        <v>153</v>
      </c>
      <c r="CG80" s="176">
        <f t="shared" si="97"/>
        <v>0.993464052287582</v>
      </c>
      <c r="CH80" s="177">
        <f t="shared" si="98"/>
        <v>2.21695</v>
      </c>
    </row>
    <row r="81" spans="1:86">
      <c r="A81" s="12" t="s">
        <v>125</v>
      </c>
      <c r="B81" s="11" t="s">
        <v>38</v>
      </c>
      <c r="C81" s="11" t="s">
        <v>298</v>
      </c>
      <c r="D81" s="11" t="s">
        <v>357</v>
      </c>
      <c r="E81" s="13" t="s">
        <v>132</v>
      </c>
      <c r="F81" s="82" t="s">
        <v>133</v>
      </c>
      <c r="G81" s="80">
        <v>14</v>
      </c>
      <c r="H81" s="81" t="s">
        <v>430</v>
      </c>
      <c r="I81" s="81">
        <v>25000</v>
      </c>
      <c r="J81" s="95">
        <v>1</v>
      </c>
      <c r="K81" s="95">
        <v>1874</v>
      </c>
      <c r="L81" s="95">
        <v>1</v>
      </c>
      <c r="M81" s="127">
        <v>2999</v>
      </c>
      <c r="N81" s="95">
        <v>2</v>
      </c>
      <c r="O81" s="95">
        <v>5598</v>
      </c>
      <c r="P81" s="95">
        <v>0</v>
      </c>
      <c r="Q81" s="95">
        <v>0</v>
      </c>
      <c r="R81" s="95">
        <v>23</v>
      </c>
      <c r="S81" s="95">
        <v>37284</v>
      </c>
      <c r="T81" s="95">
        <v>8</v>
      </c>
      <c r="U81" s="95">
        <v>10645.5</v>
      </c>
      <c r="V81" s="14">
        <f t="shared" si="91"/>
        <v>84</v>
      </c>
      <c r="W81" s="95">
        <f t="shared" si="92"/>
        <v>35</v>
      </c>
      <c r="X81" s="95">
        <v>3</v>
      </c>
      <c r="Y81" s="95">
        <v>2498.5</v>
      </c>
      <c r="Z81" s="95">
        <v>0</v>
      </c>
      <c r="AA81" s="95">
        <v>0</v>
      </c>
      <c r="AB81" s="95">
        <v>1</v>
      </c>
      <c r="AC81" s="95">
        <v>999</v>
      </c>
      <c r="AD81" s="95">
        <v>10</v>
      </c>
      <c r="AE81" s="95">
        <v>12999</v>
      </c>
      <c r="AF81" s="95">
        <v>3</v>
      </c>
      <c r="AG81" s="95">
        <v>4998.99</v>
      </c>
      <c r="AH81" s="95">
        <v>20</v>
      </c>
      <c r="AI81" s="95">
        <v>25997</v>
      </c>
      <c r="AJ81" s="95">
        <v>30</v>
      </c>
      <c r="AK81" s="95">
        <v>38996</v>
      </c>
      <c r="AL81" s="14">
        <f t="shared" si="83"/>
        <v>98</v>
      </c>
      <c r="AM81" s="108">
        <f t="shared" si="93"/>
        <v>67</v>
      </c>
      <c r="AN81" s="95">
        <v>0</v>
      </c>
      <c r="AO81" s="95">
        <v>0</v>
      </c>
      <c r="AP81" s="95">
        <v>1</v>
      </c>
      <c r="AQ81" s="95">
        <v>1499</v>
      </c>
      <c r="AR81" s="95">
        <v>0</v>
      </c>
      <c r="AS81" s="95">
        <v>0</v>
      </c>
      <c r="AT81" s="95">
        <v>0</v>
      </c>
      <c r="AU81" s="95">
        <v>0</v>
      </c>
      <c r="AV81" s="95">
        <v>1</v>
      </c>
      <c r="AW81" s="95">
        <v>1299</v>
      </c>
      <c r="AX81" s="95">
        <v>15</v>
      </c>
      <c r="AY81" s="95">
        <v>20998</v>
      </c>
      <c r="AZ81" s="95">
        <v>21</v>
      </c>
      <c r="BA81" s="95">
        <v>28297</v>
      </c>
      <c r="BB81" s="14">
        <f t="shared" si="78"/>
        <v>98</v>
      </c>
      <c r="BC81" s="108">
        <f t="shared" si="79"/>
        <v>38</v>
      </c>
      <c r="BD81" s="95">
        <v>7</v>
      </c>
      <c r="BE81" s="95">
        <v>11664</v>
      </c>
      <c r="BF81" s="95">
        <v>1</v>
      </c>
      <c r="BG81" s="95">
        <v>2299</v>
      </c>
      <c r="BH81" s="95">
        <v>0</v>
      </c>
      <c r="BI81" s="95">
        <v>0</v>
      </c>
      <c r="BJ81" s="95">
        <v>1</v>
      </c>
      <c r="BK81" s="126">
        <v>1999</v>
      </c>
      <c r="BL81" s="95">
        <v>5</v>
      </c>
      <c r="BM81" s="95">
        <v>9297</v>
      </c>
      <c r="BN81" s="95">
        <v>13</v>
      </c>
      <c r="BO81" s="95">
        <v>20496</v>
      </c>
      <c r="BP81" s="95">
        <v>25</v>
      </c>
      <c r="BQ81" s="95">
        <v>38393</v>
      </c>
      <c r="BR81" s="95">
        <v>11</v>
      </c>
      <c r="BS81" s="95">
        <v>15298</v>
      </c>
      <c r="BT81" s="95">
        <v>3</v>
      </c>
      <c r="BU81" s="95">
        <v>9297</v>
      </c>
      <c r="BV81" s="95">
        <v>20</v>
      </c>
      <c r="BW81" s="95">
        <v>25998</v>
      </c>
      <c r="BX81" s="95">
        <v>10</v>
      </c>
      <c r="BY81" s="95">
        <v>12999</v>
      </c>
      <c r="BZ81" s="14">
        <f t="shared" si="94"/>
        <v>154</v>
      </c>
      <c r="CA81" s="108">
        <f t="shared" si="95"/>
        <v>96</v>
      </c>
      <c r="CB81" s="152">
        <f t="shared" si="87"/>
        <v>434</v>
      </c>
      <c r="CC81" s="152">
        <f t="shared" si="80"/>
        <v>236</v>
      </c>
      <c r="CD81" s="174">
        <f t="shared" si="77"/>
        <v>0.543778801843318</v>
      </c>
      <c r="CE81" s="175">
        <f t="shared" si="96"/>
        <v>344721.99</v>
      </c>
      <c r="CF81" s="173">
        <v>165</v>
      </c>
      <c r="CG81" s="176">
        <f t="shared" si="97"/>
        <v>0.43030303030303</v>
      </c>
      <c r="CH81" s="177">
        <f t="shared" si="98"/>
        <v>3.4472199</v>
      </c>
    </row>
    <row r="82" spans="1:86">
      <c r="A82" s="12" t="s">
        <v>134</v>
      </c>
      <c r="B82" s="11" t="s">
        <v>38</v>
      </c>
      <c r="C82" s="11"/>
      <c r="D82" s="11" t="s">
        <v>357</v>
      </c>
      <c r="E82" s="13" t="s">
        <v>141</v>
      </c>
      <c r="F82" s="82" t="s">
        <v>142</v>
      </c>
      <c r="G82" s="80">
        <v>10</v>
      </c>
      <c r="H82" s="81" t="s">
        <v>392</v>
      </c>
      <c r="I82" s="81"/>
      <c r="J82" s="95">
        <v>0</v>
      </c>
      <c r="K82" s="95">
        <v>0</v>
      </c>
      <c r="L82" s="95">
        <v>0</v>
      </c>
      <c r="M82" s="127">
        <v>0</v>
      </c>
      <c r="N82" s="95">
        <v>0</v>
      </c>
      <c r="O82" s="95">
        <v>0</v>
      </c>
      <c r="P82" s="95">
        <v>10</v>
      </c>
      <c r="Q82" s="95">
        <v>10695</v>
      </c>
      <c r="R82" s="95">
        <v>6</v>
      </c>
      <c r="S82" s="95">
        <v>6447</v>
      </c>
      <c r="T82" s="95">
        <v>11</v>
      </c>
      <c r="U82" s="95">
        <v>13095</v>
      </c>
      <c r="V82" s="14">
        <f t="shared" si="91"/>
        <v>60</v>
      </c>
      <c r="W82" s="95">
        <f t="shared" si="92"/>
        <v>27</v>
      </c>
      <c r="X82" s="95">
        <v>7</v>
      </c>
      <c r="Y82" s="95">
        <v>6647</v>
      </c>
      <c r="Z82" s="95">
        <v>2</v>
      </c>
      <c r="AA82" s="95">
        <v>4698</v>
      </c>
      <c r="AB82" s="95">
        <v>20</v>
      </c>
      <c r="AC82" s="95">
        <v>25998</v>
      </c>
      <c r="AD82" s="95">
        <v>30</v>
      </c>
      <c r="AE82" s="95">
        <v>38997</v>
      </c>
      <c r="AF82" s="95">
        <v>20</v>
      </c>
      <c r="AG82" s="95">
        <v>25998</v>
      </c>
      <c r="AH82" s="95">
        <v>10</v>
      </c>
      <c r="AI82" s="95">
        <v>12999</v>
      </c>
      <c r="AJ82" s="95">
        <v>3</v>
      </c>
      <c r="AK82" s="95">
        <v>4999</v>
      </c>
      <c r="AL82" s="14">
        <f t="shared" si="83"/>
        <v>70</v>
      </c>
      <c r="AM82" s="108">
        <f t="shared" si="93"/>
        <v>92</v>
      </c>
      <c r="AN82" s="95">
        <v>0</v>
      </c>
      <c r="AO82" s="95">
        <v>0</v>
      </c>
      <c r="AP82" s="95">
        <v>10</v>
      </c>
      <c r="AQ82" s="95">
        <v>12999</v>
      </c>
      <c r="AR82" s="95">
        <v>0</v>
      </c>
      <c r="AS82" s="95">
        <v>0</v>
      </c>
      <c r="AT82" s="95">
        <v>0</v>
      </c>
      <c r="AU82" s="95">
        <v>0</v>
      </c>
      <c r="AV82" s="95">
        <v>3</v>
      </c>
      <c r="AW82" s="95">
        <v>4999</v>
      </c>
      <c r="AX82" s="95">
        <v>0</v>
      </c>
      <c r="AY82" s="95">
        <v>0</v>
      </c>
      <c r="AZ82" s="95">
        <v>3</v>
      </c>
      <c r="BA82" s="95">
        <v>4999</v>
      </c>
      <c r="BB82" s="14">
        <f t="shared" si="78"/>
        <v>70</v>
      </c>
      <c r="BC82" s="108">
        <f t="shared" si="79"/>
        <v>16</v>
      </c>
      <c r="BD82" s="95">
        <v>0</v>
      </c>
      <c r="BE82" s="95">
        <v>0</v>
      </c>
      <c r="BF82" s="95">
        <v>0</v>
      </c>
      <c r="BG82" s="95">
        <v>0</v>
      </c>
      <c r="BH82" s="95">
        <v>3</v>
      </c>
      <c r="BI82" s="95">
        <v>4999</v>
      </c>
      <c r="BJ82" s="95">
        <v>0</v>
      </c>
      <c r="BK82" s="126">
        <v>0</v>
      </c>
      <c r="BL82" s="95">
        <v>0</v>
      </c>
      <c r="BM82" s="95">
        <v>0</v>
      </c>
      <c r="BN82" s="95">
        <v>10</v>
      </c>
      <c r="BO82" s="95">
        <v>12999</v>
      </c>
      <c r="BP82" s="95">
        <v>3</v>
      </c>
      <c r="BQ82" s="95">
        <v>4999</v>
      </c>
      <c r="BR82" s="95">
        <v>0</v>
      </c>
      <c r="BS82" s="95">
        <v>0</v>
      </c>
      <c r="BT82" s="95">
        <v>0</v>
      </c>
      <c r="BU82" s="95">
        <v>0</v>
      </c>
      <c r="BV82" s="95">
        <v>3</v>
      </c>
      <c r="BW82" s="95">
        <v>4999</v>
      </c>
      <c r="BX82" s="95">
        <v>0</v>
      </c>
      <c r="BY82" s="95">
        <v>0</v>
      </c>
      <c r="BZ82" s="14">
        <f t="shared" si="94"/>
        <v>110</v>
      </c>
      <c r="CA82" s="108">
        <f t="shared" si="95"/>
        <v>19</v>
      </c>
      <c r="CB82" s="152">
        <f t="shared" si="87"/>
        <v>310</v>
      </c>
      <c r="CC82" s="152">
        <f t="shared" si="80"/>
        <v>154</v>
      </c>
      <c r="CD82" s="174">
        <f t="shared" si="77"/>
        <v>0.496774193548387</v>
      </c>
      <c r="CE82" s="175">
        <f t="shared" si="96"/>
        <v>201566</v>
      </c>
      <c r="CF82" s="173">
        <v>379</v>
      </c>
      <c r="CG82" s="176">
        <f t="shared" si="97"/>
        <v>-0.593667546174143</v>
      </c>
      <c r="CH82" s="177">
        <f t="shared" si="98"/>
        <v>2.01566</v>
      </c>
    </row>
    <row r="83" spans="1:86">
      <c r="A83" s="12" t="s">
        <v>134</v>
      </c>
      <c r="B83" s="11" t="s">
        <v>38</v>
      </c>
      <c r="C83" s="11" t="s">
        <v>298</v>
      </c>
      <c r="D83" s="11" t="s">
        <v>357</v>
      </c>
      <c r="E83" s="13" t="s">
        <v>145</v>
      </c>
      <c r="F83" s="84" t="s">
        <v>146</v>
      </c>
      <c r="G83" s="80">
        <v>0</v>
      </c>
      <c r="H83" s="81" t="s">
        <v>392</v>
      </c>
      <c r="I83" s="81"/>
      <c r="J83" s="95">
        <v>0</v>
      </c>
      <c r="K83" s="95">
        <v>0</v>
      </c>
      <c r="L83" s="95">
        <v>0</v>
      </c>
      <c r="M83" s="127">
        <v>0</v>
      </c>
      <c r="N83" s="95">
        <v>0</v>
      </c>
      <c r="O83" s="95">
        <v>0</v>
      </c>
      <c r="P83" s="95">
        <v>0</v>
      </c>
      <c r="Q83" s="95">
        <v>0</v>
      </c>
      <c r="R83" s="95">
        <v>0</v>
      </c>
      <c r="S83" s="95">
        <v>0</v>
      </c>
      <c r="T83" s="95">
        <v>0</v>
      </c>
      <c r="U83" s="95">
        <v>0</v>
      </c>
      <c r="V83" s="14">
        <f t="shared" si="91"/>
        <v>0</v>
      </c>
      <c r="W83" s="95">
        <f t="shared" si="92"/>
        <v>0</v>
      </c>
      <c r="X83" s="95">
        <v>0</v>
      </c>
      <c r="Y83" s="95">
        <v>0</v>
      </c>
      <c r="Z83" s="95">
        <v>0</v>
      </c>
      <c r="AA83" s="95">
        <v>0</v>
      </c>
      <c r="AB83" s="95">
        <v>0</v>
      </c>
      <c r="AC83" s="95">
        <v>0</v>
      </c>
      <c r="AD83" s="95">
        <v>0</v>
      </c>
      <c r="AE83" s="95">
        <v>0</v>
      </c>
      <c r="AF83" s="95">
        <v>0</v>
      </c>
      <c r="AG83" s="95">
        <v>0</v>
      </c>
      <c r="AH83" s="95">
        <v>0</v>
      </c>
      <c r="AI83" s="95">
        <v>0</v>
      </c>
      <c r="AJ83" s="95">
        <v>0</v>
      </c>
      <c r="AK83" s="95">
        <v>0</v>
      </c>
      <c r="AL83" s="14">
        <f t="shared" si="83"/>
        <v>0</v>
      </c>
      <c r="AM83" s="108">
        <f t="shared" si="93"/>
        <v>0</v>
      </c>
      <c r="AN83" s="95">
        <v>0</v>
      </c>
      <c r="AO83" s="95">
        <v>0</v>
      </c>
      <c r="AP83" s="95">
        <v>0</v>
      </c>
      <c r="AQ83" s="95">
        <v>0</v>
      </c>
      <c r="AR83" s="95">
        <v>0</v>
      </c>
      <c r="AS83" s="95">
        <v>0</v>
      </c>
      <c r="AT83" s="95">
        <v>0</v>
      </c>
      <c r="AU83" s="95">
        <v>0</v>
      </c>
      <c r="AV83" s="95">
        <v>0</v>
      </c>
      <c r="AW83" s="95">
        <v>0</v>
      </c>
      <c r="AX83" s="95">
        <v>0</v>
      </c>
      <c r="AY83" s="95">
        <v>0</v>
      </c>
      <c r="AZ83" s="95">
        <v>0</v>
      </c>
      <c r="BA83" s="95">
        <v>0</v>
      </c>
      <c r="BB83" s="14">
        <f t="shared" si="78"/>
        <v>0</v>
      </c>
      <c r="BC83" s="108">
        <f t="shared" si="79"/>
        <v>0</v>
      </c>
      <c r="BD83" s="95">
        <v>0</v>
      </c>
      <c r="BE83" s="95">
        <v>0</v>
      </c>
      <c r="BF83" s="95">
        <v>0</v>
      </c>
      <c r="BG83" s="95">
        <v>0</v>
      </c>
      <c r="BH83" s="95">
        <v>0</v>
      </c>
      <c r="BI83" s="95">
        <v>0</v>
      </c>
      <c r="BJ83" s="95">
        <v>0</v>
      </c>
      <c r="BK83" s="126">
        <v>0</v>
      </c>
      <c r="BL83" s="95">
        <v>0</v>
      </c>
      <c r="BM83" s="95">
        <v>0</v>
      </c>
      <c r="BN83" s="95">
        <v>0</v>
      </c>
      <c r="BO83" s="95">
        <v>0</v>
      </c>
      <c r="BP83" s="95">
        <v>0</v>
      </c>
      <c r="BQ83" s="95">
        <v>0</v>
      </c>
      <c r="BR83" s="95">
        <v>0</v>
      </c>
      <c r="BS83" s="95">
        <v>0</v>
      </c>
      <c r="BT83" s="95">
        <v>0</v>
      </c>
      <c r="BU83" s="95">
        <v>0</v>
      </c>
      <c r="BV83" s="95">
        <v>0</v>
      </c>
      <c r="BW83" s="95">
        <v>0</v>
      </c>
      <c r="BX83" s="95">
        <v>0</v>
      </c>
      <c r="BY83" s="95">
        <v>0</v>
      </c>
      <c r="BZ83" s="14">
        <f t="shared" si="94"/>
        <v>0</v>
      </c>
      <c r="CA83" s="108">
        <f t="shared" si="95"/>
        <v>0</v>
      </c>
      <c r="CB83" s="152">
        <f t="shared" si="87"/>
        <v>0</v>
      </c>
      <c r="CC83" s="152">
        <f t="shared" si="80"/>
        <v>0</v>
      </c>
      <c r="CD83" s="174" t="e">
        <f t="shared" si="77"/>
        <v>#DIV/0!</v>
      </c>
      <c r="CE83" s="175">
        <f t="shared" si="96"/>
        <v>0</v>
      </c>
      <c r="CF83" s="173">
        <v>343</v>
      </c>
      <c r="CG83" s="176">
        <f t="shared" si="97"/>
        <v>-1</v>
      </c>
      <c r="CH83" s="177">
        <f t="shared" si="98"/>
        <v>0</v>
      </c>
    </row>
    <row r="84" spans="1:86">
      <c r="A84" s="12" t="s">
        <v>134</v>
      </c>
      <c r="B84" s="11" t="s">
        <v>38</v>
      </c>
      <c r="C84" s="11"/>
      <c r="D84" s="11" t="s">
        <v>357</v>
      </c>
      <c r="E84" s="13" t="s">
        <v>149</v>
      </c>
      <c r="F84" s="84" t="s">
        <v>150</v>
      </c>
      <c r="G84" s="80">
        <v>0</v>
      </c>
      <c r="H84" s="81"/>
      <c r="I84" s="81"/>
      <c r="J84" s="95">
        <v>6</v>
      </c>
      <c r="K84" s="95">
        <v>5094</v>
      </c>
      <c r="L84" s="95">
        <v>5</v>
      </c>
      <c r="M84" s="127">
        <v>5395</v>
      </c>
      <c r="N84" s="95">
        <v>1</v>
      </c>
      <c r="O84" s="95">
        <v>699</v>
      </c>
      <c r="P84" s="95">
        <v>0</v>
      </c>
      <c r="Q84" s="95">
        <v>0</v>
      </c>
      <c r="R84" s="95">
        <v>15</v>
      </c>
      <c r="S84" s="95">
        <v>12585</v>
      </c>
      <c r="T84" s="95">
        <v>0</v>
      </c>
      <c r="U84" s="95">
        <v>0</v>
      </c>
      <c r="V84" s="14">
        <f t="shared" si="91"/>
        <v>0</v>
      </c>
      <c r="W84" s="95">
        <f t="shared" si="92"/>
        <v>27</v>
      </c>
      <c r="X84" s="95">
        <v>20</v>
      </c>
      <c r="Y84" s="95">
        <v>16980</v>
      </c>
      <c r="Z84" s="95">
        <v>8</v>
      </c>
      <c r="AA84" s="95">
        <v>9092</v>
      </c>
      <c r="AB84" s="95">
        <v>9</v>
      </c>
      <c r="AC84" s="95">
        <v>9791</v>
      </c>
      <c r="AD84" s="95">
        <v>31</v>
      </c>
      <c r="AE84" s="95">
        <v>27169</v>
      </c>
      <c r="AF84" s="95">
        <v>23</v>
      </c>
      <c r="AG84" s="95">
        <v>22277</v>
      </c>
      <c r="AH84" s="95">
        <v>14</v>
      </c>
      <c r="AI84" s="95">
        <v>10886</v>
      </c>
      <c r="AJ84" s="95">
        <v>0</v>
      </c>
      <c r="AK84" s="95">
        <v>0</v>
      </c>
      <c r="AL84" s="14">
        <f t="shared" si="83"/>
        <v>0</v>
      </c>
      <c r="AM84" s="108">
        <f t="shared" si="93"/>
        <v>105</v>
      </c>
      <c r="AN84" s="95">
        <v>4</v>
      </c>
      <c r="AO84" s="95">
        <v>3696</v>
      </c>
      <c r="AP84" s="95">
        <v>10</v>
      </c>
      <c r="AQ84" s="95">
        <v>13090</v>
      </c>
      <c r="AR84" s="95">
        <v>6</v>
      </c>
      <c r="AS84" s="95">
        <v>10698</v>
      </c>
      <c r="AT84" s="95">
        <v>1</v>
      </c>
      <c r="AU84" s="95">
        <v>1299</v>
      </c>
      <c r="AV84" s="95">
        <v>1</v>
      </c>
      <c r="AW84" s="95">
        <v>2299</v>
      </c>
      <c r="AX84" s="95">
        <v>0</v>
      </c>
      <c r="AY84" s="95">
        <v>0</v>
      </c>
      <c r="AZ84" s="95">
        <v>0</v>
      </c>
      <c r="BA84" s="95">
        <v>0</v>
      </c>
      <c r="BB84" s="14">
        <f t="shared" si="78"/>
        <v>0</v>
      </c>
      <c r="BC84" s="108">
        <f t="shared" si="79"/>
        <v>22</v>
      </c>
      <c r="BD84" s="95">
        <v>2</v>
      </c>
      <c r="BE84" s="95">
        <v>5198</v>
      </c>
      <c r="BF84" s="95">
        <v>0</v>
      </c>
      <c r="BG84" s="95">
        <v>0</v>
      </c>
      <c r="BH84" s="95">
        <v>1</v>
      </c>
      <c r="BI84" s="95">
        <v>999</v>
      </c>
      <c r="BJ84" s="95">
        <v>-1</v>
      </c>
      <c r="BK84" s="126">
        <v>-1299</v>
      </c>
      <c r="BL84" s="95">
        <v>0</v>
      </c>
      <c r="BM84" s="95">
        <v>0</v>
      </c>
      <c r="BN84" s="95">
        <v>2</v>
      </c>
      <c r="BO84" s="95">
        <v>4298</v>
      </c>
      <c r="BP84" s="95">
        <v>0</v>
      </c>
      <c r="BQ84" s="95">
        <v>0</v>
      </c>
      <c r="BR84" s="95">
        <v>1</v>
      </c>
      <c r="BS84" s="95">
        <v>2499</v>
      </c>
      <c r="BT84" s="95">
        <v>0</v>
      </c>
      <c r="BU84" s="95">
        <v>0</v>
      </c>
      <c r="BV84" s="95">
        <v>0</v>
      </c>
      <c r="BW84" s="95">
        <v>0</v>
      </c>
      <c r="BX84" s="95">
        <v>0</v>
      </c>
      <c r="BY84" s="95">
        <v>0</v>
      </c>
      <c r="BZ84" s="14">
        <f t="shared" si="94"/>
        <v>0</v>
      </c>
      <c r="CA84" s="108">
        <f t="shared" si="95"/>
        <v>5</v>
      </c>
      <c r="CB84" s="152">
        <f t="shared" si="87"/>
        <v>0</v>
      </c>
      <c r="CC84" s="152">
        <f t="shared" si="80"/>
        <v>159</v>
      </c>
      <c r="CD84" s="174" t="e">
        <f t="shared" si="77"/>
        <v>#DIV/0!</v>
      </c>
      <c r="CE84" s="175">
        <f t="shared" si="96"/>
        <v>162745</v>
      </c>
      <c r="CF84" s="173">
        <v>111</v>
      </c>
      <c r="CG84" s="176">
        <f t="shared" si="97"/>
        <v>0.432432432432432</v>
      </c>
      <c r="CH84" s="177">
        <f t="shared" si="98"/>
        <v>1.62745</v>
      </c>
    </row>
    <row r="85" spans="1:86">
      <c r="A85" s="12" t="s">
        <v>134</v>
      </c>
      <c r="B85" s="11" t="s">
        <v>38</v>
      </c>
      <c r="C85" s="11"/>
      <c r="D85" s="11" t="s">
        <v>357</v>
      </c>
      <c r="E85" s="13" t="s">
        <v>151</v>
      </c>
      <c r="F85" s="83" t="s">
        <v>152</v>
      </c>
      <c r="G85" s="80">
        <v>8</v>
      </c>
      <c r="H85" s="81" t="s">
        <v>431</v>
      </c>
      <c r="I85" s="81" t="s">
        <v>432</v>
      </c>
      <c r="J85" s="95">
        <v>2</v>
      </c>
      <c r="K85" s="95">
        <v>1398</v>
      </c>
      <c r="L85" s="95">
        <v>5</v>
      </c>
      <c r="M85" s="127">
        <v>3795</v>
      </c>
      <c r="N85" s="95">
        <v>7</v>
      </c>
      <c r="O85" s="95">
        <v>4493</v>
      </c>
      <c r="P85" s="95">
        <v>4</v>
      </c>
      <c r="Q85" s="95">
        <v>2296</v>
      </c>
      <c r="R85" s="95">
        <v>13</v>
      </c>
      <c r="S85" s="95">
        <v>9987</v>
      </c>
      <c r="T85" s="95">
        <v>2</v>
      </c>
      <c r="U85" s="95">
        <v>1998</v>
      </c>
      <c r="V85" s="14">
        <f t="shared" si="91"/>
        <v>48</v>
      </c>
      <c r="W85" s="95">
        <f t="shared" si="92"/>
        <v>33</v>
      </c>
      <c r="X85" s="95">
        <v>1</v>
      </c>
      <c r="Y85" s="95">
        <v>699</v>
      </c>
      <c r="Z85" s="95">
        <v>27</v>
      </c>
      <c r="AA85" s="95">
        <v>21873</v>
      </c>
      <c r="AB85" s="95">
        <v>27</v>
      </c>
      <c r="AC85" s="95">
        <v>21273</v>
      </c>
      <c r="AD85" s="95">
        <v>36</v>
      </c>
      <c r="AE85" s="95">
        <v>26964</v>
      </c>
      <c r="AF85" s="95">
        <v>22</v>
      </c>
      <c r="AG85" s="95">
        <v>14478</v>
      </c>
      <c r="AH85" s="95">
        <v>18</v>
      </c>
      <c r="AI85" s="95">
        <v>13182</v>
      </c>
      <c r="AJ85" s="95">
        <v>7</v>
      </c>
      <c r="AK85" s="95">
        <v>5793</v>
      </c>
      <c r="AL85" s="14">
        <f t="shared" si="83"/>
        <v>56</v>
      </c>
      <c r="AM85" s="108">
        <f t="shared" si="93"/>
        <v>138</v>
      </c>
      <c r="AN85" s="95">
        <v>6</v>
      </c>
      <c r="AO85" s="95">
        <v>3594</v>
      </c>
      <c r="AP85" s="95">
        <v>20</v>
      </c>
      <c r="AQ85" s="95">
        <v>12480</v>
      </c>
      <c r="AR85" s="95">
        <v>0</v>
      </c>
      <c r="AS85" s="95">
        <v>0</v>
      </c>
      <c r="AT85" s="95">
        <v>0</v>
      </c>
      <c r="AU85" s="95">
        <v>0</v>
      </c>
      <c r="AV85" s="95">
        <v>0</v>
      </c>
      <c r="AW85" s="95">
        <v>0</v>
      </c>
      <c r="AX85" s="95">
        <v>0</v>
      </c>
      <c r="AY85" s="95">
        <v>0</v>
      </c>
      <c r="AZ85" s="95">
        <v>0</v>
      </c>
      <c r="BA85" s="95">
        <v>0</v>
      </c>
      <c r="BB85" s="14">
        <f t="shared" si="78"/>
        <v>56</v>
      </c>
      <c r="BC85" s="108">
        <f t="shared" si="79"/>
        <v>26</v>
      </c>
      <c r="BD85" s="95">
        <v>0</v>
      </c>
      <c r="BE85" s="95">
        <v>0</v>
      </c>
      <c r="BF85" s="95">
        <v>3</v>
      </c>
      <c r="BG85" s="95">
        <v>4999</v>
      </c>
      <c r="BH85" s="95">
        <v>0</v>
      </c>
      <c r="BI85" s="95">
        <v>0</v>
      </c>
      <c r="BJ85" s="95">
        <v>0</v>
      </c>
      <c r="BK85" s="126">
        <v>0</v>
      </c>
      <c r="BL85" s="95">
        <v>0</v>
      </c>
      <c r="BM85" s="95">
        <v>0</v>
      </c>
      <c r="BN85" s="95">
        <v>3</v>
      </c>
      <c r="BO85" s="95">
        <v>4999</v>
      </c>
      <c r="BP85" s="95">
        <v>0</v>
      </c>
      <c r="BQ85" s="95">
        <v>0</v>
      </c>
      <c r="BR85" s="95">
        <v>3</v>
      </c>
      <c r="BS85" s="95">
        <v>4999</v>
      </c>
      <c r="BT85" s="95">
        <v>0</v>
      </c>
      <c r="BU85" s="95">
        <v>0</v>
      </c>
      <c r="BV85" s="95">
        <v>3</v>
      </c>
      <c r="BW85" s="95">
        <v>4999</v>
      </c>
      <c r="BX85" s="95">
        <v>0</v>
      </c>
      <c r="BY85" s="95">
        <v>0</v>
      </c>
      <c r="BZ85" s="14">
        <f t="shared" si="94"/>
        <v>88</v>
      </c>
      <c r="CA85" s="108">
        <f t="shared" si="95"/>
        <v>12</v>
      </c>
      <c r="CB85" s="152">
        <f t="shared" si="87"/>
        <v>248</v>
      </c>
      <c r="CC85" s="152">
        <f t="shared" si="80"/>
        <v>209</v>
      </c>
      <c r="CD85" s="174">
        <f t="shared" si="77"/>
        <v>0.842741935483871</v>
      </c>
      <c r="CE85" s="175">
        <f t="shared" si="96"/>
        <v>164299</v>
      </c>
      <c r="CF85" s="173">
        <v>237</v>
      </c>
      <c r="CG85" s="176">
        <f t="shared" si="97"/>
        <v>-0.118143459915612</v>
      </c>
      <c r="CH85" s="177">
        <f t="shared" si="98"/>
        <v>1.64299</v>
      </c>
    </row>
    <row r="86" spans="1:86">
      <c r="A86" s="12" t="s">
        <v>134</v>
      </c>
      <c r="B86" s="11" t="s">
        <v>38</v>
      </c>
      <c r="C86" s="11"/>
      <c r="D86" s="11" t="s">
        <v>357</v>
      </c>
      <c r="E86" s="13" t="s">
        <v>155</v>
      </c>
      <c r="F86" s="82" t="s">
        <v>156</v>
      </c>
      <c r="G86" s="80">
        <v>10</v>
      </c>
      <c r="H86" s="81" t="s">
        <v>433</v>
      </c>
      <c r="I86" s="81" t="s">
        <v>434</v>
      </c>
      <c r="J86" s="95">
        <v>1</v>
      </c>
      <c r="K86" s="95">
        <v>274</v>
      </c>
      <c r="L86" s="95">
        <v>1</v>
      </c>
      <c r="M86" s="127">
        <v>1499</v>
      </c>
      <c r="N86" s="95">
        <v>0</v>
      </c>
      <c r="O86" s="95">
        <v>0</v>
      </c>
      <c r="P86" s="95">
        <v>3</v>
      </c>
      <c r="Q86" s="95">
        <v>2550</v>
      </c>
      <c r="R86" s="95">
        <v>8</v>
      </c>
      <c r="S86" s="95">
        <v>17443</v>
      </c>
      <c r="T86" s="95">
        <v>1</v>
      </c>
      <c r="U86" s="95">
        <v>850</v>
      </c>
      <c r="V86" s="14">
        <f t="shared" si="91"/>
        <v>60</v>
      </c>
      <c r="W86" s="95">
        <f t="shared" si="92"/>
        <v>14</v>
      </c>
      <c r="X86" s="95">
        <v>0</v>
      </c>
      <c r="Y86" s="95">
        <v>0</v>
      </c>
      <c r="Z86" s="95">
        <v>8</v>
      </c>
      <c r="AA86" s="95">
        <v>10213</v>
      </c>
      <c r="AB86" s="95">
        <v>16</v>
      </c>
      <c r="AC86" s="95">
        <v>19797</v>
      </c>
      <c r="AD86" s="95">
        <v>15</v>
      </c>
      <c r="AE86" s="95">
        <v>20998</v>
      </c>
      <c r="AF86" s="95">
        <v>31</v>
      </c>
      <c r="AG86" s="95">
        <v>40297</v>
      </c>
      <c r="AH86" s="95">
        <v>8</v>
      </c>
      <c r="AI86" s="95">
        <v>12798</v>
      </c>
      <c r="AJ86" s="95">
        <v>0</v>
      </c>
      <c r="AK86" s="95">
        <v>0</v>
      </c>
      <c r="AL86" s="14">
        <f t="shared" si="83"/>
        <v>70</v>
      </c>
      <c r="AM86" s="108">
        <f t="shared" si="93"/>
        <v>78</v>
      </c>
      <c r="AN86" s="95">
        <v>2</v>
      </c>
      <c r="AO86" s="95">
        <v>201</v>
      </c>
      <c r="AP86" s="95">
        <v>0</v>
      </c>
      <c r="AQ86" s="95">
        <v>0</v>
      </c>
      <c r="AR86" s="95">
        <v>0</v>
      </c>
      <c r="AS86" s="95">
        <v>0</v>
      </c>
      <c r="AT86" s="95">
        <v>12</v>
      </c>
      <c r="AU86" s="95">
        <v>16597</v>
      </c>
      <c r="AV86" s="95">
        <v>0</v>
      </c>
      <c r="AW86" s="95">
        <v>0</v>
      </c>
      <c r="AX86" s="95">
        <v>0</v>
      </c>
      <c r="AY86" s="95">
        <v>0</v>
      </c>
      <c r="AZ86" s="95">
        <v>0</v>
      </c>
      <c r="BA86" s="95">
        <v>0</v>
      </c>
      <c r="BB86" s="14">
        <f t="shared" si="78"/>
        <v>70</v>
      </c>
      <c r="BC86" s="108">
        <f t="shared" si="79"/>
        <v>14</v>
      </c>
      <c r="BD86" s="95">
        <v>0</v>
      </c>
      <c r="BE86" s="95">
        <v>0</v>
      </c>
      <c r="BF86" s="95">
        <v>0</v>
      </c>
      <c r="BG86" s="95">
        <v>0</v>
      </c>
      <c r="BH86" s="95">
        <v>1</v>
      </c>
      <c r="BI86" s="95">
        <v>2299</v>
      </c>
      <c r="BJ86" s="95">
        <v>0</v>
      </c>
      <c r="BK86" s="126">
        <v>0</v>
      </c>
      <c r="BL86" s="95">
        <v>0</v>
      </c>
      <c r="BM86" s="95">
        <v>0</v>
      </c>
      <c r="BN86" s="95">
        <v>4</v>
      </c>
      <c r="BO86" s="95">
        <v>6298</v>
      </c>
      <c r="BP86" s="95">
        <v>0</v>
      </c>
      <c r="BQ86" s="95">
        <v>0</v>
      </c>
      <c r="BR86" s="95">
        <v>0</v>
      </c>
      <c r="BS86" s="95">
        <v>0</v>
      </c>
      <c r="BT86" s="95">
        <v>10</v>
      </c>
      <c r="BU86" s="95">
        <v>12999</v>
      </c>
      <c r="BV86" s="95">
        <v>12</v>
      </c>
      <c r="BW86" s="95">
        <v>16298</v>
      </c>
      <c r="BX86" s="95">
        <v>0</v>
      </c>
      <c r="BY86" s="95">
        <v>0</v>
      </c>
      <c r="BZ86" s="14">
        <f t="shared" si="94"/>
        <v>110</v>
      </c>
      <c r="CA86" s="108">
        <f t="shared" si="95"/>
        <v>27</v>
      </c>
      <c r="CB86" s="152">
        <f t="shared" si="87"/>
        <v>310</v>
      </c>
      <c r="CC86" s="152">
        <f t="shared" si="80"/>
        <v>133</v>
      </c>
      <c r="CD86" s="174">
        <f t="shared" si="77"/>
        <v>0.429032258064516</v>
      </c>
      <c r="CE86" s="175">
        <f t="shared" si="96"/>
        <v>181411</v>
      </c>
      <c r="CF86" s="173">
        <v>463</v>
      </c>
      <c r="CG86" s="176">
        <f t="shared" si="97"/>
        <v>-0.712742980561555</v>
      </c>
      <c r="CH86" s="177">
        <f t="shared" si="98"/>
        <v>1.81411</v>
      </c>
    </row>
    <row r="87" spans="1:86">
      <c r="A87" s="12" t="s">
        <v>157</v>
      </c>
      <c r="B87" s="11" t="s">
        <v>38</v>
      </c>
      <c r="C87" s="11" t="s">
        <v>298</v>
      </c>
      <c r="D87" s="11" t="s">
        <v>357</v>
      </c>
      <c r="E87" s="13" t="s">
        <v>179</v>
      </c>
      <c r="F87" s="83" t="s">
        <v>180</v>
      </c>
      <c r="G87" s="80">
        <v>12</v>
      </c>
      <c r="H87" s="81" t="s">
        <v>435</v>
      </c>
      <c r="I87" s="81" t="s">
        <v>436</v>
      </c>
      <c r="J87" s="95">
        <v>8</v>
      </c>
      <c r="K87" s="95">
        <v>6792</v>
      </c>
      <c r="L87" s="95">
        <v>15</v>
      </c>
      <c r="M87" s="127">
        <v>10185</v>
      </c>
      <c r="N87" s="95">
        <v>31</v>
      </c>
      <c r="O87" s="95">
        <v>26469</v>
      </c>
      <c r="P87" s="95">
        <v>10</v>
      </c>
      <c r="Q87" s="95">
        <v>7890</v>
      </c>
      <c r="R87" s="95">
        <v>15</v>
      </c>
      <c r="S87" s="95">
        <v>12585</v>
      </c>
      <c r="T87" s="95">
        <v>24</v>
      </c>
      <c r="U87" s="95">
        <v>19776</v>
      </c>
      <c r="V87" s="14">
        <f t="shared" si="91"/>
        <v>72</v>
      </c>
      <c r="W87" s="95">
        <f t="shared" si="92"/>
        <v>103</v>
      </c>
      <c r="X87" s="95">
        <v>12</v>
      </c>
      <c r="Y87" s="95">
        <v>8988</v>
      </c>
      <c r="Z87" s="95">
        <v>21</v>
      </c>
      <c r="AA87" s="95">
        <v>17379</v>
      </c>
      <c r="AB87" s="95">
        <v>24</v>
      </c>
      <c r="AC87" s="95">
        <v>16176</v>
      </c>
      <c r="AD87" s="95">
        <v>13</v>
      </c>
      <c r="AE87" s="95">
        <v>9087</v>
      </c>
      <c r="AF87" s="95">
        <v>6</v>
      </c>
      <c r="AG87" s="95">
        <v>4494</v>
      </c>
      <c r="AH87" s="95">
        <v>12</v>
      </c>
      <c r="AI87" s="95">
        <v>10188</v>
      </c>
      <c r="AJ87" s="95">
        <v>38</v>
      </c>
      <c r="AK87" s="95">
        <v>31062</v>
      </c>
      <c r="AL87" s="14">
        <f t="shared" si="83"/>
        <v>84</v>
      </c>
      <c r="AM87" s="108">
        <f t="shared" si="93"/>
        <v>126</v>
      </c>
      <c r="AN87" s="95">
        <v>18</v>
      </c>
      <c r="AO87" s="95">
        <v>14382</v>
      </c>
      <c r="AP87" s="95">
        <v>20</v>
      </c>
      <c r="AQ87" s="95">
        <v>16380</v>
      </c>
      <c r="AR87" s="95">
        <v>2</v>
      </c>
      <c r="AS87" s="95">
        <v>1798</v>
      </c>
      <c r="AT87" s="95">
        <v>3</v>
      </c>
      <c r="AU87" s="95">
        <v>3097</v>
      </c>
      <c r="AV87" s="95">
        <v>2</v>
      </c>
      <c r="AW87" s="95">
        <v>2198</v>
      </c>
      <c r="AX87" s="95">
        <v>4</v>
      </c>
      <c r="AY87" s="95">
        <v>4796</v>
      </c>
      <c r="AZ87" s="95">
        <v>12</v>
      </c>
      <c r="BA87" s="95">
        <v>13988</v>
      </c>
      <c r="BB87" s="14">
        <f t="shared" si="78"/>
        <v>84</v>
      </c>
      <c r="BC87" s="108">
        <f t="shared" si="79"/>
        <v>61</v>
      </c>
      <c r="BD87" s="95">
        <v>7</v>
      </c>
      <c r="BE87" s="95">
        <v>7893</v>
      </c>
      <c r="BF87" s="95">
        <v>9</v>
      </c>
      <c r="BG87" s="95">
        <v>9291</v>
      </c>
      <c r="BH87" s="95">
        <v>4</v>
      </c>
      <c r="BI87" s="95">
        <v>4396</v>
      </c>
      <c r="BJ87" s="95">
        <v>4</v>
      </c>
      <c r="BK87" s="126">
        <v>4396</v>
      </c>
      <c r="BL87" s="95">
        <v>16</v>
      </c>
      <c r="BM87" s="95">
        <v>16784</v>
      </c>
      <c r="BN87" s="95">
        <v>8</v>
      </c>
      <c r="BO87" s="95">
        <v>8792</v>
      </c>
      <c r="BP87" s="95">
        <v>27</v>
      </c>
      <c r="BQ87" s="95">
        <v>31473</v>
      </c>
      <c r="BR87" s="95">
        <v>2</v>
      </c>
      <c r="BS87" s="95">
        <v>2198</v>
      </c>
      <c r="BT87" s="95">
        <v>8</v>
      </c>
      <c r="BU87" s="95">
        <v>9592</v>
      </c>
      <c r="BV87" s="95">
        <v>13</v>
      </c>
      <c r="BW87" s="95">
        <v>13287</v>
      </c>
      <c r="BX87" s="95">
        <v>30</v>
      </c>
      <c r="BY87" s="95">
        <v>30570</v>
      </c>
      <c r="BZ87" s="14">
        <f t="shared" si="94"/>
        <v>132</v>
      </c>
      <c r="CA87" s="108">
        <f t="shared" si="95"/>
        <v>128</v>
      </c>
      <c r="CB87" s="152">
        <f t="shared" si="87"/>
        <v>372</v>
      </c>
      <c r="CC87" s="152">
        <f t="shared" si="80"/>
        <v>418</v>
      </c>
      <c r="CD87" s="174">
        <f t="shared" si="77"/>
        <v>1.12365591397849</v>
      </c>
      <c r="CE87" s="175">
        <f t="shared" si="96"/>
        <v>376382</v>
      </c>
      <c r="CF87" s="173">
        <v>190</v>
      </c>
      <c r="CG87" s="176">
        <f t="shared" si="97"/>
        <v>1.2</v>
      </c>
      <c r="CH87" s="177">
        <f t="shared" si="98"/>
        <v>3.76382</v>
      </c>
    </row>
    <row r="88" spans="1:86">
      <c r="A88" s="79" t="s">
        <v>160</v>
      </c>
      <c r="B88" s="11" t="s">
        <v>38</v>
      </c>
      <c r="C88" s="11" t="s">
        <v>298</v>
      </c>
      <c r="D88" s="11" t="s">
        <v>357</v>
      </c>
      <c r="E88" s="13" t="s">
        <v>183</v>
      </c>
      <c r="F88" s="82" t="s">
        <v>184</v>
      </c>
      <c r="G88" s="80">
        <v>18</v>
      </c>
      <c r="H88" s="81" t="s">
        <v>437</v>
      </c>
      <c r="I88" s="81" t="s">
        <v>438</v>
      </c>
      <c r="J88" s="95">
        <v>5</v>
      </c>
      <c r="K88" s="95">
        <v>14195</v>
      </c>
      <c r="L88" s="95">
        <v>4</v>
      </c>
      <c r="M88" s="127">
        <v>10796</v>
      </c>
      <c r="N88" s="95">
        <v>6</v>
      </c>
      <c r="O88" s="95">
        <v>13694</v>
      </c>
      <c r="P88" s="95">
        <v>14</v>
      </c>
      <c r="Q88" s="95">
        <v>31714</v>
      </c>
      <c r="R88" s="95">
        <v>5</v>
      </c>
      <c r="S88" s="95">
        <v>11296</v>
      </c>
      <c r="T88" s="95">
        <v>16</v>
      </c>
      <c r="U88" s="95">
        <v>33337</v>
      </c>
      <c r="V88" s="14">
        <f t="shared" si="91"/>
        <v>108</v>
      </c>
      <c r="W88" s="95">
        <f t="shared" si="92"/>
        <v>50</v>
      </c>
      <c r="X88" s="95">
        <v>8</v>
      </c>
      <c r="Y88" s="95">
        <v>19443</v>
      </c>
      <c r="Z88" s="95">
        <v>1</v>
      </c>
      <c r="AA88" s="95">
        <v>1499</v>
      </c>
      <c r="AB88" s="95">
        <v>10</v>
      </c>
      <c r="AC88" s="95">
        <v>22990</v>
      </c>
      <c r="AD88" s="95">
        <v>6</v>
      </c>
      <c r="AE88" s="95">
        <v>12896</v>
      </c>
      <c r="AF88" s="95">
        <v>8</v>
      </c>
      <c r="AG88" s="95">
        <v>17696</v>
      </c>
      <c r="AH88" s="95">
        <v>10</v>
      </c>
      <c r="AI88" s="95">
        <v>19592</v>
      </c>
      <c r="AJ88" s="95">
        <v>14</v>
      </c>
      <c r="AK88" s="95">
        <v>20997</v>
      </c>
      <c r="AL88" s="14">
        <f t="shared" si="83"/>
        <v>126</v>
      </c>
      <c r="AM88" s="108">
        <f t="shared" si="93"/>
        <v>57</v>
      </c>
      <c r="AN88" s="95">
        <v>2</v>
      </c>
      <c r="AO88" s="95">
        <v>6698</v>
      </c>
      <c r="AP88" s="95">
        <v>5</v>
      </c>
      <c r="AQ88" s="95">
        <v>7999</v>
      </c>
      <c r="AR88" s="95">
        <v>7</v>
      </c>
      <c r="AS88" s="95">
        <v>13997</v>
      </c>
      <c r="AT88" s="95">
        <v>8</v>
      </c>
      <c r="AU88" s="95">
        <v>19694</v>
      </c>
      <c r="AV88" s="95">
        <v>9</v>
      </c>
      <c r="AW88" s="95">
        <v>21993</v>
      </c>
      <c r="AX88" s="95">
        <v>32</v>
      </c>
      <c r="AY88" s="95">
        <v>60186</v>
      </c>
      <c r="AZ88" s="95">
        <v>0</v>
      </c>
      <c r="BA88" s="95">
        <v>0</v>
      </c>
      <c r="BB88" s="14">
        <f t="shared" si="78"/>
        <v>126</v>
      </c>
      <c r="BC88" s="108">
        <f t="shared" si="79"/>
        <v>63</v>
      </c>
      <c r="BD88" s="95">
        <v>8</v>
      </c>
      <c r="BE88" s="95">
        <v>15796</v>
      </c>
      <c r="BF88" s="95">
        <v>5</v>
      </c>
      <c r="BG88" s="95">
        <v>10297</v>
      </c>
      <c r="BH88" s="95">
        <v>11</v>
      </c>
      <c r="BI88" s="95">
        <v>17997</v>
      </c>
      <c r="BJ88" s="95">
        <v>4</v>
      </c>
      <c r="BK88" s="126">
        <v>12096</v>
      </c>
      <c r="BL88" s="95">
        <v>6</v>
      </c>
      <c r="BM88" s="95">
        <v>9998</v>
      </c>
      <c r="BN88" s="95">
        <v>12</v>
      </c>
      <c r="BO88" s="95">
        <v>27992</v>
      </c>
      <c r="BP88" s="95">
        <v>16</v>
      </c>
      <c r="BQ88" s="95">
        <v>34990</v>
      </c>
      <c r="BR88" s="95">
        <v>4</v>
      </c>
      <c r="BS88" s="95">
        <v>7263</v>
      </c>
      <c r="BT88" s="95">
        <v>17</v>
      </c>
      <c r="BU88" s="95">
        <v>36090.99</v>
      </c>
      <c r="BV88" s="95">
        <v>31</v>
      </c>
      <c r="BW88" s="95">
        <v>56185</v>
      </c>
      <c r="BX88" s="95">
        <v>3</v>
      </c>
      <c r="BY88" s="95">
        <v>4999</v>
      </c>
      <c r="BZ88" s="14">
        <f t="shared" si="94"/>
        <v>198</v>
      </c>
      <c r="CA88" s="108">
        <f t="shared" si="95"/>
        <v>117</v>
      </c>
      <c r="CB88" s="152">
        <f t="shared" si="87"/>
        <v>558</v>
      </c>
      <c r="CC88" s="152">
        <f t="shared" si="80"/>
        <v>287</v>
      </c>
      <c r="CD88" s="174">
        <f t="shared" si="77"/>
        <v>0.514336917562724</v>
      </c>
      <c r="CE88" s="175">
        <f t="shared" si="96"/>
        <v>594415.99</v>
      </c>
      <c r="CF88" s="173">
        <v>147</v>
      </c>
      <c r="CG88" s="176">
        <f t="shared" si="97"/>
        <v>0.952380952380952</v>
      </c>
      <c r="CH88" s="177">
        <f t="shared" si="98"/>
        <v>5.9441599</v>
      </c>
    </row>
    <row r="89" spans="1:86">
      <c r="A89" s="79" t="s">
        <v>160</v>
      </c>
      <c r="B89" s="11" t="s">
        <v>38</v>
      </c>
      <c r="C89" s="11" t="s">
        <v>298</v>
      </c>
      <c r="D89" s="11" t="s">
        <v>357</v>
      </c>
      <c r="E89" s="13" t="s">
        <v>187</v>
      </c>
      <c r="F89" s="82" t="s">
        <v>188</v>
      </c>
      <c r="G89" s="80">
        <v>16</v>
      </c>
      <c r="H89" s="81" t="s">
        <v>439</v>
      </c>
      <c r="I89" s="81" t="s">
        <v>440</v>
      </c>
      <c r="J89" s="95">
        <v>1</v>
      </c>
      <c r="K89" s="95">
        <v>3699</v>
      </c>
      <c r="L89" s="95">
        <v>0</v>
      </c>
      <c r="M89" s="127">
        <v>0</v>
      </c>
      <c r="N89" s="95">
        <v>2</v>
      </c>
      <c r="O89" s="95">
        <v>3073</v>
      </c>
      <c r="P89" s="95">
        <v>3</v>
      </c>
      <c r="Q89" s="95">
        <v>7272</v>
      </c>
      <c r="R89" s="95">
        <v>9</v>
      </c>
      <c r="S89" s="95">
        <v>16392</v>
      </c>
      <c r="T89" s="95">
        <v>3</v>
      </c>
      <c r="U89" s="95">
        <v>4199</v>
      </c>
      <c r="V89" s="14">
        <f t="shared" si="91"/>
        <v>96</v>
      </c>
      <c r="W89" s="95">
        <f t="shared" si="92"/>
        <v>18</v>
      </c>
      <c r="X89" s="95">
        <v>4</v>
      </c>
      <c r="Y89" s="95">
        <v>6497</v>
      </c>
      <c r="Z89" s="95">
        <v>6</v>
      </c>
      <c r="AA89" s="95">
        <v>9396</v>
      </c>
      <c r="AB89" s="95">
        <v>1</v>
      </c>
      <c r="AC89" s="95">
        <v>1499</v>
      </c>
      <c r="AD89" s="95">
        <v>8</v>
      </c>
      <c r="AE89" s="95">
        <v>12998</v>
      </c>
      <c r="AF89" s="95">
        <v>2</v>
      </c>
      <c r="AG89" s="95">
        <v>4998</v>
      </c>
      <c r="AH89" s="95">
        <v>6</v>
      </c>
      <c r="AI89" s="95">
        <v>9998</v>
      </c>
      <c r="AJ89" s="95">
        <v>9</v>
      </c>
      <c r="AK89" s="95">
        <v>15997</v>
      </c>
      <c r="AL89" s="14">
        <f t="shared" si="83"/>
        <v>112</v>
      </c>
      <c r="AM89" s="108">
        <f t="shared" si="93"/>
        <v>36</v>
      </c>
      <c r="AN89" s="95">
        <v>13</v>
      </c>
      <c r="AO89" s="95">
        <v>17998</v>
      </c>
      <c r="AP89" s="95">
        <v>3</v>
      </c>
      <c r="AQ89" s="95">
        <v>4999</v>
      </c>
      <c r="AR89" s="95">
        <v>10</v>
      </c>
      <c r="AS89" s="95">
        <v>12999</v>
      </c>
      <c r="AT89" s="95">
        <v>0</v>
      </c>
      <c r="AU89" s="95">
        <v>0</v>
      </c>
      <c r="AV89" s="95">
        <v>11</v>
      </c>
      <c r="AW89" s="95">
        <v>16495</v>
      </c>
      <c r="AX89" s="95">
        <v>6</v>
      </c>
      <c r="AY89" s="95">
        <v>10698</v>
      </c>
      <c r="AZ89" s="95">
        <v>6</v>
      </c>
      <c r="BA89" s="95">
        <v>15994</v>
      </c>
      <c r="BB89" s="14">
        <f t="shared" si="78"/>
        <v>112</v>
      </c>
      <c r="BC89" s="108">
        <f t="shared" si="79"/>
        <v>49</v>
      </c>
      <c r="BD89" s="95">
        <v>5</v>
      </c>
      <c r="BE89" s="95">
        <v>7999</v>
      </c>
      <c r="BF89" s="95">
        <v>3</v>
      </c>
      <c r="BG89" s="95">
        <v>4999</v>
      </c>
      <c r="BH89" s="95">
        <v>1</v>
      </c>
      <c r="BI89" s="95">
        <v>2999</v>
      </c>
      <c r="BJ89" s="95">
        <v>9</v>
      </c>
      <c r="BK89" s="126">
        <v>15297</v>
      </c>
      <c r="BL89" s="95">
        <v>17</v>
      </c>
      <c r="BM89" s="95">
        <v>27693</v>
      </c>
      <c r="BN89" s="95">
        <v>26</v>
      </c>
      <c r="BO89" s="95">
        <v>48087</v>
      </c>
      <c r="BP89" s="95">
        <v>18</v>
      </c>
      <c r="BQ89" s="95">
        <v>29492.99</v>
      </c>
      <c r="BR89" s="95">
        <v>7</v>
      </c>
      <c r="BS89" s="95">
        <v>13997</v>
      </c>
      <c r="BT89" s="95">
        <v>15</v>
      </c>
      <c r="BU89" s="95">
        <v>25495</v>
      </c>
      <c r="BV89" s="95">
        <v>10</v>
      </c>
      <c r="BW89" s="95">
        <v>19093.99</v>
      </c>
      <c r="BX89" s="95">
        <v>6</v>
      </c>
      <c r="BY89" s="95">
        <v>9998</v>
      </c>
      <c r="BZ89" s="14">
        <f t="shared" si="94"/>
        <v>176</v>
      </c>
      <c r="CA89" s="108">
        <f t="shared" si="95"/>
        <v>117</v>
      </c>
      <c r="CB89" s="152">
        <f t="shared" si="87"/>
        <v>496</v>
      </c>
      <c r="CC89" s="152">
        <f t="shared" si="80"/>
        <v>220</v>
      </c>
      <c r="CD89" s="174">
        <f t="shared" si="77"/>
        <v>0.443548387096774</v>
      </c>
      <c r="CE89" s="175">
        <f t="shared" si="96"/>
        <v>380351.98</v>
      </c>
      <c r="CF89" s="173">
        <v>157</v>
      </c>
      <c r="CG89" s="176">
        <f t="shared" si="97"/>
        <v>0.401273885350318</v>
      </c>
      <c r="CH89" s="177">
        <f t="shared" si="98"/>
        <v>3.8035198</v>
      </c>
    </row>
    <row r="90" spans="1:86">
      <c r="A90" s="12" t="s">
        <v>157</v>
      </c>
      <c r="B90" s="11" t="s">
        <v>38</v>
      </c>
      <c r="C90" s="11"/>
      <c r="D90" s="11" t="s">
        <v>357</v>
      </c>
      <c r="E90" s="13" t="s">
        <v>197</v>
      </c>
      <c r="F90" s="83" t="s">
        <v>198</v>
      </c>
      <c r="G90" s="80">
        <v>7</v>
      </c>
      <c r="H90" s="81" t="s">
        <v>441</v>
      </c>
      <c r="I90" s="81" t="s">
        <v>442</v>
      </c>
      <c r="J90" s="95">
        <v>1</v>
      </c>
      <c r="K90" s="95">
        <v>399</v>
      </c>
      <c r="L90" s="95">
        <v>1</v>
      </c>
      <c r="M90" s="127">
        <v>999</v>
      </c>
      <c r="N90" s="95">
        <v>3</v>
      </c>
      <c r="O90" s="95">
        <v>2697</v>
      </c>
      <c r="P90" s="95">
        <v>0</v>
      </c>
      <c r="Q90" s="95">
        <v>0</v>
      </c>
      <c r="R90" s="95">
        <v>0</v>
      </c>
      <c r="S90" s="95">
        <v>0</v>
      </c>
      <c r="T90" s="95">
        <v>12</v>
      </c>
      <c r="U90" s="95">
        <v>7788</v>
      </c>
      <c r="V90" s="14">
        <f t="shared" si="91"/>
        <v>42</v>
      </c>
      <c r="W90" s="95">
        <f t="shared" si="92"/>
        <v>17</v>
      </c>
      <c r="X90" s="95">
        <v>10</v>
      </c>
      <c r="Y90" s="95">
        <v>7590</v>
      </c>
      <c r="Z90" s="95">
        <v>8</v>
      </c>
      <c r="AA90" s="95">
        <v>4392</v>
      </c>
      <c r="AB90" s="95">
        <v>6</v>
      </c>
      <c r="AC90" s="95">
        <v>5694</v>
      </c>
      <c r="AD90" s="95">
        <v>19</v>
      </c>
      <c r="AE90" s="95">
        <v>17181</v>
      </c>
      <c r="AF90" s="95">
        <v>6</v>
      </c>
      <c r="AG90" s="95">
        <v>5094</v>
      </c>
      <c r="AH90" s="95">
        <v>0</v>
      </c>
      <c r="AI90" s="95">
        <v>0</v>
      </c>
      <c r="AJ90" s="95">
        <v>14</v>
      </c>
      <c r="AK90" s="95">
        <v>12186</v>
      </c>
      <c r="AL90" s="14">
        <f t="shared" si="83"/>
        <v>49</v>
      </c>
      <c r="AM90" s="108">
        <f t="shared" si="93"/>
        <v>63</v>
      </c>
      <c r="AN90" s="95">
        <v>2</v>
      </c>
      <c r="AO90" s="95">
        <v>1698</v>
      </c>
      <c r="AP90" s="95">
        <v>0</v>
      </c>
      <c r="AQ90" s="95">
        <v>0</v>
      </c>
      <c r="AR90" s="95">
        <v>3</v>
      </c>
      <c r="AS90" s="95">
        <v>2597</v>
      </c>
      <c r="AT90" s="95">
        <v>0</v>
      </c>
      <c r="AU90" s="95">
        <v>0</v>
      </c>
      <c r="AV90" s="95">
        <v>5</v>
      </c>
      <c r="AW90" s="95">
        <v>4095</v>
      </c>
      <c r="AX90" s="95">
        <v>0</v>
      </c>
      <c r="AY90" s="95">
        <v>0</v>
      </c>
      <c r="AZ90" s="95">
        <v>5</v>
      </c>
      <c r="BA90" s="95">
        <v>3795</v>
      </c>
      <c r="BB90" s="14">
        <f t="shared" si="78"/>
        <v>49</v>
      </c>
      <c r="BC90" s="108">
        <f t="shared" si="79"/>
        <v>15</v>
      </c>
      <c r="BD90" s="95">
        <v>1</v>
      </c>
      <c r="BE90" s="95">
        <v>699</v>
      </c>
      <c r="BF90" s="95">
        <v>0</v>
      </c>
      <c r="BG90" s="95">
        <v>0</v>
      </c>
      <c r="BH90" s="95">
        <v>3</v>
      </c>
      <c r="BI90" s="95">
        <v>2097</v>
      </c>
      <c r="BJ90" s="95">
        <v>1</v>
      </c>
      <c r="BK90" s="126">
        <v>999</v>
      </c>
      <c r="BL90" s="95">
        <v>2</v>
      </c>
      <c r="BM90" s="95">
        <v>1398</v>
      </c>
      <c r="BN90" s="95">
        <v>4</v>
      </c>
      <c r="BO90" s="95">
        <v>3696</v>
      </c>
      <c r="BP90" s="95">
        <v>0</v>
      </c>
      <c r="BQ90" s="95">
        <v>0</v>
      </c>
      <c r="BR90" s="95">
        <v>0</v>
      </c>
      <c r="BS90" s="95">
        <v>0</v>
      </c>
      <c r="BT90" s="95">
        <v>1</v>
      </c>
      <c r="BU90" s="95">
        <v>699</v>
      </c>
      <c r="BV90" s="95">
        <v>6</v>
      </c>
      <c r="BW90" s="95">
        <v>4194</v>
      </c>
      <c r="BX90" s="95">
        <v>2</v>
      </c>
      <c r="BY90" s="95">
        <v>1698</v>
      </c>
      <c r="BZ90" s="14">
        <f t="shared" si="94"/>
        <v>77</v>
      </c>
      <c r="CA90" s="108">
        <f t="shared" si="95"/>
        <v>20</v>
      </c>
      <c r="CB90" s="152">
        <f t="shared" si="87"/>
        <v>217</v>
      </c>
      <c r="CC90" s="152">
        <f t="shared" si="80"/>
        <v>115</v>
      </c>
      <c r="CD90" s="174">
        <f t="shared" si="77"/>
        <v>0.529953917050691</v>
      </c>
      <c r="CE90" s="175">
        <f t="shared" si="96"/>
        <v>91685</v>
      </c>
      <c r="CF90" s="173">
        <v>71</v>
      </c>
      <c r="CG90" s="176">
        <f t="shared" si="97"/>
        <v>0.619718309859155</v>
      </c>
      <c r="CH90" s="177">
        <f t="shared" si="98"/>
        <v>0.91685</v>
      </c>
    </row>
    <row r="91" spans="1:86">
      <c r="A91" s="79" t="s">
        <v>160</v>
      </c>
      <c r="B91" s="11" t="s">
        <v>38</v>
      </c>
      <c r="C91" s="11" t="s">
        <v>298</v>
      </c>
      <c r="D91" s="11" t="s">
        <v>357</v>
      </c>
      <c r="E91" s="13" t="s">
        <v>199</v>
      </c>
      <c r="F91" s="82" t="s">
        <v>200</v>
      </c>
      <c r="G91" s="80">
        <v>14</v>
      </c>
      <c r="H91" s="81" t="s">
        <v>443</v>
      </c>
      <c r="I91" s="81" t="s">
        <v>444</v>
      </c>
      <c r="J91" s="95">
        <v>0</v>
      </c>
      <c r="K91" s="95">
        <v>0</v>
      </c>
      <c r="L91" s="95">
        <v>2</v>
      </c>
      <c r="M91" s="127">
        <v>2099</v>
      </c>
      <c r="N91" s="95">
        <v>2</v>
      </c>
      <c r="O91" s="95">
        <v>3998</v>
      </c>
      <c r="P91" s="95">
        <v>0</v>
      </c>
      <c r="Q91" s="95">
        <v>0</v>
      </c>
      <c r="R91" s="95">
        <v>14</v>
      </c>
      <c r="S91" s="95">
        <v>26890</v>
      </c>
      <c r="T91" s="95">
        <v>9</v>
      </c>
      <c r="U91" s="95">
        <v>8446</v>
      </c>
      <c r="V91" s="14">
        <f t="shared" si="91"/>
        <v>84</v>
      </c>
      <c r="W91" s="95">
        <f t="shared" si="92"/>
        <v>27</v>
      </c>
      <c r="X91" s="95">
        <v>8</v>
      </c>
      <c r="Y91" s="95">
        <v>14245</v>
      </c>
      <c r="Z91" s="95">
        <v>12</v>
      </c>
      <c r="AA91" s="95">
        <v>16794</v>
      </c>
      <c r="AB91" s="95">
        <v>7</v>
      </c>
      <c r="AC91" s="95">
        <v>13095</v>
      </c>
      <c r="AD91" s="95">
        <v>1</v>
      </c>
      <c r="AE91" s="95">
        <v>1999</v>
      </c>
      <c r="AF91" s="95">
        <v>1</v>
      </c>
      <c r="AG91" s="95">
        <v>3499</v>
      </c>
      <c r="AH91" s="95">
        <v>6</v>
      </c>
      <c r="AI91" s="95">
        <v>10217</v>
      </c>
      <c r="AJ91" s="95">
        <v>33</v>
      </c>
      <c r="AK91" s="95">
        <v>46096</v>
      </c>
      <c r="AL91" s="14">
        <f t="shared" si="83"/>
        <v>98</v>
      </c>
      <c r="AM91" s="108">
        <f t="shared" si="93"/>
        <v>68</v>
      </c>
      <c r="AN91" s="95">
        <v>3</v>
      </c>
      <c r="AO91" s="95">
        <v>4632</v>
      </c>
      <c r="AP91" s="95">
        <v>5</v>
      </c>
      <c r="AQ91" s="95">
        <v>7698</v>
      </c>
      <c r="AR91" s="95">
        <v>20</v>
      </c>
      <c r="AS91" s="95">
        <v>25998</v>
      </c>
      <c r="AT91" s="95">
        <v>16</v>
      </c>
      <c r="AU91" s="95">
        <v>22495</v>
      </c>
      <c r="AV91" s="95">
        <v>3</v>
      </c>
      <c r="AW91" s="95">
        <v>6597</v>
      </c>
      <c r="AX91" s="95">
        <v>3</v>
      </c>
      <c r="AY91" s="95">
        <v>7397</v>
      </c>
      <c r="AZ91" s="95">
        <v>18</v>
      </c>
      <c r="BA91" s="95">
        <v>27462</v>
      </c>
      <c r="BB91" s="14">
        <f t="shared" si="78"/>
        <v>98</v>
      </c>
      <c r="BC91" s="108">
        <f t="shared" si="79"/>
        <v>68</v>
      </c>
      <c r="BD91" s="95">
        <v>0</v>
      </c>
      <c r="BE91" s="95">
        <v>0</v>
      </c>
      <c r="BF91" s="95">
        <v>0</v>
      </c>
      <c r="BG91" s="95">
        <v>0</v>
      </c>
      <c r="BH91" s="95">
        <v>19</v>
      </c>
      <c r="BI91" s="95">
        <v>28762</v>
      </c>
      <c r="BJ91" s="95">
        <v>3</v>
      </c>
      <c r="BK91" s="126">
        <v>4999</v>
      </c>
      <c r="BL91" s="95">
        <v>3</v>
      </c>
      <c r="BM91" s="95">
        <v>4999</v>
      </c>
      <c r="BN91" s="95">
        <v>1</v>
      </c>
      <c r="BO91" s="95">
        <v>2999</v>
      </c>
      <c r="BP91" s="95">
        <v>13</v>
      </c>
      <c r="BQ91" s="95">
        <v>22895</v>
      </c>
      <c r="BR91" s="95">
        <v>13</v>
      </c>
      <c r="BS91" s="95">
        <v>21096</v>
      </c>
      <c r="BT91" s="95">
        <v>3</v>
      </c>
      <c r="BU91" s="95">
        <v>4999</v>
      </c>
      <c r="BV91" s="95">
        <v>19</v>
      </c>
      <c r="BW91" s="95">
        <v>35189</v>
      </c>
      <c r="BX91" s="95">
        <v>3</v>
      </c>
      <c r="BY91" s="95">
        <v>4999</v>
      </c>
      <c r="BZ91" s="14">
        <f t="shared" si="94"/>
        <v>154</v>
      </c>
      <c r="CA91" s="108">
        <f t="shared" si="95"/>
        <v>77</v>
      </c>
      <c r="CB91" s="152">
        <f t="shared" si="87"/>
        <v>434</v>
      </c>
      <c r="CC91" s="152">
        <f t="shared" si="80"/>
        <v>240</v>
      </c>
      <c r="CD91" s="174">
        <f t="shared" si="77"/>
        <v>0.552995391705069</v>
      </c>
      <c r="CE91" s="175">
        <f t="shared" si="96"/>
        <v>380594</v>
      </c>
      <c r="CF91" s="173">
        <v>183</v>
      </c>
      <c r="CG91" s="176">
        <f t="shared" si="97"/>
        <v>0.311475409836066</v>
      </c>
      <c r="CH91" s="177">
        <f t="shared" si="98"/>
        <v>3.80594</v>
      </c>
    </row>
    <row r="92" spans="1:86">
      <c r="A92" s="12" t="s">
        <v>157</v>
      </c>
      <c r="B92" s="11" t="s">
        <v>38</v>
      </c>
      <c r="C92" s="11" t="s">
        <v>298</v>
      </c>
      <c r="D92" s="11" t="s">
        <v>357</v>
      </c>
      <c r="E92" s="13" t="s">
        <v>201</v>
      </c>
      <c r="F92" s="82" t="s">
        <v>202</v>
      </c>
      <c r="G92" s="80">
        <v>16</v>
      </c>
      <c r="H92" s="81" t="s">
        <v>445</v>
      </c>
      <c r="I92" s="81" t="s">
        <v>446</v>
      </c>
      <c r="J92" s="95">
        <v>0</v>
      </c>
      <c r="K92" s="95">
        <v>0</v>
      </c>
      <c r="L92" s="95">
        <v>0</v>
      </c>
      <c r="M92" s="127">
        <v>0</v>
      </c>
      <c r="N92" s="95">
        <v>0</v>
      </c>
      <c r="O92" s="95">
        <v>0</v>
      </c>
      <c r="P92" s="95">
        <v>0</v>
      </c>
      <c r="Q92" s="95">
        <v>0</v>
      </c>
      <c r="R92" s="95">
        <v>8</v>
      </c>
      <c r="S92" s="95">
        <v>12244</v>
      </c>
      <c r="T92" s="95">
        <v>8</v>
      </c>
      <c r="U92" s="95">
        <v>12645</v>
      </c>
      <c r="V92" s="14">
        <f t="shared" si="91"/>
        <v>96</v>
      </c>
      <c r="W92" s="95">
        <f t="shared" si="92"/>
        <v>16</v>
      </c>
      <c r="X92" s="95">
        <v>6</v>
      </c>
      <c r="Y92" s="95">
        <v>11346</v>
      </c>
      <c r="Z92" s="95">
        <v>4</v>
      </c>
      <c r="AA92" s="95">
        <v>10396</v>
      </c>
      <c r="AB92" s="95">
        <v>2</v>
      </c>
      <c r="AC92" s="95">
        <v>5798</v>
      </c>
      <c r="AD92" s="95">
        <v>0</v>
      </c>
      <c r="AE92" s="95">
        <v>0</v>
      </c>
      <c r="AF92" s="95">
        <v>15</v>
      </c>
      <c r="AG92" s="95">
        <v>24958</v>
      </c>
      <c r="AH92" s="95">
        <v>8</v>
      </c>
      <c r="AI92" s="95">
        <v>14896</v>
      </c>
      <c r="AJ92" s="95">
        <v>11</v>
      </c>
      <c r="AK92" s="95">
        <v>21995</v>
      </c>
      <c r="AL92" s="14">
        <f t="shared" si="83"/>
        <v>112</v>
      </c>
      <c r="AM92" s="108">
        <f t="shared" si="93"/>
        <v>46</v>
      </c>
      <c r="AN92" s="95">
        <v>2</v>
      </c>
      <c r="AO92" s="95">
        <v>7398</v>
      </c>
      <c r="AP92" s="95">
        <v>9</v>
      </c>
      <c r="AQ92" s="95">
        <v>14997</v>
      </c>
      <c r="AR92" s="95">
        <v>0</v>
      </c>
      <c r="AS92" s="95">
        <v>0</v>
      </c>
      <c r="AT92" s="95">
        <v>0</v>
      </c>
      <c r="AU92" s="95">
        <v>0</v>
      </c>
      <c r="AV92" s="95">
        <v>1</v>
      </c>
      <c r="AW92" s="95">
        <v>3299</v>
      </c>
      <c r="AX92" s="95">
        <v>8</v>
      </c>
      <c r="AY92" s="95">
        <v>15997</v>
      </c>
      <c r="AZ92" s="95">
        <v>7</v>
      </c>
      <c r="BA92" s="95">
        <v>16593</v>
      </c>
      <c r="BB92" s="14">
        <f t="shared" si="78"/>
        <v>112</v>
      </c>
      <c r="BC92" s="108">
        <f t="shared" si="79"/>
        <v>27</v>
      </c>
      <c r="BD92" s="95">
        <v>3</v>
      </c>
      <c r="BE92" s="95">
        <v>7797</v>
      </c>
      <c r="BF92" s="95">
        <v>2</v>
      </c>
      <c r="BG92" s="95">
        <v>5798</v>
      </c>
      <c r="BH92" s="95">
        <v>1</v>
      </c>
      <c r="BI92" s="95">
        <v>1999</v>
      </c>
      <c r="BJ92" s="95">
        <v>7</v>
      </c>
      <c r="BK92" s="126">
        <v>13997</v>
      </c>
      <c r="BL92" s="95">
        <v>8</v>
      </c>
      <c r="BM92" s="95">
        <v>14662.99</v>
      </c>
      <c r="BN92" s="95">
        <v>11</v>
      </c>
      <c r="BO92" s="95">
        <v>21660</v>
      </c>
      <c r="BP92" s="95">
        <v>2</v>
      </c>
      <c r="BQ92" s="95">
        <v>5698</v>
      </c>
      <c r="BR92" s="95">
        <v>6</v>
      </c>
      <c r="BS92" s="95">
        <v>13496</v>
      </c>
      <c r="BT92" s="95">
        <v>8</v>
      </c>
      <c r="BU92" s="95">
        <v>19094</v>
      </c>
      <c r="BV92" s="95">
        <v>4</v>
      </c>
      <c r="BW92" s="95">
        <v>7998</v>
      </c>
      <c r="BX92" s="95">
        <v>5</v>
      </c>
      <c r="BY92" s="95">
        <v>14895</v>
      </c>
      <c r="BZ92" s="14">
        <f t="shared" si="94"/>
        <v>176</v>
      </c>
      <c r="CA92" s="108">
        <f t="shared" si="95"/>
        <v>57</v>
      </c>
      <c r="CB92" s="152">
        <f t="shared" si="87"/>
        <v>496</v>
      </c>
      <c r="CC92" s="152">
        <f t="shared" si="80"/>
        <v>146</v>
      </c>
      <c r="CD92" s="174">
        <f t="shared" si="77"/>
        <v>0.294354838709677</v>
      </c>
      <c r="CE92" s="175">
        <f t="shared" si="96"/>
        <v>299656.99</v>
      </c>
      <c r="CF92" s="173">
        <v>219</v>
      </c>
      <c r="CG92" s="176">
        <f t="shared" si="97"/>
        <v>-0.333333333333333</v>
      </c>
      <c r="CH92" s="177">
        <f t="shared" si="98"/>
        <v>2.9965699</v>
      </c>
    </row>
    <row r="93" spans="1:86">
      <c r="A93" s="12" t="s">
        <v>157</v>
      </c>
      <c r="B93" s="11" t="s">
        <v>38</v>
      </c>
      <c r="C93" s="11"/>
      <c r="D93" s="11" t="s">
        <v>357</v>
      </c>
      <c r="E93" s="13" t="s">
        <v>447</v>
      </c>
      <c r="F93" s="82" t="s">
        <v>448</v>
      </c>
      <c r="G93" s="80">
        <v>6</v>
      </c>
      <c r="H93" s="81" t="s">
        <v>449</v>
      </c>
      <c r="I93" s="81" t="s">
        <v>450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  <c r="V93" s="14">
        <f t="shared" si="91"/>
        <v>36</v>
      </c>
      <c r="W93" s="95">
        <f t="shared" si="92"/>
        <v>0</v>
      </c>
      <c r="X93" s="95">
        <v>0</v>
      </c>
      <c r="Y93" s="95">
        <v>0</v>
      </c>
      <c r="Z93" s="95">
        <v>0</v>
      </c>
      <c r="AA93" s="95">
        <v>0</v>
      </c>
      <c r="AB93" s="95">
        <v>0</v>
      </c>
      <c r="AC93" s="95">
        <v>0</v>
      </c>
      <c r="AD93" s="95">
        <v>0</v>
      </c>
      <c r="AE93" s="95">
        <v>0</v>
      </c>
      <c r="AF93" s="95">
        <v>0</v>
      </c>
      <c r="AG93" s="95">
        <v>0</v>
      </c>
      <c r="AH93" s="95">
        <v>0</v>
      </c>
      <c r="AI93" s="95">
        <v>0</v>
      </c>
      <c r="AJ93" s="95">
        <v>0</v>
      </c>
      <c r="AK93" s="95">
        <v>0</v>
      </c>
      <c r="AL93" s="14">
        <f t="shared" si="83"/>
        <v>42</v>
      </c>
      <c r="AM93" s="108">
        <f t="shared" si="93"/>
        <v>0</v>
      </c>
      <c r="AN93" s="95">
        <v>0</v>
      </c>
      <c r="AO93" s="95">
        <v>0</v>
      </c>
      <c r="AP93" s="95">
        <v>101</v>
      </c>
      <c r="AQ93" s="95">
        <v>79399</v>
      </c>
      <c r="AR93" s="95">
        <v>0</v>
      </c>
      <c r="AS93" s="95">
        <v>0</v>
      </c>
      <c r="AT93" s="95">
        <v>26</v>
      </c>
      <c r="AU93" s="95">
        <v>21174</v>
      </c>
      <c r="AV93" s="95">
        <v>0</v>
      </c>
      <c r="AW93" s="95">
        <v>0</v>
      </c>
      <c r="AX93" s="95">
        <v>0</v>
      </c>
      <c r="AY93" s="95">
        <v>0</v>
      </c>
      <c r="AZ93" s="95">
        <v>0</v>
      </c>
      <c r="BA93" s="95">
        <v>0</v>
      </c>
      <c r="BB93" s="14">
        <f t="shared" si="78"/>
        <v>42</v>
      </c>
      <c r="BC93" s="108">
        <f t="shared" si="79"/>
        <v>127</v>
      </c>
      <c r="BD93" s="95">
        <v>46</v>
      </c>
      <c r="BE93" s="95">
        <v>38154</v>
      </c>
      <c r="BF93" s="95">
        <v>0</v>
      </c>
      <c r="BG93" s="95">
        <v>0</v>
      </c>
      <c r="BH93" s="95">
        <v>5</v>
      </c>
      <c r="BI93" s="95">
        <v>4395</v>
      </c>
      <c r="BJ93" s="95">
        <v>6</v>
      </c>
      <c r="BK93" s="126">
        <v>5994</v>
      </c>
      <c r="BL93" s="95">
        <v>2</v>
      </c>
      <c r="BM93" s="95">
        <v>1698</v>
      </c>
      <c r="BN93" s="95">
        <v>8</v>
      </c>
      <c r="BO93" s="95">
        <v>4092</v>
      </c>
      <c r="BP93" s="95">
        <v>10</v>
      </c>
      <c r="BQ93" s="95">
        <v>6690</v>
      </c>
      <c r="BR93" s="95">
        <v>4</v>
      </c>
      <c r="BS93" s="95">
        <v>3396</v>
      </c>
      <c r="BT93" s="95">
        <v>4</v>
      </c>
      <c r="BU93" s="95">
        <v>3396</v>
      </c>
      <c r="BV93" s="95">
        <v>5</v>
      </c>
      <c r="BW93" s="95">
        <v>2895</v>
      </c>
      <c r="BX93" s="95">
        <v>0</v>
      </c>
      <c r="BY93" s="95">
        <v>0</v>
      </c>
      <c r="BZ93" s="14">
        <f t="shared" si="94"/>
        <v>66</v>
      </c>
      <c r="CA93" s="108">
        <f t="shared" si="95"/>
        <v>90</v>
      </c>
      <c r="CB93" s="152">
        <f t="shared" si="87"/>
        <v>186</v>
      </c>
      <c r="CC93" s="152">
        <f t="shared" si="80"/>
        <v>217</v>
      </c>
      <c r="CD93" s="174">
        <f t="shared" si="77"/>
        <v>1.16666666666667</v>
      </c>
      <c r="CE93" s="175">
        <f t="shared" si="96"/>
        <v>171283</v>
      </c>
      <c r="CF93" s="173">
        <v>0</v>
      </c>
      <c r="CG93" s="176" t="e">
        <f t="shared" si="97"/>
        <v>#DIV/0!</v>
      </c>
      <c r="CH93" s="177">
        <f t="shared" si="98"/>
        <v>1.71283</v>
      </c>
    </row>
    <row r="94" spans="1:86">
      <c r="A94" s="12" t="s">
        <v>25</v>
      </c>
      <c r="B94" s="11" t="s">
        <v>356</v>
      </c>
      <c r="C94" s="11"/>
      <c r="D94" s="11" t="s">
        <v>357</v>
      </c>
      <c r="E94" s="13" t="s">
        <v>34</v>
      </c>
      <c r="F94" s="83" t="s">
        <v>35</v>
      </c>
      <c r="G94" s="80">
        <v>10</v>
      </c>
      <c r="H94" s="81" t="s">
        <v>392</v>
      </c>
      <c r="I94" s="81"/>
      <c r="J94" s="95">
        <v>14</v>
      </c>
      <c r="K94" s="95">
        <v>10386</v>
      </c>
      <c r="L94" s="95">
        <v>25</v>
      </c>
      <c r="M94" s="127">
        <v>20175</v>
      </c>
      <c r="N94" s="95">
        <v>24</v>
      </c>
      <c r="O94" s="95">
        <v>18276</v>
      </c>
      <c r="P94" s="95">
        <v>30</v>
      </c>
      <c r="Q94" s="95">
        <v>25470</v>
      </c>
      <c r="R94" s="95">
        <v>61</v>
      </c>
      <c r="S94" s="95">
        <v>46839</v>
      </c>
      <c r="T94" s="95">
        <v>76</v>
      </c>
      <c r="U94" s="95">
        <v>60924</v>
      </c>
      <c r="V94" s="14">
        <f t="shared" si="91"/>
        <v>60</v>
      </c>
      <c r="W94" s="95">
        <f t="shared" si="92"/>
        <v>230</v>
      </c>
      <c r="X94" s="95">
        <v>58</v>
      </c>
      <c r="Y94" s="95">
        <v>45942</v>
      </c>
      <c r="Z94" s="95">
        <v>81</v>
      </c>
      <c r="AA94" s="95">
        <v>64419</v>
      </c>
      <c r="AB94" s="95">
        <v>75</v>
      </c>
      <c r="AC94" s="95">
        <v>62025</v>
      </c>
      <c r="AD94" s="95">
        <v>62</v>
      </c>
      <c r="AE94" s="95">
        <v>52038</v>
      </c>
      <c r="AF94" s="95">
        <v>133</v>
      </c>
      <c r="AG94" s="95">
        <v>102867</v>
      </c>
      <c r="AH94" s="95">
        <v>33</v>
      </c>
      <c r="AI94" s="95">
        <v>26067</v>
      </c>
      <c r="AJ94" s="95">
        <v>5</v>
      </c>
      <c r="AK94" s="95">
        <v>4395</v>
      </c>
      <c r="AL94" s="14">
        <f t="shared" si="83"/>
        <v>70</v>
      </c>
      <c r="AM94" s="108">
        <f t="shared" si="93"/>
        <v>447</v>
      </c>
      <c r="AN94" s="95">
        <v>0</v>
      </c>
      <c r="AO94" s="95">
        <v>0</v>
      </c>
      <c r="AP94" s="95">
        <v>10</v>
      </c>
      <c r="AQ94" s="95">
        <v>8790</v>
      </c>
      <c r="AR94" s="95">
        <v>0</v>
      </c>
      <c r="AS94" s="95">
        <v>0</v>
      </c>
      <c r="AT94" s="95">
        <v>2</v>
      </c>
      <c r="AU94" s="95">
        <v>998</v>
      </c>
      <c r="AV94" s="95">
        <v>13</v>
      </c>
      <c r="AW94" s="95">
        <v>12487</v>
      </c>
      <c r="AX94" s="95">
        <v>1</v>
      </c>
      <c r="AY94" s="95">
        <v>499</v>
      </c>
      <c r="AZ94" s="95">
        <v>4</v>
      </c>
      <c r="BA94" s="95">
        <v>4396</v>
      </c>
      <c r="BB94" s="14">
        <f t="shared" si="78"/>
        <v>70</v>
      </c>
      <c r="BC94" s="108">
        <f t="shared" si="79"/>
        <v>30</v>
      </c>
      <c r="BD94" s="95">
        <v>1</v>
      </c>
      <c r="BE94" s="95">
        <v>1299</v>
      </c>
      <c r="BF94" s="95">
        <v>4</v>
      </c>
      <c r="BG94" s="95">
        <v>4796</v>
      </c>
      <c r="BH94" s="95">
        <v>3</v>
      </c>
      <c r="BI94" s="95">
        <v>3497</v>
      </c>
      <c r="BJ94" s="95">
        <v>11</v>
      </c>
      <c r="BK94" s="126">
        <v>9889</v>
      </c>
      <c r="BL94" s="95">
        <v>1</v>
      </c>
      <c r="BM94" s="95">
        <v>499</v>
      </c>
      <c r="BN94" s="95">
        <v>3</v>
      </c>
      <c r="BO94" s="95">
        <v>2697</v>
      </c>
      <c r="BP94" s="95">
        <v>3</v>
      </c>
      <c r="BQ94" s="95">
        <v>3497</v>
      </c>
      <c r="BR94" s="95">
        <v>7</v>
      </c>
      <c r="BS94" s="95">
        <v>6693</v>
      </c>
      <c r="BT94" s="95">
        <v>2</v>
      </c>
      <c r="BU94" s="95">
        <v>2198</v>
      </c>
      <c r="BV94" s="95">
        <v>4</v>
      </c>
      <c r="BW94" s="95">
        <v>3996</v>
      </c>
      <c r="BX94" s="95">
        <v>2</v>
      </c>
      <c r="BY94" s="95">
        <v>2598</v>
      </c>
      <c r="BZ94" s="14">
        <f t="shared" si="94"/>
        <v>110</v>
      </c>
      <c r="CA94" s="108">
        <f t="shared" si="95"/>
        <v>41</v>
      </c>
      <c r="CB94" s="152">
        <f t="shared" si="87"/>
        <v>310</v>
      </c>
      <c r="CC94" s="152">
        <f t="shared" si="80"/>
        <v>748</v>
      </c>
      <c r="CD94" s="174">
        <f t="shared" si="77"/>
        <v>2.41290322580645</v>
      </c>
      <c r="CE94" s="175">
        <f t="shared" si="96"/>
        <v>608652</v>
      </c>
      <c r="CF94" s="173">
        <v>383</v>
      </c>
      <c r="CG94" s="176">
        <f t="shared" si="97"/>
        <v>0.953002610966057</v>
      </c>
      <c r="CH94" s="177">
        <f t="shared" si="98"/>
        <v>6.08652</v>
      </c>
    </row>
    <row r="95" spans="1:86">
      <c r="A95" s="12" t="s">
        <v>25</v>
      </c>
      <c r="B95" s="11" t="s">
        <v>356</v>
      </c>
      <c r="C95" s="11" t="s">
        <v>298</v>
      </c>
      <c r="D95" s="11" t="s">
        <v>357</v>
      </c>
      <c r="E95" s="13" t="s">
        <v>36</v>
      </c>
      <c r="F95" s="82" t="s">
        <v>37</v>
      </c>
      <c r="G95" s="80">
        <v>40</v>
      </c>
      <c r="H95" s="81" t="s">
        <v>392</v>
      </c>
      <c r="I95" s="81"/>
      <c r="J95" s="95">
        <v>0</v>
      </c>
      <c r="K95" s="95">
        <v>0</v>
      </c>
      <c r="L95" s="95">
        <v>59</v>
      </c>
      <c r="M95" s="127">
        <v>67878</v>
      </c>
      <c r="N95" s="95">
        <v>55</v>
      </c>
      <c r="O95" s="95">
        <v>63589</v>
      </c>
      <c r="P95" s="95">
        <v>133</v>
      </c>
      <c r="Q95" s="95">
        <v>155154</v>
      </c>
      <c r="R95" s="95">
        <v>123</v>
      </c>
      <c r="S95" s="95">
        <v>147365</v>
      </c>
      <c r="T95" s="95">
        <v>128</v>
      </c>
      <c r="U95" s="95">
        <v>159361</v>
      </c>
      <c r="V95" s="14">
        <f t="shared" si="91"/>
        <v>240</v>
      </c>
      <c r="W95" s="95">
        <f t="shared" si="92"/>
        <v>498</v>
      </c>
      <c r="X95" s="95">
        <v>48</v>
      </c>
      <c r="Y95" s="95">
        <v>64531</v>
      </c>
      <c r="Z95" s="95">
        <v>23</v>
      </c>
      <c r="AA95" s="95">
        <v>30401</v>
      </c>
      <c r="AB95" s="95">
        <v>127</v>
      </c>
      <c r="AC95" s="95">
        <v>169112</v>
      </c>
      <c r="AD95" s="95">
        <v>50</v>
      </c>
      <c r="AE95" s="95">
        <v>70019</v>
      </c>
      <c r="AF95" s="95">
        <v>135</v>
      </c>
      <c r="AG95" s="95">
        <v>167568</v>
      </c>
      <c r="AH95" s="95">
        <v>74</v>
      </c>
      <c r="AI95" s="95">
        <v>84972</v>
      </c>
      <c r="AJ95" s="95">
        <v>68</v>
      </c>
      <c r="AK95" s="95">
        <v>81315</v>
      </c>
      <c r="AL95" s="14">
        <f t="shared" si="83"/>
        <v>280</v>
      </c>
      <c r="AM95" s="108">
        <f t="shared" si="93"/>
        <v>525</v>
      </c>
      <c r="AN95" s="95">
        <v>27</v>
      </c>
      <c r="AO95" s="95">
        <v>37190</v>
      </c>
      <c r="AP95" s="95">
        <v>27</v>
      </c>
      <c r="AQ95" s="95">
        <v>30190</v>
      </c>
      <c r="AR95" s="95">
        <v>5</v>
      </c>
      <c r="AS95" s="95">
        <v>7598</v>
      </c>
      <c r="AT95" s="95">
        <v>12</v>
      </c>
      <c r="AU95" s="95">
        <v>14996</v>
      </c>
      <c r="AV95" s="95">
        <v>5</v>
      </c>
      <c r="AW95" s="95">
        <v>6998</v>
      </c>
      <c r="AX95" s="95">
        <v>58</v>
      </c>
      <c r="AY95" s="95">
        <v>60080</v>
      </c>
      <c r="AZ95" s="95">
        <v>47</v>
      </c>
      <c r="BA95" s="95">
        <v>54782</v>
      </c>
      <c r="BB95" s="14">
        <f t="shared" si="78"/>
        <v>280</v>
      </c>
      <c r="BC95" s="108">
        <f t="shared" si="79"/>
        <v>181</v>
      </c>
      <c r="BD95" s="95">
        <v>15</v>
      </c>
      <c r="BE95" s="95">
        <v>21694</v>
      </c>
      <c r="BF95" s="95">
        <v>27</v>
      </c>
      <c r="BG95" s="95">
        <v>31690</v>
      </c>
      <c r="BH95" s="95">
        <v>34</v>
      </c>
      <c r="BI95" s="95">
        <v>35888</v>
      </c>
      <c r="BJ95" s="95">
        <v>27</v>
      </c>
      <c r="BK95" s="126">
        <v>33690</v>
      </c>
      <c r="BL95" s="95">
        <v>20</v>
      </c>
      <c r="BM95" s="95">
        <v>23892</v>
      </c>
      <c r="BN95" s="95">
        <v>80</v>
      </c>
      <c r="BO95" s="95">
        <v>102928</v>
      </c>
      <c r="BP95" s="95">
        <v>105</v>
      </c>
      <c r="BQ95" s="95">
        <v>127362</v>
      </c>
      <c r="BR95" s="95">
        <v>28</v>
      </c>
      <c r="BS95" s="95">
        <v>31849</v>
      </c>
      <c r="BT95" s="95">
        <v>31</v>
      </c>
      <c r="BU95" s="95">
        <v>44238</v>
      </c>
      <c r="BV95" s="95">
        <v>34</v>
      </c>
      <c r="BW95" s="95">
        <v>49675</v>
      </c>
      <c r="BX95" s="95">
        <v>54</v>
      </c>
      <c r="BY95" s="95">
        <v>56380</v>
      </c>
      <c r="BZ95" s="14">
        <f t="shared" si="94"/>
        <v>440</v>
      </c>
      <c r="CA95" s="108">
        <f t="shared" si="95"/>
        <v>455</v>
      </c>
      <c r="CB95" s="152">
        <f t="shared" si="87"/>
        <v>1240</v>
      </c>
      <c r="CC95" s="152">
        <f t="shared" si="80"/>
        <v>1659</v>
      </c>
      <c r="CD95" s="174">
        <f t="shared" si="77"/>
        <v>1.33790322580645</v>
      </c>
      <c r="CE95" s="175">
        <f t="shared" si="96"/>
        <v>2032385</v>
      </c>
      <c r="CF95" s="173">
        <v>968</v>
      </c>
      <c r="CG95" s="176">
        <f t="shared" si="97"/>
        <v>0.713842975206612</v>
      </c>
      <c r="CH95" s="177">
        <f t="shared" si="98"/>
        <v>20.32385</v>
      </c>
    </row>
    <row r="96" spans="1:86">
      <c r="A96" s="12" t="s">
        <v>25</v>
      </c>
      <c r="B96" s="11" t="s">
        <v>356</v>
      </c>
      <c r="C96" s="11" t="s">
        <v>298</v>
      </c>
      <c r="D96" s="11" t="s">
        <v>357</v>
      </c>
      <c r="E96" s="13" t="s">
        <v>53</v>
      </c>
      <c r="F96" s="82" t="s">
        <v>54</v>
      </c>
      <c r="G96" s="80">
        <v>22</v>
      </c>
      <c r="H96" s="81" t="s">
        <v>451</v>
      </c>
      <c r="I96" s="81" t="s">
        <v>452</v>
      </c>
      <c r="J96" s="95">
        <v>6</v>
      </c>
      <c r="K96" s="95">
        <v>4794</v>
      </c>
      <c r="L96" s="95">
        <v>24</v>
      </c>
      <c r="M96" s="127">
        <v>17076</v>
      </c>
      <c r="N96" s="95">
        <v>38</v>
      </c>
      <c r="O96" s="95">
        <v>31362</v>
      </c>
      <c r="P96" s="95">
        <v>37</v>
      </c>
      <c r="Q96" s="95">
        <v>27363</v>
      </c>
      <c r="R96" s="95">
        <v>50</v>
      </c>
      <c r="S96" s="95">
        <v>43050</v>
      </c>
      <c r="T96" s="95">
        <v>92</v>
      </c>
      <c r="U96" s="95">
        <v>80508</v>
      </c>
      <c r="V96" s="14">
        <f t="shared" si="91"/>
        <v>132</v>
      </c>
      <c r="W96" s="95">
        <f t="shared" si="92"/>
        <v>247</v>
      </c>
      <c r="X96" s="95">
        <v>67</v>
      </c>
      <c r="Y96" s="95">
        <v>42357</v>
      </c>
      <c r="Z96" s="95">
        <v>55</v>
      </c>
      <c r="AA96" s="95">
        <v>46245</v>
      </c>
      <c r="AB96" s="95">
        <v>34</v>
      </c>
      <c r="AC96" s="95">
        <v>28566</v>
      </c>
      <c r="AD96" s="95">
        <v>43</v>
      </c>
      <c r="AE96" s="95">
        <v>35157</v>
      </c>
      <c r="AF96" s="95">
        <v>144</v>
      </c>
      <c r="AG96" s="95">
        <v>121656</v>
      </c>
      <c r="AH96" s="95">
        <v>30</v>
      </c>
      <c r="AI96" s="95">
        <v>22170</v>
      </c>
      <c r="AJ96" s="95">
        <v>6</v>
      </c>
      <c r="AK96" s="95">
        <v>2694</v>
      </c>
      <c r="AL96" s="14">
        <f t="shared" si="83"/>
        <v>154</v>
      </c>
      <c r="AM96" s="108">
        <f t="shared" si="93"/>
        <v>379</v>
      </c>
      <c r="AN96" s="95">
        <v>10</v>
      </c>
      <c r="AO96" s="95">
        <v>9690</v>
      </c>
      <c r="AP96" s="95">
        <v>8</v>
      </c>
      <c r="AQ96" s="95">
        <v>6192</v>
      </c>
      <c r="AR96" s="95">
        <v>26</v>
      </c>
      <c r="AS96" s="95">
        <v>21174</v>
      </c>
      <c r="AT96" s="95">
        <v>3</v>
      </c>
      <c r="AU96" s="95">
        <v>2097</v>
      </c>
      <c r="AV96" s="95">
        <v>3</v>
      </c>
      <c r="AW96" s="95">
        <v>1497</v>
      </c>
      <c r="AX96" s="95">
        <v>8</v>
      </c>
      <c r="AY96" s="95">
        <v>7992</v>
      </c>
      <c r="AZ96" s="95">
        <v>61</v>
      </c>
      <c r="BA96" s="95">
        <v>43239</v>
      </c>
      <c r="BB96" s="14">
        <f t="shared" si="78"/>
        <v>154</v>
      </c>
      <c r="BC96" s="108">
        <f t="shared" si="79"/>
        <v>119</v>
      </c>
      <c r="BD96" s="95">
        <v>3</v>
      </c>
      <c r="BE96" s="95">
        <v>2997</v>
      </c>
      <c r="BF96" s="95">
        <v>5</v>
      </c>
      <c r="BG96" s="95">
        <v>4095</v>
      </c>
      <c r="BH96" s="95">
        <v>8</v>
      </c>
      <c r="BI96" s="95">
        <v>5892</v>
      </c>
      <c r="BJ96" s="95">
        <v>7</v>
      </c>
      <c r="BK96" s="126">
        <v>6093</v>
      </c>
      <c r="BL96" s="95">
        <v>10</v>
      </c>
      <c r="BM96" s="95">
        <v>6690</v>
      </c>
      <c r="BN96" s="95">
        <v>5</v>
      </c>
      <c r="BO96" s="95">
        <v>2895</v>
      </c>
      <c r="BP96" s="95">
        <v>0</v>
      </c>
      <c r="BQ96" s="95">
        <v>0</v>
      </c>
      <c r="BR96" s="95">
        <v>0</v>
      </c>
      <c r="BS96" s="95">
        <v>0</v>
      </c>
      <c r="BT96" s="95">
        <v>0</v>
      </c>
      <c r="BU96" s="95">
        <v>0</v>
      </c>
      <c r="BV96" s="95">
        <v>0</v>
      </c>
      <c r="BW96" s="95">
        <v>0</v>
      </c>
      <c r="BX96" s="95">
        <v>0</v>
      </c>
      <c r="BY96" s="95">
        <v>0</v>
      </c>
      <c r="BZ96" s="14">
        <f t="shared" si="94"/>
        <v>242</v>
      </c>
      <c r="CA96" s="108">
        <f t="shared" si="95"/>
        <v>38</v>
      </c>
      <c r="CB96" s="152">
        <f t="shared" si="87"/>
        <v>682</v>
      </c>
      <c r="CC96" s="152">
        <f t="shared" si="80"/>
        <v>783</v>
      </c>
      <c r="CD96" s="174">
        <f t="shared" si="77"/>
        <v>1.14809384164223</v>
      </c>
      <c r="CE96" s="175">
        <f t="shared" si="96"/>
        <v>623541</v>
      </c>
      <c r="CF96" s="173">
        <v>649</v>
      </c>
      <c r="CG96" s="176">
        <f t="shared" si="97"/>
        <v>0.206471494607088</v>
      </c>
      <c r="CH96" s="177">
        <f t="shared" si="98"/>
        <v>6.23541</v>
      </c>
    </row>
    <row r="97" spans="1:86">
      <c r="A97" s="12" t="s">
        <v>55</v>
      </c>
      <c r="B97" s="11" t="s">
        <v>356</v>
      </c>
      <c r="C97" s="11" t="s">
        <v>298</v>
      </c>
      <c r="D97" s="11" t="s">
        <v>357</v>
      </c>
      <c r="E97" s="13" t="s">
        <v>66</v>
      </c>
      <c r="F97" s="82" t="s">
        <v>67</v>
      </c>
      <c r="G97" s="80">
        <v>12</v>
      </c>
      <c r="H97" s="81"/>
      <c r="I97" s="81"/>
      <c r="J97" s="95">
        <v>11</v>
      </c>
      <c r="K97" s="95">
        <v>10089</v>
      </c>
      <c r="L97" s="95">
        <v>8</v>
      </c>
      <c r="M97" s="127">
        <v>7392</v>
      </c>
      <c r="N97" s="95">
        <v>2</v>
      </c>
      <c r="O97" s="95">
        <v>1398</v>
      </c>
      <c r="P97" s="95">
        <v>0</v>
      </c>
      <c r="Q97" s="95">
        <v>0</v>
      </c>
      <c r="R97" s="95">
        <v>9</v>
      </c>
      <c r="S97" s="95">
        <v>7791</v>
      </c>
      <c r="T97" s="95">
        <v>23</v>
      </c>
      <c r="U97" s="95">
        <v>19077</v>
      </c>
      <c r="V97" s="14">
        <f t="shared" si="91"/>
        <v>72</v>
      </c>
      <c r="W97" s="95">
        <f t="shared" si="92"/>
        <v>53</v>
      </c>
      <c r="X97" s="95">
        <v>11</v>
      </c>
      <c r="Y97" s="95">
        <v>8589</v>
      </c>
      <c r="Z97" s="95">
        <v>6</v>
      </c>
      <c r="AA97" s="95">
        <v>5094</v>
      </c>
      <c r="AB97" s="95">
        <v>10</v>
      </c>
      <c r="AC97" s="95">
        <v>7890</v>
      </c>
      <c r="AD97" s="95">
        <v>27</v>
      </c>
      <c r="AE97" s="95">
        <v>22173</v>
      </c>
      <c r="AF97" s="95">
        <v>37</v>
      </c>
      <c r="AG97" s="95">
        <v>30663</v>
      </c>
      <c r="AH97" s="95">
        <v>9</v>
      </c>
      <c r="AI97" s="95">
        <v>6291</v>
      </c>
      <c r="AJ97" s="95">
        <v>12</v>
      </c>
      <c r="AK97" s="95">
        <v>10188</v>
      </c>
      <c r="AL97" s="14">
        <f t="shared" si="83"/>
        <v>84</v>
      </c>
      <c r="AM97" s="108">
        <f t="shared" si="93"/>
        <v>112</v>
      </c>
      <c r="AN97" s="95">
        <v>5</v>
      </c>
      <c r="AO97" s="95">
        <v>4395</v>
      </c>
      <c r="AP97" s="95">
        <v>0</v>
      </c>
      <c r="AQ97" s="95">
        <v>0</v>
      </c>
      <c r="AR97" s="95">
        <v>11</v>
      </c>
      <c r="AS97" s="95">
        <v>10289</v>
      </c>
      <c r="AT97" s="95">
        <v>8</v>
      </c>
      <c r="AU97" s="95">
        <v>8392</v>
      </c>
      <c r="AV97" s="95">
        <v>2</v>
      </c>
      <c r="AW97" s="95">
        <v>1798</v>
      </c>
      <c r="AX97" s="95">
        <v>0</v>
      </c>
      <c r="AY97" s="95">
        <v>0</v>
      </c>
      <c r="AZ97" s="95">
        <v>14</v>
      </c>
      <c r="BA97" s="95">
        <v>15786</v>
      </c>
      <c r="BB97" s="14">
        <f t="shared" si="78"/>
        <v>84</v>
      </c>
      <c r="BC97" s="108">
        <f t="shared" si="79"/>
        <v>40</v>
      </c>
      <c r="BD97" s="95">
        <v>5</v>
      </c>
      <c r="BE97" s="95">
        <v>4495</v>
      </c>
      <c r="BF97" s="95">
        <v>0</v>
      </c>
      <c r="BG97" s="95">
        <v>0</v>
      </c>
      <c r="BH97" s="95">
        <v>16</v>
      </c>
      <c r="BI97" s="95">
        <v>17184</v>
      </c>
      <c r="BJ97" s="95">
        <v>5</v>
      </c>
      <c r="BK97" s="126">
        <v>4495</v>
      </c>
      <c r="BL97" s="95">
        <v>20</v>
      </c>
      <c r="BM97" s="95">
        <v>21980</v>
      </c>
      <c r="BN97" s="95">
        <v>12</v>
      </c>
      <c r="BO97" s="95">
        <v>12788</v>
      </c>
      <c r="BP97" s="95">
        <v>12</v>
      </c>
      <c r="BQ97" s="95">
        <v>13988</v>
      </c>
      <c r="BR97" s="95">
        <v>0</v>
      </c>
      <c r="BS97" s="95">
        <v>0</v>
      </c>
      <c r="BT97" s="95">
        <v>4</v>
      </c>
      <c r="BU97" s="95">
        <v>5196</v>
      </c>
      <c r="BV97" s="95">
        <v>7</v>
      </c>
      <c r="BW97" s="95">
        <v>8293</v>
      </c>
      <c r="BX97" s="95">
        <v>7</v>
      </c>
      <c r="BY97" s="95">
        <v>7893</v>
      </c>
      <c r="BZ97" s="14">
        <f t="shared" si="94"/>
        <v>132</v>
      </c>
      <c r="CA97" s="108">
        <f t="shared" si="95"/>
        <v>88</v>
      </c>
      <c r="CB97" s="152">
        <f t="shared" si="87"/>
        <v>372</v>
      </c>
      <c r="CC97" s="152">
        <f t="shared" si="80"/>
        <v>293</v>
      </c>
      <c r="CD97" s="174">
        <f t="shared" si="77"/>
        <v>0.787634408602151</v>
      </c>
      <c r="CE97" s="175">
        <f t="shared" si="96"/>
        <v>273607</v>
      </c>
      <c r="CF97" s="173">
        <v>0</v>
      </c>
      <c r="CG97" s="176" t="e">
        <f t="shared" si="97"/>
        <v>#DIV/0!</v>
      </c>
      <c r="CH97" s="177">
        <f t="shared" si="98"/>
        <v>2.73607</v>
      </c>
    </row>
    <row r="98" spans="1:86">
      <c r="A98" s="12" t="s">
        <v>111</v>
      </c>
      <c r="B98" s="11" t="s">
        <v>356</v>
      </c>
      <c r="C98" s="11" t="s">
        <v>298</v>
      </c>
      <c r="D98" s="11" t="s">
        <v>357</v>
      </c>
      <c r="E98" s="13" t="s">
        <v>116</v>
      </c>
      <c r="F98" s="82" t="s">
        <v>117</v>
      </c>
      <c r="G98" s="80">
        <v>23</v>
      </c>
      <c r="H98" s="81" t="s">
        <v>453</v>
      </c>
      <c r="I98" s="81" t="s">
        <v>454</v>
      </c>
      <c r="J98" s="95">
        <v>36</v>
      </c>
      <c r="K98" s="95">
        <v>42466</v>
      </c>
      <c r="L98" s="95">
        <v>37</v>
      </c>
      <c r="M98" s="127">
        <v>44795</v>
      </c>
      <c r="N98" s="95">
        <v>14</v>
      </c>
      <c r="O98" s="95">
        <v>15395</v>
      </c>
      <c r="P98" s="95">
        <v>40</v>
      </c>
      <c r="Q98" s="95">
        <v>43443</v>
      </c>
      <c r="R98" s="95">
        <v>32</v>
      </c>
      <c r="S98" s="95">
        <v>35966</v>
      </c>
      <c r="T98" s="95">
        <v>60</v>
      </c>
      <c r="U98" s="95">
        <v>72365</v>
      </c>
      <c r="V98" s="14">
        <f t="shared" si="91"/>
        <v>138</v>
      </c>
      <c r="W98" s="95">
        <f t="shared" si="92"/>
        <v>219</v>
      </c>
      <c r="X98" s="95">
        <v>31</v>
      </c>
      <c r="Y98" s="95">
        <v>38188</v>
      </c>
      <c r="Z98" s="95">
        <v>21</v>
      </c>
      <c r="AA98" s="95">
        <v>23432</v>
      </c>
      <c r="AB98" s="95">
        <v>24</v>
      </c>
      <c r="AC98" s="95">
        <v>26770</v>
      </c>
      <c r="AD98" s="95">
        <v>20</v>
      </c>
      <c r="AE98" s="95">
        <v>21882</v>
      </c>
      <c r="AF98" s="95">
        <v>23</v>
      </c>
      <c r="AG98" s="95">
        <v>26631</v>
      </c>
      <c r="AH98" s="95">
        <v>24</v>
      </c>
      <c r="AI98" s="95">
        <v>26981</v>
      </c>
      <c r="AJ98" s="95">
        <v>71</v>
      </c>
      <c r="AK98" s="95">
        <v>81201</v>
      </c>
      <c r="AL98" s="14">
        <f t="shared" si="83"/>
        <v>161</v>
      </c>
      <c r="AM98" s="108">
        <f t="shared" si="93"/>
        <v>214</v>
      </c>
      <c r="AN98" s="95">
        <v>53</v>
      </c>
      <c r="AO98" s="95">
        <v>57369</v>
      </c>
      <c r="AP98" s="95">
        <v>11</v>
      </c>
      <c r="AQ98" s="95">
        <v>13735</v>
      </c>
      <c r="AR98" s="95">
        <v>39</v>
      </c>
      <c r="AS98" s="95">
        <v>41463</v>
      </c>
      <c r="AT98" s="95">
        <v>30</v>
      </c>
      <c r="AU98" s="95">
        <v>31428</v>
      </c>
      <c r="AV98" s="95">
        <v>30</v>
      </c>
      <c r="AW98" s="95">
        <v>31708</v>
      </c>
      <c r="AX98" s="95">
        <v>35</v>
      </c>
      <c r="AY98" s="95">
        <v>37787</v>
      </c>
      <c r="AZ98" s="95">
        <v>97</v>
      </c>
      <c r="BA98" s="95">
        <v>107244</v>
      </c>
      <c r="BB98" s="14">
        <f t="shared" ref="BB98:BB103" si="99">(G98*7)</f>
        <v>161</v>
      </c>
      <c r="BC98" s="108">
        <f t="shared" ref="BC98:BC103" si="100">AN98+AP98+AR98+AT98+AV98+AX98+AZ98</f>
        <v>295</v>
      </c>
      <c r="BD98" s="95">
        <v>33</v>
      </c>
      <c r="BE98" s="95">
        <v>36746</v>
      </c>
      <c r="BF98" s="95">
        <v>25</v>
      </c>
      <c r="BG98" s="95">
        <v>29110</v>
      </c>
      <c r="BH98" s="95">
        <v>53</v>
      </c>
      <c r="BI98" s="95">
        <v>56837</v>
      </c>
      <c r="BJ98" s="95">
        <v>27</v>
      </c>
      <c r="BK98" s="126">
        <v>30399</v>
      </c>
      <c r="BL98" s="95">
        <v>25</v>
      </c>
      <c r="BM98" s="95">
        <v>27470</v>
      </c>
      <c r="BN98" s="95">
        <v>66</v>
      </c>
      <c r="BO98" s="95">
        <v>73673</v>
      </c>
      <c r="BP98" s="95">
        <v>88</v>
      </c>
      <c r="BQ98" s="95">
        <v>107253</v>
      </c>
      <c r="BR98" s="95">
        <v>46</v>
      </c>
      <c r="BS98" s="95">
        <v>58692</v>
      </c>
      <c r="BT98" s="95">
        <v>54</v>
      </c>
      <c r="BU98" s="95">
        <v>63238</v>
      </c>
      <c r="BV98" s="95">
        <v>101</v>
      </c>
      <c r="BW98" s="95">
        <v>115438</v>
      </c>
      <c r="BX98" s="95">
        <v>92</v>
      </c>
      <c r="BY98" s="95">
        <v>104931</v>
      </c>
      <c r="BZ98" s="14">
        <f t="shared" si="94"/>
        <v>253</v>
      </c>
      <c r="CA98" s="108">
        <f t="shared" si="95"/>
        <v>610</v>
      </c>
      <c r="CB98" s="152">
        <f t="shared" si="87"/>
        <v>713</v>
      </c>
      <c r="CC98" s="152">
        <f t="shared" ref="CC98:CC103" si="101">W98+AM98+BC98+CA98</f>
        <v>1338</v>
      </c>
      <c r="CD98" s="174">
        <f t="shared" ref="CD98:CD103" si="102">CC98/CB98</f>
        <v>1.8765778401122</v>
      </c>
      <c r="CE98" s="175">
        <f t="shared" si="96"/>
        <v>1524036</v>
      </c>
      <c r="CF98" s="173">
        <v>422</v>
      </c>
      <c r="CG98" s="176">
        <f t="shared" si="97"/>
        <v>2.17061611374408</v>
      </c>
      <c r="CH98" s="177">
        <f t="shared" si="98"/>
        <v>15.24036</v>
      </c>
    </row>
    <row r="99" spans="1:86">
      <c r="A99" s="12" t="s">
        <v>157</v>
      </c>
      <c r="B99" s="11" t="s">
        <v>356</v>
      </c>
      <c r="C99" s="11"/>
      <c r="D99" s="11" t="s">
        <v>357</v>
      </c>
      <c r="E99" s="13" t="s">
        <v>185</v>
      </c>
      <c r="F99" s="83" t="s">
        <v>186</v>
      </c>
      <c r="G99" s="80">
        <v>10</v>
      </c>
      <c r="H99" s="81" t="s">
        <v>455</v>
      </c>
      <c r="I99" s="81" t="s">
        <v>456</v>
      </c>
      <c r="J99" s="95">
        <v>4</v>
      </c>
      <c r="K99" s="95">
        <v>3096</v>
      </c>
      <c r="L99" s="95">
        <v>9</v>
      </c>
      <c r="M99" s="127">
        <v>6591</v>
      </c>
      <c r="N99" s="95">
        <v>5</v>
      </c>
      <c r="O99" s="95">
        <v>4095</v>
      </c>
      <c r="P99" s="95">
        <v>7</v>
      </c>
      <c r="Q99" s="95">
        <v>4293</v>
      </c>
      <c r="R99" s="95">
        <v>0</v>
      </c>
      <c r="S99" s="95">
        <v>0</v>
      </c>
      <c r="T99" s="95">
        <v>32</v>
      </c>
      <c r="U99" s="95">
        <v>25068</v>
      </c>
      <c r="V99" s="14">
        <f t="shared" si="91"/>
        <v>60</v>
      </c>
      <c r="W99" s="95">
        <f t="shared" si="92"/>
        <v>57</v>
      </c>
      <c r="X99" s="95">
        <v>8</v>
      </c>
      <c r="Y99" s="95">
        <v>5592</v>
      </c>
      <c r="Z99" s="95">
        <v>2</v>
      </c>
      <c r="AA99" s="95">
        <v>1698</v>
      </c>
      <c r="AB99" s="95">
        <v>17</v>
      </c>
      <c r="AC99" s="95">
        <v>12483</v>
      </c>
      <c r="AD99" s="95">
        <v>17</v>
      </c>
      <c r="AE99" s="95">
        <v>13683</v>
      </c>
      <c r="AF99" s="95">
        <v>9</v>
      </c>
      <c r="AG99" s="95">
        <v>5691</v>
      </c>
      <c r="AH99" s="95">
        <v>23</v>
      </c>
      <c r="AI99" s="95">
        <v>17177</v>
      </c>
      <c r="AJ99" s="95">
        <v>8</v>
      </c>
      <c r="AK99" s="95">
        <v>6192</v>
      </c>
      <c r="AL99" s="14">
        <f>(G99*7)</f>
        <v>70</v>
      </c>
      <c r="AM99" s="108">
        <f t="shared" ref="AM99:AM130" si="103">X99+Z99+AB99+AD99+AF99+AH99+AJ99</f>
        <v>84</v>
      </c>
      <c r="AN99" s="95">
        <v>5</v>
      </c>
      <c r="AO99" s="95">
        <v>2895</v>
      </c>
      <c r="AP99" s="95">
        <v>9</v>
      </c>
      <c r="AQ99" s="95">
        <v>5991</v>
      </c>
      <c r="AR99" s="95">
        <v>5</v>
      </c>
      <c r="AS99" s="95">
        <v>3195</v>
      </c>
      <c r="AT99" s="95">
        <v>5</v>
      </c>
      <c r="AU99" s="95">
        <v>4095</v>
      </c>
      <c r="AV99" s="95">
        <v>6</v>
      </c>
      <c r="AW99" s="95">
        <v>4494</v>
      </c>
      <c r="AX99" s="95">
        <v>8</v>
      </c>
      <c r="AY99" s="95">
        <v>6792</v>
      </c>
      <c r="AZ99" s="95">
        <v>3</v>
      </c>
      <c r="BA99" s="95">
        <v>2097</v>
      </c>
      <c r="BB99" s="14">
        <f t="shared" si="99"/>
        <v>70</v>
      </c>
      <c r="BC99" s="108">
        <f t="shared" si="100"/>
        <v>41</v>
      </c>
      <c r="BD99" s="95">
        <v>49</v>
      </c>
      <c r="BE99" s="95">
        <v>45951</v>
      </c>
      <c r="BF99" s="95">
        <v>11</v>
      </c>
      <c r="BG99" s="95">
        <v>8889</v>
      </c>
      <c r="BH99" s="95">
        <v>8</v>
      </c>
      <c r="BI99" s="95">
        <v>6792</v>
      </c>
      <c r="BJ99" s="95">
        <v>16</v>
      </c>
      <c r="BK99" s="126">
        <v>9984</v>
      </c>
      <c r="BL99" s="95">
        <v>62</v>
      </c>
      <c r="BM99" s="95">
        <v>48138</v>
      </c>
      <c r="BN99" s="95">
        <v>25</v>
      </c>
      <c r="BO99" s="95">
        <v>22775</v>
      </c>
      <c r="BP99" s="95">
        <v>36</v>
      </c>
      <c r="BQ99" s="95">
        <v>31464</v>
      </c>
      <c r="BR99" s="95">
        <v>9</v>
      </c>
      <c r="BS99" s="95">
        <v>9291</v>
      </c>
      <c r="BT99" s="95">
        <v>26</v>
      </c>
      <c r="BU99" s="95">
        <v>23574</v>
      </c>
      <c r="BV99" s="95">
        <v>21</v>
      </c>
      <c r="BW99" s="95">
        <v>17979</v>
      </c>
      <c r="BX99" s="95">
        <v>20</v>
      </c>
      <c r="BY99" s="95">
        <v>20480</v>
      </c>
      <c r="BZ99" s="14">
        <f t="shared" si="94"/>
        <v>110</v>
      </c>
      <c r="CA99" s="108">
        <f t="shared" ref="CA99:CA130" si="104">BD99+BF99+BH99+BJ99+BL99+BN99+BP99+BR99+BT99+BV99+BX99</f>
        <v>283</v>
      </c>
      <c r="CB99" s="152">
        <f>V99+AL99+BB99+BZ99</f>
        <v>310</v>
      </c>
      <c r="CC99" s="152">
        <f t="shared" si="101"/>
        <v>465</v>
      </c>
      <c r="CD99" s="174">
        <f t="shared" si="102"/>
        <v>1.5</v>
      </c>
      <c r="CE99" s="175">
        <f t="shared" ref="CE99:CE130" si="105">K99+M99+O99+Q99+S99+U99+Y99+AA99+AC99+AE99+AG99+AI99+AK99+AO99+AQ99+AS99+AU99+AW99+AY99+BA99+BE99+BG99+BI99+BK99+BM99+BO99+BQ99+BS99+BU99+BW99+BY99</f>
        <v>380535</v>
      </c>
      <c r="CF99" s="173">
        <v>177</v>
      </c>
      <c r="CG99" s="176">
        <f t="shared" ref="CG99:CG130" si="106">(CC99-CF99)/CF99</f>
        <v>1.6271186440678</v>
      </c>
      <c r="CH99" s="177">
        <f t="shared" ref="CH99:CH130" si="107">CE99/100000</f>
        <v>3.80535</v>
      </c>
    </row>
    <row r="100" spans="1:86">
      <c r="A100" s="12" t="s">
        <v>157</v>
      </c>
      <c r="B100" s="11" t="s">
        <v>356</v>
      </c>
      <c r="C100" s="11" t="s">
        <v>298</v>
      </c>
      <c r="D100" s="11" t="s">
        <v>357</v>
      </c>
      <c r="E100" s="13" t="s">
        <v>189</v>
      </c>
      <c r="F100" s="83" t="s">
        <v>190</v>
      </c>
      <c r="G100" s="80">
        <v>12</v>
      </c>
      <c r="H100" s="81" t="s">
        <v>457</v>
      </c>
      <c r="I100" s="81" t="s">
        <v>458</v>
      </c>
      <c r="J100" s="95">
        <v>10</v>
      </c>
      <c r="K100" s="95">
        <v>7590</v>
      </c>
      <c r="L100" s="95">
        <v>17</v>
      </c>
      <c r="M100" s="127">
        <v>14883</v>
      </c>
      <c r="N100" s="95">
        <v>7</v>
      </c>
      <c r="O100" s="95">
        <v>5193</v>
      </c>
      <c r="P100" s="95">
        <v>3</v>
      </c>
      <c r="Q100" s="95">
        <v>2397</v>
      </c>
      <c r="R100" s="95">
        <v>4</v>
      </c>
      <c r="S100" s="95">
        <v>3096</v>
      </c>
      <c r="T100" s="95">
        <v>7</v>
      </c>
      <c r="U100" s="95">
        <v>4893</v>
      </c>
      <c r="V100" s="14">
        <f t="shared" si="91"/>
        <v>72</v>
      </c>
      <c r="W100" s="95">
        <f t="shared" si="92"/>
        <v>48</v>
      </c>
      <c r="X100" s="95">
        <v>12</v>
      </c>
      <c r="Y100" s="95">
        <v>7788</v>
      </c>
      <c r="Z100" s="95">
        <v>8</v>
      </c>
      <c r="AA100" s="95">
        <v>4992</v>
      </c>
      <c r="AB100" s="95">
        <v>2</v>
      </c>
      <c r="AC100" s="95">
        <v>1698</v>
      </c>
      <c r="AD100" s="95">
        <v>7</v>
      </c>
      <c r="AE100" s="95">
        <v>5493</v>
      </c>
      <c r="AF100" s="95">
        <v>11</v>
      </c>
      <c r="AG100" s="95">
        <v>7989</v>
      </c>
      <c r="AH100" s="95">
        <v>17</v>
      </c>
      <c r="AI100" s="95">
        <v>10983</v>
      </c>
      <c r="AJ100" s="95">
        <v>16</v>
      </c>
      <c r="AK100" s="95">
        <v>11184</v>
      </c>
      <c r="AL100" s="14">
        <f>(G100*7)</f>
        <v>84</v>
      </c>
      <c r="AM100" s="108">
        <f t="shared" si="103"/>
        <v>73</v>
      </c>
      <c r="AN100" s="95">
        <v>1</v>
      </c>
      <c r="AO100" s="95">
        <v>399</v>
      </c>
      <c r="AP100" s="95">
        <v>14</v>
      </c>
      <c r="AQ100" s="95">
        <v>8286</v>
      </c>
      <c r="AR100" s="95">
        <v>5</v>
      </c>
      <c r="AS100" s="95">
        <v>3695</v>
      </c>
      <c r="AT100" s="95">
        <v>12</v>
      </c>
      <c r="AU100" s="95">
        <v>12788</v>
      </c>
      <c r="AV100" s="95">
        <v>1</v>
      </c>
      <c r="AW100" s="95">
        <v>1299</v>
      </c>
      <c r="AX100" s="95">
        <v>3</v>
      </c>
      <c r="AY100" s="95">
        <v>3897</v>
      </c>
      <c r="AZ100" s="95">
        <v>5</v>
      </c>
      <c r="BA100" s="95">
        <v>4495</v>
      </c>
      <c r="BB100" s="14">
        <f t="shared" si="99"/>
        <v>84</v>
      </c>
      <c r="BC100" s="108">
        <f t="shared" si="100"/>
        <v>41</v>
      </c>
      <c r="BD100" s="95">
        <v>1</v>
      </c>
      <c r="BE100" s="95">
        <v>899</v>
      </c>
      <c r="BF100" s="95">
        <v>19</v>
      </c>
      <c r="BG100" s="95">
        <v>15881</v>
      </c>
      <c r="BH100" s="95">
        <v>1</v>
      </c>
      <c r="BI100" s="95">
        <v>999</v>
      </c>
      <c r="BJ100" s="95">
        <v>8</v>
      </c>
      <c r="BK100" s="126">
        <v>5592</v>
      </c>
      <c r="BL100" s="95">
        <v>10</v>
      </c>
      <c r="BM100" s="95">
        <v>6390</v>
      </c>
      <c r="BN100" s="95">
        <v>7</v>
      </c>
      <c r="BO100" s="95">
        <v>5193</v>
      </c>
      <c r="BP100" s="95">
        <v>12</v>
      </c>
      <c r="BQ100" s="95">
        <v>8688</v>
      </c>
      <c r="BR100" s="95">
        <v>17</v>
      </c>
      <c r="BS100" s="95">
        <v>13683</v>
      </c>
      <c r="BT100" s="95">
        <v>9</v>
      </c>
      <c r="BU100" s="95">
        <v>5991</v>
      </c>
      <c r="BV100" s="95">
        <v>16</v>
      </c>
      <c r="BW100" s="95">
        <v>13884</v>
      </c>
      <c r="BX100" s="95">
        <v>6</v>
      </c>
      <c r="BY100" s="95">
        <v>4494</v>
      </c>
      <c r="BZ100" s="14">
        <f t="shared" ref="BZ100:BZ131" si="108">(G100*11)</f>
        <v>132</v>
      </c>
      <c r="CA100" s="108">
        <f t="shared" si="104"/>
        <v>106</v>
      </c>
      <c r="CB100" s="152">
        <f>V100+AL100+BB100+BZ100</f>
        <v>372</v>
      </c>
      <c r="CC100" s="152">
        <f t="shared" si="101"/>
        <v>268</v>
      </c>
      <c r="CD100" s="174">
        <f t="shared" si="102"/>
        <v>0.720430107526882</v>
      </c>
      <c r="CE100" s="175">
        <f t="shared" si="105"/>
        <v>204732</v>
      </c>
      <c r="CF100" s="173">
        <v>93</v>
      </c>
      <c r="CG100" s="176">
        <f t="shared" si="106"/>
        <v>1.88172043010753</v>
      </c>
      <c r="CH100" s="177">
        <f t="shared" si="107"/>
        <v>2.04732</v>
      </c>
    </row>
    <row r="101" spans="1:86">
      <c r="A101" s="12" t="s">
        <v>157</v>
      </c>
      <c r="B101" s="11" t="s">
        <v>356</v>
      </c>
      <c r="C101" s="11" t="s">
        <v>298</v>
      </c>
      <c r="D101" s="11" t="s">
        <v>357</v>
      </c>
      <c r="E101" s="13" t="s">
        <v>193</v>
      </c>
      <c r="F101" s="82" t="s">
        <v>194</v>
      </c>
      <c r="G101" s="80">
        <v>14</v>
      </c>
      <c r="H101" s="81" t="s">
        <v>459</v>
      </c>
      <c r="I101" s="81" t="s">
        <v>460</v>
      </c>
      <c r="J101" s="95">
        <v>16</v>
      </c>
      <c r="K101" s="95">
        <v>10884</v>
      </c>
      <c r="L101" s="95">
        <v>17</v>
      </c>
      <c r="M101" s="127">
        <v>13983</v>
      </c>
      <c r="N101" s="95">
        <v>19</v>
      </c>
      <c r="O101" s="95">
        <v>14781</v>
      </c>
      <c r="P101" s="95">
        <v>16</v>
      </c>
      <c r="Q101" s="95">
        <v>12084</v>
      </c>
      <c r="R101" s="95">
        <v>31</v>
      </c>
      <c r="S101" s="95">
        <v>24069</v>
      </c>
      <c r="T101" s="95">
        <v>28</v>
      </c>
      <c r="U101" s="95">
        <v>25572</v>
      </c>
      <c r="V101" s="14">
        <f t="shared" si="91"/>
        <v>84</v>
      </c>
      <c r="W101" s="95">
        <f t="shared" si="92"/>
        <v>127</v>
      </c>
      <c r="X101" s="95">
        <v>22</v>
      </c>
      <c r="Y101" s="95">
        <v>16578</v>
      </c>
      <c r="Z101" s="95">
        <v>13</v>
      </c>
      <c r="AA101" s="95">
        <v>10287</v>
      </c>
      <c r="AB101" s="95">
        <v>35</v>
      </c>
      <c r="AC101" s="95">
        <v>26565</v>
      </c>
      <c r="AD101" s="95">
        <v>33</v>
      </c>
      <c r="AE101" s="95">
        <v>25467</v>
      </c>
      <c r="AF101" s="95">
        <v>21</v>
      </c>
      <c r="AG101" s="95">
        <v>16779</v>
      </c>
      <c r="AH101" s="95">
        <v>21</v>
      </c>
      <c r="AI101" s="95">
        <v>15279</v>
      </c>
      <c r="AJ101" s="95">
        <v>15</v>
      </c>
      <c r="AK101" s="95">
        <v>11985</v>
      </c>
      <c r="AL101" s="14">
        <f>(G101*7)</f>
        <v>98</v>
      </c>
      <c r="AM101" s="108">
        <f t="shared" si="103"/>
        <v>160</v>
      </c>
      <c r="AN101" s="95">
        <v>17</v>
      </c>
      <c r="AO101" s="95">
        <v>12483</v>
      </c>
      <c r="AP101" s="95">
        <v>23</v>
      </c>
      <c r="AQ101" s="95">
        <v>16377</v>
      </c>
      <c r="AR101" s="95">
        <v>14</v>
      </c>
      <c r="AS101" s="95">
        <v>15786</v>
      </c>
      <c r="AT101" s="95">
        <v>26</v>
      </c>
      <c r="AU101" s="95">
        <v>24574</v>
      </c>
      <c r="AV101" s="95">
        <v>11</v>
      </c>
      <c r="AW101" s="95">
        <v>12789</v>
      </c>
      <c r="AX101" s="95">
        <v>15</v>
      </c>
      <c r="AY101" s="95">
        <v>14285</v>
      </c>
      <c r="AZ101" s="95">
        <v>12</v>
      </c>
      <c r="BA101" s="95">
        <v>11588</v>
      </c>
      <c r="BB101" s="14">
        <f t="shared" si="99"/>
        <v>98</v>
      </c>
      <c r="BC101" s="108">
        <f t="shared" si="100"/>
        <v>118</v>
      </c>
      <c r="BD101" s="95">
        <v>5</v>
      </c>
      <c r="BE101" s="95">
        <v>5295</v>
      </c>
      <c r="BF101" s="95">
        <v>12</v>
      </c>
      <c r="BG101" s="95">
        <v>10788</v>
      </c>
      <c r="BH101" s="95">
        <v>9</v>
      </c>
      <c r="BI101" s="95">
        <v>7691</v>
      </c>
      <c r="BJ101" s="95">
        <v>24</v>
      </c>
      <c r="BK101" s="126">
        <v>24376</v>
      </c>
      <c r="BL101" s="95">
        <v>5</v>
      </c>
      <c r="BM101" s="95">
        <v>4495</v>
      </c>
      <c r="BN101" s="95">
        <v>13</v>
      </c>
      <c r="BO101" s="95">
        <v>13687</v>
      </c>
      <c r="BP101" s="95">
        <v>28</v>
      </c>
      <c r="BQ101" s="95">
        <v>28672</v>
      </c>
      <c r="BR101" s="95">
        <v>25</v>
      </c>
      <c r="BS101" s="95">
        <v>25275</v>
      </c>
      <c r="BT101" s="95">
        <v>17</v>
      </c>
      <c r="BU101" s="95">
        <v>15683</v>
      </c>
      <c r="BV101" s="95">
        <v>31</v>
      </c>
      <c r="BW101" s="95">
        <v>31069</v>
      </c>
      <c r="BX101" s="95">
        <v>32</v>
      </c>
      <c r="BY101" s="95">
        <v>32368</v>
      </c>
      <c r="BZ101" s="14">
        <f t="shared" si="108"/>
        <v>154</v>
      </c>
      <c r="CA101" s="108">
        <f t="shared" si="104"/>
        <v>201</v>
      </c>
      <c r="CB101" s="152">
        <f>V101+AL101+BB101+BZ101</f>
        <v>434</v>
      </c>
      <c r="CC101" s="152">
        <f t="shared" si="101"/>
        <v>606</v>
      </c>
      <c r="CD101" s="174">
        <f t="shared" si="102"/>
        <v>1.3963133640553</v>
      </c>
      <c r="CE101" s="175">
        <f t="shared" si="105"/>
        <v>531594</v>
      </c>
      <c r="CF101" s="173">
        <v>112</v>
      </c>
      <c r="CG101" s="176">
        <f t="shared" si="106"/>
        <v>4.41071428571429</v>
      </c>
      <c r="CH101" s="177">
        <f t="shared" si="107"/>
        <v>5.31594</v>
      </c>
    </row>
    <row r="102" spans="1:86">
      <c r="A102" s="79" t="s">
        <v>25</v>
      </c>
      <c r="B102" s="11" t="s">
        <v>212</v>
      </c>
      <c r="C102" s="11" t="s">
        <v>298</v>
      </c>
      <c r="D102" s="11" t="s">
        <v>357</v>
      </c>
      <c r="E102" s="95" t="s">
        <v>282</v>
      </c>
      <c r="F102" s="79" t="s">
        <v>283</v>
      </c>
      <c r="G102" s="80">
        <v>8.1</v>
      </c>
      <c r="H102" s="81" t="s">
        <v>461</v>
      </c>
      <c r="I102" s="81">
        <v>16000</v>
      </c>
      <c r="J102" s="95">
        <v>4</v>
      </c>
      <c r="K102" s="95">
        <v>6000</v>
      </c>
      <c r="L102" s="95">
        <v>3</v>
      </c>
      <c r="M102" s="95">
        <v>4000</v>
      </c>
      <c r="N102" s="95">
        <v>4</v>
      </c>
      <c r="O102" s="95">
        <v>6000</v>
      </c>
      <c r="P102" s="95">
        <v>5</v>
      </c>
      <c r="Q102" s="95">
        <v>8000</v>
      </c>
      <c r="R102" s="95">
        <v>13</v>
      </c>
      <c r="S102" s="95">
        <v>15000</v>
      </c>
      <c r="T102" s="95">
        <v>15</v>
      </c>
      <c r="U102" s="95">
        <v>15000</v>
      </c>
      <c r="V102" s="14">
        <f t="shared" si="91"/>
        <v>48.6</v>
      </c>
      <c r="W102" s="95">
        <f t="shared" si="92"/>
        <v>44</v>
      </c>
      <c r="X102" s="95">
        <v>13</v>
      </c>
      <c r="Y102" s="95">
        <v>16000</v>
      </c>
      <c r="Z102" s="95">
        <v>12</v>
      </c>
      <c r="AA102" s="95">
        <v>13000</v>
      </c>
      <c r="AB102" s="95">
        <v>12</v>
      </c>
      <c r="AC102" s="95">
        <v>14000</v>
      </c>
      <c r="AD102" s="95">
        <v>10</v>
      </c>
      <c r="AE102" s="95">
        <v>12000</v>
      </c>
      <c r="AF102" s="95">
        <v>11</v>
      </c>
      <c r="AG102" s="95">
        <v>13000</v>
      </c>
      <c r="AH102" s="95">
        <v>11</v>
      </c>
      <c r="AI102" s="95">
        <v>13000</v>
      </c>
      <c r="AJ102" s="95">
        <v>6</v>
      </c>
      <c r="AK102" s="95">
        <v>8000</v>
      </c>
      <c r="AL102" s="14">
        <f>(G102*7)</f>
        <v>56.7</v>
      </c>
      <c r="AM102" s="108">
        <f t="shared" si="103"/>
        <v>75</v>
      </c>
      <c r="AN102" s="95">
        <v>4</v>
      </c>
      <c r="AO102" s="95">
        <v>6000</v>
      </c>
      <c r="AP102" s="95">
        <v>2</v>
      </c>
      <c r="AQ102" s="95">
        <v>3000</v>
      </c>
      <c r="AR102" s="95">
        <v>3</v>
      </c>
      <c r="AS102" s="95">
        <v>4000</v>
      </c>
      <c r="AT102" s="95">
        <v>3</v>
      </c>
      <c r="AU102" s="95">
        <v>3000</v>
      </c>
      <c r="AV102" s="95">
        <v>3</v>
      </c>
      <c r="AW102" s="95">
        <v>0.04</v>
      </c>
      <c r="AX102" s="95">
        <v>9</v>
      </c>
      <c r="AY102" s="95">
        <v>0.11</v>
      </c>
      <c r="AZ102" s="95">
        <v>7</v>
      </c>
      <c r="BA102" s="95">
        <v>0.11</v>
      </c>
      <c r="BB102" s="14">
        <f t="shared" si="99"/>
        <v>56.7</v>
      </c>
      <c r="BC102" s="108">
        <f t="shared" si="100"/>
        <v>31</v>
      </c>
      <c r="BD102" s="95">
        <v>4</v>
      </c>
      <c r="BE102" s="95">
        <v>6000</v>
      </c>
      <c r="BF102" s="95">
        <v>2</v>
      </c>
      <c r="BG102" s="180">
        <v>4000</v>
      </c>
      <c r="BH102" s="180">
        <v>4</v>
      </c>
      <c r="BI102" s="180">
        <v>6000</v>
      </c>
      <c r="BJ102" s="95">
        <v>3</v>
      </c>
      <c r="BK102" s="126">
        <v>4000</v>
      </c>
      <c r="BL102" s="95">
        <v>8</v>
      </c>
      <c r="BM102" s="95">
        <v>9000</v>
      </c>
      <c r="BN102" s="95">
        <v>8</v>
      </c>
      <c r="BO102" s="95">
        <v>9000</v>
      </c>
      <c r="BP102" s="95">
        <v>9</v>
      </c>
      <c r="BQ102" s="95">
        <v>11000</v>
      </c>
      <c r="BR102" s="95">
        <v>5</v>
      </c>
      <c r="BS102" s="95">
        <v>11000</v>
      </c>
      <c r="BT102" s="95">
        <v>5</v>
      </c>
      <c r="BU102" s="95">
        <v>5000</v>
      </c>
      <c r="BV102" s="95"/>
      <c r="BW102" s="95"/>
      <c r="BX102" s="95"/>
      <c r="BY102" s="95"/>
      <c r="BZ102" s="14">
        <f t="shared" si="108"/>
        <v>89.1</v>
      </c>
      <c r="CA102" s="108">
        <f t="shared" si="104"/>
        <v>48</v>
      </c>
      <c r="CB102" s="152">
        <f>V102+AL102+BB102+BZ102</f>
        <v>251.1</v>
      </c>
      <c r="CC102" s="152">
        <f t="shared" si="101"/>
        <v>198</v>
      </c>
      <c r="CD102" s="174">
        <f t="shared" si="102"/>
        <v>0.788530465949821</v>
      </c>
      <c r="CE102" s="175">
        <f t="shared" si="105"/>
        <v>224000.26</v>
      </c>
      <c r="CF102" s="173">
        <v>127</v>
      </c>
      <c r="CG102" s="176">
        <f t="shared" si="106"/>
        <v>0.559055118110236</v>
      </c>
      <c r="CH102" s="177">
        <f t="shared" si="107"/>
        <v>2.2400026</v>
      </c>
    </row>
    <row r="103" spans="1:86">
      <c r="A103" s="79" t="s">
        <v>25</v>
      </c>
      <c r="B103" s="11" t="s">
        <v>212</v>
      </c>
      <c r="C103" s="11"/>
      <c r="D103" s="11" t="s">
        <v>357</v>
      </c>
      <c r="E103" s="95" t="s">
        <v>284</v>
      </c>
      <c r="F103" s="79" t="s">
        <v>285</v>
      </c>
      <c r="G103" s="80">
        <v>4.05</v>
      </c>
      <c r="H103" s="81" t="s">
        <v>462</v>
      </c>
      <c r="I103" s="81">
        <v>16000</v>
      </c>
      <c r="J103" s="95">
        <v>1</v>
      </c>
      <c r="K103" s="95">
        <v>2000</v>
      </c>
      <c r="L103" s="95">
        <v>1</v>
      </c>
      <c r="M103" s="95">
        <v>1000</v>
      </c>
      <c r="N103" s="95">
        <v>4</v>
      </c>
      <c r="O103" s="95">
        <v>5000</v>
      </c>
      <c r="P103" s="95">
        <v>3</v>
      </c>
      <c r="Q103" s="95">
        <v>5000</v>
      </c>
      <c r="R103" s="95">
        <v>7</v>
      </c>
      <c r="S103" s="95">
        <v>9000</v>
      </c>
      <c r="T103" s="95">
        <v>5</v>
      </c>
      <c r="U103" s="95">
        <v>5000</v>
      </c>
      <c r="V103" s="14">
        <f t="shared" si="91"/>
        <v>24.3</v>
      </c>
      <c r="W103" s="95">
        <f t="shared" si="92"/>
        <v>21</v>
      </c>
      <c r="X103" s="95">
        <v>4</v>
      </c>
      <c r="Y103" s="95">
        <v>4000</v>
      </c>
      <c r="Z103" s="95">
        <v>4</v>
      </c>
      <c r="AA103" s="95">
        <v>5000</v>
      </c>
      <c r="AB103" s="95">
        <v>3</v>
      </c>
      <c r="AC103" s="95">
        <v>5000</v>
      </c>
      <c r="AD103" s="95">
        <v>3</v>
      </c>
      <c r="AE103" s="95">
        <v>5000</v>
      </c>
      <c r="AF103" s="95">
        <v>3</v>
      </c>
      <c r="AG103" s="95">
        <v>5000</v>
      </c>
      <c r="AH103" s="95">
        <v>3</v>
      </c>
      <c r="AI103" s="95">
        <v>4000</v>
      </c>
      <c r="AJ103" s="95">
        <v>1</v>
      </c>
      <c r="AK103" s="95">
        <v>2000</v>
      </c>
      <c r="AL103" s="14">
        <f>(G103*7)</f>
        <v>28.35</v>
      </c>
      <c r="AM103" s="108">
        <f t="shared" si="103"/>
        <v>21</v>
      </c>
      <c r="AN103" s="95">
        <v>1</v>
      </c>
      <c r="AO103" s="95">
        <v>2000</v>
      </c>
      <c r="AP103" s="95">
        <v>1</v>
      </c>
      <c r="AQ103" s="95">
        <v>2000</v>
      </c>
      <c r="AR103" s="95">
        <v>1</v>
      </c>
      <c r="AS103" s="95">
        <v>2000</v>
      </c>
      <c r="AT103" s="95">
        <v>1</v>
      </c>
      <c r="AU103" s="95">
        <v>2000</v>
      </c>
      <c r="AV103" s="95">
        <v>1</v>
      </c>
      <c r="AW103" s="95">
        <v>0.02</v>
      </c>
      <c r="AX103" s="95">
        <v>2</v>
      </c>
      <c r="AY103" s="95">
        <v>0.03</v>
      </c>
      <c r="AZ103" s="95">
        <v>2</v>
      </c>
      <c r="BA103" s="95">
        <v>0.02</v>
      </c>
      <c r="BB103" s="14">
        <f t="shared" si="99"/>
        <v>28.35</v>
      </c>
      <c r="BC103" s="108">
        <f t="shared" si="100"/>
        <v>9</v>
      </c>
      <c r="BD103" s="95">
        <v>3</v>
      </c>
      <c r="BE103" s="95">
        <v>5000</v>
      </c>
      <c r="BF103" s="95">
        <v>2</v>
      </c>
      <c r="BG103" s="180">
        <v>4000</v>
      </c>
      <c r="BH103" s="180">
        <v>2</v>
      </c>
      <c r="BI103" s="180">
        <v>3000</v>
      </c>
      <c r="BJ103" s="95">
        <v>2</v>
      </c>
      <c r="BK103" s="126">
        <v>4000</v>
      </c>
      <c r="BL103" s="95">
        <v>4</v>
      </c>
      <c r="BM103" s="95">
        <v>7000</v>
      </c>
      <c r="BN103" s="95">
        <v>4</v>
      </c>
      <c r="BO103" s="95">
        <v>4000</v>
      </c>
      <c r="BP103" s="95">
        <v>9</v>
      </c>
      <c r="BQ103" s="95">
        <v>15000</v>
      </c>
      <c r="BR103" s="95">
        <v>5</v>
      </c>
      <c r="BS103" s="95">
        <v>6000</v>
      </c>
      <c r="BT103" s="95">
        <v>4</v>
      </c>
      <c r="BU103" s="95">
        <v>5000</v>
      </c>
      <c r="BV103" s="95"/>
      <c r="BW103" s="95"/>
      <c r="BX103" s="95"/>
      <c r="BY103" s="95"/>
      <c r="BZ103" s="14">
        <f t="shared" si="108"/>
        <v>44.55</v>
      </c>
      <c r="CA103" s="108">
        <f t="shared" si="104"/>
        <v>35</v>
      </c>
      <c r="CB103" s="152">
        <f>V103+AL103+BB103+BZ103</f>
        <v>125.55</v>
      </c>
      <c r="CC103" s="152">
        <f t="shared" si="101"/>
        <v>86</v>
      </c>
      <c r="CD103" s="174">
        <f t="shared" si="102"/>
        <v>0.684986061330147</v>
      </c>
      <c r="CE103" s="175">
        <f t="shared" si="105"/>
        <v>118000.07</v>
      </c>
      <c r="CF103" s="173">
        <v>50</v>
      </c>
      <c r="CG103" s="176">
        <f t="shared" si="106"/>
        <v>0.72</v>
      </c>
      <c r="CH103" s="177">
        <f t="shared" si="107"/>
        <v>1.1800007</v>
      </c>
    </row>
    <row r="104" spans="1:86">
      <c r="A104" s="79" t="s">
        <v>25</v>
      </c>
      <c r="B104" s="11" t="s">
        <v>212</v>
      </c>
      <c r="C104" s="11"/>
      <c r="D104" s="11" t="s">
        <v>357</v>
      </c>
      <c r="E104" s="95" t="s">
        <v>288</v>
      </c>
      <c r="F104" s="79" t="s">
        <v>289</v>
      </c>
      <c r="G104" s="80">
        <v>4.05</v>
      </c>
      <c r="H104" s="81" t="s">
        <v>463</v>
      </c>
      <c r="I104" s="81">
        <v>16000</v>
      </c>
      <c r="J104" s="95">
        <v>1</v>
      </c>
      <c r="K104" s="95">
        <v>2000</v>
      </c>
      <c r="L104" s="95">
        <v>1</v>
      </c>
      <c r="M104" s="95">
        <v>1000</v>
      </c>
      <c r="N104" s="95">
        <v>1</v>
      </c>
      <c r="O104" s="95">
        <v>2000</v>
      </c>
      <c r="P104" s="95">
        <v>1</v>
      </c>
      <c r="Q104" s="95">
        <v>2000</v>
      </c>
      <c r="R104" s="95">
        <v>2</v>
      </c>
      <c r="S104" s="95">
        <v>2000</v>
      </c>
      <c r="T104" s="95">
        <v>2</v>
      </c>
      <c r="U104" s="95">
        <v>2000</v>
      </c>
      <c r="V104" s="14">
        <f t="shared" ref="V104:V130" si="109">G104*6</f>
        <v>24.3</v>
      </c>
      <c r="W104" s="95">
        <f t="shared" ref="W104:W130" si="110">J104+L104+N104+P104+R104+T104</f>
        <v>8</v>
      </c>
      <c r="X104" s="95">
        <v>1</v>
      </c>
      <c r="Y104" s="95">
        <v>2000</v>
      </c>
      <c r="Z104" s="95">
        <v>1</v>
      </c>
      <c r="AA104" s="95">
        <v>2000</v>
      </c>
      <c r="AB104" s="95">
        <v>2</v>
      </c>
      <c r="AC104" s="95">
        <v>2000</v>
      </c>
      <c r="AD104" s="95">
        <v>1</v>
      </c>
      <c r="AE104" s="95">
        <v>2000</v>
      </c>
      <c r="AF104" s="95">
        <v>4</v>
      </c>
      <c r="AG104" s="95">
        <v>6000</v>
      </c>
      <c r="AH104" s="95">
        <v>2</v>
      </c>
      <c r="AI104" s="95">
        <v>2000</v>
      </c>
      <c r="AJ104" s="95">
        <v>4</v>
      </c>
      <c r="AK104" s="95">
        <v>6000</v>
      </c>
      <c r="AL104" s="14">
        <f t="shared" ref="AL104:AL167" si="111">(G104*7)</f>
        <v>28.35</v>
      </c>
      <c r="AM104" s="108">
        <f t="shared" si="103"/>
        <v>15</v>
      </c>
      <c r="AN104" s="95">
        <v>1</v>
      </c>
      <c r="AO104" s="95">
        <v>2000</v>
      </c>
      <c r="AP104" s="95">
        <v>1</v>
      </c>
      <c r="AQ104" s="95">
        <v>2000</v>
      </c>
      <c r="AR104" s="95">
        <v>1</v>
      </c>
      <c r="AS104" s="95">
        <v>2000</v>
      </c>
      <c r="AT104" s="95">
        <v>1</v>
      </c>
      <c r="AU104" s="95">
        <v>2000</v>
      </c>
      <c r="AV104" s="95">
        <v>2</v>
      </c>
      <c r="AW104" s="95">
        <v>0.03</v>
      </c>
      <c r="AX104" s="95">
        <v>3</v>
      </c>
      <c r="AY104" s="95">
        <v>0.03</v>
      </c>
      <c r="AZ104" s="95">
        <v>3</v>
      </c>
      <c r="BA104" s="95">
        <v>0.03</v>
      </c>
      <c r="BB104" s="14">
        <f t="shared" ref="BB104:BB167" si="112">(G104*7)</f>
        <v>28.35</v>
      </c>
      <c r="BC104" s="108">
        <f t="shared" ref="BC104:BC167" si="113">AN104+AP104+AR104+AT104+AV104+AX104+AZ104</f>
        <v>12</v>
      </c>
      <c r="BD104" s="95">
        <v>2</v>
      </c>
      <c r="BE104" s="95">
        <v>3000</v>
      </c>
      <c r="BF104" s="95">
        <v>2</v>
      </c>
      <c r="BG104" s="180">
        <v>4000</v>
      </c>
      <c r="BH104" s="180">
        <v>3</v>
      </c>
      <c r="BI104" s="180">
        <v>4000</v>
      </c>
      <c r="BJ104" s="95">
        <v>3</v>
      </c>
      <c r="BK104" s="126">
        <v>5000</v>
      </c>
      <c r="BL104" s="95">
        <v>4</v>
      </c>
      <c r="BM104" s="95">
        <v>5000</v>
      </c>
      <c r="BN104" s="95">
        <v>6</v>
      </c>
      <c r="BO104" s="95">
        <v>7000</v>
      </c>
      <c r="BP104" s="95">
        <v>4</v>
      </c>
      <c r="BQ104" s="95">
        <v>6000</v>
      </c>
      <c r="BR104" s="95">
        <v>4</v>
      </c>
      <c r="BS104" s="95">
        <v>12000</v>
      </c>
      <c r="BT104" s="95">
        <v>4</v>
      </c>
      <c r="BU104" s="95">
        <v>5000</v>
      </c>
      <c r="BV104" s="95"/>
      <c r="BW104" s="95"/>
      <c r="BX104" s="95"/>
      <c r="BY104" s="95"/>
      <c r="BZ104" s="14">
        <f t="shared" si="108"/>
        <v>44.55</v>
      </c>
      <c r="CA104" s="108">
        <f t="shared" si="104"/>
        <v>32</v>
      </c>
      <c r="CB104" s="152">
        <f t="shared" ref="CB104:CB167" si="114">V104+AL104+BB104+BZ104</f>
        <v>125.55</v>
      </c>
      <c r="CC104" s="152">
        <f t="shared" ref="CC104:CC167" si="115">W104+AM104+BC104+CA104</f>
        <v>67</v>
      </c>
      <c r="CD104" s="174">
        <f t="shared" ref="CD104:CD167" si="116">CC104/CB104</f>
        <v>0.533651931501394</v>
      </c>
      <c r="CE104" s="175">
        <f t="shared" si="105"/>
        <v>92000.09</v>
      </c>
      <c r="CF104" s="173">
        <v>16</v>
      </c>
      <c r="CG104" s="176">
        <f t="shared" si="106"/>
        <v>3.1875</v>
      </c>
      <c r="CH104" s="177">
        <f t="shared" si="107"/>
        <v>0.9200009</v>
      </c>
    </row>
    <row r="105" spans="1:86">
      <c r="A105" s="79" t="s">
        <v>125</v>
      </c>
      <c r="B105" s="11" t="s">
        <v>212</v>
      </c>
      <c r="C105" s="11"/>
      <c r="D105" s="11" t="s">
        <v>357</v>
      </c>
      <c r="E105" s="95" t="s">
        <v>290</v>
      </c>
      <c r="F105" s="79" t="s">
        <v>291</v>
      </c>
      <c r="G105" s="80">
        <v>4.05</v>
      </c>
      <c r="H105" s="81"/>
      <c r="I105" s="81"/>
      <c r="J105" s="95">
        <v>2</v>
      </c>
      <c r="K105" s="95">
        <v>2598</v>
      </c>
      <c r="L105" s="95">
        <v>5</v>
      </c>
      <c r="M105" s="95">
        <v>4217</v>
      </c>
      <c r="N105" s="95">
        <v>1</v>
      </c>
      <c r="O105" s="95">
        <v>1299</v>
      </c>
      <c r="P105" s="95">
        <v>1</v>
      </c>
      <c r="Q105" s="95">
        <v>1299</v>
      </c>
      <c r="R105" s="95">
        <v>3</v>
      </c>
      <c r="S105" s="95">
        <v>4097</v>
      </c>
      <c r="T105" s="95">
        <v>0</v>
      </c>
      <c r="U105" s="95">
        <v>0</v>
      </c>
      <c r="V105" s="14">
        <f t="shared" si="109"/>
        <v>24.3</v>
      </c>
      <c r="W105" s="95">
        <f t="shared" si="110"/>
        <v>12</v>
      </c>
      <c r="X105" s="95">
        <v>1</v>
      </c>
      <c r="Y105" s="95">
        <v>2099</v>
      </c>
      <c r="Z105" s="95">
        <v>0</v>
      </c>
      <c r="AA105" s="95">
        <v>0</v>
      </c>
      <c r="AB105" s="95">
        <v>0</v>
      </c>
      <c r="AC105" s="95">
        <v>0</v>
      </c>
      <c r="AD105" s="95">
        <v>0</v>
      </c>
      <c r="AE105" s="95">
        <v>0</v>
      </c>
      <c r="AF105" s="95">
        <v>0</v>
      </c>
      <c r="AG105" s="95">
        <v>0</v>
      </c>
      <c r="AH105" s="95">
        <v>0</v>
      </c>
      <c r="AI105" s="95">
        <v>0</v>
      </c>
      <c r="AJ105" s="95">
        <v>0</v>
      </c>
      <c r="AK105" s="95">
        <v>0</v>
      </c>
      <c r="AL105" s="14">
        <f t="shared" si="111"/>
        <v>28.35</v>
      </c>
      <c r="AM105" s="108">
        <f t="shared" si="103"/>
        <v>1</v>
      </c>
      <c r="AN105" s="95">
        <v>0</v>
      </c>
      <c r="AO105" s="95">
        <v>0</v>
      </c>
      <c r="AP105" s="95">
        <v>0</v>
      </c>
      <c r="AQ105" s="95">
        <v>0</v>
      </c>
      <c r="AR105" s="95">
        <v>0</v>
      </c>
      <c r="AS105" s="95">
        <v>0</v>
      </c>
      <c r="AT105" s="95">
        <v>0</v>
      </c>
      <c r="AU105" s="95">
        <v>0</v>
      </c>
      <c r="AV105" s="95">
        <v>0</v>
      </c>
      <c r="AW105" s="95">
        <v>0</v>
      </c>
      <c r="AX105" s="95">
        <v>0</v>
      </c>
      <c r="AY105" s="95">
        <v>0</v>
      </c>
      <c r="AZ105" s="95">
        <v>0</v>
      </c>
      <c r="BA105" s="95">
        <v>0</v>
      </c>
      <c r="BB105" s="14">
        <f t="shared" si="112"/>
        <v>28.35</v>
      </c>
      <c r="BC105" s="108">
        <f t="shared" si="113"/>
        <v>0</v>
      </c>
      <c r="BD105" s="95">
        <v>0</v>
      </c>
      <c r="BE105" s="95">
        <v>0</v>
      </c>
      <c r="BF105" s="95">
        <v>0</v>
      </c>
      <c r="BG105" s="180">
        <v>0</v>
      </c>
      <c r="BH105" s="180">
        <v>0</v>
      </c>
      <c r="BI105" s="180">
        <v>0</v>
      </c>
      <c r="BJ105" s="95">
        <v>0</v>
      </c>
      <c r="BK105" s="126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v>0</v>
      </c>
      <c r="BR105" s="95">
        <v>0</v>
      </c>
      <c r="BS105" s="95">
        <v>0</v>
      </c>
      <c r="BT105" s="95">
        <v>0</v>
      </c>
      <c r="BU105" s="95">
        <v>0</v>
      </c>
      <c r="BV105" s="95">
        <v>0</v>
      </c>
      <c r="BW105" s="95">
        <v>0</v>
      </c>
      <c r="BX105" s="95">
        <v>0</v>
      </c>
      <c r="BY105" s="95">
        <v>0</v>
      </c>
      <c r="BZ105" s="14">
        <f t="shared" si="108"/>
        <v>44.55</v>
      </c>
      <c r="CA105" s="108">
        <f t="shared" si="104"/>
        <v>0</v>
      </c>
      <c r="CB105" s="152">
        <f t="shared" si="114"/>
        <v>125.55</v>
      </c>
      <c r="CC105" s="152">
        <f t="shared" si="115"/>
        <v>13</v>
      </c>
      <c r="CD105" s="174">
        <f t="shared" si="116"/>
        <v>0.103544404619673</v>
      </c>
      <c r="CE105" s="175">
        <f t="shared" si="105"/>
        <v>15609</v>
      </c>
      <c r="CF105" s="173">
        <v>22</v>
      </c>
      <c r="CG105" s="176">
        <f t="shared" si="106"/>
        <v>-0.409090909090909</v>
      </c>
      <c r="CH105" s="177">
        <f t="shared" si="107"/>
        <v>0.15609</v>
      </c>
    </row>
    <row r="106" spans="1:86">
      <c r="A106" s="79" t="s">
        <v>160</v>
      </c>
      <c r="B106" s="11" t="s">
        <v>212</v>
      </c>
      <c r="C106" s="11"/>
      <c r="D106" s="11" t="s">
        <v>357</v>
      </c>
      <c r="E106" s="95" t="s">
        <v>292</v>
      </c>
      <c r="F106" s="79" t="s">
        <v>293</v>
      </c>
      <c r="G106" s="80">
        <v>8.1</v>
      </c>
      <c r="H106" s="81" t="s">
        <v>464</v>
      </c>
      <c r="I106" s="81">
        <v>13500</v>
      </c>
      <c r="J106" s="95">
        <v>0</v>
      </c>
      <c r="K106" s="95">
        <v>0</v>
      </c>
      <c r="L106" s="95">
        <v>12</v>
      </c>
      <c r="M106" s="95">
        <v>12000</v>
      </c>
      <c r="N106" s="95">
        <v>9</v>
      </c>
      <c r="O106" s="95">
        <v>9000</v>
      </c>
      <c r="P106" s="95">
        <v>6</v>
      </c>
      <c r="Q106" s="95">
        <v>6000</v>
      </c>
      <c r="R106" s="95">
        <v>4</v>
      </c>
      <c r="S106" s="95">
        <v>4000</v>
      </c>
      <c r="T106" s="95">
        <v>20</v>
      </c>
      <c r="U106" s="95">
        <v>20000</v>
      </c>
      <c r="V106" s="14">
        <f t="shared" si="109"/>
        <v>48.6</v>
      </c>
      <c r="W106" s="95">
        <f t="shared" si="110"/>
        <v>51</v>
      </c>
      <c r="X106" s="95">
        <v>5</v>
      </c>
      <c r="Y106" s="95">
        <v>5000</v>
      </c>
      <c r="Z106" s="95">
        <v>5</v>
      </c>
      <c r="AA106" s="95">
        <v>5000</v>
      </c>
      <c r="AB106" s="95">
        <v>3</v>
      </c>
      <c r="AC106" s="95">
        <v>3000</v>
      </c>
      <c r="AD106" s="95">
        <v>5</v>
      </c>
      <c r="AE106" s="95">
        <v>5000</v>
      </c>
      <c r="AF106" s="95">
        <v>3</v>
      </c>
      <c r="AG106" s="95">
        <v>3000</v>
      </c>
      <c r="AH106" s="95">
        <v>0</v>
      </c>
      <c r="AI106" s="95">
        <v>0</v>
      </c>
      <c r="AJ106" s="95">
        <v>2</v>
      </c>
      <c r="AK106" s="95">
        <v>2000</v>
      </c>
      <c r="AL106" s="14">
        <f t="shared" si="111"/>
        <v>56.7</v>
      </c>
      <c r="AM106" s="108">
        <f t="shared" si="103"/>
        <v>23</v>
      </c>
      <c r="AN106" s="95">
        <v>0</v>
      </c>
      <c r="AO106" s="95">
        <v>0</v>
      </c>
      <c r="AP106" s="95">
        <v>1</v>
      </c>
      <c r="AQ106" s="95">
        <v>1000</v>
      </c>
      <c r="AR106" s="95">
        <v>0</v>
      </c>
      <c r="AS106" s="95">
        <v>0</v>
      </c>
      <c r="AT106" s="95">
        <v>1</v>
      </c>
      <c r="AU106" s="95">
        <v>1500</v>
      </c>
      <c r="AV106" s="95">
        <v>1</v>
      </c>
      <c r="AW106" s="95">
        <v>999</v>
      </c>
      <c r="AX106" s="95">
        <v>3</v>
      </c>
      <c r="AY106" s="95">
        <v>7400</v>
      </c>
      <c r="AZ106" s="95">
        <v>7</v>
      </c>
      <c r="BA106" s="95">
        <v>7000</v>
      </c>
      <c r="BB106" s="14">
        <f t="shared" si="112"/>
        <v>56.7</v>
      </c>
      <c r="BC106" s="108">
        <f t="shared" si="113"/>
        <v>13</v>
      </c>
      <c r="BD106" s="95">
        <v>2</v>
      </c>
      <c r="BE106" s="95">
        <v>2000</v>
      </c>
      <c r="BF106" s="95">
        <v>0</v>
      </c>
      <c r="BG106" s="180">
        <v>0</v>
      </c>
      <c r="BH106" s="180">
        <v>1</v>
      </c>
      <c r="BI106" s="180">
        <v>1000</v>
      </c>
      <c r="BJ106" s="95">
        <v>1</v>
      </c>
      <c r="BK106" s="126">
        <v>1000</v>
      </c>
      <c r="BL106" s="95">
        <v>1</v>
      </c>
      <c r="BM106" s="95">
        <v>1300</v>
      </c>
      <c r="BN106" s="95">
        <v>1</v>
      </c>
      <c r="BO106" s="95">
        <v>1300</v>
      </c>
      <c r="BP106" s="95">
        <v>5</v>
      </c>
      <c r="BQ106" s="95">
        <v>5000</v>
      </c>
      <c r="BR106" s="95">
        <v>1</v>
      </c>
      <c r="BS106" s="95">
        <v>1500</v>
      </c>
      <c r="BT106" s="95">
        <v>0</v>
      </c>
      <c r="BU106" s="95">
        <v>0</v>
      </c>
      <c r="BV106" s="95">
        <v>10</v>
      </c>
      <c r="BW106" s="95">
        <v>17000</v>
      </c>
      <c r="BX106" s="95"/>
      <c r="BY106" s="95"/>
      <c r="BZ106" s="14">
        <f t="shared" si="108"/>
        <v>89.1</v>
      </c>
      <c r="CA106" s="108">
        <f t="shared" si="104"/>
        <v>22</v>
      </c>
      <c r="CB106" s="152">
        <f t="shared" si="114"/>
        <v>251.1</v>
      </c>
      <c r="CC106" s="152">
        <f t="shared" si="115"/>
        <v>109</v>
      </c>
      <c r="CD106" s="174">
        <f t="shared" si="116"/>
        <v>0.434090003982477</v>
      </c>
      <c r="CE106" s="175">
        <f t="shared" si="105"/>
        <v>121999</v>
      </c>
      <c r="CF106" s="173">
        <v>164</v>
      </c>
      <c r="CG106" s="176">
        <f t="shared" si="106"/>
        <v>-0.335365853658537</v>
      </c>
      <c r="CH106" s="177">
        <f t="shared" si="107"/>
        <v>1.21999</v>
      </c>
    </row>
    <row r="107" spans="1:86">
      <c r="A107" s="12" t="s">
        <v>320</v>
      </c>
      <c r="B107" s="11" t="s">
        <v>212</v>
      </c>
      <c r="C107" s="11"/>
      <c r="D107" s="11" t="s">
        <v>357</v>
      </c>
      <c r="E107" s="95" t="s">
        <v>294</v>
      </c>
      <c r="F107" s="79" t="s">
        <v>295</v>
      </c>
      <c r="G107" s="80">
        <v>4.05</v>
      </c>
      <c r="H107" s="81" t="s">
        <v>465</v>
      </c>
      <c r="I107" s="81" t="s">
        <v>426</v>
      </c>
      <c r="J107" s="95">
        <v>0</v>
      </c>
      <c r="K107" s="95">
        <v>0</v>
      </c>
      <c r="L107" s="95">
        <v>2</v>
      </c>
      <c r="M107" s="95">
        <v>2500</v>
      </c>
      <c r="N107" s="95">
        <v>2</v>
      </c>
      <c r="O107" s="95">
        <v>2500</v>
      </c>
      <c r="P107" s="95">
        <v>1</v>
      </c>
      <c r="Q107" s="95">
        <v>1249</v>
      </c>
      <c r="R107" s="95">
        <v>0</v>
      </c>
      <c r="S107" s="95">
        <v>0</v>
      </c>
      <c r="T107" s="95">
        <v>0</v>
      </c>
      <c r="U107" s="95">
        <v>0</v>
      </c>
      <c r="V107" s="14">
        <f t="shared" si="109"/>
        <v>24.3</v>
      </c>
      <c r="W107" s="95">
        <f t="shared" si="110"/>
        <v>5</v>
      </c>
      <c r="X107" s="95">
        <v>1</v>
      </c>
      <c r="Y107" s="95">
        <v>1249</v>
      </c>
      <c r="Z107" s="95">
        <v>1</v>
      </c>
      <c r="AA107" s="95">
        <v>1299</v>
      </c>
      <c r="AB107" s="95">
        <v>1</v>
      </c>
      <c r="AC107" s="95">
        <v>1299</v>
      </c>
      <c r="AD107" s="95">
        <v>1</v>
      </c>
      <c r="AE107" s="95">
        <v>1299</v>
      </c>
      <c r="AF107" s="95">
        <v>2</v>
      </c>
      <c r="AG107" s="95">
        <v>2598</v>
      </c>
      <c r="AH107" s="103">
        <v>1</v>
      </c>
      <c r="AI107" s="103">
        <v>1299</v>
      </c>
      <c r="AJ107" s="95">
        <v>1</v>
      </c>
      <c r="AK107" s="95">
        <v>1750</v>
      </c>
      <c r="AL107" s="14">
        <f t="shared" si="111"/>
        <v>28.35</v>
      </c>
      <c r="AM107" s="108">
        <f t="shared" si="103"/>
        <v>8</v>
      </c>
      <c r="AN107" s="95">
        <v>0</v>
      </c>
      <c r="AO107" s="95">
        <v>0</v>
      </c>
      <c r="AP107" s="95">
        <v>0</v>
      </c>
      <c r="AQ107" s="95">
        <v>0</v>
      </c>
      <c r="AR107" s="95">
        <v>0</v>
      </c>
      <c r="AS107" s="95">
        <v>0</v>
      </c>
      <c r="AT107" s="95">
        <v>2</v>
      </c>
      <c r="AU107" s="95">
        <v>2798</v>
      </c>
      <c r="AV107" s="95">
        <v>2</v>
      </c>
      <c r="AW107" s="95">
        <v>2700</v>
      </c>
      <c r="AX107" s="95">
        <v>3</v>
      </c>
      <c r="AY107" s="95">
        <v>4700</v>
      </c>
      <c r="AZ107" s="95">
        <v>4</v>
      </c>
      <c r="BA107" s="95">
        <v>6000</v>
      </c>
      <c r="BB107" s="14">
        <f t="shared" si="112"/>
        <v>28.35</v>
      </c>
      <c r="BC107" s="108">
        <f t="shared" si="113"/>
        <v>11</v>
      </c>
      <c r="BD107" s="95">
        <v>1</v>
      </c>
      <c r="BE107" s="95">
        <v>1860</v>
      </c>
      <c r="BF107" s="95">
        <v>1</v>
      </c>
      <c r="BG107" s="180">
        <v>1860</v>
      </c>
      <c r="BH107" s="180">
        <v>0</v>
      </c>
      <c r="BI107" s="180">
        <v>0</v>
      </c>
      <c r="BJ107" s="95">
        <v>4</v>
      </c>
      <c r="BK107" s="126">
        <v>4980</v>
      </c>
      <c r="BL107" s="95">
        <v>1</v>
      </c>
      <c r="BM107" s="95">
        <v>1790</v>
      </c>
      <c r="BN107" s="95">
        <v>6</v>
      </c>
      <c r="BO107" s="95">
        <v>8000</v>
      </c>
      <c r="BP107" s="95">
        <v>9</v>
      </c>
      <c r="BQ107" s="95">
        <v>11000</v>
      </c>
      <c r="BR107" s="95">
        <v>0</v>
      </c>
      <c r="BS107" s="95">
        <v>0</v>
      </c>
      <c r="BT107" s="95">
        <v>4</v>
      </c>
      <c r="BU107" s="95">
        <v>3600</v>
      </c>
      <c r="BV107" s="95">
        <v>5</v>
      </c>
      <c r="BW107" s="95">
        <v>7800</v>
      </c>
      <c r="BX107" s="95">
        <v>4</v>
      </c>
      <c r="BY107" s="95">
        <v>6100</v>
      </c>
      <c r="BZ107" s="14">
        <f t="shared" si="108"/>
        <v>44.55</v>
      </c>
      <c r="CA107" s="108">
        <f t="shared" si="104"/>
        <v>35</v>
      </c>
      <c r="CB107" s="152">
        <f t="shared" si="114"/>
        <v>125.55</v>
      </c>
      <c r="CC107" s="152">
        <f t="shared" si="115"/>
        <v>59</v>
      </c>
      <c r="CD107" s="174">
        <f t="shared" si="116"/>
        <v>0.469932297889287</v>
      </c>
      <c r="CE107" s="175">
        <f t="shared" si="105"/>
        <v>80230</v>
      </c>
      <c r="CF107" s="173">
        <v>23</v>
      </c>
      <c r="CG107" s="176">
        <f t="shared" si="106"/>
        <v>1.56521739130435</v>
      </c>
      <c r="CH107" s="177">
        <f t="shared" si="107"/>
        <v>0.8023</v>
      </c>
    </row>
    <row r="108" spans="1:86">
      <c r="A108" s="12" t="s">
        <v>25</v>
      </c>
      <c r="B108" s="11" t="s">
        <v>211</v>
      </c>
      <c r="C108" s="11" t="s">
        <v>298</v>
      </c>
      <c r="D108" s="11" t="s">
        <v>357</v>
      </c>
      <c r="E108" s="13">
        <v>1311</v>
      </c>
      <c r="F108" s="83" t="s">
        <v>216</v>
      </c>
      <c r="G108" s="80">
        <v>13.5</v>
      </c>
      <c r="H108" s="81"/>
      <c r="I108" s="81"/>
      <c r="J108" s="95">
        <v>8</v>
      </c>
      <c r="K108" s="127">
        <v>14364.56</v>
      </c>
      <c r="L108" s="95">
        <v>11</v>
      </c>
      <c r="M108" s="127">
        <v>15609.11</v>
      </c>
      <c r="N108" s="95">
        <v>9</v>
      </c>
      <c r="O108" s="127">
        <v>14693.8</v>
      </c>
      <c r="P108" s="95">
        <v>6</v>
      </c>
      <c r="Q108" s="127">
        <v>6513.59</v>
      </c>
      <c r="R108" s="95">
        <v>6</v>
      </c>
      <c r="S108" s="95">
        <v>13894</v>
      </c>
      <c r="T108" s="95">
        <v>4</v>
      </c>
      <c r="U108" s="127">
        <v>10942.92</v>
      </c>
      <c r="V108" s="14">
        <f t="shared" si="109"/>
        <v>81</v>
      </c>
      <c r="W108" s="95">
        <f t="shared" si="110"/>
        <v>44</v>
      </c>
      <c r="X108" s="95">
        <v>0</v>
      </c>
      <c r="Y108" s="95">
        <v>0</v>
      </c>
      <c r="Z108" s="95">
        <v>0</v>
      </c>
      <c r="AA108" s="95">
        <v>0</v>
      </c>
      <c r="AB108" s="95">
        <v>0</v>
      </c>
      <c r="AC108" s="95">
        <v>0</v>
      </c>
      <c r="AD108" s="95">
        <v>0</v>
      </c>
      <c r="AE108" s="95">
        <v>0</v>
      </c>
      <c r="AF108" s="95">
        <v>0</v>
      </c>
      <c r="AG108" s="95">
        <v>0</v>
      </c>
      <c r="AH108" s="95">
        <v>0</v>
      </c>
      <c r="AI108" s="95">
        <v>0</v>
      </c>
      <c r="AJ108" s="95">
        <v>0</v>
      </c>
      <c r="AK108" s="95">
        <v>0</v>
      </c>
      <c r="AL108" s="14">
        <f t="shared" si="111"/>
        <v>94.5</v>
      </c>
      <c r="AM108" s="108">
        <f t="shared" si="103"/>
        <v>0</v>
      </c>
      <c r="AN108" s="95">
        <v>0</v>
      </c>
      <c r="AO108" s="95">
        <v>0</v>
      </c>
      <c r="AP108" s="95">
        <v>0</v>
      </c>
      <c r="AQ108" s="95">
        <v>0</v>
      </c>
      <c r="AR108" s="95">
        <v>0</v>
      </c>
      <c r="AS108" s="95">
        <v>0</v>
      </c>
      <c r="AT108" s="95">
        <v>0</v>
      </c>
      <c r="AU108" s="95">
        <v>0</v>
      </c>
      <c r="AV108" s="95">
        <v>0</v>
      </c>
      <c r="AW108" s="95">
        <v>0</v>
      </c>
      <c r="AX108" s="95">
        <v>0</v>
      </c>
      <c r="AY108" s="95">
        <v>0</v>
      </c>
      <c r="AZ108" s="95">
        <v>0</v>
      </c>
      <c r="BA108" s="95">
        <v>0</v>
      </c>
      <c r="BB108" s="14">
        <f t="shared" si="112"/>
        <v>94.5</v>
      </c>
      <c r="BC108" s="108">
        <f t="shared" si="113"/>
        <v>0</v>
      </c>
      <c r="BD108" s="95">
        <v>0</v>
      </c>
      <c r="BE108" s="95">
        <v>0</v>
      </c>
      <c r="BF108" s="95">
        <v>0</v>
      </c>
      <c r="BG108" s="180">
        <v>0</v>
      </c>
      <c r="BH108" s="180">
        <v>0</v>
      </c>
      <c r="BI108" s="180">
        <v>0</v>
      </c>
      <c r="BJ108" s="95">
        <v>0</v>
      </c>
      <c r="BK108" s="126">
        <v>0</v>
      </c>
      <c r="BL108" s="95">
        <v>0</v>
      </c>
      <c r="BM108" s="127">
        <v>0</v>
      </c>
      <c r="BN108" s="95">
        <v>0</v>
      </c>
      <c r="BO108" s="127">
        <v>0</v>
      </c>
      <c r="BP108" s="95">
        <v>0</v>
      </c>
      <c r="BQ108" s="127">
        <v>0</v>
      </c>
      <c r="BR108" s="95">
        <v>0</v>
      </c>
      <c r="BS108" s="127">
        <v>0</v>
      </c>
      <c r="BT108" s="95">
        <v>0</v>
      </c>
      <c r="BU108" s="95">
        <v>0</v>
      </c>
      <c r="BV108" s="95">
        <v>0</v>
      </c>
      <c r="BW108" s="95">
        <v>0</v>
      </c>
      <c r="BX108" s="95">
        <v>0</v>
      </c>
      <c r="BY108" s="95">
        <v>0</v>
      </c>
      <c r="BZ108" s="14">
        <f t="shared" si="108"/>
        <v>148.5</v>
      </c>
      <c r="CA108" s="108">
        <f t="shared" si="104"/>
        <v>0</v>
      </c>
      <c r="CB108" s="152">
        <f t="shared" si="114"/>
        <v>418.5</v>
      </c>
      <c r="CC108" s="152">
        <f t="shared" si="115"/>
        <v>44</v>
      </c>
      <c r="CD108" s="174">
        <f t="shared" si="116"/>
        <v>0.105137395459976</v>
      </c>
      <c r="CE108" s="175">
        <f t="shared" si="105"/>
        <v>76017.98</v>
      </c>
      <c r="CF108" s="173">
        <v>289</v>
      </c>
      <c r="CG108" s="176">
        <f t="shared" si="106"/>
        <v>-0.847750865051903</v>
      </c>
      <c r="CH108" s="177">
        <f t="shared" si="107"/>
        <v>0.7601798</v>
      </c>
    </row>
    <row r="109" spans="1:86">
      <c r="A109" s="12" t="s">
        <v>25</v>
      </c>
      <c r="B109" s="11" t="s">
        <v>211</v>
      </c>
      <c r="C109" s="11" t="s">
        <v>298</v>
      </c>
      <c r="D109" s="11" t="s">
        <v>357</v>
      </c>
      <c r="E109" s="13">
        <v>1315</v>
      </c>
      <c r="F109" s="83" t="s">
        <v>217</v>
      </c>
      <c r="G109" s="80">
        <v>13.5</v>
      </c>
      <c r="H109" s="81" t="s">
        <v>466</v>
      </c>
      <c r="I109" s="81" t="s">
        <v>467</v>
      </c>
      <c r="J109" s="95">
        <v>4</v>
      </c>
      <c r="K109" s="127">
        <v>8886.64</v>
      </c>
      <c r="L109" s="95">
        <v>12</v>
      </c>
      <c r="M109" s="127">
        <v>25190.36</v>
      </c>
      <c r="N109" s="95">
        <v>5</v>
      </c>
      <c r="O109" s="127">
        <v>13275.4</v>
      </c>
      <c r="P109" s="95">
        <v>3</v>
      </c>
      <c r="Q109" s="127">
        <v>7797</v>
      </c>
      <c r="R109" s="95">
        <v>3</v>
      </c>
      <c r="S109" s="95">
        <v>6797</v>
      </c>
      <c r="T109" s="95">
        <v>10</v>
      </c>
      <c r="U109" s="127">
        <v>22472.94</v>
      </c>
      <c r="V109" s="14">
        <f t="shared" si="109"/>
        <v>81</v>
      </c>
      <c r="W109" s="95">
        <f t="shared" si="110"/>
        <v>37</v>
      </c>
      <c r="X109" s="95">
        <v>7</v>
      </c>
      <c r="Y109" s="95">
        <v>19593</v>
      </c>
      <c r="Z109" s="95">
        <v>2</v>
      </c>
      <c r="AA109" s="95">
        <v>4198</v>
      </c>
      <c r="AB109" s="95">
        <v>11</v>
      </c>
      <c r="AC109" s="95">
        <v>28983.87</v>
      </c>
      <c r="AD109" s="95">
        <v>1</v>
      </c>
      <c r="AE109" s="95">
        <v>3299</v>
      </c>
      <c r="AF109" s="95">
        <v>9</v>
      </c>
      <c r="AG109" s="95">
        <v>23391</v>
      </c>
      <c r="AH109" s="95">
        <v>1</v>
      </c>
      <c r="AI109" s="95">
        <v>2999</v>
      </c>
      <c r="AJ109" s="95">
        <v>1</v>
      </c>
      <c r="AK109" s="95">
        <v>2999</v>
      </c>
      <c r="AL109" s="14">
        <f t="shared" si="111"/>
        <v>94.5</v>
      </c>
      <c r="AM109" s="108">
        <f t="shared" si="103"/>
        <v>32</v>
      </c>
      <c r="AN109" s="95">
        <v>1</v>
      </c>
      <c r="AO109" s="95">
        <v>3699</v>
      </c>
      <c r="AP109" s="95">
        <v>0</v>
      </c>
      <c r="AQ109" s="95">
        <v>0</v>
      </c>
      <c r="AR109" s="95">
        <v>1</v>
      </c>
      <c r="AS109" s="95">
        <v>1299</v>
      </c>
      <c r="AT109" s="95">
        <v>0</v>
      </c>
      <c r="AU109" s="95">
        <v>0</v>
      </c>
      <c r="AV109" s="95">
        <v>1</v>
      </c>
      <c r="AW109" s="95">
        <v>1499</v>
      </c>
      <c r="AX109" s="95">
        <v>0</v>
      </c>
      <c r="AY109" s="95">
        <v>0</v>
      </c>
      <c r="AZ109" s="95">
        <v>2</v>
      </c>
      <c r="BA109" s="127">
        <v>6598</v>
      </c>
      <c r="BB109" s="14">
        <f t="shared" si="112"/>
        <v>94.5</v>
      </c>
      <c r="BC109" s="108">
        <f t="shared" si="113"/>
        <v>5</v>
      </c>
      <c r="BD109" s="95">
        <v>0</v>
      </c>
      <c r="BE109" s="95">
        <v>0</v>
      </c>
      <c r="BF109" s="95">
        <v>0</v>
      </c>
      <c r="BG109" s="180">
        <v>0</v>
      </c>
      <c r="BH109" s="180">
        <v>3</v>
      </c>
      <c r="BI109" s="181">
        <v>7962.29</v>
      </c>
      <c r="BJ109" s="95">
        <v>0</v>
      </c>
      <c r="BK109" s="126">
        <v>0</v>
      </c>
      <c r="BL109" s="95">
        <v>2</v>
      </c>
      <c r="BM109" s="127">
        <v>6598</v>
      </c>
      <c r="BN109" s="95">
        <v>11</v>
      </c>
      <c r="BO109" s="95">
        <v>26710.39</v>
      </c>
      <c r="BP109" s="95">
        <v>6</v>
      </c>
      <c r="BQ109" s="95">
        <v>13194</v>
      </c>
      <c r="BR109" s="95">
        <v>2</v>
      </c>
      <c r="BS109" s="95">
        <v>5498</v>
      </c>
      <c r="BT109" s="95">
        <v>3</v>
      </c>
      <c r="BU109" s="95">
        <v>7810.49</v>
      </c>
      <c r="BV109" s="95">
        <v>0</v>
      </c>
      <c r="BW109" s="95">
        <v>0</v>
      </c>
      <c r="BX109" s="95">
        <v>1</v>
      </c>
      <c r="BY109" s="95">
        <v>2199</v>
      </c>
      <c r="BZ109" s="14">
        <f t="shared" si="108"/>
        <v>148.5</v>
      </c>
      <c r="CA109" s="108">
        <f t="shared" si="104"/>
        <v>28</v>
      </c>
      <c r="CB109" s="152">
        <f t="shared" si="114"/>
        <v>418.5</v>
      </c>
      <c r="CC109" s="152">
        <f t="shared" si="115"/>
        <v>102</v>
      </c>
      <c r="CD109" s="174">
        <f t="shared" si="116"/>
        <v>0.243727598566308</v>
      </c>
      <c r="CE109" s="175">
        <f t="shared" si="105"/>
        <v>252949.38</v>
      </c>
      <c r="CF109" s="173">
        <v>219</v>
      </c>
      <c r="CG109" s="176">
        <f t="shared" si="106"/>
        <v>-0.534246575342466</v>
      </c>
      <c r="CH109" s="177">
        <f t="shared" si="107"/>
        <v>2.5294938</v>
      </c>
    </row>
    <row r="110" spans="1:86">
      <c r="A110" s="12" t="s">
        <v>25</v>
      </c>
      <c r="B110" s="11" t="s">
        <v>211</v>
      </c>
      <c r="C110" s="11" t="s">
        <v>298</v>
      </c>
      <c r="D110" s="11" t="s">
        <v>357</v>
      </c>
      <c r="E110" s="13">
        <v>1315</v>
      </c>
      <c r="F110" s="83" t="s">
        <v>218</v>
      </c>
      <c r="G110" s="80">
        <v>8.1</v>
      </c>
      <c r="H110" s="81" t="s">
        <v>468</v>
      </c>
      <c r="I110" s="81">
        <v>17000</v>
      </c>
      <c r="J110" s="95">
        <v>1</v>
      </c>
      <c r="K110" s="127">
        <v>1299</v>
      </c>
      <c r="L110" s="95">
        <v>0</v>
      </c>
      <c r="M110" s="127">
        <v>0</v>
      </c>
      <c r="N110" s="95">
        <v>0</v>
      </c>
      <c r="O110" s="127">
        <v>0</v>
      </c>
      <c r="P110" s="95">
        <v>0</v>
      </c>
      <c r="Q110" s="127">
        <v>0</v>
      </c>
      <c r="R110" s="95">
        <v>6</v>
      </c>
      <c r="S110" s="127">
        <v>15595.55</v>
      </c>
      <c r="T110" s="95">
        <v>1</v>
      </c>
      <c r="U110" s="127">
        <v>1999</v>
      </c>
      <c r="V110" s="14">
        <f t="shared" si="109"/>
        <v>48.6</v>
      </c>
      <c r="W110" s="95">
        <f t="shared" si="110"/>
        <v>8</v>
      </c>
      <c r="X110" s="95">
        <v>0</v>
      </c>
      <c r="Y110" s="95">
        <v>0</v>
      </c>
      <c r="Z110" s="95">
        <v>3</v>
      </c>
      <c r="AA110" s="95">
        <v>6397</v>
      </c>
      <c r="AB110" s="95">
        <v>5</v>
      </c>
      <c r="AC110" s="95">
        <v>10252.3</v>
      </c>
      <c r="AD110" s="95">
        <v>1</v>
      </c>
      <c r="AE110" s="95">
        <v>3499</v>
      </c>
      <c r="AF110" s="95">
        <v>3</v>
      </c>
      <c r="AG110" s="95">
        <v>8097</v>
      </c>
      <c r="AH110" s="95">
        <v>1</v>
      </c>
      <c r="AI110" s="95">
        <v>3299</v>
      </c>
      <c r="AJ110" s="95">
        <v>2</v>
      </c>
      <c r="AK110" s="95">
        <v>5298</v>
      </c>
      <c r="AL110" s="14">
        <f t="shared" si="111"/>
        <v>56.7</v>
      </c>
      <c r="AM110" s="108">
        <f t="shared" si="103"/>
        <v>15</v>
      </c>
      <c r="AN110" s="95">
        <v>0</v>
      </c>
      <c r="AO110" s="95">
        <v>0</v>
      </c>
      <c r="AP110" s="95">
        <v>0</v>
      </c>
      <c r="AQ110" s="95">
        <v>0</v>
      </c>
      <c r="AR110" s="95">
        <v>0</v>
      </c>
      <c r="AS110" s="95">
        <v>0</v>
      </c>
      <c r="AT110" s="95">
        <v>1</v>
      </c>
      <c r="AU110" s="95">
        <v>3699</v>
      </c>
      <c r="AV110" s="95">
        <v>0</v>
      </c>
      <c r="AW110" s="95">
        <v>0</v>
      </c>
      <c r="AX110" s="95">
        <v>1</v>
      </c>
      <c r="AY110" s="95">
        <v>1358.99</v>
      </c>
      <c r="AZ110" s="95">
        <v>0</v>
      </c>
      <c r="BA110" s="95">
        <v>0</v>
      </c>
      <c r="BB110" s="14">
        <f t="shared" si="112"/>
        <v>56.7</v>
      </c>
      <c r="BC110" s="108">
        <f t="shared" si="113"/>
        <v>2</v>
      </c>
      <c r="BD110" s="95">
        <v>2</v>
      </c>
      <c r="BE110" s="95">
        <v>6398</v>
      </c>
      <c r="BF110" s="95">
        <v>0</v>
      </c>
      <c r="BG110" s="180">
        <v>0</v>
      </c>
      <c r="BH110" s="180">
        <v>1</v>
      </c>
      <c r="BI110" s="180">
        <v>2699</v>
      </c>
      <c r="BJ110" s="95">
        <v>0</v>
      </c>
      <c r="BK110" s="126">
        <v>0</v>
      </c>
      <c r="BL110" s="95">
        <v>1</v>
      </c>
      <c r="BM110" s="127">
        <v>1499</v>
      </c>
      <c r="BN110" s="95">
        <v>8</v>
      </c>
      <c r="BO110" s="95">
        <v>17092</v>
      </c>
      <c r="BP110" s="95">
        <v>0</v>
      </c>
      <c r="BQ110" s="127">
        <v>0</v>
      </c>
      <c r="BR110" s="95">
        <v>0</v>
      </c>
      <c r="BS110" s="127">
        <v>0</v>
      </c>
      <c r="BT110" s="95">
        <v>1</v>
      </c>
      <c r="BU110" s="95">
        <v>3699</v>
      </c>
      <c r="BV110" s="95">
        <v>1</v>
      </c>
      <c r="BW110" s="95">
        <v>1499</v>
      </c>
      <c r="BX110" s="95">
        <v>0</v>
      </c>
      <c r="BY110" s="95">
        <v>0</v>
      </c>
      <c r="BZ110" s="14">
        <f t="shared" si="108"/>
        <v>89.1</v>
      </c>
      <c r="CA110" s="108">
        <f t="shared" si="104"/>
        <v>14</v>
      </c>
      <c r="CB110" s="152">
        <f t="shared" si="114"/>
        <v>251.1</v>
      </c>
      <c r="CC110" s="152">
        <f t="shared" si="115"/>
        <v>39</v>
      </c>
      <c r="CD110" s="174">
        <f t="shared" si="116"/>
        <v>0.15531660692951</v>
      </c>
      <c r="CE110" s="175">
        <f t="shared" si="105"/>
        <v>93679.84</v>
      </c>
      <c r="CF110" s="173">
        <v>219</v>
      </c>
      <c r="CG110" s="176">
        <f t="shared" si="106"/>
        <v>-0.821917808219178</v>
      </c>
      <c r="CH110" s="177">
        <f t="shared" si="107"/>
        <v>0.9367984</v>
      </c>
    </row>
    <row r="111" spans="1:86">
      <c r="A111" s="79" t="s">
        <v>55</v>
      </c>
      <c r="B111" s="11" t="s">
        <v>211</v>
      </c>
      <c r="C111" s="11"/>
      <c r="D111" s="11" t="s">
        <v>357</v>
      </c>
      <c r="E111" s="95">
        <v>1317</v>
      </c>
      <c r="F111" s="79" t="s">
        <v>219</v>
      </c>
      <c r="G111" s="80">
        <v>6.75</v>
      </c>
      <c r="H111" s="81" t="s">
        <v>469</v>
      </c>
      <c r="I111" s="81">
        <v>16000</v>
      </c>
      <c r="J111" s="95">
        <v>1</v>
      </c>
      <c r="K111" s="127">
        <v>1499</v>
      </c>
      <c r="L111" s="95">
        <v>2</v>
      </c>
      <c r="M111" s="127">
        <v>2798</v>
      </c>
      <c r="N111" s="95">
        <v>6</v>
      </c>
      <c r="O111" s="127">
        <v>13724.2</v>
      </c>
      <c r="P111" s="95">
        <v>1</v>
      </c>
      <c r="Q111" s="127">
        <v>3699</v>
      </c>
      <c r="R111" s="95">
        <v>2</v>
      </c>
      <c r="S111" s="127">
        <v>5698</v>
      </c>
      <c r="T111" s="95">
        <v>4</v>
      </c>
      <c r="U111" s="127">
        <v>9796</v>
      </c>
      <c r="V111" s="14">
        <f t="shared" si="109"/>
        <v>40.5</v>
      </c>
      <c r="W111" s="95">
        <f t="shared" si="110"/>
        <v>16</v>
      </c>
      <c r="X111" s="95">
        <v>2</v>
      </c>
      <c r="Y111" s="127">
        <v>2966.97</v>
      </c>
      <c r="Z111" s="95">
        <v>1</v>
      </c>
      <c r="AA111" s="95">
        <v>2299</v>
      </c>
      <c r="AB111" s="95">
        <v>2</v>
      </c>
      <c r="AC111" s="95">
        <v>6998</v>
      </c>
      <c r="AD111" s="95">
        <v>4</v>
      </c>
      <c r="AE111" s="95">
        <v>8926.6</v>
      </c>
      <c r="AF111" s="95">
        <v>2</v>
      </c>
      <c r="AG111" s="95">
        <v>5998</v>
      </c>
      <c r="AH111" s="95">
        <v>4</v>
      </c>
      <c r="AI111" s="95">
        <v>11296</v>
      </c>
      <c r="AJ111" s="95">
        <v>3</v>
      </c>
      <c r="AK111" s="95">
        <v>8597</v>
      </c>
      <c r="AL111" s="14">
        <f t="shared" si="111"/>
        <v>47.25</v>
      </c>
      <c r="AM111" s="108">
        <f t="shared" si="103"/>
        <v>18</v>
      </c>
      <c r="AN111" s="95">
        <v>0</v>
      </c>
      <c r="AO111" s="95">
        <v>0</v>
      </c>
      <c r="AP111" s="95">
        <v>2</v>
      </c>
      <c r="AQ111" s="95">
        <v>5798</v>
      </c>
      <c r="AR111" s="95">
        <v>2</v>
      </c>
      <c r="AS111" s="95">
        <v>6443.15</v>
      </c>
      <c r="AT111" s="95">
        <v>0</v>
      </c>
      <c r="AU111" s="95">
        <v>0</v>
      </c>
      <c r="AV111" s="95">
        <v>0</v>
      </c>
      <c r="AW111" s="95">
        <v>0</v>
      </c>
      <c r="AX111" s="95">
        <v>0</v>
      </c>
      <c r="AY111" s="95">
        <v>0</v>
      </c>
      <c r="AZ111" s="95">
        <v>1</v>
      </c>
      <c r="BA111" s="127">
        <v>3699</v>
      </c>
      <c r="BB111" s="14">
        <f t="shared" si="112"/>
        <v>47.25</v>
      </c>
      <c r="BC111" s="108">
        <f t="shared" si="113"/>
        <v>5</v>
      </c>
      <c r="BD111" s="95">
        <v>2</v>
      </c>
      <c r="BE111" s="127">
        <v>5049.74</v>
      </c>
      <c r="BF111" s="95">
        <v>0</v>
      </c>
      <c r="BG111" s="180">
        <v>0</v>
      </c>
      <c r="BH111" s="180">
        <v>0</v>
      </c>
      <c r="BI111" s="180">
        <v>0</v>
      </c>
      <c r="BJ111" s="95">
        <v>4</v>
      </c>
      <c r="BK111" s="126">
        <v>7896</v>
      </c>
      <c r="BL111" s="95">
        <v>2</v>
      </c>
      <c r="BM111" s="127">
        <v>4498</v>
      </c>
      <c r="BN111" s="95">
        <v>2</v>
      </c>
      <c r="BO111" s="95">
        <v>3998</v>
      </c>
      <c r="BP111" s="95">
        <v>5</v>
      </c>
      <c r="BQ111" s="95">
        <v>10595</v>
      </c>
      <c r="BR111" s="95">
        <v>1</v>
      </c>
      <c r="BS111" s="95">
        <v>1299</v>
      </c>
      <c r="BT111" s="95">
        <v>1</v>
      </c>
      <c r="BU111" s="95">
        <v>3399</v>
      </c>
      <c r="BV111" s="95">
        <v>0</v>
      </c>
      <c r="BW111" s="95">
        <v>0</v>
      </c>
      <c r="BX111" s="95">
        <v>0</v>
      </c>
      <c r="BY111" s="95">
        <v>0</v>
      </c>
      <c r="BZ111" s="14">
        <f t="shared" si="108"/>
        <v>74.25</v>
      </c>
      <c r="CA111" s="108">
        <f t="shared" si="104"/>
        <v>17</v>
      </c>
      <c r="CB111" s="152">
        <f t="shared" si="114"/>
        <v>209.25</v>
      </c>
      <c r="CC111" s="152">
        <f t="shared" si="115"/>
        <v>56</v>
      </c>
      <c r="CD111" s="174">
        <f t="shared" si="116"/>
        <v>0.267622461170848</v>
      </c>
      <c r="CE111" s="175">
        <f t="shared" si="105"/>
        <v>136970.66</v>
      </c>
      <c r="CF111" s="173">
        <v>82</v>
      </c>
      <c r="CG111" s="176">
        <f t="shared" si="106"/>
        <v>-0.317073170731707</v>
      </c>
      <c r="CH111" s="177">
        <f t="shared" si="107"/>
        <v>1.3697066</v>
      </c>
    </row>
    <row r="112" spans="1:86">
      <c r="A112" s="79" t="s">
        <v>25</v>
      </c>
      <c r="B112" s="11" t="s">
        <v>211</v>
      </c>
      <c r="C112" s="11" t="s">
        <v>298</v>
      </c>
      <c r="D112" s="11" t="s">
        <v>357</v>
      </c>
      <c r="E112" s="95">
        <v>1318</v>
      </c>
      <c r="F112" s="83" t="s">
        <v>220</v>
      </c>
      <c r="G112" s="80">
        <v>10.8</v>
      </c>
      <c r="H112" s="81" t="s">
        <v>470</v>
      </c>
      <c r="I112" s="81" t="s">
        <v>471</v>
      </c>
      <c r="J112" s="95">
        <v>1</v>
      </c>
      <c r="K112" s="127">
        <v>2999</v>
      </c>
      <c r="L112" s="95">
        <v>6</v>
      </c>
      <c r="M112" s="127">
        <v>8996.62</v>
      </c>
      <c r="N112" s="95">
        <v>5</v>
      </c>
      <c r="O112" s="127">
        <v>8095</v>
      </c>
      <c r="P112" s="95">
        <v>5</v>
      </c>
      <c r="Q112" s="127">
        <v>12645.1</v>
      </c>
      <c r="R112" s="95">
        <v>3</v>
      </c>
      <c r="S112" s="127">
        <v>7897</v>
      </c>
      <c r="T112" s="95">
        <v>14</v>
      </c>
      <c r="U112" s="127">
        <v>32886</v>
      </c>
      <c r="V112" s="14">
        <f t="shared" si="109"/>
        <v>64.8</v>
      </c>
      <c r="W112" s="95">
        <f t="shared" si="110"/>
        <v>34</v>
      </c>
      <c r="X112" s="95">
        <v>0</v>
      </c>
      <c r="Y112" s="127">
        <v>0</v>
      </c>
      <c r="Z112" s="95">
        <v>3</v>
      </c>
      <c r="AA112" s="95">
        <v>7297</v>
      </c>
      <c r="AB112" s="95">
        <v>8</v>
      </c>
      <c r="AC112" s="95">
        <v>20392</v>
      </c>
      <c r="AD112" s="95">
        <v>5</v>
      </c>
      <c r="AE112" s="95">
        <v>12195</v>
      </c>
      <c r="AF112" s="95">
        <v>2</v>
      </c>
      <c r="AG112" s="95">
        <v>6598</v>
      </c>
      <c r="AH112" s="95">
        <v>8</v>
      </c>
      <c r="AI112" s="95">
        <v>17192</v>
      </c>
      <c r="AJ112" s="95">
        <v>7</v>
      </c>
      <c r="AK112" s="95">
        <v>15956.75</v>
      </c>
      <c r="AL112" s="14">
        <f t="shared" si="111"/>
        <v>75.6</v>
      </c>
      <c r="AM112" s="108">
        <f t="shared" si="103"/>
        <v>33</v>
      </c>
      <c r="AN112" s="95">
        <v>3</v>
      </c>
      <c r="AO112" s="95">
        <v>7028.85</v>
      </c>
      <c r="AP112" s="95">
        <v>3</v>
      </c>
      <c r="AQ112" s="95">
        <v>6479.18</v>
      </c>
      <c r="AR112" s="95">
        <v>7</v>
      </c>
      <c r="AS112" s="95">
        <v>13793</v>
      </c>
      <c r="AT112" s="95">
        <v>5</v>
      </c>
      <c r="AU112" s="95">
        <v>12036.32</v>
      </c>
      <c r="AV112" s="95">
        <v>1</v>
      </c>
      <c r="AW112" s="95">
        <v>2299</v>
      </c>
      <c r="AX112" s="95">
        <v>4</v>
      </c>
      <c r="AY112" s="95">
        <v>9931.54</v>
      </c>
      <c r="AZ112" s="95">
        <v>9</v>
      </c>
      <c r="BA112" s="127">
        <v>20966.15</v>
      </c>
      <c r="BB112" s="14">
        <f t="shared" si="112"/>
        <v>75.6</v>
      </c>
      <c r="BC112" s="108">
        <f t="shared" si="113"/>
        <v>32</v>
      </c>
      <c r="BD112" s="95">
        <v>3</v>
      </c>
      <c r="BE112" s="127">
        <v>7448.91</v>
      </c>
      <c r="BF112" s="95">
        <v>1</v>
      </c>
      <c r="BG112" s="180">
        <v>1499</v>
      </c>
      <c r="BH112" s="180">
        <v>2</v>
      </c>
      <c r="BI112" s="180">
        <v>3998</v>
      </c>
      <c r="BJ112" s="95">
        <v>1</v>
      </c>
      <c r="BK112" s="126">
        <v>1999</v>
      </c>
      <c r="BL112" s="95">
        <v>1</v>
      </c>
      <c r="BM112" s="127">
        <v>2499</v>
      </c>
      <c r="BN112" s="95">
        <v>7</v>
      </c>
      <c r="BO112" s="95">
        <v>18262.94</v>
      </c>
      <c r="BP112" s="95">
        <v>6</v>
      </c>
      <c r="BQ112" s="95">
        <v>13694</v>
      </c>
      <c r="BR112" s="95">
        <v>7</v>
      </c>
      <c r="BS112" s="95">
        <v>16604.62</v>
      </c>
      <c r="BT112" s="95">
        <v>2</v>
      </c>
      <c r="BU112" s="95">
        <v>4798</v>
      </c>
      <c r="BV112" s="95">
        <v>0</v>
      </c>
      <c r="BW112" s="95">
        <v>0</v>
      </c>
      <c r="BX112" s="95">
        <v>1</v>
      </c>
      <c r="BY112" s="95">
        <v>1299</v>
      </c>
      <c r="BZ112" s="14">
        <f t="shared" si="108"/>
        <v>118.8</v>
      </c>
      <c r="CA112" s="108">
        <f t="shared" si="104"/>
        <v>31</v>
      </c>
      <c r="CB112" s="152">
        <f t="shared" si="114"/>
        <v>334.8</v>
      </c>
      <c r="CC112" s="152">
        <f t="shared" si="115"/>
        <v>130</v>
      </c>
      <c r="CD112" s="174">
        <f t="shared" si="116"/>
        <v>0.388291517323775</v>
      </c>
      <c r="CE112" s="175">
        <f t="shared" si="105"/>
        <v>297785.98</v>
      </c>
      <c r="CF112" s="173">
        <v>198</v>
      </c>
      <c r="CG112" s="176">
        <f t="shared" si="106"/>
        <v>-0.343434343434343</v>
      </c>
      <c r="CH112" s="177">
        <f t="shared" si="107"/>
        <v>2.9778598</v>
      </c>
    </row>
    <row r="113" spans="1:86">
      <c r="A113" s="79" t="s">
        <v>25</v>
      </c>
      <c r="B113" s="11" t="s">
        <v>211</v>
      </c>
      <c r="C113" s="11"/>
      <c r="D113" s="11" t="s">
        <v>357</v>
      </c>
      <c r="E113" s="95">
        <v>1323</v>
      </c>
      <c r="F113" s="83" t="s">
        <v>221</v>
      </c>
      <c r="G113" s="80">
        <v>4.05</v>
      </c>
      <c r="H113" s="81" t="s">
        <v>472</v>
      </c>
      <c r="I113" s="81">
        <v>17000</v>
      </c>
      <c r="J113" s="95">
        <v>1</v>
      </c>
      <c r="K113" s="127">
        <v>1999</v>
      </c>
      <c r="L113" s="95">
        <v>0</v>
      </c>
      <c r="M113" s="127">
        <v>0</v>
      </c>
      <c r="N113" s="95">
        <v>1</v>
      </c>
      <c r="O113" s="127">
        <v>1379.4</v>
      </c>
      <c r="P113" s="95">
        <v>0</v>
      </c>
      <c r="Q113" s="127">
        <v>0</v>
      </c>
      <c r="R113" s="95">
        <v>1</v>
      </c>
      <c r="S113" s="127">
        <v>2699</v>
      </c>
      <c r="T113" s="95">
        <v>6</v>
      </c>
      <c r="U113" s="127">
        <v>12772.51</v>
      </c>
      <c r="V113" s="14">
        <f t="shared" si="109"/>
        <v>24.3</v>
      </c>
      <c r="W113" s="95">
        <f t="shared" si="110"/>
        <v>9</v>
      </c>
      <c r="X113" s="95">
        <v>3</v>
      </c>
      <c r="Y113" s="127">
        <v>6797</v>
      </c>
      <c r="Z113" s="95">
        <v>0</v>
      </c>
      <c r="AA113" s="95">
        <v>0</v>
      </c>
      <c r="AB113" s="95">
        <v>1</v>
      </c>
      <c r="AC113" s="95">
        <v>3699</v>
      </c>
      <c r="AD113" s="95">
        <v>2</v>
      </c>
      <c r="AE113" s="95">
        <v>4998</v>
      </c>
      <c r="AF113" s="95">
        <v>8</v>
      </c>
      <c r="AG113" s="95">
        <v>15192</v>
      </c>
      <c r="AH113" s="95">
        <v>1</v>
      </c>
      <c r="AI113" s="95">
        <v>3249.09</v>
      </c>
      <c r="AJ113" s="95">
        <v>4</v>
      </c>
      <c r="AK113" s="95">
        <v>6096</v>
      </c>
      <c r="AL113" s="14">
        <f t="shared" si="111"/>
        <v>28.35</v>
      </c>
      <c r="AM113" s="108">
        <f t="shared" si="103"/>
        <v>19</v>
      </c>
      <c r="AN113" s="95">
        <v>3</v>
      </c>
      <c r="AO113" s="95">
        <v>6697</v>
      </c>
      <c r="AP113" s="95">
        <v>0</v>
      </c>
      <c r="AQ113" s="95">
        <v>0</v>
      </c>
      <c r="AR113" s="95">
        <v>0</v>
      </c>
      <c r="AS113" s="95">
        <v>0</v>
      </c>
      <c r="AT113" s="95">
        <v>0</v>
      </c>
      <c r="AU113" s="95">
        <v>0</v>
      </c>
      <c r="AV113" s="95">
        <v>0</v>
      </c>
      <c r="AW113" s="95">
        <v>0</v>
      </c>
      <c r="AX113" s="95">
        <v>0</v>
      </c>
      <c r="AY113" s="95">
        <v>0</v>
      </c>
      <c r="AZ113" s="95">
        <v>2</v>
      </c>
      <c r="BA113" s="127">
        <v>5598</v>
      </c>
      <c r="BB113" s="14">
        <f t="shared" si="112"/>
        <v>28.35</v>
      </c>
      <c r="BC113" s="108">
        <f t="shared" si="113"/>
        <v>5</v>
      </c>
      <c r="BD113" s="95">
        <v>0</v>
      </c>
      <c r="BE113" s="95">
        <v>0</v>
      </c>
      <c r="BF113" s="95">
        <v>0</v>
      </c>
      <c r="BG113" s="180">
        <v>0</v>
      </c>
      <c r="BH113" s="180">
        <v>0</v>
      </c>
      <c r="BI113" s="180">
        <v>0</v>
      </c>
      <c r="BJ113" s="95">
        <v>1</v>
      </c>
      <c r="BK113" s="126">
        <v>2999</v>
      </c>
      <c r="BL113" s="95">
        <v>1</v>
      </c>
      <c r="BM113" s="127">
        <v>1999</v>
      </c>
      <c r="BN113" s="95">
        <v>1</v>
      </c>
      <c r="BO113" s="95">
        <v>2896.73</v>
      </c>
      <c r="BP113" s="95">
        <v>0</v>
      </c>
      <c r="BQ113" s="127">
        <v>0</v>
      </c>
      <c r="BR113" s="95">
        <v>1</v>
      </c>
      <c r="BS113" s="95">
        <v>1999</v>
      </c>
      <c r="BT113" s="95">
        <v>0</v>
      </c>
      <c r="BU113" s="95">
        <v>0</v>
      </c>
      <c r="BV113" s="95">
        <v>0</v>
      </c>
      <c r="BW113" s="95">
        <v>0</v>
      </c>
      <c r="BX113" s="95">
        <v>0</v>
      </c>
      <c r="BY113" s="95">
        <v>0</v>
      </c>
      <c r="BZ113" s="14">
        <f t="shared" si="108"/>
        <v>44.55</v>
      </c>
      <c r="CA113" s="108">
        <f t="shared" si="104"/>
        <v>4</v>
      </c>
      <c r="CB113" s="152">
        <f t="shared" si="114"/>
        <v>125.55</v>
      </c>
      <c r="CC113" s="152">
        <f t="shared" si="115"/>
        <v>37</v>
      </c>
      <c r="CD113" s="174">
        <f t="shared" si="116"/>
        <v>0.294703305455994</v>
      </c>
      <c r="CE113" s="175">
        <f t="shared" si="105"/>
        <v>81069.73</v>
      </c>
      <c r="CF113" s="173">
        <v>51</v>
      </c>
      <c r="CG113" s="176">
        <f t="shared" si="106"/>
        <v>-0.274509803921569</v>
      </c>
      <c r="CH113" s="177">
        <f t="shared" si="107"/>
        <v>0.8106973</v>
      </c>
    </row>
    <row r="114" spans="1:86">
      <c r="A114" s="79" t="s">
        <v>55</v>
      </c>
      <c r="B114" s="11" t="s">
        <v>211</v>
      </c>
      <c r="C114" s="11" t="s">
        <v>298</v>
      </c>
      <c r="D114" s="11" t="s">
        <v>357</v>
      </c>
      <c r="E114" s="95">
        <v>1324</v>
      </c>
      <c r="F114" s="79" t="s">
        <v>222</v>
      </c>
      <c r="G114" s="80">
        <v>8.1</v>
      </c>
      <c r="H114" s="81"/>
      <c r="I114" s="81"/>
      <c r="J114" s="95">
        <v>0</v>
      </c>
      <c r="K114" s="127">
        <v>0</v>
      </c>
      <c r="L114" s="95">
        <v>3</v>
      </c>
      <c r="M114" s="127">
        <v>7204.7</v>
      </c>
      <c r="N114" s="95">
        <v>5</v>
      </c>
      <c r="O114" s="127">
        <v>12615.4</v>
      </c>
      <c r="P114" s="95">
        <v>2</v>
      </c>
      <c r="Q114" s="127">
        <v>3298</v>
      </c>
      <c r="R114" s="95">
        <v>1</v>
      </c>
      <c r="S114" s="127">
        <v>1999</v>
      </c>
      <c r="T114" s="95">
        <v>2</v>
      </c>
      <c r="U114" s="127">
        <v>5398</v>
      </c>
      <c r="V114" s="14">
        <f t="shared" si="109"/>
        <v>48.6</v>
      </c>
      <c r="W114" s="95">
        <f t="shared" si="110"/>
        <v>13</v>
      </c>
      <c r="X114" s="95">
        <v>1</v>
      </c>
      <c r="Y114" s="127">
        <v>2999</v>
      </c>
      <c r="Z114" s="95">
        <v>3</v>
      </c>
      <c r="AA114" s="95">
        <v>6297</v>
      </c>
      <c r="AB114" s="95">
        <v>0</v>
      </c>
      <c r="AC114" s="95">
        <v>0</v>
      </c>
      <c r="AD114" s="95">
        <v>1</v>
      </c>
      <c r="AE114" s="95">
        <v>2742.63</v>
      </c>
      <c r="AF114" s="95">
        <v>3</v>
      </c>
      <c r="AG114" s="95">
        <v>6297.1</v>
      </c>
      <c r="AH114" s="95">
        <v>10</v>
      </c>
      <c r="AI114" s="95">
        <v>22268.72</v>
      </c>
      <c r="AJ114" s="95">
        <v>2</v>
      </c>
      <c r="AK114" s="95">
        <v>5498</v>
      </c>
      <c r="AL114" s="14">
        <f t="shared" si="111"/>
        <v>56.7</v>
      </c>
      <c r="AM114" s="108">
        <f t="shared" si="103"/>
        <v>20</v>
      </c>
      <c r="AN114" s="95">
        <v>2</v>
      </c>
      <c r="AO114" s="95">
        <v>4398</v>
      </c>
      <c r="AP114" s="95">
        <v>2</v>
      </c>
      <c r="AQ114" s="95">
        <v>4998</v>
      </c>
      <c r="AR114" s="95">
        <v>1</v>
      </c>
      <c r="AS114" s="95">
        <v>1499</v>
      </c>
      <c r="AT114" s="95">
        <v>0</v>
      </c>
      <c r="AU114" s="95">
        <v>0</v>
      </c>
      <c r="AV114" s="95">
        <v>0</v>
      </c>
      <c r="AW114" s="95">
        <v>0</v>
      </c>
      <c r="AX114" s="95">
        <v>6</v>
      </c>
      <c r="AY114" s="95">
        <v>13627.88</v>
      </c>
      <c r="AZ114" s="95">
        <v>2</v>
      </c>
      <c r="BA114" s="127">
        <v>5998</v>
      </c>
      <c r="BB114" s="14">
        <f t="shared" si="112"/>
        <v>56.7</v>
      </c>
      <c r="BC114" s="108">
        <f t="shared" si="113"/>
        <v>13</v>
      </c>
      <c r="BD114" s="95">
        <v>0</v>
      </c>
      <c r="BE114" s="95">
        <v>0</v>
      </c>
      <c r="BF114" s="95">
        <v>1</v>
      </c>
      <c r="BG114" s="180">
        <v>3499</v>
      </c>
      <c r="BH114" s="180">
        <v>1</v>
      </c>
      <c r="BI114" s="180">
        <v>2199</v>
      </c>
      <c r="BJ114" s="95">
        <v>0</v>
      </c>
      <c r="BK114" s="126">
        <v>0</v>
      </c>
      <c r="BL114" s="95">
        <v>-1</v>
      </c>
      <c r="BM114" s="127">
        <v>-2827.58</v>
      </c>
      <c r="BN114" s="95">
        <v>1</v>
      </c>
      <c r="BO114" s="95">
        <v>2599</v>
      </c>
      <c r="BP114" s="95">
        <v>5</v>
      </c>
      <c r="BQ114" s="95">
        <v>12780.27</v>
      </c>
      <c r="BR114" s="95">
        <v>0</v>
      </c>
      <c r="BS114" s="127">
        <v>0</v>
      </c>
      <c r="BT114" s="95">
        <v>0</v>
      </c>
      <c r="BU114" s="95">
        <v>0</v>
      </c>
      <c r="BV114" s="95">
        <v>0</v>
      </c>
      <c r="BW114" s="95">
        <v>0</v>
      </c>
      <c r="BX114" s="95">
        <v>2</v>
      </c>
      <c r="BY114" s="95">
        <v>5598</v>
      </c>
      <c r="BZ114" s="14">
        <f t="shared" si="108"/>
        <v>89.1</v>
      </c>
      <c r="CA114" s="108">
        <f t="shared" si="104"/>
        <v>9</v>
      </c>
      <c r="CB114" s="152">
        <f t="shared" si="114"/>
        <v>251.1</v>
      </c>
      <c r="CC114" s="152">
        <f t="shared" si="115"/>
        <v>55</v>
      </c>
      <c r="CD114" s="174">
        <f t="shared" si="116"/>
        <v>0.219036240541617</v>
      </c>
      <c r="CE114" s="175">
        <f t="shared" si="105"/>
        <v>130986.12</v>
      </c>
      <c r="CF114" s="173">
        <v>143</v>
      </c>
      <c r="CG114" s="176">
        <f t="shared" si="106"/>
        <v>-0.615384615384615</v>
      </c>
      <c r="CH114" s="177">
        <f t="shared" si="107"/>
        <v>1.3098612</v>
      </c>
    </row>
    <row r="115" spans="1:86">
      <c r="A115" s="12" t="s">
        <v>320</v>
      </c>
      <c r="B115" s="11" t="s">
        <v>211</v>
      </c>
      <c r="C115" s="11"/>
      <c r="D115" s="11" t="s">
        <v>357</v>
      </c>
      <c r="E115" s="95">
        <v>1374</v>
      </c>
      <c r="F115" s="79" t="s">
        <v>224</v>
      </c>
      <c r="G115" s="80">
        <v>4.05</v>
      </c>
      <c r="H115" s="81" t="s">
        <v>473</v>
      </c>
      <c r="I115" s="81">
        <v>16000</v>
      </c>
      <c r="J115" s="95">
        <v>0</v>
      </c>
      <c r="K115" s="127">
        <v>0</v>
      </c>
      <c r="L115" s="95">
        <v>0</v>
      </c>
      <c r="M115" s="127">
        <v>0</v>
      </c>
      <c r="N115" s="95">
        <v>0</v>
      </c>
      <c r="O115" s="127">
        <v>0</v>
      </c>
      <c r="P115" s="95">
        <v>1</v>
      </c>
      <c r="Q115" s="127">
        <v>1999</v>
      </c>
      <c r="R115" s="95">
        <v>0</v>
      </c>
      <c r="S115" s="127">
        <v>0</v>
      </c>
      <c r="T115" s="95">
        <v>1</v>
      </c>
      <c r="U115" s="127">
        <v>2299</v>
      </c>
      <c r="V115" s="14">
        <f t="shared" si="109"/>
        <v>24.3</v>
      </c>
      <c r="W115" s="95">
        <f t="shared" si="110"/>
        <v>2</v>
      </c>
      <c r="X115" s="95">
        <v>0</v>
      </c>
      <c r="Y115" s="127">
        <v>0</v>
      </c>
      <c r="Z115" s="95">
        <v>0</v>
      </c>
      <c r="AA115" s="95">
        <v>0</v>
      </c>
      <c r="AB115" s="95">
        <v>0</v>
      </c>
      <c r="AC115" s="95">
        <v>0</v>
      </c>
      <c r="AD115" s="95">
        <v>0</v>
      </c>
      <c r="AE115" s="95">
        <v>0</v>
      </c>
      <c r="AF115" s="95">
        <v>1</v>
      </c>
      <c r="AG115" s="95">
        <v>1499</v>
      </c>
      <c r="AH115" s="95">
        <v>1</v>
      </c>
      <c r="AI115" s="95">
        <v>1299</v>
      </c>
      <c r="AJ115" s="95">
        <v>0</v>
      </c>
      <c r="AK115" s="95">
        <v>0</v>
      </c>
      <c r="AL115" s="14">
        <f t="shared" si="111"/>
        <v>28.35</v>
      </c>
      <c r="AM115" s="108">
        <f t="shared" si="103"/>
        <v>2</v>
      </c>
      <c r="AN115" s="95">
        <v>0</v>
      </c>
      <c r="AO115" s="95">
        <v>0</v>
      </c>
      <c r="AP115" s="95">
        <v>0</v>
      </c>
      <c r="AQ115" s="95">
        <v>0</v>
      </c>
      <c r="AR115" s="95">
        <v>0</v>
      </c>
      <c r="AS115" s="95">
        <v>0</v>
      </c>
      <c r="AT115" s="95">
        <v>0</v>
      </c>
      <c r="AU115" s="95">
        <v>0</v>
      </c>
      <c r="AV115" s="95">
        <v>2</v>
      </c>
      <c r="AW115" s="95">
        <v>4878.4</v>
      </c>
      <c r="AX115" s="95">
        <v>0</v>
      </c>
      <c r="AY115" s="95">
        <v>0</v>
      </c>
      <c r="AZ115" s="95">
        <v>0</v>
      </c>
      <c r="BA115" s="95">
        <v>0</v>
      </c>
      <c r="BB115" s="14">
        <f t="shared" si="112"/>
        <v>28.35</v>
      </c>
      <c r="BC115" s="108">
        <f t="shared" si="113"/>
        <v>2</v>
      </c>
      <c r="BD115" s="95">
        <v>0</v>
      </c>
      <c r="BE115" s="95">
        <v>0</v>
      </c>
      <c r="BF115" s="95">
        <v>0</v>
      </c>
      <c r="BG115" s="180">
        <v>0</v>
      </c>
      <c r="BH115" s="180">
        <v>0</v>
      </c>
      <c r="BI115" s="180">
        <v>0</v>
      </c>
      <c r="BJ115" s="95">
        <v>0</v>
      </c>
      <c r="BK115" s="126">
        <v>0</v>
      </c>
      <c r="BL115" s="95">
        <v>0</v>
      </c>
      <c r="BM115" s="127">
        <v>0</v>
      </c>
      <c r="BN115" s="95">
        <v>0</v>
      </c>
      <c r="BO115" s="127">
        <v>0</v>
      </c>
      <c r="BP115" s="95">
        <v>0</v>
      </c>
      <c r="BQ115" s="127">
        <v>0</v>
      </c>
      <c r="BR115" s="95">
        <v>0</v>
      </c>
      <c r="BS115" s="127">
        <v>0</v>
      </c>
      <c r="BT115" s="95">
        <v>0</v>
      </c>
      <c r="BU115" s="95">
        <v>0</v>
      </c>
      <c r="BV115" s="95">
        <v>0</v>
      </c>
      <c r="BW115" s="95">
        <v>0</v>
      </c>
      <c r="BX115" s="95">
        <v>0</v>
      </c>
      <c r="BY115" s="95">
        <v>0</v>
      </c>
      <c r="BZ115" s="14">
        <f t="shared" si="108"/>
        <v>44.55</v>
      </c>
      <c r="CA115" s="108">
        <f t="shared" si="104"/>
        <v>0</v>
      </c>
      <c r="CB115" s="152">
        <f t="shared" si="114"/>
        <v>125.55</v>
      </c>
      <c r="CC115" s="152">
        <f t="shared" si="115"/>
        <v>6</v>
      </c>
      <c r="CD115" s="174">
        <f t="shared" si="116"/>
        <v>0.0477897252090801</v>
      </c>
      <c r="CE115" s="175">
        <f t="shared" si="105"/>
        <v>11974.4</v>
      </c>
      <c r="CF115" s="173">
        <v>23</v>
      </c>
      <c r="CG115" s="176">
        <f t="shared" si="106"/>
        <v>-0.739130434782609</v>
      </c>
      <c r="CH115" s="177">
        <f t="shared" si="107"/>
        <v>0.119744</v>
      </c>
    </row>
    <row r="116" spans="1:86">
      <c r="A116" s="12" t="s">
        <v>320</v>
      </c>
      <c r="B116" s="11" t="s">
        <v>211</v>
      </c>
      <c r="C116" s="11"/>
      <c r="D116" s="11" t="s">
        <v>357</v>
      </c>
      <c r="E116" s="95">
        <v>1375</v>
      </c>
      <c r="F116" s="79" t="s">
        <v>225</v>
      </c>
      <c r="G116" s="80">
        <v>4.05</v>
      </c>
      <c r="H116" s="81" t="s">
        <v>474</v>
      </c>
      <c r="I116" s="81">
        <v>16000</v>
      </c>
      <c r="J116" s="95">
        <v>0</v>
      </c>
      <c r="K116" s="127">
        <v>0</v>
      </c>
      <c r="L116" s="95">
        <v>0</v>
      </c>
      <c r="M116" s="127">
        <v>0</v>
      </c>
      <c r="N116" s="95">
        <v>0</v>
      </c>
      <c r="O116" s="127">
        <v>0</v>
      </c>
      <c r="P116" s="95">
        <v>0</v>
      </c>
      <c r="Q116" s="127">
        <v>0</v>
      </c>
      <c r="R116" s="95">
        <v>0</v>
      </c>
      <c r="S116" s="127">
        <v>0</v>
      </c>
      <c r="T116" s="95">
        <v>0</v>
      </c>
      <c r="U116" s="127">
        <v>0</v>
      </c>
      <c r="V116" s="14">
        <f t="shared" si="109"/>
        <v>24.3</v>
      </c>
      <c r="W116" s="95">
        <f t="shared" si="110"/>
        <v>0</v>
      </c>
      <c r="X116" s="95">
        <v>0</v>
      </c>
      <c r="Y116" s="127">
        <v>0</v>
      </c>
      <c r="Z116" s="95">
        <v>0</v>
      </c>
      <c r="AA116" s="95">
        <v>0</v>
      </c>
      <c r="AB116" s="95">
        <v>0</v>
      </c>
      <c r="AC116" s="95">
        <v>0</v>
      </c>
      <c r="AD116" s="95">
        <v>0</v>
      </c>
      <c r="AE116" s="95">
        <v>0</v>
      </c>
      <c r="AF116" s="95">
        <v>0</v>
      </c>
      <c r="AG116" s="95">
        <v>0</v>
      </c>
      <c r="AH116" s="95">
        <v>0</v>
      </c>
      <c r="AI116" s="95">
        <v>0</v>
      </c>
      <c r="AJ116" s="95">
        <v>0</v>
      </c>
      <c r="AK116" s="95">
        <v>0</v>
      </c>
      <c r="AL116" s="14">
        <f t="shared" si="111"/>
        <v>28.35</v>
      </c>
      <c r="AM116" s="108">
        <f t="shared" si="103"/>
        <v>0</v>
      </c>
      <c r="AN116" s="95">
        <v>0</v>
      </c>
      <c r="AO116" s="95">
        <v>0</v>
      </c>
      <c r="AP116" s="95">
        <v>0</v>
      </c>
      <c r="AQ116" s="95">
        <v>0</v>
      </c>
      <c r="AR116" s="95">
        <v>1</v>
      </c>
      <c r="AS116" s="95">
        <v>2263.89</v>
      </c>
      <c r="AT116" s="95">
        <v>0</v>
      </c>
      <c r="AU116" s="95">
        <v>0</v>
      </c>
      <c r="AV116" s="95">
        <v>1</v>
      </c>
      <c r="AW116" s="95">
        <v>1999</v>
      </c>
      <c r="AX116" s="95">
        <v>0</v>
      </c>
      <c r="AY116" s="95">
        <v>0</v>
      </c>
      <c r="AZ116" s="95">
        <v>0</v>
      </c>
      <c r="BA116" s="95">
        <v>0</v>
      </c>
      <c r="BB116" s="14">
        <f t="shared" si="112"/>
        <v>28.35</v>
      </c>
      <c r="BC116" s="108">
        <f t="shared" si="113"/>
        <v>2</v>
      </c>
      <c r="BD116" s="95">
        <v>0</v>
      </c>
      <c r="BE116" s="95">
        <v>0</v>
      </c>
      <c r="BF116" s="95">
        <v>0</v>
      </c>
      <c r="BG116" s="180">
        <v>0</v>
      </c>
      <c r="BH116" s="180">
        <v>0</v>
      </c>
      <c r="BI116" s="180">
        <v>0</v>
      </c>
      <c r="BJ116" s="95">
        <v>0</v>
      </c>
      <c r="BK116" s="126">
        <v>0</v>
      </c>
      <c r="BL116" s="95">
        <v>0</v>
      </c>
      <c r="BM116" s="127">
        <v>0</v>
      </c>
      <c r="BN116" s="95">
        <v>0</v>
      </c>
      <c r="BO116" s="127">
        <v>0</v>
      </c>
      <c r="BP116" s="95">
        <v>0</v>
      </c>
      <c r="BQ116" s="127">
        <v>0</v>
      </c>
      <c r="BR116" s="95">
        <v>0</v>
      </c>
      <c r="BS116" s="127">
        <v>0</v>
      </c>
      <c r="BT116" s="95">
        <v>0</v>
      </c>
      <c r="BU116" s="95">
        <v>0</v>
      </c>
      <c r="BV116" s="95">
        <v>0</v>
      </c>
      <c r="BW116" s="95">
        <v>0</v>
      </c>
      <c r="BX116" s="95">
        <v>0</v>
      </c>
      <c r="BY116" s="95">
        <v>0</v>
      </c>
      <c r="BZ116" s="14">
        <f t="shared" si="108"/>
        <v>44.55</v>
      </c>
      <c r="CA116" s="108">
        <f t="shared" si="104"/>
        <v>0</v>
      </c>
      <c r="CB116" s="152">
        <f t="shared" si="114"/>
        <v>125.55</v>
      </c>
      <c r="CC116" s="152">
        <f t="shared" si="115"/>
        <v>2</v>
      </c>
      <c r="CD116" s="174">
        <f t="shared" si="116"/>
        <v>0.0159299084030267</v>
      </c>
      <c r="CE116" s="175">
        <f t="shared" si="105"/>
        <v>4262.89</v>
      </c>
      <c r="CF116" s="173">
        <v>14</v>
      </c>
      <c r="CG116" s="176">
        <f t="shared" si="106"/>
        <v>-0.857142857142857</v>
      </c>
      <c r="CH116" s="177">
        <f t="shared" si="107"/>
        <v>0.0426289</v>
      </c>
    </row>
    <row r="117" spans="1:86">
      <c r="A117" s="12" t="s">
        <v>320</v>
      </c>
      <c r="B117" s="11" t="s">
        <v>211</v>
      </c>
      <c r="C117" s="11"/>
      <c r="D117" s="11" t="s">
        <v>357</v>
      </c>
      <c r="E117" s="95">
        <v>1926</v>
      </c>
      <c r="F117" s="79" t="s">
        <v>226</v>
      </c>
      <c r="G117" s="80">
        <v>4.05</v>
      </c>
      <c r="H117" s="81" t="s">
        <v>475</v>
      </c>
      <c r="I117" s="81">
        <v>15000</v>
      </c>
      <c r="J117" s="95">
        <v>0</v>
      </c>
      <c r="K117" s="127">
        <v>0</v>
      </c>
      <c r="L117" s="95">
        <v>0</v>
      </c>
      <c r="M117" s="127">
        <v>0</v>
      </c>
      <c r="N117" s="95">
        <v>1</v>
      </c>
      <c r="O117" s="127">
        <v>3299</v>
      </c>
      <c r="P117" s="95">
        <v>0</v>
      </c>
      <c r="Q117" s="127">
        <v>0</v>
      </c>
      <c r="R117" s="95">
        <v>0</v>
      </c>
      <c r="S117" s="127">
        <v>0</v>
      </c>
      <c r="T117" s="95">
        <v>0</v>
      </c>
      <c r="U117" s="127">
        <v>0</v>
      </c>
      <c r="V117" s="14">
        <f t="shared" si="109"/>
        <v>24.3</v>
      </c>
      <c r="W117" s="95">
        <f t="shared" si="110"/>
        <v>1</v>
      </c>
      <c r="X117" s="95">
        <v>0</v>
      </c>
      <c r="Y117" s="127">
        <v>0</v>
      </c>
      <c r="Z117" s="95">
        <v>0</v>
      </c>
      <c r="AA117" s="95">
        <v>0</v>
      </c>
      <c r="AB117" s="95">
        <v>0</v>
      </c>
      <c r="AC117" s="95">
        <v>0</v>
      </c>
      <c r="AD117" s="95">
        <v>0</v>
      </c>
      <c r="AE117" s="95">
        <v>0</v>
      </c>
      <c r="AF117" s="95">
        <v>0</v>
      </c>
      <c r="AG117" s="95">
        <v>0</v>
      </c>
      <c r="AH117" s="95">
        <v>0</v>
      </c>
      <c r="AI117" s="95">
        <v>0</v>
      </c>
      <c r="AJ117" s="95">
        <v>0</v>
      </c>
      <c r="AK117" s="95">
        <v>0</v>
      </c>
      <c r="AL117" s="14">
        <f t="shared" si="111"/>
        <v>28.35</v>
      </c>
      <c r="AM117" s="108">
        <f t="shared" si="103"/>
        <v>0</v>
      </c>
      <c r="AN117" s="95">
        <v>0</v>
      </c>
      <c r="AO117" s="95">
        <v>0</v>
      </c>
      <c r="AP117" s="95">
        <v>0</v>
      </c>
      <c r="AQ117" s="95">
        <v>0</v>
      </c>
      <c r="AR117" s="95">
        <v>0</v>
      </c>
      <c r="AS117" s="95">
        <v>0</v>
      </c>
      <c r="AT117" s="95">
        <v>1</v>
      </c>
      <c r="AU117" s="95">
        <v>2999</v>
      </c>
      <c r="AV117" s="95">
        <v>0</v>
      </c>
      <c r="AW117" s="95">
        <v>0</v>
      </c>
      <c r="AX117" s="95">
        <v>1</v>
      </c>
      <c r="AY117" s="95">
        <v>1379.4</v>
      </c>
      <c r="AZ117" s="95">
        <v>0</v>
      </c>
      <c r="BA117" s="95">
        <v>0</v>
      </c>
      <c r="BB117" s="14">
        <f t="shared" si="112"/>
        <v>28.35</v>
      </c>
      <c r="BC117" s="108">
        <f t="shared" si="113"/>
        <v>2</v>
      </c>
      <c r="BD117" s="95">
        <v>0</v>
      </c>
      <c r="BE117" s="95">
        <v>0</v>
      </c>
      <c r="BF117" s="95">
        <v>0</v>
      </c>
      <c r="BG117" s="180">
        <v>0</v>
      </c>
      <c r="BH117" s="180">
        <v>0</v>
      </c>
      <c r="BI117" s="180">
        <v>0</v>
      </c>
      <c r="BJ117" s="95">
        <v>0</v>
      </c>
      <c r="BK117" s="126">
        <v>0</v>
      </c>
      <c r="BL117" s="95">
        <v>1</v>
      </c>
      <c r="BM117" s="127">
        <v>2299</v>
      </c>
      <c r="BN117" s="95">
        <v>2</v>
      </c>
      <c r="BO117" s="95">
        <v>5443.15</v>
      </c>
      <c r="BP117" s="95">
        <v>1</v>
      </c>
      <c r="BQ117" s="95">
        <v>3499</v>
      </c>
      <c r="BR117" s="95">
        <v>0</v>
      </c>
      <c r="BS117" s="127">
        <v>0</v>
      </c>
      <c r="BT117" s="95">
        <v>1</v>
      </c>
      <c r="BU117" s="95">
        <v>3699</v>
      </c>
      <c r="BV117" s="95">
        <v>0</v>
      </c>
      <c r="BW117" s="95">
        <v>0</v>
      </c>
      <c r="BX117" s="95">
        <v>0</v>
      </c>
      <c r="BY117" s="95">
        <v>0</v>
      </c>
      <c r="BZ117" s="14">
        <f t="shared" si="108"/>
        <v>44.55</v>
      </c>
      <c r="CA117" s="108">
        <f t="shared" si="104"/>
        <v>5</v>
      </c>
      <c r="CB117" s="152">
        <f t="shared" si="114"/>
        <v>125.55</v>
      </c>
      <c r="CC117" s="152">
        <f t="shared" si="115"/>
        <v>8</v>
      </c>
      <c r="CD117" s="174">
        <f t="shared" si="116"/>
        <v>0.0637196336121067</v>
      </c>
      <c r="CE117" s="175">
        <f t="shared" si="105"/>
        <v>22617.55</v>
      </c>
      <c r="CF117" s="173">
        <v>23</v>
      </c>
      <c r="CG117" s="176">
        <f t="shared" si="106"/>
        <v>-0.652173913043478</v>
      </c>
      <c r="CH117" s="177">
        <f t="shared" si="107"/>
        <v>0.2261755</v>
      </c>
    </row>
    <row r="118" spans="1:86">
      <c r="A118" s="79" t="s">
        <v>25</v>
      </c>
      <c r="B118" s="11" t="s">
        <v>211</v>
      </c>
      <c r="C118" s="11"/>
      <c r="D118" s="11" t="s">
        <v>357</v>
      </c>
      <c r="E118" s="95">
        <v>1928</v>
      </c>
      <c r="F118" s="79" t="s">
        <v>227</v>
      </c>
      <c r="G118" s="80">
        <v>4.05</v>
      </c>
      <c r="H118" s="81"/>
      <c r="I118" s="81"/>
      <c r="J118" s="95">
        <v>2</v>
      </c>
      <c r="K118" s="127">
        <v>4018.8</v>
      </c>
      <c r="L118" s="95">
        <v>2</v>
      </c>
      <c r="M118" s="127">
        <v>3528</v>
      </c>
      <c r="N118" s="95">
        <v>1</v>
      </c>
      <c r="O118" s="127">
        <v>1820.92</v>
      </c>
      <c r="P118" s="95">
        <v>1</v>
      </c>
      <c r="Q118" s="127">
        <v>2224</v>
      </c>
      <c r="R118" s="95">
        <v>4</v>
      </c>
      <c r="S118" s="127">
        <v>6796</v>
      </c>
      <c r="T118" s="95">
        <v>2</v>
      </c>
      <c r="U118" s="127">
        <v>6298</v>
      </c>
      <c r="V118" s="14">
        <f t="shared" si="109"/>
        <v>24.3</v>
      </c>
      <c r="W118" s="95">
        <f t="shared" si="110"/>
        <v>12</v>
      </c>
      <c r="X118" s="95">
        <v>4</v>
      </c>
      <c r="Y118" s="127">
        <v>10035.96</v>
      </c>
      <c r="Z118" s="95">
        <v>0</v>
      </c>
      <c r="AA118" s="95">
        <v>0</v>
      </c>
      <c r="AB118" s="95">
        <v>0</v>
      </c>
      <c r="AC118" s="95">
        <v>0</v>
      </c>
      <c r="AD118" s="95">
        <v>3</v>
      </c>
      <c r="AE118" s="95">
        <v>5297</v>
      </c>
      <c r="AF118" s="95">
        <v>4</v>
      </c>
      <c r="AG118" s="95">
        <v>11699.64</v>
      </c>
      <c r="AH118" s="95">
        <v>4</v>
      </c>
      <c r="AI118" s="95">
        <v>8796</v>
      </c>
      <c r="AJ118" s="95">
        <v>6</v>
      </c>
      <c r="AK118" s="95">
        <v>12772.05</v>
      </c>
      <c r="AL118" s="14">
        <f t="shared" si="111"/>
        <v>28.35</v>
      </c>
      <c r="AM118" s="108">
        <f t="shared" si="103"/>
        <v>21</v>
      </c>
      <c r="AN118" s="95">
        <v>1</v>
      </c>
      <c r="AO118" s="95">
        <v>2299</v>
      </c>
      <c r="AP118" s="95">
        <v>0</v>
      </c>
      <c r="AQ118" s="95">
        <v>0</v>
      </c>
      <c r="AR118" s="95">
        <v>0</v>
      </c>
      <c r="AS118" s="95">
        <v>0</v>
      </c>
      <c r="AT118" s="95">
        <v>0</v>
      </c>
      <c r="AU118" s="95">
        <v>0</v>
      </c>
      <c r="AV118" s="95">
        <v>0</v>
      </c>
      <c r="AW118" s="95">
        <v>0</v>
      </c>
      <c r="AX118" s="95">
        <v>3</v>
      </c>
      <c r="AY118" s="95">
        <v>5252.15</v>
      </c>
      <c r="AZ118" s="95">
        <v>1</v>
      </c>
      <c r="BA118" s="127">
        <v>2999</v>
      </c>
      <c r="BB118" s="14">
        <f t="shared" si="112"/>
        <v>28.35</v>
      </c>
      <c r="BC118" s="108">
        <f t="shared" si="113"/>
        <v>5</v>
      </c>
      <c r="BD118" s="95">
        <v>1</v>
      </c>
      <c r="BE118" s="95">
        <v>3299</v>
      </c>
      <c r="BF118" s="95">
        <v>1</v>
      </c>
      <c r="BG118" s="180">
        <v>1499</v>
      </c>
      <c r="BH118" s="180">
        <v>3</v>
      </c>
      <c r="BI118" s="180">
        <v>5497</v>
      </c>
      <c r="BJ118" s="95">
        <v>0</v>
      </c>
      <c r="BK118" s="126">
        <v>0</v>
      </c>
      <c r="BL118" s="95">
        <v>1</v>
      </c>
      <c r="BM118" s="127">
        <v>1499</v>
      </c>
      <c r="BN118" s="95">
        <v>0</v>
      </c>
      <c r="BO118" s="127">
        <v>0</v>
      </c>
      <c r="BP118" s="95">
        <v>2</v>
      </c>
      <c r="BQ118" s="95">
        <v>4881.78</v>
      </c>
      <c r="BR118" s="95">
        <v>1</v>
      </c>
      <c r="BS118" s="95">
        <v>3499</v>
      </c>
      <c r="BT118" s="95">
        <v>3</v>
      </c>
      <c r="BU118" s="95">
        <v>8497</v>
      </c>
      <c r="BV118" s="95">
        <v>0</v>
      </c>
      <c r="BW118" s="95">
        <v>0</v>
      </c>
      <c r="BX118" s="95">
        <v>1</v>
      </c>
      <c r="BY118" s="95">
        <v>2299</v>
      </c>
      <c r="BZ118" s="14">
        <f t="shared" si="108"/>
        <v>44.55</v>
      </c>
      <c r="CA118" s="108">
        <f t="shared" si="104"/>
        <v>13</v>
      </c>
      <c r="CB118" s="152">
        <f t="shared" si="114"/>
        <v>125.55</v>
      </c>
      <c r="CC118" s="152">
        <f t="shared" si="115"/>
        <v>51</v>
      </c>
      <c r="CD118" s="174">
        <f t="shared" si="116"/>
        <v>0.40621266427718</v>
      </c>
      <c r="CE118" s="175">
        <f t="shared" si="105"/>
        <v>114807.3</v>
      </c>
      <c r="CF118" s="173">
        <v>62</v>
      </c>
      <c r="CG118" s="176">
        <f t="shared" si="106"/>
        <v>-0.17741935483871</v>
      </c>
      <c r="CH118" s="177">
        <f t="shared" si="107"/>
        <v>1.148073</v>
      </c>
    </row>
    <row r="119" spans="1:86">
      <c r="A119" s="79" t="s">
        <v>25</v>
      </c>
      <c r="B119" s="11" t="s">
        <v>211</v>
      </c>
      <c r="C119" s="11"/>
      <c r="D119" s="11" t="s">
        <v>357</v>
      </c>
      <c r="E119" s="95">
        <v>1973</v>
      </c>
      <c r="F119" s="83" t="s">
        <v>228</v>
      </c>
      <c r="G119" s="80">
        <v>4.05</v>
      </c>
      <c r="H119" s="81"/>
      <c r="I119" s="81"/>
      <c r="J119" s="95">
        <v>0</v>
      </c>
      <c r="K119" s="127">
        <v>0</v>
      </c>
      <c r="L119" s="95">
        <v>0</v>
      </c>
      <c r="M119" s="127">
        <v>0</v>
      </c>
      <c r="N119" s="95">
        <v>0</v>
      </c>
      <c r="O119" s="127">
        <v>0</v>
      </c>
      <c r="P119" s="95">
        <v>1</v>
      </c>
      <c r="Q119" s="127">
        <v>3299</v>
      </c>
      <c r="R119" s="95">
        <v>1</v>
      </c>
      <c r="S119" s="127">
        <v>2069.1</v>
      </c>
      <c r="T119" s="95">
        <v>0</v>
      </c>
      <c r="U119" s="127">
        <v>0</v>
      </c>
      <c r="V119" s="14">
        <f t="shared" si="109"/>
        <v>24.3</v>
      </c>
      <c r="W119" s="95">
        <f t="shared" si="110"/>
        <v>2</v>
      </c>
      <c r="X119" s="95">
        <v>1</v>
      </c>
      <c r="Y119" s="127">
        <v>2999</v>
      </c>
      <c r="Z119" s="95">
        <v>1</v>
      </c>
      <c r="AA119" s="95">
        <v>2299</v>
      </c>
      <c r="AB119" s="95">
        <v>0</v>
      </c>
      <c r="AC119" s="95">
        <v>0</v>
      </c>
      <c r="AD119" s="95">
        <v>0</v>
      </c>
      <c r="AE119" s="95">
        <v>0</v>
      </c>
      <c r="AF119" s="95">
        <v>6</v>
      </c>
      <c r="AG119" s="95">
        <v>14408.5</v>
      </c>
      <c r="AH119" s="95">
        <v>1</v>
      </c>
      <c r="AI119" s="95">
        <v>1499</v>
      </c>
      <c r="AJ119" s="95">
        <v>0</v>
      </c>
      <c r="AK119" s="95">
        <v>1724.58</v>
      </c>
      <c r="AL119" s="14">
        <f t="shared" si="111"/>
        <v>28.35</v>
      </c>
      <c r="AM119" s="108">
        <f t="shared" si="103"/>
        <v>9</v>
      </c>
      <c r="AN119" s="95">
        <v>0</v>
      </c>
      <c r="AO119" s="95">
        <v>0</v>
      </c>
      <c r="AP119" s="95">
        <v>0</v>
      </c>
      <c r="AQ119" s="95">
        <v>0</v>
      </c>
      <c r="AR119" s="95">
        <v>0</v>
      </c>
      <c r="AS119" s="95">
        <v>0</v>
      </c>
      <c r="AT119" s="95">
        <v>1</v>
      </c>
      <c r="AU119" s="95">
        <v>2699</v>
      </c>
      <c r="AV119" s="95">
        <v>1</v>
      </c>
      <c r="AW119" s="95">
        <v>2382.17</v>
      </c>
      <c r="AX119" s="95">
        <v>0</v>
      </c>
      <c r="AY119" s="95">
        <v>0</v>
      </c>
      <c r="AZ119" s="95">
        <v>0</v>
      </c>
      <c r="BA119" s="95">
        <v>0</v>
      </c>
      <c r="BB119" s="14">
        <f t="shared" si="112"/>
        <v>28.35</v>
      </c>
      <c r="BC119" s="108">
        <f t="shared" si="113"/>
        <v>2</v>
      </c>
      <c r="BD119" s="95">
        <v>0</v>
      </c>
      <c r="BE119" s="95">
        <v>0</v>
      </c>
      <c r="BF119" s="95">
        <v>0</v>
      </c>
      <c r="BG119" s="180">
        <v>0</v>
      </c>
      <c r="BH119" s="180">
        <v>0</v>
      </c>
      <c r="BI119" s="180">
        <v>0</v>
      </c>
      <c r="BJ119" s="95">
        <v>0</v>
      </c>
      <c r="BK119" s="126">
        <v>0</v>
      </c>
      <c r="BL119" s="95">
        <v>0</v>
      </c>
      <c r="BM119" s="127">
        <v>0</v>
      </c>
      <c r="BN119" s="95">
        <v>2</v>
      </c>
      <c r="BO119" s="95">
        <v>6343.7</v>
      </c>
      <c r="BP119" s="95">
        <v>2</v>
      </c>
      <c r="BQ119" s="95">
        <v>4998</v>
      </c>
      <c r="BR119" s="95">
        <v>0</v>
      </c>
      <c r="BS119" s="127">
        <v>0</v>
      </c>
      <c r="BT119" s="95">
        <v>2</v>
      </c>
      <c r="BU119" s="95">
        <v>5721.48</v>
      </c>
      <c r="BV119" s="95">
        <v>0</v>
      </c>
      <c r="BW119" s="95">
        <v>0</v>
      </c>
      <c r="BX119" s="95">
        <v>0</v>
      </c>
      <c r="BY119" s="95">
        <v>0</v>
      </c>
      <c r="BZ119" s="14">
        <f t="shared" si="108"/>
        <v>44.55</v>
      </c>
      <c r="CA119" s="108">
        <f t="shared" si="104"/>
        <v>6</v>
      </c>
      <c r="CB119" s="152">
        <f t="shared" si="114"/>
        <v>125.55</v>
      </c>
      <c r="CC119" s="152">
        <f t="shared" si="115"/>
        <v>19</v>
      </c>
      <c r="CD119" s="174">
        <f t="shared" si="116"/>
        <v>0.151334129828753</v>
      </c>
      <c r="CE119" s="175">
        <f t="shared" si="105"/>
        <v>50442.53</v>
      </c>
      <c r="CF119" s="173">
        <v>62</v>
      </c>
      <c r="CG119" s="176">
        <f t="shared" si="106"/>
        <v>-0.693548387096774</v>
      </c>
      <c r="CH119" s="177">
        <f t="shared" si="107"/>
        <v>0.5044253</v>
      </c>
    </row>
    <row r="120" spans="1:86">
      <c r="A120" s="79" t="s">
        <v>25</v>
      </c>
      <c r="B120" s="11" t="s">
        <v>211</v>
      </c>
      <c r="C120" s="11" t="s">
        <v>298</v>
      </c>
      <c r="D120" s="11" t="s">
        <v>357</v>
      </c>
      <c r="E120" s="95">
        <v>1974</v>
      </c>
      <c r="F120" s="83" t="s">
        <v>229</v>
      </c>
      <c r="G120" s="80">
        <v>4.05</v>
      </c>
      <c r="H120" s="81"/>
      <c r="I120" s="81"/>
      <c r="J120" s="95">
        <v>1</v>
      </c>
      <c r="K120" s="127">
        <v>3299</v>
      </c>
      <c r="L120" s="95">
        <v>1</v>
      </c>
      <c r="M120" s="127">
        <v>2428.24</v>
      </c>
      <c r="N120" s="95">
        <v>1</v>
      </c>
      <c r="O120" s="127">
        <v>2999</v>
      </c>
      <c r="P120" s="95">
        <v>1</v>
      </c>
      <c r="Q120" s="127">
        <v>3699</v>
      </c>
      <c r="R120" s="95">
        <v>2</v>
      </c>
      <c r="S120" s="127">
        <v>3798</v>
      </c>
      <c r="T120" s="95">
        <v>6</v>
      </c>
      <c r="U120" s="127">
        <v>18094</v>
      </c>
      <c r="V120" s="14">
        <f t="shared" si="109"/>
        <v>24.3</v>
      </c>
      <c r="W120" s="95">
        <f t="shared" si="110"/>
        <v>12</v>
      </c>
      <c r="X120" s="95">
        <v>1</v>
      </c>
      <c r="Y120" s="127">
        <v>2294.15</v>
      </c>
      <c r="Z120" s="95">
        <v>0</v>
      </c>
      <c r="AA120" s="95">
        <v>0</v>
      </c>
      <c r="AB120" s="95">
        <v>0</v>
      </c>
      <c r="AC120" s="95">
        <v>0</v>
      </c>
      <c r="AD120" s="95">
        <v>2</v>
      </c>
      <c r="AE120" s="95">
        <v>4198</v>
      </c>
      <c r="AF120" s="95">
        <v>3</v>
      </c>
      <c r="AG120" s="95">
        <v>9897</v>
      </c>
      <c r="AH120" s="95">
        <v>0</v>
      </c>
      <c r="AI120" s="95">
        <v>0</v>
      </c>
      <c r="AJ120" s="95">
        <v>0</v>
      </c>
      <c r="AK120" s="95">
        <v>0</v>
      </c>
      <c r="AL120" s="14">
        <f t="shared" si="111"/>
        <v>28.35</v>
      </c>
      <c r="AM120" s="108">
        <f t="shared" si="103"/>
        <v>6</v>
      </c>
      <c r="AN120" s="95">
        <v>0</v>
      </c>
      <c r="AO120" s="95">
        <v>0</v>
      </c>
      <c r="AP120" s="95">
        <v>0</v>
      </c>
      <c r="AQ120" s="95">
        <v>0</v>
      </c>
      <c r="AR120" s="95">
        <v>4</v>
      </c>
      <c r="AS120" s="95">
        <v>8807.27</v>
      </c>
      <c r="AT120" s="95">
        <v>1</v>
      </c>
      <c r="AU120" s="95">
        <v>3215.8</v>
      </c>
      <c r="AV120" s="95">
        <v>1</v>
      </c>
      <c r="AW120" s="95">
        <v>2233.57</v>
      </c>
      <c r="AX120" s="95">
        <v>5</v>
      </c>
      <c r="AY120" s="95">
        <v>9980.37</v>
      </c>
      <c r="AZ120" s="95">
        <v>0</v>
      </c>
      <c r="BA120" s="95">
        <v>0</v>
      </c>
      <c r="BB120" s="14">
        <f t="shared" si="112"/>
        <v>28.35</v>
      </c>
      <c r="BC120" s="108">
        <f t="shared" si="113"/>
        <v>11</v>
      </c>
      <c r="BD120" s="95">
        <v>3</v>
      </c>
      <c r="BE120" s="95">
        <v>6997</v>
      </c>
      <c r="BF120" s="95">
        <v>1</v>
      </c>
      <c r="BG120" s="180">
        <v>3499</v>
      </c>
      <c r="BH120" s="180">
        <v>4</v>
      </c>
      <c r="BI120" s="180">
        <v>7652.93</v>
      </c>
      <c r="BJ120" s="95">
        <v>1</v>
      </c>
      <c r="BK120" s="126">
        <v>2699</v>
      </c>
      <c r="BL120" s="95">
        <v>1</v>
      </c>
      <c r="BM120" s="127">
        <v>1999</v>
      </c>
      <c r="BN120" s="95">
        <v>0</v>
      </c>
      <c r="BO120" s="127">
        <v>0</v>
      </c>
      <c r="BP120" s="95">
        <v>7</v>
      </c>
      <c r="BQ120" s="95">
        <v>20193</v>
      </c>
      <c r="BR120" s="95">
        <v>-1</v>
      </c>
      <c r="BS120" s="95">
        <v>-1999</v>
      </c>
      <c r="BT120" s="95">
        <v>3</v>
      </c>
      <c r="BU120" s="95">
        <v>7897</v>
      </c>
      <c r="BV120" s="95">
        <v>0</v>
      </c>
      <c r="BW120" s="95">
        <v>0</v>
      </c>
      <c r="BX120" s="95">
        <v>1</v>
      </c>
      <c r="BY120" s="95">
        <v>3131.96</v>
      </c>
      <c r="BZ120" s="14">
        <f t="shared" si="108"/>
        <v>44.55</v>
      </c>
      <c r="CA120" s="108">
        <f t="shared" si="104"/>
        <v>20</v>
      </c>
      <c r="CB120" s="152">
        <f t="shared" si="114"/>
        <v>125.55</v>
      </c>
      <c r="CC120" s="152">
        <f t="shared" si="115"/>
        <v>49</v>
      </c>
      <c r="CD120" s="174">
        <f t="shared" si="116"/>
        <v>0.390282755874154</v>
      </c>
      <c r="CE120" s="175">
        <f t="shared" si="105"/>
        <v>127013.29</v>
      </c>
      <c r="CF120" s="173">
        <v>31</v>
      </c>
      <c r="CG120" s="176">
        <f t="shared" si="106"/>
        <v>0.580645161290323</v>
      </c>
      <c r="CH120" s="177">
        <f t="shared" si="107"/>
        <v>1.2701329</v>
      </c>
    </row>
    <row r="121" spans="1:86">
      <c r="A121" s="79" t="s">
        <v>55</v>
      </c>
      <c r="B121" s="11" t="s">
        <v>211</v>
      </c>
      <c r="C121" s="11"/>
      <c r="D121" s="11" t="s">
        <v>357</v>
      </c>
      <c r="E121" s="95">
        <v>1978</v>
      </c>
      <c r="F121" s="79" t="s">
        <v>230</v>
      </c>
      <c r="G121" s="80">
        <v>4.05</v>
      </c>
      <c r="H121" s="81" t="s">
        <v>476</v>
      </c>
      <c r="I121" s="81">
        <v>18000</v>
      </c>
      <c r="J121" s="95">
        <v>1</v>
      </c>
      <c r="K121" s="127">
        <v>3699</v>
      </c>
      <c r="L121" s="95">
        <v>1</v>
      </c>
      <c r="M121" s="127">
        <v>2999</v>
      </c>
      <c r="N121" s="95">
        <v>0</v>
      </c>
      <c r="O121" s="127">
        <v>0</v>
      </c>
      <c r="P121" s="95">
        <v>2</v>
      </c>
      <c r="Q121" s="127">
        <v>3549.76</v>
      </c>
      <c r="R121" s="95">
        <v>2</v>
      </c>
      <c r="S121" s="127">
        <v>2998</v>
      </c>
      <c r="T121" s="95">
        <v>4</v>
      </c>
      <c r="U121" s="127">
        <v>8396</v>
      </c>
      <c r="V121" s="14">
        <f t="shared" si="109"/>
        <v>24.3</v>
      </c>
      <c r="W121" s="95">
        <f t="shared" si="110"/>
        <v>10</v>
      </c>
      <c r="X121" s="95">
        <v>0</v>
      </c>
      <c r="Y121" s="127">
        <v>0</v>
      </c>
      <c r="Z121" s="95">
        <v>0</v>
      </c>
      <c r="AA121" s="95">
        <v>0</v>
      </c>
      <c r="AB121" s="95">
        <v>5</v>
      </c>
      <c r="AC121" s="95">
        <v>11995</v>
      </c>
      <c r="AD121" s="95">
        <v>0</v>
      </c>
      <c r="AE121" s="95">
        <v>0</v>
      </c>
      <c r="AF121" s="95">
        <v>7</v>
      </c>
      <c r="AG121" s="95">
        <v>16910.71</v>
      </c>
      <c r="AH121" s="95">
        <v>6</v>
      </c>
      <c r="AI121" s="95">
        <v>15194</v>
      </c>
      <c r="AJ121" s="95">
        <v>0</v>
      </c>
      <c r="AK121" s="95">
        <v>0</v>
      </c>
      <c r="AL121" s="14">
        <f t="shared" si="111"/>
        <v>28.35</v>
      </c>
      <c r="AM121" s="108">
        <f t="shared" si="103"/>
        <v>18</v>
      </c>
      <c r="AN121" s="95">
        <v>1</v>
      </c>
      <c r="AO121" s="95">
        <v>1499</v>
      </c>
      <c r="AP121" s="95">
        <v>0</v>
      </c>
      <c r="AQ121" s="95">
        <v>0</v>
      </c>
      <c r="AR121" s="95">
        <v>0</v>
      </c>
      <c r="AS121" s="95">
        <v>0</v>
      </c>
      <c r="AT121" s="95">
        <v>0</v>
      </c>
      <c r="AU121" s="95">
        <v>0</v>
      </c>
      <c r="AV121" s="95">
        <v>1</v>
      </c>
      <c r="AW121" s="95">
        <v>1999</v>
      </c>
      <c r="AX121" s="95">
        <v>1</v>
      </c>
      <c r="AY121" s="95">
        <v>2583.79</v>
      </c>
      <c r="AZ121" s="95">
        <v>4</v>
      </c>
      <c r="BA121" s="127">
        <v>8757.87</v>
      </c>
      <c r="BB121" s="14">
        <f t="shared" si="112"/>
        <v>28.35</v>
      </c>
      <c r="BC121" s="108">
        <f t="shared" si="113"/>
        <v>7</v>
      </c>
      <c r="BD121" s="95">
        <v>2</v>
      </c>
      <c r="BE121" s="95">
        <v>4298</v>
      </c>
      <c r="BF121" s="95">
        <v>0</v>
      </c>
      <c r="BG121" s="180">
        <v>0</v>
      </c>
      <c r="BH121" s="180">
        <v>0</v>
      </c>
      <c r="BI121" s="180">
        <v>0</v>
      </c>
      <c r="BJ121" s="95">
        <v>2</v>
      </c>
      <c r="BK121" s="126">
        <v>4723.01</v>
      </c>
      <c r="BL121" s="95">
        <v>0</v>
      </c>
      <c r="BM121" s="127">
        <v>0</v>
      </c>
      <c r="BN121" s="95">
        <v>1</v>
      </c>
      <c r="BO121" s="95">
        <v>3699</v>
      </c>
      <c r="BP121" s="95">
        <v>1</v>
      </c>
      <c r="BQ121" s="95">
        <v>1499</v>
      </c>
      <c r="BR121" s="95">
        <v>0</v>
      </c>
      <c r="BS121" s="127">
        <v>0</v>
      </c>
      <c r="BT121" s="95">
        <v>0</v>
      </c>
      <c r="BU121" s="95">
        <v>0</v>
      </c>
      <c r="BV121" s="95">
        <v>0</v>
      </c>
      <c r="BW121" s="95">
        <v>0</v>
      </c>
      <c r="BX121" s="95">
        <v>0</v>
      </c>
      <c r="BY121" s="95">
        <v>0</v>
      </c>
      <c r="BZ121" s="14">
        <f t="shared" si="108"/>
        <v>44.55</v>
      </c>
      <c r="CA121" s="108">
        <f t="shared" si="104"/>
        <v>6</v>
      </c>
      <c r="CB121" s="152">
        <f t="shared" si="114"/>
        <v>125.55</v>
      </c>
      <c r="CC121" s="152">
        <f t="shared" si="115"/>
        <v>41</v>
      </c>
      <c r="CD121" s="174">
        <f t="shared" si="116"/>
        <v>0.326563122262047</v>
      </c>
      <c r="CE121" s="175">
        <f t="shared" si="105"/>
        <v>94800.14</v>
      </c>
      <c r="CF121" s="173">
        <v>46</v>
      </c>
      <c r="CG121" s="176">
        <f t="shared" si="106"/>
        <v>-0.108695652173913</v>
      </c>
      <c r="CH121" s="177">
        <f t="shared" si="107"/>
        <v>0.9480014</v>
      </c>
    </row>
    <row r="122" spans="1:86">
      <c r="A122" s="79" t="s">
        <v>25</v>
      </c>
      <c r="B122" s="11" t="s">
        <v>211</v>
      </c>
      <c r="C122" s="11"/>
      <c r="D122" s="11" t="s">
        <v>357</v>
      </c>
      <c r="E122" s="95">
        <v>1987</v>
      </c>
      <c r="F122" s="79" t="s">
        <v>231</v>
      </c>
      <c r="G122" s="80">
        <v>5.4</v>
      </c>
      <c r="H122" s="81" t="s">
        <v>477</v>
      </c>
      <c r="I122" s="81">
        <v>17000</v>
      </c>
      <c r="J122" s="95">
        <v>2</v>
      </c>
      <c r="K122" s="127">
        <v>4698</v>
      </c>
      <c r="L122" s="95">
        <v>4</v>
      </c>
      <c r="M122" s="127">
        <v>7564.2</v>
      </c>
      <c r="N122" s="95">
        <v>1</v>
      </c>
      <c r="O122" s="127">
        <v>2219.4</v>
      </c>
      <c r="P122" s="95">
        <v>4</v>
      </c>
      <c r="Q122" s="127">
        <v>8496.4</v>
      </c>
      <c r="R122" s="95">
        <v>1</v>
      </c>
      <c r="S122" s="127">
        <v>1999</v>
      </c>
      <c r="T122" s="95">
        <v>1</v>
      </c>
      <c r="U122" s="127">
        <v>1378.81</v>
      </c>
      <c r="V122" s="14">
        <f t="shared" si="109"/>
        <v>32.4</v>
      </c>
      <c r="W122" s="95">
        <f t="shared" si="110"/>
        <v>13</v>
      </c>
      <c r="X122" s="95">
        <v>1</v>
      </c>
      <c r="Y122" s="127">
        <v>2123.64</v>
      </c>
      <c r="Z122" s="95">
        <v>3</v>
      </c>
      <c r="AA122" s="95">
        <v>6797</v>
      </c>
      <c r="AB122" s="95">
        <v>0</v>
      </c>
      <c r="AC122" s="95">
        <v>0</v>
      </c>
      <c r="AD122" s="95">
        <v>5</v>
      </c>
      <c r="AE122" s="95">
        <v>9187.95</v>
      </c>
      <c r="AF122" s="95">
        <v>6</v>
      </c>
      <c r="AG122" s="95">
        <v>14669.15</v>
      </c>
      <c r="AH122" s="95">
        <v>1</v>
      </c>
      <c r="AI122" s="95">
        <v>1499</v>
      </c>
      <c r="AJ122" s="95">
        <v>1</v>
      </c>
      <c r="AK122" s="95">
        <v>3699</v>
      </c>
      <c r="AL122" s="14">
        <f t="shared" si="111"/>
        <v>37.8</v>
      </c>
      <c r="AM122" s="108">
        <f t="shared" si="103"/>
        <v>17</v>
      </c>
      <c r="AN122" s="95">
        <v>0</v>
      </c>
      <c r="AO122" s="95">
        <v>0</v>
      </c>
      <c r="AP122" s="95">
        <v>1</v>
      </c>
      <c r="AQ122" s="95">
        <v>3699</v>
      </c>
      <c r="AR122" s="95">
        <v>0</v>
      </c>
      <c r="AS122" s="95">
        <v>0</v>
      </c>
      <c r="AT122" s="95">
        <v>0</v>
      </c>
      <c r="AU122" s="95">
        <v>0</v>
      </c>
      <c r="AV122" s="95">
        <v>1</v>
      </c>
      <c r="AW122" s="95">
        <v>2299</v>
      </c>
      <c r="AX122" s="95">
        <v>2</v>
      </c>
      <c r="AY122" s="95">
        <v>3944.02</v>
      </c>
      <c r="AZ122" s="95">
        <v>0</v>
      </c>
      <c r="BA122" s="95">
        <v>0</v>
      </c>
      <c r="BB122" s="14">
        <f t="shared" si="112"/>
        <v>37.8</v>
      </c>
      <c r="BC122" s="108">
        <f t="shared" si="113"/>
        <v>4</v>
      </c>
      <c r="BD122" s="95">
        <v>0</v>
      </c>
      <c r="BE122" s="95">
        <v>0</v>
      </c>
      <c r="BF122" s="95">
        <v>2</v>
      </c>
      <c r="BG122" s="180">
        <v>5521.61</v>
      </c>
      <c r="BH122" s="180">
        <v>2</v>
      </c>
      <c r="BI122" s="180">
        <v>4144.42</v>
      </c>
      <c r="BJ122" s="95">
        <v>2</v>
      </c>
      <c r="BK122" s="126">
        <v>5198</v>
      </c>
      <c r="BL122" s="95">
        <v>1</v>
      </c>
      <c r="BM122" s="127">
        <v>3410.01</v>
      </c>
      <c r="BN122" s="95">
        <v>2</v>
      </c>
      <c r="BO122" s="95">
        <v>5798</v>
      </c>
      <c r="BP122" s="95">
        <v>4</v>
      </c>
      <c r="BQ122" s="95">
        <v>10355.9</v>
      </c>
      <c r="BR122" s="95">
        <v>0</v>
      </c>
      <c r="BS122" s="95">
        <v>0</v>
      </c>
      <c r="BT122" s="95">
        <v>1</v>
      </c>
      <c r="BU122" s="95">
        <v>1499</v>
      </c>
      <c r="BV122" s="95">
        <v>1</v>
      </c>
      <c r="BW122" s="95">
        <v>3299</v>
      </c>
      <c r="BX122" s="95">
        <v>0</v>
      </c>
      <c r="BY122" s="95">
        <v>0</v>
      </c>
      <c r="BZ122" s="14">
        <f t="shared" si="108"/>
        <v>59.4</v>
      </c>
      <c r="CA122" s="108">
        <f t="shared" si="104"/>
        <v>15</v>
      </c>
      <c r="CB122" s="152">
        <f t="shared" si="114"/>
        <v>167.4</v>
      </c>
      <c r="CC122" s="152">
        <f t="shared" si="115"/>
        <v>49</v>
      </c>
      <c r="CD122" s="174">
        <f t="shared" si="116"/>
        <v>0.292712066905615</v>
      </c>
      <c r="CE122" s="175">
        <f t="shared" si="105"/>
        <v>113499.51</v>
      </c>
      <c r="CF122" s="173">
        <v>126</v>
      </c>
      <c r="CG122" s="176">
        <f t="shared" si="106"/>
        <v>-0.611111111111111</v>
      </c>
      <c r="CH122" s="177">
        <f t="shared" si="107"/>
        <v>1.1349951</v>
      </c>
    </row>
    <row r="123" ht="15" spans="1:86">
      <c r="A123" s="79" t="s">
        <v>55</v>
      </c>
      <c r="B123" s="11" t="s">
        <v>315</v>
      </c>
      <c r="C123" s="11" t="s">
        <v>298</v>
      </c>
      <c r="D123" s="11" t="s">
        <v>357</v>
      </c>
      <c r="E123" s="95">
        <v>274</v>
      </c>
      <c r="F123" s="79" t="s">
        <v>232</v>
      </c>
      <c r="G123" s="80">
        <v>27</v>
      </c>
      <c r="H123" s="81" t="s">
        <v>478</v>
      </c>
      <c r="I123" s="179">
        <v>21010</v>
      </c>
      <c r="J123" s="95">
        <v>8</v>
      </c>
      <c r="K123" s="95">
        <v>15000</v>
      </c>
      <c r="L123" s="95">
        <v>10</v>
      </c>
      <c r="M123" s="95">
        <v>15000</v>
      </c>
      <c r="N123" s="95">
        <v>10</v>
      </c>
      <c r="O123" s="95">
        <v>13000</v>
      </c>
      <c r="P123" s="95">
        <v>11</v>
      </c>
      <c r="Q123" s="95">
        <v>20000</v>
      </c>
      <c r="R123" s="95">
        <v>13</v>
      </c>
      <c r="S123" s="95">
        <v>25000</v>
      </c>
      <c r="T123" s="95">
        <v>44</v>
      </c>
      <c r="U123" s="95">
        <v>68000</v>
      </c>
      <c r="V123" s="14">
        <f t="shared" si="109"/>
        <v>162</v>
      </c>
      <c r="W123" s="95">
        <f t="shared" si="110"/>
        <v>96</v>
      </c>
      <c r="X123" s="95">
        <v>25</v>
      </c>
      <c r="Y123" s="95">
        <v>50000</v>
      </c>
      <c r="Z123" s="95">
        <v>10</v>
      </c>
      <c r="AA123" s="95">
        <v>20000</v>
      </c>
      <c r="AB123" s="95">
        <v>10</v>
      </c>
      <c r="AC123" s="95">
        <v>18000</v>
      </c>
      <c r="AD123" s="95">
        <v>16</v>
      </c>
      <c r="AE123" s="95">
        <v>26000</v>
      </c>
      <c r="AF123" s="95">
        <v>12</v>
      </c>
      <c r="AG123" s="95">
        <v>30000</v>
      </c>
      <c r="AH123" s="95">
        <v>13</v>
      </c>
      <c r="AI123" s="95">
        <v>33000</v>
      </c>
      <c r="AJ123" s="95">
        <v>14</v>
      </c>
      <c r="AK123" s="95">
        <v>34000</v>
      </c>
      <c r="AL123" s="14">
        <f t="shared" si="111"/>
        <v>189</v>
      </c>
      <c r="AM123" s="108">
        <f t="shared" si="103"/>
        <v>100</v>
      </c>
      <c r="AN123" s="95">
        <v>15</v>
      </c>
      <c r="AO123" s="95">
        <v>38000</v>
      </c>
      <c r="AP123" s="95">
        <v>8</v>
      </c>
      <c r="AQ123" s="95">
        <v>22000</v>
      </c>
      <c r="AR123" s="95">
        <v>5</v>
      </c>
      <c r="AS123" s="95">
        <v>10000</v>
      </c>
      <c r="AT123" s="95">
        <v>11</v>
      </c>
      <c r="AU123" s="95">
        <v>24000</v>
      </c>
      <c r="AV123" s="95">
        <v>10</v>
      </c>
      <c r="AW123" s="95">
        <v>25000</v>
      </c>
      <c r="AX123" s="95">
        <v>4</v>
      </c>
      <c r="AY123" s="95">
        <v>10000</v>
      </c>
      <c r="AZ123" s="95">
        <v>7</v>
      </c>
      <c r="BA123" s="95">
        <v>20000</v>
      </c>
      <c r="BB123" s="14">
        <f t="shared" si="112"/>
        <v>189</v>
      </c>
      <c r="BC123" s="108">
        <f t="shared" si="113"/>
        <v>60</v>
      </c>
      <c r="BD123" s="95">
        <v>4</v>
      </c>
      <c r="BE123" s="95">
        <v>9000</v>
      </c>
      <c r="BF123" s="95">
        <v>2</v>
      </c>
      <c r="BG123" s="180">
        <v>6000</v>
      </c>
      <c r="BH123" s="180">
        <v>4</v>
      </c>
      <c r="BI123" s="180">
        <v>10000</v>
      </c>
      <c r="BJ123" s="95">
        <v>5</v>
      </c>
      <c r="BK123" s="95">
        <v>10000</v>
      </c>
      <c r="BL123" s="95">
        <v>14</v>
      </c>
      <c r="BM123" s="95">
        <v>36000</v>
      </c>
      <c r="BN123" s="95">
        <v>15</v>
      </c>
      <c r="BO123" s="95">
        <v>42000</v>
      </c>
      <c r="BP123" s="95">
        <v>23</v>
      </c>
      <c r="BQ123" s="95">
        <v>51000</v>
      </c>
      <c r="BR123" s="95">
        <v>18</v>
      </c>
      <c r="BS123" s="95">
        <v>40000</v>
      </c>
      <c r="BT123" s="95">
        <v>3</v>
      </c>
      <c r="BU123" s="95">
        <v>8000</v>
      </c>
      <c r="BV123" s="95">
        <v>12</v>
      </c>
      <c r="BW123" s="95">
        <v>35000</v>
      </c>
      <c r="BX123" s="95">
        <v>8</v>
      </c>
      <c r="BY123" s="95">
        <v>20000</v>
      </c>
      <c r="BZ123" s="14">
        <f t="shared" si="108"/>
        <v>297</v>
      </c>
      <c r="CA123" s="108">
        <f t="shared" si="104"/>
        <v>108</v>
      </c>
      <c r="CB123" s="152">
        <f t="shared" si="114"/>
        <v>837</v>
      </c>
      <c r="CC123" s="152">
        <f t="shared" si="115"/>
        <v>364</v>
      </c>
      <c r="CD123" s="174">
        <f t="shared" si="116"/>
        <v>0.434886499402628</v>
      </c>
      <c r="CE123" s="175">
        <f t="shared" si="105"/>
        <v>783000</v>
      </c>
      <c r="CF123" s="173">
        <v>390</v>
      </c>
      <c r="CG123" s="176">
        <f t="shared" si="106"/>
        <v>-0.0666666666666667</v>
      </c>
      <c r="CH123" s="177">
        <f t="shared" si="107"/>
        <v>7.83</v>
      </c>
    </row>
    <row r="124" spans="1:86">
      <c r="A124" s="79" t="s">
        <v>55</v>
      </c>
      <c r="B124" s="11" t="s">
        <v>315</v>
      </c>
      <c r="C124" s="11" t="s">
        <v>298</v>
      </c>
      <c r="D124" s="11" t="s">
        <v>357</v>
      </c>
      <c r="E124" s="95">
        <v>273</v>
      </c>
      <c r="F124" s="79" t="s">
        <v>233</v>
      </c>
      <c r="G124" s="80">
        <v>8.1</v>
      </c>
      <c r="H124" s="81" t="s">
        <v>479</v>
      </c>
      <c r="I124" s="81">
        <v>19686</v>
      </c>
      <c r="J124" s="95">
        <v>1</v>
      </c>
      <c r="K124" s="95">
        <v>3299</v>
      </c>
      <c r="L124" s="95">
        <v>2</v>
      </c>
      <c r="M124" s="95">
        <v>5398</v>
      </c>
      <c r="N124" s="95">
        <v>1</v>
      </c>
      <c r="O124" s="95">
        <v>32999</v>
      </c>
      <c r="P124" s="95">
        <v>2</v>
      </c>
      <c r="Q124" s="95">
        <v>5102</v>
      </c>
      <c r="R124" s="95">
        <v>2</v>
      </c>
      <c r="S124" s="95">
        <v>5299</v>
      </c>
      <c r="T124" s="95">
        <v>4</v>
      </c>
      <c r="U124" s="95">
        <v>6305</v>
      </c>
      <c r="V124" s="14">
        <f t="shared" si="109"/>
        <v>48.6</v>
      </c>
      <c r="W124" s="95">
        <f t="shared" si="110"/>
        <v>12</v>
      </c>
      <c r="X124" s="95">
        <v>1</v>
      </c>
      <c r="Y124" s="95">
        <v>3299</v>
      </c>
      <c r="Z124" s="95">
        <v>2</v>
      </c>
      <c r="AA124" s="95">
        <v>5299</v>
      </c>
      <c r="AB124" s="95">
        <v>1</v>
      </c>
      <c r="AC124" s="95">
        <v>3499</v>
      </c>
      <c r="AD124" s="95">
        <v>2</v>
      </c>
      <c r="AE124" s="95">
        <v>3995</v>
      </c>
      <c r="AF124" s="95">
        <v>4</v>
      </c>
      <c r="AG124" s="95">
        <v>12447</v>
      </c>
      <c r="AH124" s="95">
        <v>2</v>
      </c>
      <c r="AI124" s="95">
        <v>6213</v>
      </c>
      <c r="AJ124" s="95">
        <v>2</v>
      </c>
      <c r="AK124" s="95">
        <v>6297</v>
      </c>
      <c r="AL124" s="14">
        <f t="shared" si="111"/>
        <v>56.7</v>
      </c>
      <c r="AM124" s="108">
        <f t="shared" si="103"/>
        <v>14</v>
      </c>
      <c r="AN124" s="95">
        <v>1</v>
      </c>
      <c r="AO124" s="95">
        <v>3299</v>
      </c>
      <c r="AP124" s="95">
        <v>2</v>
      </c>
      <c r="AQ124" s="95">
        <v>5299</v>
      </c>
      <c r="AR124" s="95">
        <v>3</v>
      </c>
      <c r="AS124" s="95">
        <v>6647</v>
      </c>
      <c r="AT124" s="95">
        <v>3</v>
      </c>
      <c r="AU124" s="95">
        <v>6197</v>
      </c>
      <c r="AV124" s="95">
        <v>2</v>
      </c>
      <c r="AW124" s="95">
        <v>3000</v>
      </c>
      <c r="AX124" s="95">
        <v>1</v>
      </c>
      <c r="AY124" s="95">
        <v>3299</v>
      </c>
      <c r="AZ124" s="95">
        <v>2</v>
      </c>
      <c r="BA124" s="95">
        <v>3998</v>
      </c>
      <c r="BB124" s="14">
        <f t="shared" si="112"/>
        <v>56.7</v>
      </c>
      <c r="BC124" s="108">
        <f t="shared" si="113"/>
        <v>14</v>
      </c>
      <c r="BD124" s="95">
        <v>3</v>
      </c>
      <c r="BE124" s="95">
        <v>6000</v>
      </c>
      <c r="BF124" s="95">
        <v>1</v>
      </c>
      <c r="BG124" s="180">
        <v>1999</v>
      </c>
      <c r="BH124" s="180">
        <v>1</v>
      </c>
      <c r="BI124" s="180">
        <v>1999</v>
      </c>
      <c r="BJ124" s="95">
        <v>2</v>
      </c>
      <c r="BK124" s="95">
        <v>4199</v>
      </c>
      <c r="BL124" s="95">
        <v>3</v>
      </c>
      <c r="BM124" s="95">
        <v>6797</v>
      </c>
      <c r="BN124" s="95">
        <v>2</v>
      </c>
      <c r="BO124" s="95">
        <v>5698</v>
      </c>
      <c r="BP124" s="95">
        <v>2</v>
      </c>
      <c r="BQ124" s="95">
        <v>4138</v>
      </c>
      <c r="BR124" s="95">
        <v>2</v>
      </c>
      <c r="BS124" s="95">
        <v>6880</v>
      </c>
      <c r="BT124" s="95">
        <v>4</v>
      </c>
      <c r="BU124" s="95">
        <v>12800</v>
      </c>
      <c r="BV124" s="95">
        <v>2</v>
      </c>
      <c r="BW124" s="95">
        <v>5998</v>
      </c>
      <c r="BX124" s="95">
        <v>3</v>
      </c>
      <c r="BY124" s="95">
        <v>7412</v>
      </c>
      <c r="BZ124" s="14">
        <f t="shared" si="108"/>
        <v>89.1</v>
      </c>
      <c r="CA124" s="108">
        <f t="shared" si="104"/>
        <v>25</v>
      </c>
      <c r="CB124" s="152">
        <f t="shared" si="114"/>
        <v>251.1</v>
      </c>
      <c r="CC124" s="152">
        <f t="shared" si="115"/>
        <v>65</v>
      </c>
      <c r="CD124" s="174">
        <f t="shared" si="116"/>
        <v>0.258861011549184</v>
      </c>
      <c r="CE124" s="175">
        <f t="shared" si="105"/>
        <v>195110</v>
      </c>
      <c r="CF124" s="173">
        <v>74</v>
      </c>
      <c r="CG124" s="176">
        <f t="shared" si="106"/>
        <v>-0.121621621621622</v>
      </c>
      <c r="CH124" s="177">
        <f t="shared" si="107"/>
        <v>1.9511</v>
      </c>
    </row>
    <row r="125" spans="1:86">
      <c r="A125" s="79" t="s">
        <v>55</v>
      </c>
      <c r="B125" s="11" t="s">
        <v>315</v>
      </c>
      <c r="C125" s="11" t="s">
        <v>298</v>
      </c>
      <c r="D125" s="11" t="s">
        <v>357</v>
      </c>
      <c r="E125" s="95">
        <v>570</v>
      </c>
      <c r="F125" s="79" t="s">
        <v>234</v>
      </c>
      <c r="G125" s="80">
        <v>5.4</v>
      </c>
      <c r="H125" s="81"/>
      <c r="I125" s="81"/>
      <c r="J125" s="95">
        <v>1</v>
      </c>
      <c r="K125" s="95">
        <v>2000</v>
      </c>
      <c r="L125" s="95">
        <v>2</v>
      </c>
      <c r="M125" s="95">
        <v>3000</v>
      </c>
      <c r="N125" s="95">
        <v>1</v>
      </c>
      <c r="O125" s="95">
        <v>2599</v>
      </c>
      <c r="P125" s="95">
        <v>1</v>
      </c>
      <c r="Q125" s="95">
        <v>1299</v>
      </c>
      <c r="R125" s="95">
        <v>2</v>
      </c>
      <c r="S125" s="95">
        <v>4698</v>
      </c>
      <c r="T125" s="95">
        <v>2</v>
      </c>
      <c r="U125" s="95">
        <v>4598</v>
      </c>
      <c r="V125" s="14">
        <f t="shared" si="109"/>
        <v>32.4</v>
      </c>
      <c r="W125" s="95">
        <f t="shared" si="110"/>
        <v>9</v>
      </c>
      <c r="X125" s="95">
        <v>1</v>
      </c>
      <c r="Y125" s="95">
        <v>2499</v>
      </c>
      <c r="Z125" s="95">
        <v>5</v>
      </c>
      <c r="AA125" s="95">
        <v>10300</v>
      </c>
      <c r="AB125" s="95">
        <v>1</v>
      </c>
      <c r="AC125" s="95">
        <v>3399</v>
      </c>
      <c r="AD125" s="95">
        <v>1</v>
      </c>
      <c r="AE125" s="95">
        <v>3299</v>
      </c>
      <c r="AF125" s="95">
        <v>7</v>
      </c>
      <c r="AG125" s="95">
        <v>19469</v>
      </c>
      <c r="AH125" s="95">
        <v>5</v>
      </c>
      <c r="AI125" s="95">
        <v>11000</v>
      </c>
      <c r="AJ125" s="95">
        <v>4</v>
      </c>
      <c r="AK125" s="95">
        <v>13296</v>
      </c>
      <c r="AL125" s="14">
        <f t="shared" si="111"/>
        <v>37.8</v>
      </c>
      <c r="AM125" s="108">
        <f t="shared" si="103"/>
        <v>24</v>
      </c>
      <c r="AN125" s="95">
        <v>2</v>
      </c>
      <c r="AO125" s="95">
        <v>3000</v>
      </c>
      <c r="AP125" s="95">
        <v>1</v>
      </c>
      <c r="AQ125" s="95">
        <v>3699</v>
      </c>
      <c r="AR125" s="95">
        <v>0</v>
      </c>
      <c r="AS125" s="95">
        <v>0</v>
      </c>
      <c r="AT125" s="95">
        <v>1</v>
      </c>
      <c r="AU125" s="95">
        <v>1299</v>
      </c>
      <c r="AV125" s="95">
        <v>1</v>
      </c>
      <c r="AW125" s="95">
        <v>1999</v>
      </c>
      <c r="AX125" s="95">
        <v>2</v>
      </c>
      <c r="AY125" s="95">
        <v>6400</v>
      </c>
      <c r="AZ125" s="95">
        <v>1</v>
      </c>
      <c r="BA125" s="95">
        <v>3299</v>
      </c>
      <c r="BB125" s="14">
        <f t="shared" si="112"/>
        <v>37.8</v>
      </c>
      <c r="BC125" s="108">
        <f t="shared" si="113"/>
        <v>8</v>
      </c>
      <c r="BD125" s="95">
        <v>3</v>
      </c>
      <c r="BE125" s="95">
        <v>6247</v>
      </c>
      <c r="BF125" s="95">
        <v>1</v>
      </c>
      <c r="BG125" s="180">
        <v>2000</v>
      </c>
      <c r="BH125" s="180">
        <v>2</v>
      </c>
      <c r="BI125" s="180">
        <v>3000</v>
      </c>
      <c r="BJ125" s="95">
        <v>2</v>
      </c>
      <c r="BK125" s="95">
        <v>3000</v>
      </c>
      <c r="BL125" s="95">
        <v>2</v>
      </c>
      <c r="BM125" s="95">
        <v>4200</v>
      </c>
      <c r="BN125" s="95">
        <v>1</v>
      </c>
      <c r="BO125" s="95">
        <v>2399</v>
      </c>
      <c r="BP125" s="95">
        <v>3</v>
      </c>
      <c r="BQ125" s="95">
        <v>5000</v>
      </c>
      <c r="BR125" s="95">
        <v>1</v>
      </c>
      <c r="BS125" s="95">
        <v>1999</v>
      </c>
      <c r="BT125" s="95">
        <v>1</v>
      </c>
      <c r="BU125" s="95">
        <v>2399</v>
      </c>
      <c r="BV125" s="95">
        <v>3</v>
      </c>
      <c r="BW125" s="95">
        <v>5000</v>
      </c>
      <c r="BX125" s="95">
        <v>2</v>
      </c>
      <c r="BY125" s="95">
        <v>3000</v>
      </c>
      <c r="BZ125" s="14">
        <f t="shared" si="108"/>
        <v>59.4</v>
      </c>
      <c r="CA125" s="108">
        <f t="shared" si="104"/>
        <v>21</v>
      </c>
      <c r="CB125" s="152">
        <f t="shared" si="114"/>
        <v>167.4</v>
      </c>
      <c r="CC125" s="152">
        <f t="shared" si="115"/>
        <v>62</v>
      </c>
      <c r="CD125" s="174">
        <f t="shared" si="116"/>
        <v>0.37037037037037</v>
      </c>
      <c r="CE125" s="175">
        <f t="shared" si="105"/>
        <v>139396</v>
      </c>
      <c r="CF125" s="173">
        <v>42</v>
      </c>
      <c r="CG125" s="176">
        <f t="shared" si="106"/>
        <v>0.476190476190476</v>
      </c>
      <c r="CH125" s="177">
        <f t="shared" si="107"/>
        <v>1.39396</v>
      </c>
    </row>
    <row r="126" spans="1:86">
      <c r="A126" s="79" t="s">
        <v>55</v>
      </c>
      <c r="B126" s="11" t="s">
        <v>315</v>
      </c>
      <c r="C126" s="11" t="s">
        <v>298</v>
      </c>
      <c r="D126" s="11" t="s">
        <v>357</v>
      </c>
      <c r="E126" s="95">
        <v>572</v>
      </c>
      <c r="F126" s="79" t="s">
        <v>235</v>
      </c>
      <c r="G126" s="80">
        <v>6.75</v>
      </c>
      <c r="H126" s="178" t="s">
        <v>480</v>
      </c>
      <c r="I126" s="81">
        <v>18821</v>
      </c>
      <c r="J126" s="95">
        <v>1</v>
      </c>
      <c r="K126" s="95">
        <v>2000</v>
      </c>
      <c r="L126" s="95">
        <v>2</v>
      </c>
      <c r="M126" s="95">
        <v>5000</v>
      </c>
      <c r="N126" s="95">
        <v>1</v>
      </c>
      <c r="O126" s="95">
        <v>3000</v>
      </c>
      <c r="P126" s="95">
        <v>1</v>
      </c>
      <c r="Q126" s="95">
        <v>2000</v>
      </c>
      <c r="R126" s="95">
        <v>1</v>
      </c>
      <c r="S126" s="95">
        <v>3000</v>
      </c>
      <c r="T126" s="95">
        <v>2</v>
      </c>
      <c r="U126" s="95">
        <v>5000</v>
      </c>
      <c r="V126" s="14">
        <f t="shared" si="109"/>
        <v>40.5</v>
      </c>
      <c r="W126" s="95">
        <f t="shared" si="110"/>
        <v>8</v>
      </c>
      <c r="X126" s="95">
        <v>5</v>
      </c>
      <c r="Y126" s="95">
        <v>12000</v>
      </c>
      <c r="Z126" s="95">
        <v>1</v>
      </c>
      <c r="AA126" s="95">
        <v>4000</v>
      </c>
      <c r="AB126" s="95">
        <v>1</v>
      </c>
      <c r="AC126" s="95">
        <v>3000</v>
      </c>
      <c r="AD126" s="95">
        <v>2</v>
      </c>
      <c r="AE126" s="95">
        <v>4000</v>
      </c>
      <c r="AF126" s="95">
        <v>3</v>
      </c>
      <c r="AG126" s="95">
        <v>8000</v>
      </c>
      <c r="AH126" s="95">
        <v>2</v>
      </c>
      <c r="AI126" s="95">
        <v>5000</v>
      </c>
      <c r="AJ126" s="95">
        <v>1</v>
      </c>
      <c r="AK126" s="95">
        <v>3000</v>
      </c>
      <c r="AL126" s="14">
        <f t="shared" si="111"/>
        <v>47.25</v>
      </c>
      <c r="AM126" s="108">
        <f t="shared" si="103"/>
        <v>15</v>
      </c>
      <c r="AN126" s="95">
        <v>2</v>
      </c>
      <c r="AO126" s="95">
        <v>6000</v>
      </c>
      <c r="AP126" s="95">
        <v>3</v>
      </c>
      <c r="AQ126" s="95">
        <v>8000</v>
      </c>
      <c r="AR126" s="95">
        <v>1</v>
      </c>
      <c r="AS126" s="95">
        <v>2000</v>
      </c>
      <c r="AT126" s="95">
        <v>2</v>
      </c>
      <c r="AU126" s="95">
        <v>6000</v>
      </c>
      <c r="AV126" s="95">
        <v>3</v>
      </c>
      <c r="AW126" s="95">
        <v>8000</v>
      </c>
      <c r="AX126" s="95">
        <v>2</v>
      </c>
      <c r="AY126" s="95">
        <v>5000</v>
      </c>
      <c r="AZ126" s="95">
        <v>4</v>
      </c>
      <c r="BA126" s="95">
        <v>10000</v>
      </c>
      <c r="BB126" s="14">
        <f t="shared" si="112"/>
        <v>47.25</v>
      </c>
      <c r="BC126" s="108">
        <f t="shared" si="113"/>
        <v>17</v>
      </c>
      <c r="BD126" s="95">
        <v>4</v>
      </c>
      <c r="BE126" s="95">
        <v>8000</v>
      </c>
      <c r="BF126" s="95">
        <v>1</v>
      </c>
      <c r="BG126" s="180">
        <v>2000</v>
      </c>
      <c r="BH126" s="180">
        <v>1</v>
      </c>
      <c r="BI126" s="180">
        <v>3000</v>
      </c>
      <c r="BJ126" s="95">
        <v>3</v>
      </c>
      <c r="BK126" s="95">
        <v>6000</v>
      </c>
      <c r="BL126" s="95">
        <v>1</v>
      </c>
      <c r="BM126" s="95">
        <v>2000</v>
      </c>
      <c r="BN126" s="95">
        <v>5</v>
      </c>
      <c r="BO126" s="95">
        <v>9000</v>
      </c>
      <c r="BP126" s="95">
        <v>1</v>
      </c>
      <c r="BQ126" s="95">
        <v>3000</v>
      </c>
      <c r="BR126" s="95">
        <v>1</v>
      </c>
      <c r="BS126" s="95">
        <v>1499</v>
      </c>
      <c r="BT126" s="95">
        <v>2</v>
      </c>
      <c r="BU126" s="95">
        <v>3000</v>
      </c>
      <c r="BV126" s="95">
        <v>3</v>
      </c>
      <c r="BW126" s="95">
        <v>8000</v>
      </c>
      <c r="BX126" s="95">
        <v>1</v>
      </c>
      <c r="BY126" s="95">
        <v>3000</v>
      </c>
      <c r="BZ126" s="14">
        <f t="shared" si="108"/>
        <v>74.25</v>
      </c>
      <c r="CA126" s="108">
        <f t="shared" si="104"/>
        <v>23</v>
      </c>
      <c r="CB126" s="152">
        <f t="shared" si="114"/>
        <v>209.25</v>
      </c>
      <c r="CC126" s="152">
        <f t="shared" si="115"/>
        <v>63</v>
      </c>
      <c r="CD126" s="174">
        <f t="shared" si="116"/>
        <v>0.301075268817204</v>
      </c>
      <c r="CE126" s="175">
        <f t="shared" si="105"/>
        <v>152499</v>
      </c>
      <c r="CF126" s="173">
        <v>43</v>
      </c>
      <c r="CG126" s="176">
        <f t="shared" si="106"/>
        <v>0.465116279069767</v>
      </c>
      <c r="CH126" s="177">
        <f t="shared" si="107"/>
        <v>1.52499</v>
      </c>
    </row>
    <row r="127" spans="1:86">
      <c r="A127" s="79" t="s">
        <v>55</v>
      </c>
      <c r="B127" s="11" t="s">
        <v>315</v>
      </c>
      <c r="C127" s="11" t="s">
        <v>298</v>
      </c>
      <c r="D127" s="11" t="s">
        <v>357</v>
      </c>
      <c r="E127" s="95">
        <v>573</v>
      </c>
      <c r="F127" s="79" t="s">
        <v>236</v>
      </c>
      <c r="G127" s="80">
        <v>5.4</v>
      </c>
      <c r="H127" s="81"/>
      <c r="I127" s="81"/>
      <c r="J127" s="95">
        <v>2</v>
      </c>
      <c r="K127" s="95">
        <v>3000</v>
      </c>
      <c r="L127" s="95">
        <v>2</v>
      </c>
      <c r="M127" s="95">
        <v>3000</v>
      </c>
      <c r="N127" s="95">
        <v>2</v>
      </c>
      <c r="O127" s="95">
        <v>4998</v>
      </c>
      <c r="P127" s="95">
        <v>2</v>
      </c>
      <c r="Q127" s="95">
        <v>3998</v>
      </c>
      <c r="R127" s="95">
        <v>2</v>
      </c>
      <c r="S127" s="95">
        <v>6398</v>
      </c>
      <c r="T127" s="95">
        <v>1</v>
      </c>
      <c r="U127" s="95">
        <v>1999</v>
      </c>
      <c r="V127" s="14">
        <f t="shared" si="109"/>
        <v>32.4</v>
      </c>
      <c r="W127" s="95">
        <f t="shared" si="110"/>
        <v>11</v>
      </c>
      <c r="X127" s="95">
        <v>6</v>
      </c>
      <c r="Y127" s="95">
        <v>13493</v>
      </c>
      <c r="Z127" s="95">
        <v>4</v>
      </c>
      <c r="AA127" s="95">
        <v>10479</v>
      </c>
      <c r="AB127" s="95">
        <v>4</v>
      </c>
      <c r="AC127" s="95">
        <v>9996</v>
      </c>
      <c r="AD127" s="95">
        <v>3</v>
      </c>
      <c r="AE127" s="95">
        <v>8497</v>
      </c>
      <c r="AF127" s="95">
        <v>1</v>
      </c>
      <c r="AG127" s="95">
        <v>3699</v>
      </c>
      <c r="AH127" s="95">
        <v>1</v>
      </c>
      <c r="AI127" s="95">
        <v>2299</v>
      </c>
      <c r="AJ127" s="95">
        <v>2</v>
      </c>
      <c r="AK127" s="95">
        <v>6998</v>
      </c>
      <c r="AL127" s="14">
        <f t="shared" si="111"/>
        <v>37.8</v>
      </c>
      <c r="AM127" s="108">
        <f t="shared" si="103"/>
        <v>21</v>
      </c>
      <c r="AN127" s="95">
        <v>1</v>
      </c>
      <c r="AO127" s="95">
        <v>1299</v>
      </c>
      <c r="AP127" s="95">
        <v>1</v>
      </c>
      <c r="AQ127" s="95">
        <v>3299</v>
      </c>
      <c r="AR127" s="95">
        <v>2</v>
      </c>
      <c r="AS127" s="95">
        <v>3000</v>
      </c>
      <c r="AT127" s="95">
        <v>0</v>
      </c>
      <c r="AU127" s="95">
        <v>0</v>
      </c>
      <c r="AV127" s="95">
        <v>2</v>
      </c>
      <c r="AW127" s="95">
        <v>3000</v>
      </c>
      <c r="AX127" s="95">
        <v>2</v>
      </c>
      <c r="AY127" s="95">
        <v>5298</v>
      </c>
      <c r="AZ127" s="95">
        <v>2</v>
      </c>
      <c r="BA127" s="95">
        <v>3000</v>
      </c>
      <c r="BB127" s="14">
        <f t="shared" si="112"/>
        <v>37.8</v>
      </c>
      <c r="BC127" s="108">
        <f t="shared" si="113"/>
        <v>10</v>
      </c>
      <c r="BD127" s="95">
        <v>1</v>
      </c>
      <c r="BE127" s="95">
        <v>2000</v>
      </c>
      <c r="BF127" s="95">
        <v>2</v>
      </c>
      <c r="BG127" s="180">
        <v>3000</v>
      </c>
      <c r="BH127" s="180">
        <v>6</v>
      </c>
      <c r="BI127" s="180">
        <v>15194</v>
      </c>
      <c r="BJ127" s="95">
        <v>2</v>
      </c>
      <c r="BK127" s="95">
        <v>3000</v>
      </c>
      <c r="BL127" s="95">
        <v>2</v>
      </c>
      <c r="BM127" s="95">
        <v>6598</v>
      </c>
      <c r="BN127" s="95">
        <v>2</v>
      </c>
      <c r="BO127" s="95">
        <v>4998</v>
      </c>
      <c r="BP127" s="95">
        <v>2</v>
      </c>
      <c r="BQ127" s="95">
        <v>4698</v>
      </c>
      <c r="BR127" s="95">
        <v>0</v>
      </c>
      <c r="BS127" s="95">
        <v>0</v>
      </c>
      <c r="BT127" s="95">
        <v>0</v>
      </c>
      <c r="BU127" s="95">
        <v>0</v>
      </c>
      <c r="BV127" s="95">
        <v>0</v>
      </c>
      <c r="BW127" s="95">
        <v>0</v>
      </c>
      <c r="BX127" s="95">
        <v>0</v>
      </c>
      <c r="BY127" s="95">
        <v>0</v>
      </c>
      <c r="BZ127" s="14">
        <f t="shared" si="108"/>
        <v>59.4</v>
      </c>
      <c r="CA127" s="108">
        <f t="shared" si="104"/>
        <v>17</v>
      </c>
      <c r="CB127" s="152">
        <f t="shared" si="114"/>
        <v>167.4</v>
      </c>
      <c r="CC127" s="152">
        <f t="shared" si="115"/>
        <v>59</v>
      </c>
      <c r="CD127" s="174">
        <f t="shared" si="116"/>
        <v>0.352449223416965</v>
      </c>
      <c r="CE127" s="175">
        <f t="shared" si="105"/>
        <v>137238</v>
      </c>
      <c r="CF127" s="173">
        <v>46</v>
      </c>
      <c r="CG127" s="176">
        <f t="shared" si="106"/>
        <v>0.282608695652174</v>
      </c>
      <c r="CH127" s="177">
        <f t="shared" si="107"/>
        <v>1.37238</v>
      </c>
    </row>
    <row r="128" spans="1:86">
      <c r="A128" s="79" t="s">
        <v>55</v>
      </c>
      <c r="B128" s="11" t="s">
        <v>315</v>
      </c>
      <c r="C128" s="11" t="s">
        <v>298</v>
      </c>
      <c r="D128" s="11" t="s">
        <v>357</v>
      </c>
      <c r="E128" s="95">
        <v>275</v>
      </c>
      <c r="F128" s="79" t="s">
        <v>238</v>
      </c>
      <c r="G128" s="80">
        <v>8.1</v>
      </c>
      <c r="H128" s="81" t="s">
        <v>481</v>
      </c>
      <c r="I128" s="81">
        <v>15000</v>
      </c>
      <c r="J128" s="95">
        <v>7</v>
      </c>
      <c r="K128" s="95">
        <v>16000</v>
      </c>
      <c r="L128" s="95">
        <v>1</v>
      </c>
      <c r="M128" s="95">
        <v>1299</v>
      </c>
      <c r="N128" s="95">
        <v>2</v>
      </c>
      <c r="O128" s="95">
        <v>6698</v>
      </c>
      <c r="P128" s="95">
        <v>6</v>
      </c>
      <c r="Q128" s="95">
        <v>14194</v>
      </c>
      <c r="R128" s="95">
        <v>1</v>
      </c>
      <c r="S128" s="95">
        <v>2000</v>
      </c>
      <c r="T128" s="95">
        <v>5</v>
      </c>
      <c r="U128" s="95">
        <v>10806</v>
      </c>
      <c r="V128" s="14">
        <f t="shared" si="109"/>
        <v>48.6</v>
      </c>
      <c r="W128" s="95">
        <f t="shared" si="110"/>
        <v>22</v>
      </c>
      <c r="X128" s="95">
        <v>1</v>
      </c>
      <c r="Y128" s="95">
        <v>2000</v>
      </c>
      <c r="Z128" s="95">
        <v>1</v>
      </c>
      <c r="AA128" s="95">
        <v>1299</v>
      </c>
      <c r="AB128" s="95">
        <v>2</v>
      </c>
      <c r="AC128" s="95">
        <v>4998</v>
      </c>
      <c r="AD128" s="95">
        <v>2</v>
      </c>
      <c r="AE128" s="95">
        <v>3998</v>
      </c>
      <c r="AF128" s="95">
        <v>2</v>
      </c>
      <c r="AG128" s="95">
        <v>4998</v>
      </c>
      <c r="AH128" s="95">
        <v>3</v>
      </c>
      <c r="AI128" s="95">
        <v>7737</v>
      </c>
      <c r="AJ128" s="95">
        <v>3</v>
      </c>
      <c r="AK128" s="95">
        <v>7397</v>
      </c>
      <c r="AL128" s="14">
        <f t="shared" si="111"/>
        <v>56.7</v>
      </c>
      <c r="AM128" s="108">
        <f t="shared" si="103"/>
        <v>14</v>
      </c>
      <c r="AN128" s="95">
        <v>2</v>
      </c>
      <c r="AO128" s="95">
        <v>4898</v>
      </c>
      <c r="AP128" s="95">
        <v>1</v>
      </c>
      <c r="AQ128" s="95">
        <v>1299</v>
      </c>
      <c r="AR128" s="95">
        <v>2</v>
      </c>
      <c r="AS128" s="95">
        <v>5398</v>
      </c>
      <c r="AT128" s="95">
        <v>1</v>
      </c>
      <c r="AU128" s="95">
        <v>2999</v>
      </c>
      <c r="AV128" s="95">
        <v>1</v>
      </c>
      <c r="AW128" s="95">
        <v>1299</v>
      </c>
      <c r="AX128" s="95">
        <v>1</v>
      </c>
      <c r="AY128" s="95">
        <v>1999</v>
      </c>
      <c r="AZ128" s="95">
        <v>4</v>
      </c>
      <c r="BA128" s="95">
        <v>7196</v>
      </c>
      <c r="BB128" s="14">
        <f t="shared" si="112"/>
        <v>56.7</v>
      </c>
      <c r="BC128" s="108">
        <f t="shared" si="113"/>
        <v>12</v>
      </c>
      <c r="BD128" s="95">
        <v>1</v>
      </c>
      <c r="BE128" s="95">
        <v>2299</v>
      </c>
      <c r="BF128" s="95">
        <v>1</v>
      </c>
      <c r="BG128" s="180">
        <v>1499</v>
      </c>
      <c r="BH128" s="180">
        <v>1</v>
      </c>
      <c r="BI128" s="180">
        <v>2299</v>
      </c>
      <c r="BJ128" s="95">
        <v>1</v>
      </c>
      <c r="BK128" s="95">
        <v>2499</v>
      </c>
      <c r="BL128" s="95">
        <v>2</v>
      </c>
      <c r="BM128" s="95">
        <v>3000</v>
      </c>
      <c r="BN128" s="95">
        <v>2</v>
      </c>
      <c r="BO128" s="95">
        <v>4798</v>
      </c>
      <c r="BP128" s="95">
        <v>1</v>
      </c>
      <c r="BQ128" s="95">
        <v>2699</v>
      </c>
      <c r="BR128" s="95">
        <v>2</v>
      </c>
      <c r="BS128" s="95">
        <v>5398</v>
      </c>
      <c r="BT128" s="95">
        <v>4</v>
      </c>
      <c r="BU128" s="95">
        <v>10000</v>
      </c>
      <c r="BV128" s="95">
        <v>2</v>
      </c>
      <c r="BW128" s="95">
        <v>4998</v>
      </c>
      <c r="BX128" s="95">
        <v>1</v>
      </c>
      <c r="BY128" s="95">
        <v>2999</v>
      </c>
      <c r="BZ128" s="14">
        <f t="shared" si="108"/>
        <v>89.1</v>
      </c>
      <c r="CA128" s="108">
        <f t="shared" si="104"/>
        <v>18</v>
      </c>
      <c r="CB128" s="152">
        <f t="shared" si="114"/>
        <v>251.1</v>
      </c>
      <c r="CC128" s="152">
        <f t="shared" si="115"/>
        <v>66</v>
      </c>
      <c r="CD128" s="174">
        <f t="shared" si="116"/>
        <v>0.26284348864994</v>
      </c>
      <c r="CE128" s="175">
        <f t="shared" si="105"/>
        <v>151000</v>
      </c>
      <c r="CF128" s="173">
        <v>97</v>
      </c>
      <c r="CG128" s="176">
        <f t="shared" si="106"/>
        <v>-0.319587628865979</v>
      </c>
      <c r="CH128" s="177">
        <f t="shared" si="107"/>
        <v>1.51</v>
      </c>
    </row>
    <row r="129" spans="1:86">
      <c r="A129" s="79" t="s">
        <v>55</v>
      </c>
      <c r="B129" s="11" t="s">
        <v>315</v>
      </c>
      <c r="C129" s="11"/>
      <c r="D129" s="11" t="s">
        <v>357</v>
      </c>
      <c r="E129" s="95">
        <v>574</v>
      </c>
      <c r="F129" s="79" t="s">
        <v>240</v>
      </c>
      <c r="G129" s="80">
        <v>4.05</v>
      </c>
      <c r="H129" s="81" t="s">
        <v>482</v>
      </c>
      <c r="I129" s="81">
        <v>15000</v>
      </c>
      <c r="J129" s="95">
        <v>2</v>
      </c>
      <c r="K129" s="95">
        <v>5298</v>
      </c>
      <c r="L129" s="95">
        <v>2</v>
      </c>
      <c r="M129" s="95">
        <v>5198</v>
      </c>
      <c r="N129" s="95">
        <v>1</v>
      </c>
      <c r="O129" s="95">
        <v>1299</v>
      </c>
      <c r="P129" s="95">
        <v>1</v>
      </c>
      <c r="Q129" s="95">
        <v>2000</v>
      </c>
      <c r="R129" s="95">
        <v>1</v>
      </c>
      <c r="S129" s="95">
        <v>1299</v>
      </c>
      <c r="T129" s="95">
        <v>2</v>
      </c>
      <c r="U129" s="95">
        <v>5000</v>
      </c>
      <c r="V129" s="14">
        <f t="shared" si="109"/>
        <v>24.3</v>
      </c>
      <c r="W129" s="95">
        <f t="shared" si="110"/>
        <v>9</v>
      </c>
      <c r="X129" s="95">
        <v>1</v>
      </c>
      <c r="Y129" s="95">
        <v>1299</v>
      </c>
      <c r="Z129" s="95">
        <v>2</v>
      </c>
      <c r="AA129" s="95">
        <v>3000</v>
      </c>
      <c r="AB129" s="95">
        <v>0</v>
      </c>
      <c r="AC129" s="95">
        <v>0</v>
      </c>
      <c r="AD129" s="95">
        <v>2</v>
      </c>
      <c r="AE129" s="95">
        <v>4998</v>
      </c>
      <c r="AF129" s="95">
        <v>2</v>
      </c>
      <c r="AG129" s="95">
        <v>5995</v>
      </c>
      <c r="AH129" s="95">
        <v>1</v>
      </c>
      <c r="AI129" s="95">
        <v>1208</v>
      </c>
      <c r="AJ129" s="95">
        <v>0</v>
      </c>
      <c r="AK129" s="95">
        <v>0</v>
      </c>
      <c r="AL129" s="14">
        <f t="shared" si="111"/>
        <v>28.35</v>
      </c>
      <c r="AM129" s="108">
        <f t="shared" si="103"/>
        <v>8</v>
      </c>
      <c r="AN129" s="95">
        <v>1</v>
      </c>
      <c r="AO129" s="95">
        <v>1999</v>
      </c>
      <c r="AP129" s="95">
        <v>0</v>
      </c>
      <c r="AQ129" s="95">
        <v>0</v>
      </c>
      <c r="AR129" s="95">
        <v>0</v>
      </c>
      <c r="AS129" s="95">
        <v>0</v>
      </c>
      <c r="AT129" s="95">
        <v>1</v>
      </c>
      <c r="AU129" s="95">
        <v>1999</v>
      </c>
      <c r="AV129" s="95">
        <v>0</v>
      </c>
      <c r="AW129" s="95">
        <v>0</v>
      </c>
      <c r="AX129" s="95">
        <v>0</v>
      </c>
      <c r="AY129" s="95">
        <v>0</v>
      </c>
      <c r="AZ129" s="95">
        <v>1</v>
      </c>
      <c r="BA129" s="95">
        <v>3499</v>
      </c>
      <c r="BB129" s="14">
        <f t="shared" si="112"/>
        <v>28.35</v>
      </c>
      <c r="BC129" s="108">
        <f t="shared" si="113"/>
        <v>3</v>
      </c>
      <c r="BD129" s="95">
        <v>2</v>
      </c>
      <c r="BE129" s="95">
        <v>2998</v>
      </c>
      <c r="BF129" s="95">
        <v>1</v>
      </c>
      <c r="BG129" s="196">
        <v>2999</v>
      </c>
      <c r="BH129" s="195">
        <v>2</v>
      </c>
      <c r="BI129" s="195">
        <v>3000</v>
      </c>
      <c r="BJ129" s="95">
        <v>4</v>
      </c>
      <c r="BK129" s="95">
        <v>7896</v>
      </c>
      <c r="BL129" s="192">
        <v>2</v>
      </c>
      <c r="BM129" s="192">
        <v>3000</v>
      </c>
      <c r="BN129" s="192">
        <v>2</v>
      </c>
      <c r="BO129" s="192">
        <v>3000</v>
      </c>
      <c r="BP129" s="192">
        <v>2</v>
      </c>
      <c r="BQ129" s="192">
        <v>3000</v>
      </c>
      <c r="BR129" s="192">
        <v>1</v>
      </c>
      <c r="BS129" s="192">
        <v>3499</v>
      </c>
      <c r="BT129" s="192">
        <v>0</v>
      </c>
      <c r="BU129" s="192">
        <v>0</v>
      </c>
      <c r="BV129" s="192">
        <v>1</v>
      </c>
      <c r="BW129" s="192">
        <v>2299</v>
      </c>
      <c r="BX129" s="192">
        <v>0</v>
      </c>
      <c r="BY129" s="192">
        <v>0</v>
      </c>
      <c r="BZ129" s="14">
        <f t="shared" si="108"/>
        <v>44.55</v>
      </c>
      <c r="CA129" s="108">
        <f t="shared" si="104"/>
        <v>17</v>
      </c>
      <c r="CB129" s="152">
        <f t="shared" si="114"/>
        <v>125.55</v>
      </c>
      <c r="CC129" s="152">
        <f t="shared" si="115"/>
        <v>37</v>
      </c>
      <c r="CD129" s="174">
        <f t="shared" si="116"/>
        <v>0.294703305455994</v>
      </c>
      <c r="CE129" s="175">
        <f t="shared" si="105"/>
        <v>75782</v>
      </c>
      <c r="CF129" s="173">
        <v>39</v>
      </c>
      <c r="CG129" s="176">
        <f t="shared" si="106"/>
        <v>-0.0512820512820513</v>
      </c>
      <c r="CH129" s="177">
        <f t="shared" si="107"/>
        <v>0.75782</v>
      </c>
    </row>
    <row r="130" s="6" customFormat="1" spans="1:86">
      <c r="A130" s="79" t="s">
        <v>55</v>
      </c>
      <c r="B130" s="11" t="s">
        <v>315</v>
      </c>
      <c r="C130" s="11" t="s">
        <v>298</v>
      </c>
      <c r="D130" s="11" t="s">
        <v>357</v>
      </c>
      <c r="E130" s="95">
        <v>571</v>
      </c>
      <c r="F130" s="79" t="s">
        <v>241</v>
      </c>
      <c r="G130" s="80">
        <v>4.05</v>
      </c>
      <c r="H130" s="81" t="s">
        <v>483</v>
      </c>
      <c r="I130" s="81">
        <v>17000</v>
      </c>
      <c r="J130" s="95">
        <v>2</v>
      </c>
      <c r="K130" s="95">
        <v>4000</v>
      </c>
      <c r="L130" s="95">
        <v>2</v>
      </c>
      <c r="M130" s="95">
        <v>3900</v>
      </c>
      <c r="N130" s="95">
        <v>1</v>
      </c>
      <c r="O130" s="95">
        <v>1499</v>
      </c>
      <c r="P130" s="95">
        <v>2</v>
      </c>
      <c r="Q130" s="95">
        <v>3000</v>
      </c>
      <c r="R130" s="95">
        <v>2</v>
      </c>
      <c r="S130" s="95">
        <v>3000</v>
      </c>
      <c r="T130" s="95">
        <v>2</v>
      </c>
      <c r="U130" s="95">
        <v>3000</v>
      </c>
      <c r="V130" s="14">
        <f t="shared" si="109"/>
        <v>24.3</v>
      </c>
      <c r="W130" s="95">
        <f t="shared" si="110"/>
        <v>11</v>
      </c>
      <c r="X130" s="95">
        <v>1</v>
      </c>
      <c r="Y130" s="95">
        <v>2510</v>
      </c>
      <c r="Z130" s="95">
        <v>1</v>
      </c>
      <c r="AA130" s="95">
        <v>1999</v>
      </c>
      <c r="AB130" s="95">
        <v>1</v>
      </c>
      <c r="AC130" s="95">
        <v>2510</v>
      </c>
      <c r="AD130" s="95">
        <v>2</v>
      </c>
      <c r="AE130" s="95">
        <v>3000</v>
      </c>
      <c r="AF130" s="95">
        <v>2</v>
      </c>
      <c r="AG130" s="95">
        <v>3000</v>
      </c>
      <c r="AH130" s="95">
        <v>2</v>
      </c>
      <c r="AI130" s="95">
        <v>3000</v>
      </c>
      <c r="AJ130" s="95">
        <v>1</v>
      </c>
      <c r="AK130" s="95">
        <v>2999</v>
      </c>
      <c r="AL130" s="14">
        <f t="shared" si="111"/>
        <v>28.35</v>
      </c>
      <c r="AM130" s="108">
        <f t="shared" si="103"/>
        <v>10</v>
      </c>
      <c r="AN130" s="95">
        <v>1</v>
      </c>
      <c r="AO130" s="95">
        <v>999</v>
      </c>
      <c r="AP130" s="95">
        <v>2</v>
      </c>
      <c r="AQ130" s="95">
        <v>3000</v>
      </c>
      <c r="AR130" s="95">
        <v>1</v>
      </c>
      <c r="AS130" s="95">
        <v>1499</v>
      </c>
      <c r="AT130" s="95">
        <v>0</v>
      </c>
      <c r="AU130" s="95">
        <v>0</v>
      </c>
      <c r="AV130" s="95">
        <v>1</v>
      </c>
      <c r="AW130" s="95">
        <v>1299</v>
      </c>
      <c r="AX130" s="95">
        <v>2</v>
      </c>
      <c r="AY130" s="95">
        <v>3000</v>
      </c>
      <c r="AZ130" s="95">
        <v>2</v>
      </c>
      <c r="BA130" s="95">
        <v>3000</v>
      </c>
      <c r="BB130" s="14">
        <f t="shared" si="112"/>
        <v>28.35</v>
      </c>
      <c r="BC130" s="108">
        <f t="shared" si="113"/>
        <v>9</v>
      </c>
      <c r="BD130" s="95">
        <v>1</v>
      </c>
      <c r="BE130" s="95">
        <v>1999</v>
      </c>
      <c r="BF130" s="95">
        <v>2</v>
      </c>
      <c r="BG130" s="180">
        <v>3000</v>
      </c>
      <c r="BH130" s="180">
        <v>1</v>
      </c>
      <c r="BI130" s="180">
        <v>1499</v>
      </c>
      <c r="BJ130" s="95">
        <v>1</v>
      </c>
      <c r="BK130" s="95">
        <v>1999</v>
      </c>
      <c r="BL130" s="95">
        <v>1</v>
      </c>
      <c r="BM130" s="95">
        <v>1999</v>
      </c>
      <c r="BN130" s="95">
        <v>1</v>
      </c>
      <c r="BO130" s="95">
        <v>2299</v>
      </c>
      <c r="BP130" s="95">
        <v>1</v>
      </c>
      <c r="BQ130" s="95">
        <v>2000</v>
      </c>
      <c r="BR130" s="95">
        <v>2</v>
      </c>
      <c r="BS130" s="95">
        <v>3000</v>
      </c>
      <c r="BT130" s="95">
        <v>2</v>
      </c>
      <c r="BU130" s="95">
        <v>3000</v>
      </c>
      <c r="BV130" s="95">
        <v>1</v>
      </c>
      <c r="BW130" s="95">
        <v>2299</v>
      </c>
      <c r="BX130" s="95">
        <v>0</v>
      </c>
      <c r="BY130" s="95">
        <v>0</v>
      </c>
      <c r="BZ130" s="14">
        <f t="shared" si="108"/>
        <v>44.55</v>
      </c>
      <c r="CA130" s="108">
        <f t="shared" si="104"/>
        <v>13</v>
      </c>
      <c r="CB130" s="152">
        <f t="shared" si="114"/>
        <v>125.55</v>
      </c>
      <c r="CC130" s="152">
        <f t="shared" si="115"/>
        <v>43</v>
      </c>
      <c r="CD130" s="174">
        <f t="shared" si="116"/>
        <v>0.342493030665074</v>
      </c>
      <c r="CE130" s="175">
        <f t="shared" si="105"/>
        <v>73308</v>
      </c>
      <c r="CF130" s="173">
        <v>59</v>
      </c>
      <c r="CG130" s="176">
        <f t="shared" si="106"/>
        <v>-0.271186440677966</v>
      </c>
      <c r="CH130" s="177">
        <f t="shared" si="107"/>
        <v>0.73308</v>
      </c>
    </row>
    <row r="131" spans="1:86">
      <c r="A131" s="79" t="s">
        <v>25</v>
      </c>
      <c r="B131" s="11" t="s">
        <v>316</v>
      </c>
      <c r="C131" s="11"/>
      <c r="D131" s="11" t="s">
        <v>357</v>
      </c>
      <c r="E131" s="95">
        <v>517</v>
      </c>
      <c r="F131" s="79" t="s">
        <v>237</v>
      </c>
      <c r="G131" s="80">
        <v>9.45</v>
      </c>
      <c r="H131" s="81"/>
      <c r="I131" s="81"/>
      <c r="J131" s="95">
        <v>1</v>
      </c>
      <c r="K131" s="95">
        <v>3000</v>
      </c>
      <c r="L131" s="95">
        <v>1</v>
      </c>
      <c r="M131" s="95">
        <v>3000</v>
      </c>
      <c r="N131" s="95">
        <v>2</v>
      </c>
      <c r="O131" s="95">
        <v>5000</v>
      </c>
      <c r="P131" s="95">
        <v>0</v>
      </c>
      <c r="Q131" s="96">
        <v>0</v>
      </c>
      <c r="R131" s="95">
        <v>0</v>
      </c>
      <c r="S131" s="96">
        <v>0</v>
      </c>
      <c r="T131" s="95">
        <v>0</v>
      </c>
      <c r="U131" s="96">
        <v>0</v>
      </c>
      <c r="V131" s="14">
        <f t="shared" ref="V131:V168" si="117">G131*6</f>
        <v>56.7</v>
      </c>
      <c r="W131" s="95">
        <f t="shared" ref="W131:W168" si="118">J131+L131+N131+P131+R131+T131</f>
        <v>4</v>
      </c>
      <c r="X131" s="95">
        <v>0</v>
      </c>
      <c r="Y131" s="95">
        <v>0</v>
      </c>
      <c r="Z131" s="95">
        <v>0</v>
      </c>
      <c r="AA131" s="95">
        <v>0</v>
      </c>
      <c r="AB131" s="95">
        <v>0</v>
      </c>
      <c r="AC131" s="95">
        <v>0</v>
      </c>
      <c r="AD131" s="95">
        <v>0</v>
      </c>
      <c r="AE131" s="95">
        <v>0</v>
      </c>
      <c r="AF131" s="95">
        <v>0</v>
      </c>
      <c r="AG131" s="95">
        <v>0</v>
      </c>
      <c r="AH131" s="95">
        <v>0</v>
      </c>
      <c r="AI131" s="95">
        <v>0</v>
      </c>
      <c r="AJ131" s="95">
        <v>0</v>
      </c>
      <c r="AK131" s="95">
        <v>0</v>
      </c>
      <c r="AL131" s="14">
        <f t="shared" si="111"/>
        <v>66.15</v>
      </c>
      <c r="AM131" s="108">
        <f t="shared" ref="AM131:AM168" si="119">X131+Z131+AB131+AD131+AF131+AH131+AJ131</f>
        <v>0</v>
      </c>
      <c r="AN131" s="95">
        <v>0</v>
      </c>
      <c r="AO131" s="95">
        <v>0</v>
      </c>
      <c r="AP131" s="95">
        <v>0</v>
      </c>
      <c r="AQ131" s="95">
        <v>0</v>
      </c>
      <c r="AR131" s="95">
        <v>0</v>
      </c>
      <c r="AS131" s="95">
        <v>0</v>
      </c>
      <c r="AT131" s="95">
        <v>0</v>
      </c>
      <c r="AU131" s="95">
        <v>0</v>
      </c>
      <c r="AV131" s="95">
        <v>0</v>
      </c>
      <c r="AW131" s="95">
        <v>0</v>
      </c>
      <c r="AX131" s="95">
        <v>0</v>
      </c>
      <c r="AY131" s="95">
        <v>0</v>
      </c>
      <c r="AZ131" s="95">
        <v>0</v>
      </c>
      <c r="BA131" s="95">
        <v>0</v>
      </c>
      <c r="BB131" s="14">
        <f t="shared" si="112"/>
        <v>66.15</v>
      </c>
      <c r="BC131" s="108">
        <f t="shared" si="113"/>
        <v>0</v>
      </c>
      <c r="BD131" s="95">
        <v>0</v>
      </c>
      <c r="BE131" s="95">
        <v>0</v>
      </c>
      <c r="BF131" s="95">
        <v>0</v>
      </c>
      <c r="BG131" s="180">
        <v>0</v>
      </c>
      <c r="BH131" s="180">
        <v>0</v>
      </c>
      <c r="BI131" s="180">
        <v>0</v>
      </c>
      <c r="BJ131" s="95">
        <v>0</v>
      </c>
      <c r="BK131" s="126">
        <v>0</v>
      </c>
      <c r="BL131" s="95">
        <v>0</v>
      </c>
      <c r="BM131" s="95">
        <v>0</v>
      </c>
      <c r="BN131" s="95">
        <v>0</v>
      </c>
      <c r="BO131" s="95">
        <v>0</v>
      </c>
      <c r="BP131" s="95">
        <v>0</v>
      </c>
      <c r="BQ131" s="95">
        <v>0</v>
      </c>
      <c r="BR131" s="95">
        <v>0</v>
      </c>
      <c r="BS131" s="95">
        <v>0</v>
      </c>
      <c r="BT131" s="95">
        <v>0</v>
      </c>
      <c r="BU131" s="95">
        <v>0</v>
      </c>
      <c r="BV131" s="95"/>
      <c r="BW131" s="95"/>
      <c r="BX131" s="95"/>
      <c r="BY131" s="95"/>
      <c r="BZ131" s="14">
        <f t="shared" si="108"/>
        <v>103.95</v>
      </c>
      <c r="CA131" s="108">
        <f t="shared" ref="CA131:CA162" si="120">BD131+BF131+BH131+BJ131+BL131+BN131+BP131+BR131+BT131+BV131+BX131</f>
        <v>0</v>
      </c>
      <c r="CB131" s="152">
        <f t="shared" si="114"/>
        <v>292.95</v>
      </c>
      <c r="CC131" s="152">
        <f t="shared" si="115"/>
        <v>4</v>
      </c>
      <c r="CD131" s="174">
        <f t="shared" si="116"/>
        <v>0.0136542072025943</v>
      </c>
      <c r="CE131" s="175">
        <f t="shared" ref="CE131:CE168" si="121">K131+M131+O131+Q131+S131+U131+Y131+AA131+AC131+AE131+AG131+AI131+AK131+AO131+AQ131+AS131+AU131+AW131+AY131+BA131+BE131+BG131+BI131+BK131+BM131+BO131+BQ131+BS131+BU131+BW131+BY131</f>
        <v>11000</v>
      </c>
      <c r="CF131" s="173">
        <v>250</v>
      </c>
      <c r="CG131" s="176">
        <f t="shared" ref="CG131:CG168" si="122">(CC131-CF131)/CF131</f>
        <v>-0.984</v>
      </c>
      <c r="CH131" s="177">
        <f t="shared" ref="CH131:CH168" si="123">CE131/100000</f>
        <v>0.11</v>
      </c>
    </row>
    <row r="132" spans="1:86">
      <c r="A132" s="79" t="s">
        <v>25</v>
      </c>
      <c r="B132" s="11" t="s">
        <v>316</v>
      </c>
      <c r="C132" s="11" t="s">
        <v>298</v>
      </c>
      <c r="D132" s="11" t="s">
        <v>357</v>
      </c>
      <c r="E132" s="95">
        <v>277</v>
      </c>
      <c r="F132" s="79" t="s">
        <v>239</v>
      </c>
      <c r="G132" s="80">
        <v>6.75</v>
      </c>
      <c r="H132" s="81" t="s">
        <v>484</v>
      </c>
      <c r="I132" s="81" t="s">
        <v>485</v>
      </c>
      <c r="J132" s="95">
        <v>3</v>
      </c>
      <c r="K132" s="95">
        <v>8000</v>
      </c>
      <c r="L132" s="95">
        <v>8</v>
      </c>
      <c r="M132" s="95">
        <v>18000</v>
      </c>
      <c r="N132" s="95">
        <v>5</v>
      </c>
      <c r="O132" s="95">
        <v>9000</v>
      </c>
      <c r="P132" s="95">
        <v>4</v>
      </c>
      <c r="Q132" s="95">
        <v>9000</v>
      </c>
      <c r="R132" s="95">
        <v>9</v>
      </c>
      <c r="S132" s="95">
        <v>24000</v>
      </c>
      <c r="T132" s="95">
        <v>18</v>
      </c>
      <c r="U132" s="95">
        <v>42000</v>
      </c>
      <c r="V132" s="14">
        <f t="shared" si="117"/>
        <v>40.5</v>
      </c>
      <c r="W132" s="95">
        <f t="shared" si="118"/>
        <v>47</v>
      </c>
      <c r="X132" s="95">
        <v>8</v>
      </c>
      <c r="Y132" s="95">
        <v>16000</v>
      </c>
      <c r="Z132" s="95">
        <v>5</v>
      </c>
      <c r="AA132" s="95">
        <v>12000</v>
      </c>
      <c r="AB132" s="95">
        <v>9</v>
      </c>
      <c r="AC132" s="95">
        <v>18000</v>
      </c>
      <c r="AD132" s="95">
        <v>10</v>
      </c>
      <c r="AE132" s="95">
        <v>25000</v>
      </c>
      <c r="AF132" s="95">
        <v>22</v>
      </c>
      <c r="AG132" s="95">
        <v>51000</v>
      </c>
      <c r="AH132" s="95">
        <v>7</v>
      </c>
      <c r="AI132" s="95">
        <v>17000</v>
      </c>
      <c r="AJ132" s="95">
        <v>5</v>
      </c>
      <c r="AK132" s="95">
        <v>12000</v>
      </c>
      <c r="AL132" s="14">
        <f t="shared" si="111"/>
        <v>47.25</v>
      </c>
      <c r="AM132" s="108">
        <f t="shared" si="119"/>
        <v>66</v>
      </c>
      <c r="AN132" s="95">
        <v>3</v>
      </c>
      <c r="AO132" s="95">
        <v>7000</v>
      </c>
      <c r="AP132" s="95">
        <v>2</v>
      </c>
      <c r="AQ132" s="95">
        <v>5000</v>
      </c>
      <c r="AR132" s="95">
        <v>2</v>
      </c>
      <c r="AS132" s="95">
        <v>4000</v>
      </c>
      <c r="AT132" s="95">
        <v>2</v>
      </c>
      <c r="AU132" s="95">
        <v>4000</v>
      </c>
      <c r="AV132" s="95">
        <v>3</v>
      </c>
      <c r="AW132" s="95">
        <v>0.06</v>
      </c>
      <c r="AX132" s="95">
        <v>4</v>
      </c>
      <c r="AY132" s="95">
        <v>0.08</v>
      </c>
      <c r="AZ132" s="95">
        <v>3</v>
      </c>
      <c r="BA132" s="95">
        <v>0.07</v>
      </c>
      <c r="BB132" s="14">
        <f t="shared" si="112"/>
        <v>47.25</v>
      </c>
      <c r="BC132" s="108">
        <f t="shared" si="113"/>
        <v>19</v>
      </c>
      <c r="BD132" s="95">
        <v>5</v>
      </c>
      <c r="BE132" s="95">
        <v>9000</v>
      </c>
      <c r="BF132" s="95">
        <v>4</v>
      </c>
      <c r="BG132" s="180">
        <v>7000</v>
      </c>
      <c r="BH132" s="180">
        <v>1</v>
      </c>
      <c r="BI132" s="180">
        <v>3000</v>
      </c>
      <c r="BJ132" s="95">
        <v>4</v>
      </c>
      <c r="BK132" s="126">
        <v>11000</v>
      </c>
      <c r="BL132" s="95">
        <v>5</v>
      </c>
      <c r="BM132" s="95">
        <v>14000</v>
      </c>
      <c r="BN132" s="95">
        <v>4</v>
      </c>
      <c r="BO132" s="95">
        <v>9000</v>
      </c>
      <c r="BP132" s="95">
        <v>2</v>
      </c>
      <c r="BQ132" s="95">
        <v>4000</v>
      </c>
      <c r="BR132" s="95">
        <v>2</v>
      </c>
      <c r="BS132" s="95">
        <v>5000</v>
      </c>
      <c r="BT132" s="95">
        <v>4</v>
      </c>
      <c r="BU132" s="95">
        <v>8000</v>
      </c>
      <c r="BV132" s="95"/>
      <c r="BW132" s="95"/>
      <c r="BX132" s="95"/>
      <c r="BY132" s="95"/>
      <c r="BZ132" s="14">
        <f t="shared" ref="BZ132:BZ168" si="124">(G132*11)</f>
        <v>74.25</v>
      </c>
      <c r="CA132" s="108">
        <f t="shared" si="120"/>
        <v>31</v>
      </c>
      <c r="CB132" s="152">
        <f t="shared" si="114"/>
        <v>209.25</v>
      </c>
      <c r="CC132" s="152">
        <f t="shared" si="115"/>
        <v>163</v>
      </c>
      <c r="CD132" s="174">
        <f t="shared" si="116"/>
        <v>0.778972520908005</v>
      </c>
      <c r="CE132" s="175">
        <f t="shared" si="121"/>
        <v>351000.21</v>
      </c>
      <c r="CF132" s="173">
        <v>108</v>
      </c>
      <c r="CG132" s="176">
        <f t="shared" si="122"/>
        <v>0.509259259259259</v>
      </c>
      <c r="CH132" s="177">
        <f t="shared" si="123"/>
        <v>3.5100021</v>
      </c>
    </row>
    <row r="133" spans="1:86">
      <c r="A133" s="79" t="s">
        <v>55</v>
      </c>
      <c r="B133" s="11" t="s">
        <v>316</v>
      </c>
      <c r="C133" s="11"/>
      <c r="D133" s="11" t="s">
        <v>486</v>
      </c>
      <c r="E133" s="95">
        <v>8460</v>
      </c>
      <c r="F133" s="79" t="s">
        <v>249</v>
      </c>
      <c r="G133" s="80">
        <v>4.05</v>
      </c>
      <c r="H133" s="81" t="s">
        <v>487</v>
      </c>
      <c r="I133" s="81">
        <v>17000</v>
      </c>
      <c r="J133" s="95">
        <v>0</v>
      </c>
      <c r="K133" s="95">
        <v>0</v>
      </c>
      <c r="L133" s="95">
        <v>1</v>
      </c>
      <c r="M133" s="95">
        <v>1499</v>
      </c>
      <c r="N133" s="95">
        <v>1</v>
      </c>
      <c r="O133" s="95">
        <v>1999</v>
      </c>
      <c r="P133" s="95">
        <v>2</v>
      </c>
      <c r="Q133" s="95">
        <v>5198</v>
      </c>
      <c r="R133" s="95">
        <v>1</v>
      </c>
      <c r="S133" s="95">
        <v>2000</v>
      </c>
      <c r="T133" s="95">
        <v>4</v>
      </c>
      <c r="U133" s="95">
        <v>10595</v>
      </c>
      <c r="V133" s="14">
        <f t="shared" si="117"/>
        <v>24.3</v>
      </c>
      <c r="W133" s="95">
        <f t="shared" si="118"/>
        <v>9</v>
      </c>
      <c r="X133" s="95">
        <v>1</v>
      </c>
      <c r="Y133" s="95">
        <v>2999</v>
      </c>
      <c r="Z133" s="95">
        <v>1</v>
      </c>
      <c r="AA133" s="95">
        <v>2499</v>
      </c>
      <c r="AB133" s="95">
        <v>5</v>
      </c>
      <c r="AC133" s="95">
        <v>15595</v>
      </c>
      <c r="AD133" s="95">
        <v>1</v>
      </c>
      <c r="AE133" s="95">
        <v>3499</v>
      </c>
      <c r="AF133" s="95">
        <v>2</v>
      </c>
      <c r="AG133" s="95">
        <v>5798</v>
      </c>
      <c r="AH133" s="95">
        <v>2</v>
      </c>
      <c r="AI133" s="95">
        <v>3000</v>
      </c>
      <c r="AJ133" s="95">
        <v>2</v>
      </c>
      <c r="AK133" s="95">
        <v>6198</v>
      </c>
      <c r="AL133" s="14">
        <f t="shared" si="111"/>
        <v>28.35</v>
      </c>
      <c r="AM133" s="108">
        <f t="shared" si="119"/>
        <v>14</v>
      </c>
      <c r="AN133" s="95">
        <v>1</v>
      </c>
      <c r="AO133" s="95">
        <v>1499</v>
      </c>
      <c r="AP133" s="95">
        <v>1</v>
      </c>
      <c r="AQ133" s="95">
        <v>2299</v>
      </c>
      <c r="AR133" s="95">
        <v>2</v>
      </c>
      <c r="AS133" s="95">
        <v>3000</v>
      </c>
      <c r="AT133" s="95">
        <v>2</v>
      </c>
      <c r="AU133" s="95">
        <v>6198</v>
      </c>
      <c r="AV133" s="95">
        <v>2</v>
      </c>
      <c r="AW133" s="95">
        <v>3000</v>
      </c>
      <c r="AX133" s="95">
        <v>1</v>
      </c>
      <c r="AY133" s="95">
        <v>2499</v>
      </c>
      <c r="AZ133" s="95">
        <v>1</v>
      </c>
      <c r="BA133" s="95">
        <v>2299</v>
      </c>
      <c r="BB133" s="14">
        <f t="shared" si="112"/>
        <v>28.35</v>
      </c>
      <c r="BC133" s="108">
        <f t="shared" si="113"/>
        <v>10</v>
      </c>
      <c r="BD133" s="95">
        <v>2</v>
      </c>
      <c r="BE133" s="95">
        <v>3000</v>
      </c>
      <c r="BF133" s="95">
        <v>2</v>
      </c>
      <c r="BG133" s="180">
        <v>3000</v>
      </c>
      <c r="BH133" s="180">
        <v>1</v>
      </c>
      <c r="BI133" s="180">
        <v>2299</v>
      </c>
      <c r="BJ133" s="95">
        <v>1</v>
      </c>
      <c r="BK133" s="95">
        <v>2999</v>
      </c>
      <c r="BL133" s="95">
        <v>1</v>
      </c>
      <c r="BM133" s="95">
        <v>2199</v>
      </c>
      <c r="BN133" s="95">
        <v>1</v>
      </c>
      <c r="BO133" s="95">
        <v>3299</v>
      </c>
      <c r="BP133" s="95">
        <v>2</v>
      </c>
      <c r="BQ133" s="95">
        <v>3000</v>
      </c>
      <c r="BR133" s="95">
        <v>2</v>
      </c>
      <c r="BS133" s="95">
        <v>5398</v>
      </c>
      <c r="BT133" s="95">
        <v>1</v>
      </c>
      <c r="BU133" s="95">
        <v>2999</v>
      </c>
      <c r="BV133" s="95">
        <v>3</v>
      </c>
      <c r="BW133" s="95">
        <v>5000</v>
      </c>
      <c r="BX133" s="95">
        <v>2</v>
      </c>
      <c r="BY133" s="95">
        <v>3000</v>
      </c>
      <c r="BZ133" s="14">
        <f t="shared" si="124"/>
        <v>44.55</v>
      </c>
      <c r="CA133" s="108">
        <f t="shared" si="120"/>
        <v>18</v>
      </c>
      <c r="CB133" s="152">
        <f t="shared" si="114"/>
        <v>125.55</v>
      </c>
      <c r="CC133" s="152">
        <f t="shared" si="115"/>
        <v>51</v>
      </c>
      <c r="CD133" s="174">
        <f t="shared" si="116"/>
        <v>0.40621266427718</v>
      </c>
      <c r="CE133" s="175">
        <f t="shared" si="121"/>
        <v>117866</v>
      </c>
      <c r="CF133" s="173">
        <v>0</v>
      </c>
      <c r="CG133" s="176" t="e">
        <f t="shared" si="122"/>
        <v>#DIV/0!</v>
      </c>
      <c r="CH133" s="177">
        <f t="shared" si="123"/>
        <v>1.17866</v>
      </c>
    </row>
    <row r="134" spans="1:86">
      <c r="A134" s="79" t="s">
        <v>55</v>
      </c>
      <c r="B134" s="11" t="s">
        <v>316</v>
      </c>
      <c r="C134" s="11"/>
      <c r="D134" s="11" t="s">
        <v>486</v>
      </c>
      <c r="E134" s="95">
        <v>552</v>
      </c>
      <c r="F134" s="79" t="s">
        <v>250</v>
      </c>
      <c r="G134" s="80">
        <v>4.05</v>
      </c>
      <c r="H134" s="81" t="s">
        <v>488</v>
      </c>
      <c r="I134" s="81">
        <v>17000</v>
      </c>
      <c r="J134" s="95">
        <v>1</v>
      </c>
      <c r="K134" s="95">
        <v>2499</v>
      </c>
      <c r="L134" s="95">
        <v>1</v>
      </c>
      <c r="M134" s="95">
        <v>2299</v>
      </c>
      <c r="N134" s="95">
        <v>1</v>
      </c>
      <c r="O134" s="95">
        <v>2299</v>
      </c>
      <c r="P134" s="95">
        <v>1</v>
      </c>
      <c r="Q134" s="95">
        <v>1299</v>
      </c>
      <c r="R134" s="95">
        <v>2</v>
      </c>
      <c r="S134" s="95">
        <v>5400</v>
      </c>
      <c r="T134" s="95">
        <v>2</v>
      </c>
      <c r="U134" s="95">
        <v>5800</v>
      </c>
      <c r="V134" s="14">
        <f t="shared" si="117"/>
        <v>24.3</v>
      </c>
      <c r="W134" s="95">
        <f t="shared" si="118"/>
        <v>8</v>
      </c>
      <c r="X134" s="95">
        <v>1</v>
      </c>
      <c r="Y134" s="95">
        <v>999</v>
      </c>
      <c r="Z134" s="95">
        <v>2</v>
      </c>
      <c r="AA134" s="95">
        <v>3000</v>
      </c>
      <c r="AB134" s="95">
        <v>0</v>
      </c>
      <c r="AC134" s="95">
        <v>0</v>
      </c>
      <c r="AD134" s="95">
        <v>3</v>
      </c>
      <c r="AE134" s="95">
        <v>4000</v>
      </c>
      <c r="AF134" s="95">
        <v>0</v>
      </c>
      <c r="AG134" s="95">
        <v>0</v>
      </c>
      <c r="AH134" s="95">
        <v>0</v>
      </c>
      <c r="AI134" s="95">
        <v>0</v>
      </c>
      <c r="AJ134" s="95">
        <v>0</v>
      </c>
      <c r="AK134" s="95">
        <v>0</v>
      </c>
      <c r="AL134" s="14">
        <f t="shared" si="111"/>
        <v>28.35</v>
      </c>
      <c r="AM134" s="108">
        <f t="shared" si="119"/>
        <v>6</v>
      </c>
      <c r="AN134" s="95">
        <v>0</v>
      </c>
      <c r="AO134" s="95">
        <v>0</v>
      </c>
      <c r="AP134" s="95">
        <v>0</v>
      </c>
      <c r="AQ134" s="95">
        <v>0</v>
      </c>
      <c r="AR134" s="95">
        <v>0</v>
      </c>
      <c r="AS134" s="95">
        <v>0</v>
      </c>
      <c r="AT134" s="95">
        <v>0</v>
      </c>
      <c r="AU134" s="95">
        <v>0</v>
      </c>
      <c r="AV134" s="95">
        <v>0</v>
      </c>
      <c r="AW134" s="95">
        <v>0</v>
      </c>
      <c r="AX134" s="95">
        <v>0</v>
      </c>
      <c r="AY134" s="95">
        <v>0</v>
      </c>
      <c r="AZ134" s="95">
        <v>0</v>
      </c>
      <c r="BA134" s="95">
        <v>0</v>
      </c>
      <c r="BB134" s="14">
        <f t="shared" si="112"/>
        <v>28.35</v>
      </c>
      <c r="BC134" s="108">
        <f t="shared" si="113"/>
        <v>0</v>
      </c>
      <c r="BD134" s="95">
        <v>0</v>
      </c>
      <c r="BE134" s="95">
        <v>0</v>
      </c>
      <c r="BF134" s="95">
        <v>0</v>
      </c>
      <c r="BG134" s="180">
        <v>0</v>
      </c>
      <c r="BH134" s="180">
        <v>0</v>
      </c>
      <c r="BI134" s="180">
        <v>0</v>
      </c>
      <c r="BJ134" s="95">
        <v>0</v>
      </c>
      <c r="BK134" s="95">
        <v>0</v>
      </c>
      <c r="BL134" s="95">
        <v>0</v>
      </c>
      <c r="BM134" s="95">
        <v>0</v>
      </c>
      <c r="BN134" s="95">
        <v>0</v>
      </c>
      <c r="BO134" s="95">
        <v>0</v>
      </c>
      <c r="BP134" s="95">
        <v>0</v>
      </c>
      <c r="BQ134" s="95">
        <v>0</v>
      </c>
      <c r="BR134" s="95">
        <v>0</v>
      </c>
      <c r="BS134" s="95">
        <v>0</v>
      </c>
      <c r="BT134" s="95">
        <v>0</v>
      </c>
      <c r="BU134" s="95">
        <v>0</v>
      </c>
      <c r="BV134" s="95">
        <v>0</v>
      </c>
      <c r="BW134" s="95">
        <v>0</v>
      </c>
      <c r="BX134" s="95">
        <v>0</v>
      </c>
      <c r="BY134" s="95">
        <v>0</v>
      </c>
      <c r="BZ134" s="14">
        <f t="shared" si="124"/>
        <v>44.55</v>
      </c>
      <c r="CA134" s="108">
        <f t="shared" si="120"/>
        <v>0</v>
      </c>
      <c r="CB134" s="152">
        <f t="shared" si="114"/>
        <v>125.55</v>
      </c>
      <c r="CC134" s="152">
        <f t="shared" si="115"/>
        <v>14</v>
      </c>
      <c r="CD134" s="174">
        <f t="shared" si="116"/>
        <v>0.111509358821187</v>
      </c>
      <c r="CE134" s="175">
        <f t="shared" si="121"/>
        <v>27595</v>
      </c>
      <c r="CF134" s="173">
        <v>0</v>
      </c>
      <c r="CG134" s="176" t="e">
        <f t="shared" si="122"/>
        <v>#DIV/0!</v>
      </c>
      <c r="CH134" s="177">
        <f t="shared" si="123"/>
        <v>0.27595</v>
      </c>
    </row>
    <row r="135" spans="1:86">
      <c r="A135" s="79" t="s">
        <v>25</v>
      </c>
      <c r="B135" s="11" t="s">
        <v>316</v>
      </c>
      <c r="C135" s="11"/>
      <c r="D135" s="11" t="s">
        <v>486</v>
      </c>
      <c r="E135" s="95">
        <v>280</v>
      </c>
      <c r="F135" s="79" t="s">
        <v>263</v>
      </c>
      <c r="G135" s="80">
        <v>5.4</v>
      </c>
      <c r="H135" s="81" t="s">
        <v>489</v>
      </c>
      <c r="I135" s="81">
        <v>15000</v>
      </c>
      <c r="J135" s="95">
        <v>1</v>
      </c>
      <c r="K135" s="95">
        <v>2000</v>
      </c>
      <c r="L135" s="95">
        <v>1</v>
      </c>
      <c r="M135" s="95">
        <v>2000</v>
      </c>
      <c r="N135" s="95">
        <v>1</v>
      </c>
      <c r="O135" s="95">
        <v>2000</v>
      </c>
      <c r="P135" s="95">
        <v>1</v>
      </c>
      <c r="Q135" s="95">
        <v>2000</v>
      </c>
      <c r="R135" s="95">
        <v>2</v>
      </c>
      <c r="S135" s="95">
        <v>6000</v>
      </c>
      <c r="T135" s="95">
        <v>2</v>
      </c>
      <c r="U135" s="95">
        <v>6000</v>
      </c>
      <c r="V135" s="14">
        <f t="shared" si="117"/>
        <v>32.4</v>
      </c>
      <c r="W135" s="95">
        <f t="shared" si="118"/>
        <v>8</v>
      </c>
      <c r="X135" s="95">
        <v>5</v>
      </c>
      <c r="Y135" s="95">
        <v>11000</v>
      </c>
      <c r="Z135" s="95">
        <v>3</v>
      </c>
      <c r="AA135" s="95">
        <v>6000</v>
      </c>
      <c r="AB135" s="95">
        <v>6</v>
      </c>
      <c r="AC135" s="95">
        <v>14000</v>
      </c>
      <c r="AD135" s="95">
        <v>1</v>
      </c>
      <c r="AE135" s="95">
        <v>2000</v>
      </c>
      <c r="AF135" s="95">
        <v>1</v>
      </c>
      <c r="AG135" s="95">
        <v>2000</v>
      </c>
      <c r="AH135" s="95">
        <v>1</v>
      </c>
      <c r="AI135" s="95">
        <v>3000</v>
      </c>
      <c r="AJ135" s="95">
        <v>2</v>
      </c>
      <c r="AK135" s="95">
        <v>4000</v>
      </c>
      <c r="AL135" s="14">
        <f t="shared" si="111"/>
        <v>37.8</v>
      </c>
      <c r="AM135" s="108">
        <f t="shared" si="119"/>
        <v>19</v>
      </c>
      <c r="AN135" s="95">
        <v>1</v>
      </c>
      <c r="AO135" s="95">
        <v>2000</v>
      </c>
      <c r="AP135" s="95">
        <v>2</v>
      </c>
      <c r="AQ135" s="95">
        <v>2000</v>
      </c>
      <c r="AR135" s="95">
        <v>1</v>
      </c>
      <c r="AS135" s="95">
        <v>2000</v>
      </c>
      <c r="AT135" s="95">
        <v>1</v>
      </c>
      <c r="AU135" s="95">
        <v>2000</v>
      </c>
      <c r="AV135" s="95">
        <v>1</v>
      </c>
      <c r="AW135" s="95">
        <v>0.02</v>
      </c>
      <c r="AX135" s="95">
        <v>2</v>
      </c>
      <c r="AY135" s="95">
        <v>0.03</v>
      </c>
      <c r="AZ135" s="95">
        <v>2</v>
      </c>
      <c r="BA135" s="95">
        <v>0.03</v>
      </c>
      <c r="BB135" s="14">
        <f t="shared" si="112"/>
        <v>37.8</v>
      </c>
      <c r="BC135" s="108">
        <f t="shared" si="113"/>
        <v>10</v>
      </c>
      <c r="BD135" s="95">
        <v>1</v>
      </c>
      <c r="BE135" s="95">
        <v>2000</v>
      </c>
      <c r="BF135" s="95">
        <v>1</v>
      </c>
      <c r="BG135" s="180">
        <v>2000</v>
      </c>
      <c r="BH135" s="103">
        <v>1</v>
      </c>
      <c r="BI135" s="103">
        <v>2000</v>
      </c>
      <c r="BJ135" s="103">
        <v>1</v>
      </c>
      <c r="BK135" s="103">
        <v>1000</v>
      </c>
      <c r="BL135" s="103">
        <v>1</v>
      </c>
      <c r="BM135" s="103">
        <v>2000</v>
      </c>
      <c r="BN135" s="103">
        <v>5</v>
      </c>
      <c r="BO135" s="103">
        <v>12000</v>
      </c>
      <c r="BP135" s="103">
        <v>1</v>
      </c>
      <c r="BQ135" s="103">
        <v>2000</v>
      </c>
      <c r="BR135" s="103">
        <v>2</v>
      </c>
      <c r="BS135" s="103">
        <v>4000</v>
      </c>
      <c r="BT135" s="103">
        <v>2</v>
      </c>
      <c r="BU135" s="103">
        <v>4000</v>
      </c>
      <c r="BV135" s="103"/>
      <c r="BW135" s="103"/>
      <c r="BX135" s="103"/>
      <c r="BY135" s="103"/>
      <c r="BZ135" s="14">
        <f t="shared" si="124"/>
        <v>59.4</v>
      </c>
      <c r="CA135" s="108">
        <f t="shared" si="120"/>
        <v>15</v>
      </c>
      <c r="CB135" s="152">
        <f t="shared" si="114"/>
        <v>167.4</v>
      </c>
      <c r="CC135" s="152">
        <f t="shared" si="115"/>
        <v>52</v>
      </c>
      <c r="CD135" s="174">
        <f t="shared" si="116"/>
        <v>0.31063321385902</v>
      </c>
      <c r="CE135" s="175">
        <f t="shared" si="121"/>
        <v>101000.08</v>
      </c>
      <c r="CF135" s="173">
        <v>0</v>
      </c>
      <c r="CG135" s="176" t="e">
        <f t="shared" si="122"/>
        <v>#DIV/0!</v>
      </c>
      <c r="CH135" s="177">
        <f t="shared" si="123"/>
        <v>1.0100008</v>
      </c>
    </row>
    <row r="136" spans="1:86">
      <c r="A136" s="79" t="s">
        <v>25</v>
      </c>
      <c r="B136" s="11" t="s">
        <v>316</v>
      </c>
      <c r="C136" s="11"/>
      <c r="D136" s="11" t="s">
        <v>357</v>
      </c>
      <c r="E136" s="95">
        <v>8461</v>
      </c>
      <c r="F136" s="79" t="s">
        <v>261</v>
      </c>
      <c r="G136" s="80">
        <v>4.05</v>
      </c>
      <c r="H136" s="81" t="s">
        <v>490</v>
      </c>
      <c r="I136" s="81">
        <v>15000</v>
      </c>
      <c r="J136" s="95">
        <v>1</v>
      </c>
      <c r="K136" s="95">
        <v>2000</v>
      </c>
      <c r="L136" s="95">
        <v>1</v>
      </c>
      <c r="M136" s="95">
        <v>2000</v>
      </c>
      <c r="N136" s="95">
        <v>1</v>
      </c>
      <c r="O136" s="95">
        <v>2000</v>
      </c>
      <c r="P136" s="95">
        <v>1</v>
      </c>
      <c r="Q136" s="95">
        <v>2000</v>
      </c>
      <c r="R136" s="95">
        <v>1</v>
      </c>
      <c r="S136" s="95">
        <v>2000</v>
      </c>
      <c r="T136" s="95">
        <v>1</v>
      </c>
      <c r="U136" s="95">
        <v>2000</v>
      </c>
      <c r="V136" s="14">
        <f t="shared" si="117"/>
        <v>24.3</v>
      </c>
      <c r="W136" s="95">
        <f t="shared" si="118"/>
        <v>6</v>
      </c>
      <c r="X136" s="95">
        <v>2</v>
      </c>
      <c r="Y136" s="95">
        <v>4000</v>
      </c>
      <c r="Z136" s="95">
        <v>1</v>
      </c>
      <c r="AA136" s="95">
        <v>2000</v>
      </c>
      <c r="AB136" s="95">
        <v>1</v>
      </c>
      <c r="AC136" s="95">
        <v>2000</v>
      </c>
      <c r="AD136" s="95">
        <v>1</v>
      </c>
      <c r="AE136" s="95">
        <v>2000</v>
      </c>
      <c r="AF136" s="95">
        <v>1</v>
      </c>
      <c r="AG136" s="95">
        <v>2000</v>
      </c>
      <c r="AH136" s="95">
        <v>1</v>
      </c>
      <c r="AI136" s="95">
        <v>2000</v>
      </c>
      <c r="AJ136" s="95">
        <v>0</v>
      </c>
      <c r="AK136" s="95">
        <v>0</v>
      </c>
      <c r="AL136" s="14">
        <f t="shared" si="111"/>
        <v>28.35</v>
      </c>
      <c r="AM136" s="108">
        <f t="shared" si="119"/>
        <v>7</v>
      </c>
      <c r="AN136" s="95">
        <v>0</v>
      </c>
      <c r="AO136" s="95">
        <v>0</v>
      </c>
      <c r="AP136" s="95">
        <v>0</v>
      </c>
      <c r="AQ136" s="95">
        <v>0</v>
      </c>
      <c r="AR136" s="95">
        <v>0</v>
      </c>
      <c r="AS136" s="95">
        <v>0</v>
      </c>
      <c r="AT136" s="95">
        <v>0</v>
      </c>
      <c r="AU136" s="95">
        <v>0</v>
      </c>
      <c r="AV136" s="95">
        <v>0</v>
      </c>
      <c r="AW136" s="95">
        <v>0</v>
      </c>
      <c r="AX136" s="95">
        <v>0</v>
      </c>
      <c r="AY136" s="95">
        <v>0</v>
      </c>
      <c r="AZ136" s="95">
        <v>1</v>
      </c>
      <c r="BA136" s="95">
        <v>0.02</v>
      </c>
      <c r="BB136" s="14">
        <f t="shared" si="112"/>
        <v>28.35</v>
      </c>
      <c r="BC136" s="108">
        <f t="shared" si="113"/>
        <v>1</v>
      </c>
      <c r="BD136" s="95">
        <v>2</v>
      </c>
      <c r="BE136" s="95">
        <v>5000</v>
      </c>
      <c r="BF136" s="95">
        <v>1</v>
      </c>
      <c r="BG136" s="180">
        <v>1000</v>
      </c>
      <c r="BH136" s="180">
        <v>1</v>
      </c>
      <c r="BI136" s="180">
        <v>2000</v>
      </c>
      <c r="BJ136" s="95">
        <v>1</v>
      </c>
      <c r="BK136" s="126">
        <v>3000</v>
      </c>
      <c r="BL136" s="95">
        <v>1</v>
      </c>
      <c r="BM136" s="95">
        <v>2000</v>
      </c>
      <c r="BN136" s="95">
        <v>3</v>
      </c>
      <c r="BO136" s="95">
        <v>5000</v>
      </c>
      <c r="BP136" s="95">
        <v>7</v>
      </c>
      <c r="BQ136" s="95">
        <v>17000</v>
      </c>
      <c r="BR136" s="95">
        <v>1</v>
      </c>
      <c r="BS136" s="95">
        <v>1000</v>
      </c>
      <c r="BT136" s="95">
        <v>1</v>
      </c>
      <c r="BU136" s="95">
        <v>1000</v>
      </c>
      <c r="BV136" s="95"/>
      <c r="BW136" s="95"/>
      <c r="BX136" s="95"/>
      <c r="BY136" s="95"/>
      <c r="BZ136" s="14">
        <f t="shared" si="124"/>
        <v>44.55</v>
      </c>
      <c r="CA136" s="108">
        <f t="shared" si="120"/>
        <v>18</v>
      </c>
      <c r="CB136" s="152">
        <f t="shared" si="114"/>
        <v>125.55</v>
      </c>
      <c r="CC136" s="152">
        <f t="shared" si="115"/>
        <v>32</v>
      </c>
      <c r="CD136" s="174">
        <f t="shared" si="116"/>
        <v>0.254878534448427</v>
      </c>
      <c r="CE136" s="175">
        <f t="shared" si="121"/>
        <v>63000.02</v>
      </c>
      <c r="CF136" s="173">
        <v>0</v>
      </c>
      <c r="CG136" s="176" t="e">
        <f t="shared" si="122"/>
        <v>#DIV/0!</v>
      </c>
      <c r="CH136" s="177">
        <f t="shared" si="123"/>
        <v>0.6300002</v>
      </c>
    </row>
    <row r="137" spans="1:86">
      <c r="A137" s="79" t="s">
        <v>55</v>
      </c>
      <c r="B137" s="11" t="s">
        <v>327</v>
      </c>
      <c r="C137" s="11"/>
      <c r="D137" s="11" t="s">
        <v>357</v>
      </c>
      <c r="E137" s="95">
        <v>637</v>
      </c>
      <c r="F137" s="79" t="s">
        <v>242</v>
      </c>
      <c r="G137" s="80">
        <v>4.05</v>
      </c>
      <c r="H137" s="81" t="s">
        <v>491</v>
      </c>
      <c r="I137" s="81">
        <v>16200</v>
      </c>
      <c r="J137" s="95">
        <v>1</v>
      </c>
      <c r="K137" s="95">
        <v>1999</v>
      </c>
      <c r="L137" s="95">
        <v>3</v>
      </c>
      <c r="M137" s="95">
        <v>7647</v>
      </c>
      <c r="N137" s="95">
        <v>1</v>
      </c>
      <c r="O137" s="95">
        <v>2499</v>
      </c>
      <c r="P137" s="95">
        <v>1</v>
      </c>
      <c r="Q137" s="95">
        <v>1499</v>
      </c>
      <c r="R137" s="95">
        <v>3</v>
      </c>
      <c r="S137" s="95">
        <v>3649</v>
      </c>
      <c r="T137" s="95">
        <v>4</v>
      </c>
      <c r="U137" s="95">
        <v>4958</v>
      </c>
      <c r="V137" s="14">
        <f t="shared" si="117"/>
        <v>24.3</v>
      </c>
      <c r="W137" s="95">
        <f t="shared" si="118"/>
        <v>13</v>
      </c>
      <c r="X137" s="95">
        <v>2</v>
      </c>
      <c r="Y137" s="95">
        <v>1599</v>
      </c>
      <c r="Z137" s="95">
        <v>4</v>
      </c>
      <c r="AA137" s="95">
        <v>4296</v>
      </c>
      <c r="AB137" s="95">
        <v>2</v>
      </c>
      <c r="AC137" s="95">
        <v>2499</v>
      </c>
      <c r="AD137" s="95">
        <v>5</v>
      </c>
      <c r="AE137" s="95">
        <v>5347</v>
      </c>
      <c r="AF137" s="95">
        <v>16</v>
      </c>
      <c r="AG137" s="95">
        <v>17862</v>
      </c>
      <c r="AH137" s="95">
        <v>3</v>
      </c>
      <c r="AI137" s="95">
        <v>4397</v>
      </c>
      <c r="AJ137" s="95">
        <v>4</v>
      </c>
      <c r="AK137" s="95">
        <v>4596</v>
      </c>
      <c r="AL137" s="14">
        <f t="shared" si="111"/>
        <v>28.35</v>
      </c>
      <c r="AM137" s="108">
        <f t="shared" si="119"/>
        <v>36</v>
      </c>
      <c r="AN137" s="95">
        <v>2</v>
      </c>
      <c r="AO137" s="95">
        <v>5498</v>
      </c>
      <c r="AP137" s="95">
        <v>2</v>
      </c>
      <c r="AQ137" s="95">
        <v>2399</v>
      </c>
      <c r="AR137" s="95">
        <v>2</v>
      </c>
      <c r="AS137" s="95">
        <v>2399</v>
      </c>
      <c r="AT137" s="95">
        <v>1</v>
      </c>
      <c r="AU137" s="95">
        <v>1499</v>
      </c>
      <c r="AV137" s="95">
        <v>2</v>
      </c>
      <c r="AW137" s="95">
        <v>3000</v>
      </c>
      <c r="AX137" s="95">
        <v>1</v>
      </c>
      <c r="AY137" s="95">
        <v>2499</v>
      </c>
      <c r="AZ137" s="95">
        <v>3</v>
      </c>
      <c r="BA137" s="95">
        <v>5098</v>
      </c>
      <c r="BB137" s="14">
        <f t="shared" si="112"/>
        <v>28.35</v>
      </c>
      <c r="BC137" s="108">
        <f t="shared" si="113"/>
        <v>13</v>
      </c>
      <c r="BD137" s="95">
        <v>2</v>
      </c>
      <c r="BE137" s="95">
        <v>3000</v>
      </c>
      <c r="BF137" s="95">
        <v>1</v>
      </c>
      <c r="BG137" s="180">
        <v>1699</v>
      </c>
      <c r="BH137" s="180">
        <v>2</v>
      </c>
      <c r="BI137" s="180">
        <v>3648</v>
      </c>
      <c r="BJ137" s="95">
        <v>1</v>
      </c>
      <c r="BK137" s="95">
        <v>1999</v>
      </c>
      <c r="BL137" s="95">
        <v>1</v>
      </c>
      <c r="BM137" s="95">
        <v>2499</v>
      </c>
      <c r="BN137" s="95">
        <v>1</v>
      </c>
      <c r="BO137" s="95">
        <v>1249</v>
      </c>
      <c r="BP137" s="95">
        <v>1</v>
      </c>
      <c r="BQ137" s="95">
        <v>2300</v>
      </c>
      <c r="BR137" s="95">
        <v>1</v>
      </c>
      <c r="BS137" s="95">
        <v>999</v>
      </c>
      <c r="BT137" s="95">
        <v>1</v>
      </c>
      <c r="BU137" s="95">
        <v>2499</v>
      </c>
      <c r="BV137" s="95">
        <v>1</v>
      </c>
      <c r="BW137" s="95">
        <v>1149</v>
      </c>
      <c r="BX137" s="95">
        <v>2</v>
      </c>
      <c r="BY137" s="95">
        <v>3000</v>
      </c>
      <c r="BZ137" s="14">
        <f t="shared" si="124"/>
        <v>44.55</v>
      </c>
      <c r="CA137" s="108">
        <f t="shared" si="120"/>
        <v>14</v>
      </c>
      <c r="CB137" s="152">
        <f t="shared" si="114"/>
        <v>125.55</v>
      </c>
      <c r="CC137" s="152">
        <f t="shared" si="115"/>
        <v>76</v>
      </c>
      <c r="CD137" s="174">
        <f t="shared" si="116"/>
        <v>0.605336519315014</v>
      </c>
      <c r="CE137" s="175">
        <f t="shared" si="121"/>
        <v>109280</v>
      </c>
      <c r="CF137" s="173">
        <v>86</v>
      </c>
      <c r="CG137" s="176">
        <f t="shared" si="122"/>
        <v>-0.116279069767442</v>
      </c>
      <c r="CH137" s="177">
        <f t="shared" si="123"/>
        <v>1.0928</v>
      </c>
    </row>
    <row r="138" spans="1:86">
      <c r="A138" s="79" t="s">
        <v>55</v>
      </c>
      <c r="B138" s="11" t="s">
        <v>327</v>
      </c>
      <c r="C138" s="11"/>
      <c r="D138" s="11" t="s">
        <v>357</v>
      </c>
      <c r="E138" s="95">
        <v>738</v>
      </c>
      <c r="F138" s="79" t="s">
        <v>243</v>
      </c>
      <c r="G138" s="80">
        <v>8.1</v>
      </c>
      <c r="H138" s="81" t="s">
        <v>492</v>
      </c>
      <c r="I138" s="81">
        <v>16000</v>
      </c>
      <c r="J138" s="95">
        <v>1</v>
      </c>
      <c r="K138" s="95">
        <v>1800</v>
      </c>
      <c r="L138" s="95">
        <v>2</v>
      </c>
      <c r="M138" s="95">
        <v>3000</v>
      </c>
      <c r="N138" s="95">
        <v>2</v>
      </c>
      <c r="O138" s="95">
        <v>3000</v>
      </c>
      <c r="P138" s="95">
        <v>1</v>
      </c>
      <c r="Q138" s="95">
        <v>2000</v>
      </c>
      <c r="R138" s="95">
        <v>3</v>
      </c>
      <c r="S138" s="95">
        <v>6000</v>
      </c>
      <c r="T138" s="95">
        <v>1</v>
      </c>
      <c r="U138" s="95">
        <v>1999</v>
      </c>
      <c r="V138" s="14">
        <f t="shared" si="117"/>
        <v>48.6</v>
      </c>
      <c r="W138" s="95">
        <f t="shared" si="118"/>
        <v>10</v>
      </c>
      <c r="X138" s="95">
        <v>2</v>
      </c>
      <c r="Y138" s="95">
        <v>3000</v>
      </c>
      <c r="Z138" s="95">
        <v>2</v>
      </c>
      <c r="AA138" s="95">
        <v>3000</v>
      </c>
      <c r="AB138" s="95">
        <v>0</v>
      </c>
      <c r="AC138" s="95">
        <v>0</v>
      </c>
      <c r="AD138" s="95">
        <v>3</v>
      </c>
      <c r="AE138" s="95">
        <v>6000</v>
      </c>
      <c r="AF138" s="95">
        <v>0</v>
      </c>
      <c r="AG138" s="95">
        <v>0</v>
      </c>
      <c r="AH138" s="95">
        <v>2</v>
      </c>
      <c r="AI138" s="95">
        <v>3000</v>
      </c>
      <c r="AJ138" s="95">
        <v>2</v>
      </c>
      <c r="AK138" s="95">
        <v>3000</v>
      </c>
      <c r="AL138" s="14">
        <f t="shared" si="111"/>
        <v>56.7</v>
      </c>
      <c r="AM138" s="108">
        <f t="shared" si="119"/>
        <v>11</v>
      </c>
      <c r="AN138" s="95">
        <v>1</v>
      </c>
      <c r="AO138" s="95">
        <v>2299</v>
      </c>
      <c r="AP138" s="95">
        <v>1</v>
      </c>
      <c r="AQ138" s="95">
        <v>1499</v>
      </c>
      <c r="AR138" s="95">
        <v>0</v>
      </c>
      <c r="AS138" s="95">
        <v>0</v>
      </c>
      <c r="AT138" s="95">
        <v>3</v>
      </c>
      <c r="AU138" s="95">
        <v>5000</v>
      </c>
      <c r="AV138" s="95">
        <v>2</v>
      </c>
      <c r="AW138" s="95">
        <v>4000</v>
      </c>
      <c r="AX138" s="95">
        <v>2</v>
      </c>
      <c r="AY138" s="95">
        <v>4000</v>
      </c>
      <c r="AZ138" s="95">
        <v>0</v>
      </c>
      <c r="BA138" s="95">
        <v>0</v>
      </c>
      <c r="BB138" s="14">
        <f t="shared" si="112"/>
        <v>56.7</v>
      </c>
      <c r="BC138" s="108">
        <f t="shared" si="113"/>
        <v>9</v>
      </c>
      <c r="BD138" s="95">
        <v>2</v>
      </c>
      <c r="BE138" s="95">
        <v>3000</v>
      </c>
      <c r="BF138" s="95">
        <v>1</v>
      </c>
      <c r="BG138" s="180">
        <v>2000</v>
      </c>
      <c r="BH138" s="180">
        <v>2</v>
      </c>
      <c r="BI138" s="180">
        <v>3498</v>
      </c>
      <c r="BJ138" s="95">
        <v>2</v>
      </c>
      <c r="BK138" s="95">
        <v>3000</v>
      </c>
      <c r="BL138" s="95">
        <v>2</v>
      </c>
      <c r="BM138" s="95">
        <v>3000</v>
      </c>
      <c r="BN138" s="95">
        <v>2</v>
      </c>
      <c r="BO138" s="95">
        <v>4000</v>
      </c>
      <c r="BP138" s="95">
        <v>1</v>
      </c>
      <c r="BQ138" s="95">
        <v>2000</v>
      </c>
      <c r="BR138" s="95">
        <v>1</v>
      </c>
      <c r="BS138" s="95">
        <v>999</v>
      </c>
      <c r="BT138" s="95">
        <v>1</v>
      </c>
      <c r="BU138" s="95">
        <v>2000</v>
      </c>
      <c r="BV138" s="95">
        <v>1</v>
      </c>
      <c r="BW138" s="95">
        <v>2000</v>
      </c>
      <c r="BX138" s="95">
        <v>2</v>
      </c>
      <c r="BY138" s="95">
        <v>3000</v>
      </c>
      <c r="BZ138" s="14">
        <f t="shared" si="124"/>
        <v>89.1</v>
      </c>
      <c r="CA138" s="108">
        <f t="shared" si="120"/>
        <v>17</v>
      </c>
      <c r="CB138" s="152">
        <f t="shared" si="114"/>
        <v>251.1</v>
      </c>
      <c r="CC138" s="152">
        <f t="shared" si="115"/>
        <v>47</v>
      </c>
      <c r="CD138" s="174">
        <f t="shared" si="116"/>
        <v>0.187176423735564</v>
      </c>
      <c r="CE138" s="175">
        <f t="shared" si="121"/>
        <v>81094</v>
      </c>
      <c r="CF138" s="173">
        <v>139</v>
      </c>
      <c r="CG138" s="176">
        <f t="shared" si="122"/>
        <v>-0.661870503597122</v>
      </c>
      <c r="CH138" s="177">
        <f t="shared" si="123"/>
        <v>0.81094</v>
      </c>
    </row>
    <row r="139" spans="1:86">
      <c r="A139" s="79" t="s">
        <v>25</v>
      </c>
      <c r="B139" s="11" t="s">
        <v>327</v>
      </c>
      <c r="C139" s="11"/>
      <c r="D139" s="11" t="s">
        <v>357</v>
      </c>
      <c r="E139" s="95">
        <v>642</v>
      </c>
      <c r="F139" s="79" t="s">
        <v>255</v>
      </c>
      <c r="G139" s="80">
        <v>6.75</v>
      </c>
      <c r="H139" s="81" t="s">
        <v>493</v>
      </c>
      <c r="I139" s="81">
        <v>15000</v>
      </c>
      <c r="J139" s="95">
        <v>1</v>
      </c>
      <c r="K139" s="95">
        <v>2000</v>
      </c>
      <c r="L139" s="95">
        <v>1</v>
      </c>
      <c r="M139" s="95">
        <v>2000</v>
      </c>
      <c r="N139" s="95">
        <v>0</v>
      </c>
      <c r="O139" s="96">
        <v>0</v>
      </c>
      <c r="P139" s="95">
        <v>1</v>
      </c>
      <c r="Q139" s="95">
        <v>2000</v>
      </c>
      <c r="R139" s="95">
        <v>1</v>
      </c>
      <c r="S139" s="95">
        <v>2000</v>
      </c>
      <c r="T139" s="95">
        <v>1</v>
      </c>
      <c r="U139" s="95">
        <v>2000</v>
      </c>
      <c r="V139" s="14">
        <f t="shared" si="117"/>
        <v>40.5</v>
      </c>
      <c r="W139" s="95">
        <f t="shared" si="118"/>
        <v>5</v>
      </c>
      <c r="X139" s="95">
        <v>3</v>
      </c>
      <c r="Y139" s="95">
        <v>6000</v>
      </c>
      <c r="Z139" s="95">
        <v>1</v>
      </c>
      <c r="AA139" s="95">
        <v>2000</v>
      </c>
      <c r="AB139" s="95">
        <v>3</v>
      </c>
      <c r="AC139" s="95">
        <v>4000</v>
      </c>
      <c r="AD139" s="95">
        <v>7</v>
      </c>
      <c r="AE139" s="95">
        <v>9000</v>
      </c>
      <c r="AF139" s="95">
        <v>1</v>
      </c>
      <c r="AG139" s="95">
        <v>2000</v>
      </c>
      <c r="AH139" s="95">
        <v>1</v>
      </c>
      <c r="AI139" s="95">
        <v>2000</v>
      </c>
      <c r="AJ139" s="95">
        <v>1</v>
      </c>
      <c r="AK139" s="95">
        <v>2000</v>
      </c>
      <c r="AL139" s="14">
        <f t="shared" si="111"/>
        <v>47.25</v>
      </c>
      <c r="AM139" s="108">
        <f t="shared" si="119"/>
        <v>17</v>
      </c>
      <c r="AN139" s="95">
        <v>1</v>
      </c>
      <c r="AO139" s="95">
        <v>2000</v>
      </c>
      <c r="AP139" s="95">
        <v>1</v>
      </c>
      <c r="AQ139" s="95">
        <v>2000</v>
      </c>
      <c r="AR139" s="95">
        <v>1</v>
      </c>
      <c r="AS139" s="95">
        <v>2000</v>
      </c>
      <c r="AT139" s="95">
        <v>1</v>
      </c>
      <c r="AU139" s="95">
        <v>2000</v>
      </c>
      <c r="AV139" s="95">
        <v>1</v>
      </c>
      <c r="AW139" s="95">
        <v>0.02</v>
      </c>
      <c r="AX139" s="95">
        <v>1</v>
      </c>
      <c r="AY139" s="95">
        <v>0.02</v>
      </c>
      <c r="AZ139" s="95">
        <v>1</v>
      </c>
      <c r="BA139" s="95">
        <v>0.02</v>
      </c>
      <c r="BB139" s="14">
        <f t="shared" si="112"/>
        <v>47.25</v>
      </c>
      <c r="BC139" s="108">
        <f t="shared" si="113"/>
        <v>7</v>
      </c>
      <c r="BD139" s="95">
        <v>1</v>
      </c>
      <c r="BE139" s="95">
        <v>2000</v>
      </c>
      <c r="BF139" s="95">
        <v>1</v>
      </c>
      <c r="BG139" s="180">
        <v>2000</v>
      </c>
      <c r="BH139" s="180">
        <v>1</v>
      </c>
      <c r="BI139" s="180">
        <v>2000</v>
      </c>
      <c r="BJ139" s="95">
        <v>2</v>
      </c>
      <c r="BK139" s="126">
        <v>4000</v>
      </c>
      <c r="BL139" s="95">
        <v>1</v>
      </c>
      <c r="BM139" s="95">
        <v>2000</v>
      </c>
      <c r="BN139" s="95">
        <v>1</v>
      </c>
      <c r="BO139" s="95">
        <v>2000</v>
      </c>
      <c r="BP139" s="95">
        <v>1</v>
      </c>
      <c r="BQ139" s="95">
        <v>2000</v>
      </c>
      <c r="BR139" s="95">
        <v>1</v>
      </c>
      <c r="BS139" s="95">
        <v>2000</v>
      </c>
      <c r="BT139" s="95">
        <v>4</v>
      </c>
      <c r="BU139" s="95">
        <v>5000</v>
      </c>
      <c r="BV139" s="95"/>
      <c r="BW139" s="95"/>
      <c r="BX139" s="95"/>
      <c r="BY139" s="95"/>
      <c r="BZ139" s="14">
        <f t="shared" si="124"/>
        <v>74.25</v>
      </c>
      <c r="CA139" s="108">
        <f t="shared" si="120"/>
        <v>13</v>
      </c>
      <c r="CB139" s="152">
        <f t="shared" si="114"/>
        <v>209.25</v>
      </c>
      <c r="CC139" s="152">
        <f t="shared" si="115"/>
        <v>42</v>
      </c>
      <c r="CD139" s="174">
        <f t="shared" si="116"/>
        <v>0.200716845878136</v>
      </c>
      <c r="CE139" s="175">
        <f t="shared" si="121"/>
        <v>68000.06</v>
      </c>
      <c r="CF139" s="173">
        <v>148</v>
      </c>
      <c r="CG139" s="176">
        <f t="shared" si="122"/>
        <v>-0.716216216216216</v>
      </c>
      <c r="CH139" s="177">
        <f t="shared" si="123"/>
        <v>0.6800006</v>
      </c>
    </row>
    <row r="140" spans="1:86">
      <c r="A140" s="79" t="s">
        <v>55</v>
      </c>
      <c r="B140" s="11" t="s">
        <v>206</v>
      </c>
      <c r="C140" s="11"/>
      <c r="D140" s="11" t="s">
        <v>357</v>
      </c>
      <c r="E140" s="95">
        <v>554</v>
      </c>
      <c r="F140" s="79" t="s">
        <v>244</v>
      </c>
      <c r="G140" s="80">
        <v>5.4</v>
      </c>
      <c r="H140" s="81"/>
      <c r="I140" s="81"/>
      <c r="J140" s="95">
        <v>6</v>
      </c>
      <c r="K140" s="95">
        <v>6397</v>
      </c>
      <c r="L140" s="95">
        <v>3</v>
      </c>
      <c r="M140" s="95">
        <v>3278</v>
      </c>
      <c r="N140" s="95">
        <v>2</v>
      </c>
      <c r="O140" s="95">
        <v>2479</v>
      </c>
      <c r="P140" s="95">
        <v>5</v>
      </c>
      <c r="Q140" s="95">
        <v>8735</v>
      </c>
      <c r="R140" s="95">
        <v>1</v>
      </c>
      <c r="S140" s="95">
        <v>1699</v>
      </c>
      <c r="T140" s="95">
        <v>5</v>
      </c>
      <c r="U140" s="95">
        <v>7337</v>
      </c>
      <c r="V140" s="14">
        <f t="shared" si="117"/>
        <v>32.4</v>
      </c>
      <c r="W140" s="95">
        <f t="shared" si="118"/>
        <v>22</v>
      </c>
      <c r="X140" s="95">
        <v>1</v>
      </c>
      <c r="Y140" s="95">
        <v>1699</v>
      </c>
      <c r="Z140" s="95">
        <v>5</v>
      </c>
      <c r="AA140" s="95">
        <v>8735</v>
      </c>
      <c r="AB140" s="95">
        <v>5</v>
      </c>
      <c r="AC140" s="95">
        <v>6347</v>
      </c>
      <c r="AD140" s="95">
        <v>9</v>
      </c>
      <c r="AE140" s="95">
        <v>13725</v>
      </c>
      <c r="AF140" s="95">
        <v>15</v>
      </c>
      <c r="AG140" s="95">
        <v>15263</v>
      </c>
      <c r="AH140" s="95">
        <v>3</v>
      </c>
      <c r="AI140" s="95">
        <v>5000</v>
      </c>
      <c r="AJ140" s="95">
        <v>6</v>
      </c>
      <c r="AK140" s="95">
        <v>7775</v>
      </c>
      <c r="AL140" s="14">
        <f t="shared" si="111"/>
        <v>37.8</v>
      </c>
      <c r="AM140" s="108">
        <f t="shared" si="119"/>
        <v>44</v>
      </c>
      <c r="AN140" s="95">
        <v>3</v>
      </c>
      <c r="AO140" s="95">
        <v>3958</v>
      </c>
      <c r="AP140" s="95">
        <v>3</v>
      </c>
      <c r="AQ140" s="95">
        <v>4398</v>
      </c>
      <c r="AR140" s="95">
        <v>3</v>
      </c>
      <c r="AS140" s="180">
        <v>5000</v>
      </c>
      <c r="AT140" s="195">
        <v>0</v>
      </c>
      <c r="AU140" s="195">
        <v>0</v>
      </c>
      <c r="AV140" s="195">
        <v>2</v>
      </c>
      <c r="AW140" s="195">
        <v>2519</v>
      </c>
      <c r="AX140" s="95">
        <v>2</v>
      </c>
      <c r="AY140" s="95">
        <v>3000</v>
      </c>
      <c r="AZ140" s="95">
        <v>0</v>
      </c>
      <c r="BA140" s="95">
        <v>0</v>
      </c>
      <c r="BB140" s="14">
        <f t="shared" si="112"/>
        <v>37.8</v>
      </c>
      <c r="BC140" s="108">
        <f t="shared" si="113"/>
        <v>13</v>
      </c>
      <c r="BD140" s="95">
        <v>1</v>
      </c>
      <c r="BE140" s="95">
        <v>1699</v>
      </c>
      <c r="BF140" s="95">
        <v>2</v>
      </c>
      <c r="BG140" s="180">
        <v>2500</v>
      </c>
      <c r="BH140" s="180">
        <v>6</v>
      </c>
      <c r="BI140" s="180">
        <v>10956</v>
      </c>
      <c r="BJ140" s="95">
        <v>13</v>
      </c>
      <c r="BK140" s="95">
        <v>15515</v>
      </c>
      <c r="BL140" s="95">
        <v>13</v>
      </c>
      <c r="BM140" s="95">
        <v>13995</v>
      </c>
      <c r="BN140" s="95">
        <v>7</v>
      </c>
      <c r="BO140" s="95">
        <v>13995</v>
      </c>
      <c r="BP140" s="95">
        <v>9</v>
      </c>
      <c r="BQ140" s="95">
        <v>15050</v>
      </c>
      <c r="BR140" s="95">
        <v>2</v>
      </c>
      <c r="BS140" s="95">
        <v>3000</v>
      </c>
      <c r="BT140" s="95">
        <v>5</v>
      </c>
      <c r="BU140" s="95">
        <v>6458</v>
      </c>
      <c r="BV140" s="95">
        <v>8</v>
      </c>
      <c r="BW140" s="95">
        <v>11016</v>
      </c>
      <c r="BX140" s="95">
        <v>2</v>
      </c>
      <c r="BY140" s="95">
        <v>2639</v>
      </c>
      <c r="BZ140" s="14">
        <f t="shared" si="124"/>
        <v>59.4</v>
      </c>
      <c r="CA140" s="108">
        <f t="shared" si="120"/>
        <v>68</v>
      </c>
      <c r="CB140" s="152">
        <f t="shared" si="114"/>
        <v>167.4</v>
      </c>
      <c r="CC140" s="152">
        <f t="shared" si="115"/>
        <v>147</v>
      </c>
      <c r="CD140" s="174">
        <f t="shared" si="116"/>
        <v>0.878136200716846</v>
      </c>
      <c r="CE140" s="175">
        <f t="shared" si="121"/>
        <v>204167</v>
      </c>
      <c r="CF140" s="173">
        <v>22</v>
      </c>
      <c r="CG140" s="176">
        <f t="shared" si="122"/>
        <v>5.68181818181818</v>
      </c>
      <c r="CH140" s="177">
        <f t="shared" si="123"/>
        <v>2.04167</v>
      </c>
    </row>
    <row r="141" spans="1:86">
      <c r="A141" s="79" t="s">
        <v>55</v>
      </c>
      <c r="B141" s="11" t="s">
        <v>206</v>
      </c>
      <c r="C141" s="11"/>
      <c r="D141" s="11" t="s">
        <v>357</v>
      </c>
      <c r="E141" s="95">
        <v>235</v>
      </c>
      <c r="F141" s="79" t="s">
        <v>245</v>
      </c>
      <c r="G141" s="80">
        <v>6.75</v>
      </c>
      <c r="H141" s="81"/>
      <c r="I141" s="81"/>
      <c r="J141" s="191">
        <v>1</v>
      </c>
      <c r="K141" s="191">
        <v>1499</v>
      </c>
      <c r="L141" s="95">
        <v>1</v>
      </c>
      <c r="M141" s="95">
        <v>1499</v>
      </c>
      <c r="N141" s="95">
        <v>6</v>
      </c>
      <c r="O141" s="95">
        <v>6437</v>
      </c>
      <c r="P141" s="95">
        <v>7</v>
      </c>
      <c r="Q141" s="95">
        <v>6837</v>
      </c>
      <c r="R141" s="95">
        <v>4</v>
      </c>
      <c r="S141" s="95">
        <v>5478</v>
      </c>
      <c r="T141" s="95">
        <v>7</v>
      </c>
      <c r="U141" s="95">
        <v>8247</v>
      </c>
      <c r="V141" s="14">
        <f t="shared" si="117"/>
        <v>40.5</v>
      </c>
      <c r="W141" s="95">
        <f t="shared" si="118"/>
        <v>26</v>
      </c>
      <c r="X141" s="95">
        <v>1</v>
      </c>
      <c r="Y141" s="95">
        <v>1649</v>
      </c>
      <c r="Z141" s="95">
        <v>1</v>
      </c>
      <c r="AA141" s="95">
        <v>1080</v>
      </c>
      <c r="AB141" s="95">
        <v>5</v>
      </c>
      <c r="AC141" s="95">
        <v>6638</v>
      </c>
      <c r="AD141" s="95">
        <v>6</v>
      </c>
      <c r="AE141" s="95">
        <v>6627</v>
      </c>
      <c r="AF141" s="95">
        <v>17</v>
      </c>
      <c r="AG141" s="95">
        <v>20753</v>
      </c>
      <c r="AH141" s="95">
        <v>4</v>
      </c>
      <c r="AI141" s="95">
        <v>4838</v>
      </c>
      <c r="AJ141" s="95">
        <v>3</v>
      </c>
      <c r="AK141" s="95">
        <v>3149</v>
      </c>
      <c r="AL141" s="14">
        <f t="shared" si="111"/>
        <v>47.25</v>
      </c>
      <c r="AM141" s="108">
        <f t="shared" si="119"/>
        <v>37</v>
      </c>
      <c r="AN141" s="95">
        <v>1</v>
      </c>
      <c r="AO141" s="95">
        <v>1299</v>
      </c>
      <c r="AP141" s="95">
        <v>1</v>
      </c>
      <c r="AQ141" s="95">
        <v>1299</v>
      </c>
      <c r="AR141" s="95">
        <v>1</v>
      </c>
      <c r="AS141" s="95">
        <v>2000</v>
      </c>
      <c r="AT141" s="95">
        <v>2</v>
      </c>
      <c r="AU141" s="95">
        <v>2319</v>
      </c>
      <c r="AV141" s="95">
        <v>1</v>
      </c>
      <c r="AW141" s="95">
        <v>2499</v>
      </c>
      <c r="AX141" s="95">
        <v>2</v>
      </c>
      <c r="AY141" s="95">
        <v>2559</v>
      </c>
      <c r="AZ141" s="95">
        <v>4</v>
      </c>
      <c r="BA141" s="95">
        <v>4479</v>
      </c>
      <c r="BB141" s="14">
        <f t="shared" si="112"/>
        <v>47.25</v>
      </c>
      <c r="BC141" s="108">
        <f t="shared" si="113"/>
        <v>12</v>
      </c>
      <c r="BD141" s="95">
        <v>1</v>
      </c>
      <c r="BE141" s="95">
        <v>2000</v>
      </c>
      <c r="BF141" s="95">
        <v>2</v>
      </c>
      <c r="BG141" s="180">
        <v>2479</v>
      </c>
      <c r="BH141" s="180">
        <v>4</v>
      </c>
      <c r="BI141" s="180">
        <v>4478</v>
      </c>
      <c r="BJ141" s="95">
        <v>2</v>
      </c>
      <c r="BK141" s="95">
        <v>2799</v>
      </c>
      <c r="BL141" s="95">
        <v>1</v>
      </c>
      <c r="BM141" s="95">
        <v>1949</v>
      </c>
      <c r="BN141" s="95">
        <v>4</v>
      </c>
      <c r="BO141" s="95">
        <v>4518</v>
      </c>
      <c r="BP141" s="95">
        <v>4</v>
      </c>
      <c r="BQ141" s="95">
        <v>3358</v>
      </c>
      <c r="BR141" s="95">
        <v>1</v>
      </c>
      <c r="BS141" s="95">
        <v>1649</v>
      </c>
      <c r="BT141" s="95">
        <v>6</v>
      </c>
      <c r="BU141" s="95">
        <v>7846</v>
      </c>
      <c r="BV141" s="95">
        <v>7</v>
      </c>
      <c r="BW141" s="95">
        <v>8517</v>
      </c>
      <c r="BX141" s="95">
        <v>4</v>
      </c>
      <c r="BY141" s="95">
        <v>5448</v>
      </c>
      <c r="BZ141" s="14">
        <f t="shared" si="124"/>
        <v>74.25</v>
      </c>
      <c r="CA141" s="108">
        <f t="shared" si="120"/>
        <v>36</v>
      </c>
      <c r="CB141" s="152">
        <f t="shared" si="114"/>
        <v>209.25</v>
      </c>
      <c r="CC141" s="152">
        <f t="shared" si="115"/>
        <v>111</v>
      </c>
      <c r="CD141" s="174">
        <f t="shared" si="116"/>
        <v>0.530465949820789</v>
      </c>
      <c r="CE141" s="175">
        <f t="shared" si="121"/>
        <v>136226</v>
      </c>
      <c r="CF141" s="173">
        <v>37</v>
      </c>
      <c r="CG141" s="176">
        <f t="shared" si="122"/>
        <v>2</v>
      </c>
      <c r="CH141" s="177">
        <f t="shared" si="123"/>
        <v>1.36226</v>
      </c>
    </row>
    <row r="142" spans="1:86">
      <c r="A142" s="79" t="s">
        <v>125</v>
      </c>
      <c r="B142" s="11" t="s">
        <v>206</v>
      </c>
      <c r="C142" s="11"/>
      <c r="D142" s="11" t="s">
        <v>357</v>
      </c>
      <c r="E142" s="95">
        <v>682</v>
      </c>
      <c r="F142" s="79" t="s">
        <v>246</v>
      </c>
      <c r="G142" s="80">
        <v>8.1</v>
      </c>
      <c r="H142" s="81" t="s">
        <v>494</v>
      </c>
      <c r="I142" s="81">
        <v>16000</v>
      </c>
      <c r="J142" s="95">
        <v>0</v>
      </c>
      <c r="K142" s="95">
        <v>0</v>
      </c>
      <c r="L142" s="95">
        <v>0</v>
      </c>
      <c r="M142" s="95">
        <v>0</v>
      </c>
      <c r="N142" s="95">
        <v>3</v>
      </c>
      <c r="O142" s="95">
        <v>3749</v>
      </c>
      <c r="P142" s="95">
        <v>2</v>
      </c>
      <c r="Q142" s="95">
        <v>7049</v>
      </c>
      <c r="R142" s="95">
        <v>0</v>
      </c>
      <c r="S142" s="95">
        <v>0</v>
      </c>
      <c r="T142" s="95">
        <v>1</v>
      </c>
      <c r="U142" s="95">
        <v>3699</v>
      </c>
      <c r="V142" s="14">
        <f t="shared" si="117"/>
        <v>48.6</v>
      </c>
      <c r="W142" s="95">
        <f t="shared" si="118"/>
        <v>6</v>
      </c>
      <c r="X142" s="95">
        <v>2</v>
      </c>
      <c r="Y142" s="95">
        <v>2700</v>
      </c>
      <c r="Z142" s="95">
        <v>0</v>
      </c>
      <c r="AA142" s="95">
        <v>0</v>
      </c>
      <c r="AB142" s="95">
        <v>0</v>
      </c>
      <c r="AC142" s="95">
        <v>0</v>
      </c>
      <c r="AD142" s="95">
        <v>27</v>
      </c>
      <c r="AE142" s="95">
        <v>50844</v>
      </c>
      <c r="AF142" s="95">
        <v>6</v>
      </c>
      <c r="AG142" s="95">
        <v>11986</v>
      </c>
      <c r="AH142" s="95">
        <v>0</v>
      </c>
      <c r="AI142" s="95">
        <v>0</v>
      </c>
      <c r="AJ142" s="95">
        <v>0</v>
      </c>
      <c r="AK142" s="95">
        <v>0</v>
      </c>
      <c r="AL142" s="14">
        <f t="shared" si="111"/>
        <v>56.7</v>
      </c>
      <c r="AM142" s="108">
        <f t="shared" si="119"/>
        <v>35</v>
      </c>
      <c r="AN142" s="95">
        <v>1</v>
      </c>
      <c r="AO142" s="95">
        <v>2699</v>
      </c>
      <c r="AP142" s="95">
        <v>12</v>
      </c>
      <c r="AQ142" s="95">
        <v>22252</v>
      </c>
      <c r="AR142" s="95">
        <v>2</v>
      </c>
      <c r="AS142" s="95">
        <v>2000</v>
      </c>
      <c r="AT142" s="95">
        <v>4</v>
      </c>
      <c r="AU142" s="95">
        <v>8898</v>
      </c>
      <c r="AV142" s="95">
        <v>4</v>
      </c>
      <c r="AW142" s="95">
        <v>4750</v>
      </c>
      <c r="AX142" s="95">
        <v>0</v>
      </c>
      <c r="AY142" s="95">
        <v>0</v>
      </c>
      <c r="AZ142" s="95">
        <v>9</v>
      </c>
      <c r="BA142" s="95">
        <v>18646</v>
      </c>
      <c r="BB142" s="14">
        <f t="shared" si="112"/>
        <v>56.7</v>
      </c>
      <c r="BC142" s="108">
        <f t="shared" si="113"/>
        <v>32</v>
      </c>
      <c r="BD142" s="95">
        <v>2</v>
      </c>
      <c r="BE142" s="95">
        <v>6398</v>
      </c>
      <c r="BF142" s="95">
        <v>0</v>
      </c>
      <c r="BG142" s="180">
        <v>0</v>
      </c>
      <c r="BH142" s="180">
        <v>1</v>
      </c>
      <c r="BI142" s="180">
        <v>2000</v>
      </c>
      <c r="BJ142" s="95">
        <v>0</v>
      </c>
      <c r="BK142" s="126">
        <v>0</v>
      </c>
      <c r="BL142" s="95">
        <v>2</v>
      </c>
      <c r="BM142" s="95">
        <v>4498</v>
      </c>
      <c r="BN142" s="95">
        <v>13</v>
      </c>
      <c r="BO142" s="95">
        <v>24491</v>
      </c>
      <c r="BP142" s="95">
        <v>15</v>
      </c>
      <c r="BQ142" s="95">
        <v>32892</v>
      </c>
      <c r="BR142" s="95">
        <v>9</v>
      </c>
      <c r="BS142" s="95">
        <v>22491</v>
      </c>
      <c r="BT142" s="95">
        <v>16</v>
      </c>
      <c r="BU142" s="95">
        <v>39988</v>
      </c>
      <c r="BV142" s="95">
        <v>11</v>
      </c>
      <c r="BW142" s="95">
        <v>25691</v>
      </c>
      <c r="BX142" s="95">
        <v>11</v>
      </c>
      <c r="BY142" s="95">
        <v>28989</v>
      </c>
      <c r="BZ142" s="14">
        <f t="shared" si="124"/>
        <v>89.1</v>
      </c>
      <c r="CA142" s="108">
        <f t="shared" si="120"/>
        <v>80</v>
      </c>
      <c r="CB142" s="152">
        <f t="shared" si="114"/>
        <v>251.1</v>
      </c>
      <c r="CC142" s="152">
        <f t="shared" si="115"/>
        <v>153</v>
      </c>
      <c r="CD142" s="174">
        <f t="shared" si="116"/>
        <v>0.609318996415771</v>
      </c>
      <c r="CE142" s="175">
        <f t="shared" si="121"/>
        <v>326710</v>
      </c>
      <c r="CF142" s="173">
        <v>52</v>
      </c>
      <c r="CG142" s="176">
        <f t="shared" si="122"/>
        <v>1.94230769230769</v>
      </c>
      <c r="CH142" s="177">
        <f t="shared" si="123"/>
        <v>3.2671</v>
      </c>
    </row>
    <row r="143" spans="1:86">
      <c r="A143" s="79" t="s">
        <v>157</v>
      </c>
      <c r="B143" s="11" t="s">
        <v>206</v>
      </c>
      <c r="C143" s="11"/>
      <c r="D143" s="11" t="s">
        <v>357</v>
      </c>
      <c r="E143" s="95">
        <v>478</v>
      </c>
      <c r="F143" s="79" t="s">
        <v>247</v>
      </c>
      <c r="G143" s="80">
        <v>5.4</v>
      </c>
      <c r="H143" s="81" t="s">
        <v>495</v>
      </c>
      <c r="I143" s="81">
        <v>13000</v>
      </c>
      <c r="J143" s="95">
        <v>0</v>
      </c>
      <c r="K143" s="96">
        <v>0</v>
      </c>
      <c r="L143" s="95">
        <v>1</v>
      </c>
      <c r="M143" s="95">
        <v>2000</v>
      </c>
      <c r="N143" s="95">
        <v>1</v>
      </c>
      <c r="O143" s="95">
        <v>3000</v>
      </c>
      <c r="P143" s="95">
        <v>1</v>
      </c>
      <c r="Q143" s="95">
        <v>2000</v>
      </c>
      <c r="R143" s="95">
        <v>2</v>
      </c>
      <c r="S143" s="95">
        <v>3000</v>
      </c>
      <c r="T143" s="95">
        <v>1</v>
      </c>
      <c r="U143" s="95">
        <v>2000</v>
      </c>
      <c r="V143" s="14">
        <f t="shared" si="117"/>
        <v>32.4</v>
      </c>
      <c r="W143" s="95">
        <f t="shared" si="118"/>
        <v>6</v>
      </c>
      <c r="X143" s="95">
        <v>0</v>
      </c>
      <c r="Y143" s="95">
        <v>0</v>
      </c>
      <c r="Z143" s="95">
        <v>1</v>
      </c>
      <c r="AA143" s="95">
        <v>2000</v>
      </c>
      <c r="AB143" s="95">
        <v>1</v>
      </c>
      <c r="AC143" s="95">
        <v>1000</v>
      </c>
      <c r="AD143" s="95">
        <v>0</v>
      </c>
      <c r="AE143" s="95">
        <v>0</v>
      </c>
      <c r="AF143" s="95">
        <v>0</v>
      </c>
      <c r="AG143" s="95">
        <v>0</v>
      </c>
      <c r="AH143" s="95">
        <v>2</v>
      </c>
      <c r="AI143" s="95">
        <v>4000</v>
      </c>
      <c r="AJ143" s="95">
        <v>1</v>
      </c>
      <c r="AK143" s="95">
        <v>1000</v>
      </c>
      <c r="AL143" s="14">
        <f t="shared" si="111"/>
        <v>37.8</v>
      </c>
      <c r="AM143" s="108">
        <f t="shared" si="119"/>
        <v>5</v>
      </c>
      <c r="AN143" s="95">
        <v>0</v>
      </c>
      <c r="AO143" s="95">
        <v>0</v>
      </c>
      <c r="AP143" s="95">
        <v>1</v>
      </c>
      <c r="AQ143" s="95">
        <v>1000</v>
      </c>
      <c r="AR143" s="95">
        <v>1</v>
      </c>
      <c r="AS143" s="95">
        <v>1000</v>
      </c>
      <c r="AT143" s="95">
        <v>0</v>
      </c>
      <c r="AU143" s="95">
        <v>0</v>
      </c>
      <c r="AV143" s="95">
        <v>1</v>
      </c>
      <c r="AW143" s="95">
        <v>1000</v>
      </c>
      <c r="AX143" s="95">
        <v>1</v>
      </c>
      <c r="AY143" s="95">
        <v>1000</v>
      </c>
      <c r="AZ143" s="95">
        <v>2</v>
      </c>
      <c r="BA143" s="95">
        <v>5000</v>
      </c>
      <c r="BB143" s="14">
        <f t="shared" si="112"/>
        <v>37.8</v>
      </c>
      <c r="BC143" s="108">
        <f t="shared" si="113"/>
        <v>6</v>
      </c>
      <c r="BD143" s="95">
        <v>0</v>
      </c>
      <c r="BE143" s="95">
        <v>0</v>
      </c>
      <c r="BF143" s="95">
        <v>1</v>
      </c>
      <c r="BG143" s="180">
        <v>1000</v>
      </c>
      <c r="BH143" s="180">
        <v>1</v>
      </c>
      <c r="BI143" s="180">
        <v>4000</v>
      </c>
      <c r="BJ143" s="126">
        <v>1</v>
      </c>
      <c r="BK143" s="126">
        <v>1000</v>
      </c>
      <c r="BL143" s="95">
        <v>1</v>
      </c>
      <c r="BM143" s="95">
        <v>1000</v>
      </c>
      <c r="BN143" s="95">
        <v>2</v>
      </c>
      <c r="BO143" s="95">
        <v>5000</v>
      </c>
      <c r="BP143" s="95">
        <v>2</v>
      </c>
      <c r="BQ143" s="95">
        <v>4000</v>
      </c>
      <c r="BR143" s="95">
        <v>1</v>
      </c>
      <c r="BS143" s="95">
        <v>2000</v>
      </c>
      <c r="BT143" s="95">
        <v>2</v>
      </c>
      <c r="BU143" s="95">
        <v>7000</v>
      </c>
      <c r="BV143" s="95">
        <v>0</v>
      </c>
      <c r="BW143" s="95">
        <v>4000</v>
      </c>
      <c r="BX143" s="95">
        <v>0</v>
      </c>
      <c r="BY143" s="95">
        <v>0</v>
      </c>
      <c r="BZ143" s="14">
        <f t="shared" si="124"/>
        <v>59.4</v>
      </c>
      <c r="CA143" s="108">
        <f t="shared" si="120"/>
        <v>11</v>
      </c>
      <c r="CB143" s="152">
        <f t="shared" si="114"/>
        <v>167.4</v>
      </c>
      <c r="CC143" s="152">
        <f t="shared" si="115"/>
        <v>28</v>
      </c>
      <c r="CD143" s="174">
        <f t="shared" si="116"/>
        <v>0.16726403823178</v>
      </c>
      <c r="CE143" s="175">
        <f t="shared" si="121"/>
        <v>58000</v>
      </c>
      <c r="CF143" s="173">
        <v>37</v>
      </c>
      <c r="CG143" s="176">
        <f t="shared" si="122"/>
        <v>-0.243243243243243</v>
      </c>
      <c r="CH143" s="177">
        <f t="shared" si="123"/>
        <v>0.58</v>
      </c>
    </row>
    <row r="144" ht="15" spans="1:86">
      <c r="A144" s="79" t="s">
        <v>55</v>
      </c>
      <c r="B144" s="11" t="s">
        <v>206</v>
      </c>
      <c r="C144" s="11"/>
      <c r="D144" s="11" t="s">
        <v>486</v>
      </c>
      <c r="E144" s="95">
        <v>7548</v>
      </c>
      <c r="F144" s="79" t="s">
        <v>251</v>
      </c>
      <c r="G144" s="80">
        <v>4.05</v>
      </c>
      <c r="H144" s="81"/>
      <c r="I144" s="81"/>
      <c r="J144" s="95">
        <v>2</v>
      </c>
      <c r="K144" s="95">
        <v>3948</v>
      </c>
      <c r="L144" s="95">
        <v>1</v>
      </c>
      <c r="M144" s="95">
        <v>1299</v>
      </c>
      <c r="N144" s="95">
        <v>1</v>
      </c>
      <c r="O144" s="95">
        <v>999</v>
      </c>
      <c r="P144" s="95">
        <v>4</v>
      </c>
      <c r="Q144" s="95">
        <v>7547</v>
      </c>
      <c r="R144" s="95">
        <v>3</v>
      </c>
      <c r="S144" s="95">
        <v>3148</v>
      </c>
      <c r="T144" s="95">
        <v>5</v>
      </c>
      <c r="U144" s="95">
        <v>7395</v>
      </c>
      <c r="V144" s="14">
        <f t="shared" si="117"/>
        <v>24.3</v>
      </c>
      <c r="W144" s="95">
        <f t="shared" si="118"/>
        <v>16</v>
      </c>
      <c r="X144" s="95">
        <v>1</v>
      </c>
      <c r="Y144" s="95">
        <v>2699</v>
      </c>
      <c r="Z144" s="95">
        <v>4</v>
      </c>
      <c r="AA144" s="95">
        <v>4696</v>
      </c>
      <c r="AB144" s="95">
        <v>1</v>
      </c>
      <c r="AC144" s="95">
        <v>1349</v>
      </c>
      <c r="AD144" s="95">
        <v>5</v>
      </c>
      <c r="AE144" s="95">
        <v>8396</v>
      </c>
      <c r="AF144" s="95">
        <v>2</v>
      </c>
      <c r="AG144" s="95">
        <v>3448</v>
      </c>
      <c r="AH144" s="95">
        <v>8</v>
      </c>
      <c r="AI144" s="95">
        <v>14854</v>
      </c>
      <c r="AJ144" s="95">
        <v>1</v>
      </c>
      <c r="AK144" s="95">
        <v>750</v>
      </c>
      <c r="AL144" s="14">
        <f t="shared" si="111"/>
        <v>28.35</v>
      </c>
      <c r="AM144" s="108">
        <f t="shared" si="119"/>
        <v>22</v>
      </c>
      <c r="AN144" s="95">
        <v>2</v>
      </c>
      <c r="AO144" s="95">
        <v>4598</v>
      </c>
      <c r="AP144" s="95">
        <v>1</v>
      </c>
      <c r="AQ144" s="95">
        <v>999</v>
      </c>
      <c r="AR144" s="95">
        <v>1</v>
      </c>
      <c r="AS144" s="95">
        <v>3699</v>
      </c>
      <c r="AT144" s="95">
        <v>2</v>
      </c>
      <c r="AU144" s="95">
        <v>5698</v>
      </c>
      <c r="AV144" s="95">
        <v>0</v>
      </c>
      <c r="AW144" s="95">
        <v>0</v>
      </c>
      <c r="AX144" s="95">
        <v>1</v>
      </c>
      <c r="AY144" s="95">
        <v>1249</v>
      </c>
      <c r="AZ144" s="95">
        <v>1</v>
      </c>
      <c r="BA144" s="95">
        <v>2000</v>
      </c>
      <c r="BB144" s="14">
        <f t="shared" si="112"/>
        <v>28.35</v>
      </c>
      <c r="BC144" s="108">
        <f t="shared" si="113"/>
        <v>8</v>
      </c>
      <c r="BD144" s="95">
        <v>3</v>
      </c>
      <c r="BE144" s="95">
        <v>7097</v>
      </c>
      <c r="BF144" s="95">
        <v>2</v>
      </c>
      <c r="BG144" s="180">
        <v>3000</v>
      </c>
      <c r="BH144" s="180">
        <v>1</v>
      </c>
      <c r="BI144" s="180">
        <v>2299</v>
      </c>
      <c r="BJ144" s="95">
        <v>2</v>
      </c>
      <c r="BK144" s="95">
        <v>2498</v>
      </c>
      <c r="BL144" s="95">
        <v>3</v>
      </c>
      <c r="BM144" s="95">
        <v>4348</v>
      </c>
      <c r="BN144" s="95">
        <v>3</v>
      </c>
      <c r="BO144" s="95">
        <v>3047</v>
      </c>
      <c r="BP144" s="95">
        <v>5</v>
      </c>
      <c r="BQ144" s="95">
        <v>6047</v>
      </c>
      <c r="BR144" s="184">
        <v>2</v>
      </c>
      <c r="BS144" s="184">
        <v>2898</v>
      </c>
      <c r="BT144" s="200">
        <v>5</v>
      </c>
      <c r="BU144" s="200">
        <v>4796</v>
      </c>
      <c r="BV144" s="201">
        <v>6</v>
      </c>
      <c r="BW144" s="201">
        <v>12944</v>
      </c>
      <c r="BX144" s="184">
        <v>2</v>
      </c>
      <c r="BY144" s="184">
        <v>3000</v>
      </c>
      <c r="BZ144" s="14">
        <f t="shared" si="124"/>
        <v>44.55</v>
      </c>
      <c r="CA144" s="108">
        <f t="shared" si="120"/>
        <v>34</v>
      </c>
      <c r="CB144" s="152">
        <f t="shared" si="114"/>
        <v>125.55</v>
      </c>
      <c r="CC144" s="152">
        <f t="shared" si="115"/>
        <v>80</v>
      </c>
      <c r="CD144" s="174">
        <f t="shared" si="116"/>
        <v>0.637196336121067</v>
      </c>
      <c r="CE144" s="175">
        <f t="shared" si="121"/>
        <v>130745</v>
      </c>
      <c r="CF144" s="173">
        <v>0</v>
      </c>
      <c r="CG144" s="176" t="e">
        <f t="shared" si="122"/>
        <v>#DIV/0!</v>
      </c>
      <c r="CH144" s="177">
        <f t="shared" si="123"/>
        <v>1.30745</v>
      </c>
    </row>
    <row r="145" spans="1:86">
      <c r="A145" s="79" t="s">
        <v>55</v>
      </c>
      <c r="B145" s="11" t="s">
        <v>206</v>
      </c>
      <c r="C145" s="11"/>
      <c r="D145" s="11" t="s">
        <v>486</v>
      </c>
      <c r="E145" s="95">
        <v>7547</v>
      </c>
      <c r="F145" s="79" t="s">
        <v>252</v>
      </c>
      <c r="G145" s="80">
        <v>4.05</v>
      </c>
      <c r="H145" s="81"/>
      <c r="I145" s="81"/>
      <c r="J145" s="95">
        <v>1</v>
      </c>
      <c r="K145" s="95">
        <v>2299</v>
      </c>
      <c r="L145" s="95">
        <v>1</v>
      </c>
      <c r="M145" s="95">
        <v>999</v>
      </c>
      <c r="N145" s="95">
        <v>2</v>
      </c>
      <c r="O145" s="95">
        <v>2798</v>
      </c>
      <c r="P145" s="95">
        <v>1</v>
      </c>
      <c r="Q145" s="95">
        <v>2699</v>
      </c>
      <c r="R145" s="95">
        <v>2</v>
      </c>
      <c r="S145" s="95">
        <v>5798</v>
      </c>
      <c r="T145" s="95">
        <v>2</v>
      </c>
      <c r="U145" s="95">
        <v>3299</v>
      </c>
      <c r="V145" s="14">
        <f t="shared" si="117"/>
        <v>24.3</v>
      </c>
      <c r="W145" s="95">
        <f t="shared" si="118"/>
        <v>9</v>
      </c>
      <c r="X145" s="95">
        <v>2</v>
      </c>
      <c r="Y145" s="95">
        <v>3000</v>
      </c>
      <c r="Z145" s="95">
        <v>1</v>
      </c>
      <c r="AA145" s="95">
        <v>2499</v>
      </c>
      <c r="AB145" s="95">
        <v>0</v>
      </c>
      <c r="AC145" s="95">
        <v>0</v>
      </c>
      <c r="AD145" s="95">
        <v>2</v>
      </c>
      <c r="AE145" s="95">
        <v>5798</v>
      </c>
      <c r="AF145" s="95">
        <v>2</v>
      </c>
      <c r="AG145" s="95">
        <v>6308</v>
      </c>
      <c r="AH145" s="95">
        <v>7</v>
      </c>
      <c r="AI145" s="95">
        <v>15843</v>
      </c>
      <c r="AJ145" s="95">
        <v>1</v>
      </c>
      <c r="AK145" s="95">
        <v>3899</v>
      </c>
      <c r="AL145" s="14">
        <f t="shared" si="111"/>
        <v>28.35</v>
      </c>
      <c r="AM145" s="108">
        <f t="shared" si="119"/>
        <v>15</v>
      </c>
      <c r="AN145" s="95">
        <v>0</v>
      </c>
      <c r="AO145" s="95">
        <v>0</v>
      </c>
      <c r="AP145" s="95">
        <v>1</v>
      </c>
      <c r="AQ145" s="95">
        <v>3699</v>
      </c>
      <c r="AR145" s="95">
        <v>1</v>
      </c>
      <c r="AS145" s="95">
        <v>3000</v>
      </c>
      <c r="AT145" s="95">
        <v>1</v>
      </c>
      <c r="AU145" s="95">
        <v>2299</v>
      </c>
      <c r="AV145" s="95">
        <v>1</v>
      </c>
      <c r="AW145" s="95">
        <v>2499</v>
      </c>
      <c r="AX145" s="95">
        <v>1</v>
      </c>
      <c r="AY145" s="95">
        <v>3499</v>
      </c>
      <c r="AZ145" s="95">
        <v>1</v>
      </c>
      <c r="BA145" s="95">
        <v>1499</v>
      </c>
      <c r="BB145" s="14">
        <f t="shared" si="112"/>
        <v>28.35</v>
      </c>
      <c r="BC145" s="108">
        <f t="shared" si="113"/>
        <v>6</v>
      </c>
      <c r="BD145" s="95">
        <v>1</v>
      </c>
      <c r="BE145" s="95">
        <v>1999</v>
      </c>
      <c r="BF145" s="95">
        <v>1</v>
      </c>
      <c r="BG145" s="180">
        <v>1499</v>
      </c>
      <c r="BH145" s="180">
        <v>2</v>
      </c>
      <c r="BI145" s="180">
        <v>4898</v>
      </c>
      <c r="BJ145" s="95">
        <v>1</v>
      </c>
      <c r="BK145" s="95">
        <v>2499</v>
      </c>
      <c r="BL145" s="95">
        <v>1</v>
      </c>
      <c r="BM145" s="95">
        <v>1999</v>
      </c>
      <c r="BN145" s="95">
        <v>1</v>
      </c>
      <c r="BO145" s="95">
        <v>2999</v>
      </c>
      <c r="BP145" s="95">
        <v>1</v>
      </c>
      <c r="BQ145" s="95">
        <v>1999</v>
      </c>
      <c r="BR145" s="95">
        <v>2</v>
      </c>
      <c r="BS145" s="95">
        <v>2798</v>
      </c>
      <c r="BT145" s="95">
        <v>0</v>
      </c>
      <c r="BU145" s="95">
        <v>0</v>
      </c>
      <c r="BV145" s="95">
        <v>4</v>
      </c>
      <c r="BW145" s="95">
        <v>7796</v>
      </c>
      <c r="BX145" s="95">
        <v>1</v>
      </c>
      <c r="BY145" s="95">
        <v>1999</v>
      </c>
      <c r="BZ145" s="14">
        <f t="shared" si="124"/>
        <v>44.55</v>
      </c>
      <c r="CA145" s="108">
        <f t="shared" si="120"/>
        <v>15</v>
      </c>
      <c r="CB145" s="152">
        <f t="shared" si="114"/>
        <v>125.55</v>
      </c>
      <c r="CC145" s="152">
        <f t="shared" si="115"/>
        <v>45</v>
      </c>
      <c r="CD145" s="174">
        <f t="shared" si="116"/>
        <v>0.3584229390681</v>
      </c>
      <c r="CE145" s="175">
        <f t="shared" si="121"/>
        <v>102219</v>
      </c>
      <c r="CF145" s="173">
        <v>0</v>
      </c>
      <c r="CG145" s="176" t="e">
        <f t="shared" si="122"/>
        <v>#DIV/0!</v>
      </c>
      <c r="CH145" s="177">
        <f t="shared" si="123"/>
        <v>1.02219</v>
      </c>
    </row>
    <row r="146" ht="15" spans="1:86">
      <c r="A146" s="79" t="s">
        <v>55</v>
      </c>
      <c r="B146" s="11" t="s">
        <v>206</v>
      </c>
      <c r="C146" s="11" t="s">
        <v>298</v>
      </c>
      <c r="D146" s="11" t="s">
        <v>357</v>
      </c>
      <c r="E146" s="95">
        <v>774</v>
      </c>
      <c r="F146" s="79" t="s">
        <v>253</v>
      </c>
      <c r="G146" s="80">
        <v>4.05</v>
      </c>
      <c r="H146" s="81" t="s">
        <v>496</v>
      </c>
      <c r="I146" s="81">
        <v>13000</v>
      </c>
      <c r="J146" s="95">
        <v>19</v>
      </c>
      <c r="K146" s="95">
        <v>24032</v>
      </c>
      <c r="L146" s="95">
        <v>12</v>
      </c>
      <c r="M146" s="95">
        <v>15844</v>
      </c>
      <c r="N146" s="95">
        <v>24</v>
      </c>
      <c r="O146" s="95">
        <v>30008</v>
      </c>
      <c r="P146" s="95">
        <v>14</v>
      </c>
      <c r="Q146" s="95">
        <v>17154</v>
      </c>
      <c r="R146" s="95">
        <v>20</v>
      </c>
      <c r="S146" s="95">
        <v>24471</v>
      </c>
      <c r="T146" s="95">
        <v>23</v>
      </c>
      <c r="U146" s="95">
        <v>29859</v>
      </c>
      <c r="V146" s="14">
        <f t="shared" si="117"/>
        <v>24.3</v>
      </c>
      <c r="W146" s="95">
        <f t="shared" si="118"/>
        <v>112</v>
      </c>
      <c r="X146" s="95">
        <v>24</v>
      </c>
      <c r="Y146" s="95">
        <v>34597</v>
      </c>
      <c r="Z146" s="95">
        <v>8</v>
      </c>
      <c r="AA146" s="95">
        <v>8089</v>
      </c>
      <c r="AB146" s="95">
        <v>16</v>
      </c>
      <c r="AC146" s="95">
        <v>18623</v>
      </c>
      <c r="AD146" s="95">
        <v>31</v>
      </c>
      <c r="AE146" s="95">
        <v>37926</v>
      </c>
      <c r="AF146" s="95">
        <v>23</v>
      </c>
      <c r="AG146" s="95">
        <v>31769</v>
      </c>
      <c r="AH146" s="95">
        <v>10</v>
      </c>
      <c r="AI146" s="95">
        <v>14364</v>
      </c>
      <c r="AJ146" s="95">
        <v>5</v>
      </c>
      <c r="AK146" s="95">
        <v>6498</v>
      </c>
      <c r="AL146" s="14">
        <f t="shared" si="111"/>
        <v>28.35</v>
      </c>
      <c r="AM146" s="108">
        <f t="shared" si="119"/>
        <v>117</v>
      </c>
      <c r="AN146" s="95">
        <v>1</v>
      </c>
      <c r="AO146" s="95">
        <v>1849</v>
      </c>
      <c r="AP146" s="95">
        <v>2</v>
      </c>
      <c r="AQ146" s="95">
        <v>3000</v>
      </c>
      <c r="AR146" s="95">
        <v>6</v>
      </c>
      <c r="AS146" s="95">
        <v>7283</v>
      </c>
      <c r="AT146" s="95">
        <v>4</v>
      </c>
      <c r="AU146" s="95">
        <v>5198</v>
      </c>
      <c r="AV146" s="95">
        <v>2</v>
      </c>
      <c r="AW146" s="95">
        <v>3798</v>
      </c>
      <c r="AX146" s="95">
        <v>1</v>
      </c>
      <c r="AY146" s="95">
        <v>1849</v>
      </c>
      <c r="AZ146" s="95">
        <v>3</v>
      </c>
      <c r="BA146" s="95">
        <v>5000</v>
      </c>
      <c r="BB146" s="14">
        <f t="shared" si="112"/>
        <v>28.35</v>
      </c>
      <c r="BC146" s="108">
        <f t="shared" si="113"/>
        <v>19</v>
      </c>
      <c r="BD146" s="95">
        <v>2</v>
      </c>
      <c r="BE146" s="95">
        <v>1849</v>
      </c>
      <c r="BF146" s="95">
        <v>2</v>
      </c>
      <c r="BG146" s="180">
        <v>3000</v>
      </c>
      <c r="BH146" s="180">
        <v>2</v>
      </c>
      <c r="BI146" s="180">
        <v>2258</v>
      </c>
      <c r="BJ146" s="95">
        <v>1</v>
      </c>
      <c r="BK146" s="95">
        <v>2299</v>
      </c>
      <c r="BL146" s="95">
        <v>4</v>
      </c>
      <c r="BM146" s="95">
        <v>4878</v>
      </c>
      <c r="BN146" s="95">
        <v>7</v>
      </c>
      <c r="BO146" s="95">
        <v>10423</v>
      </c>
      <c r="BP146" s="95">
        <v>6</v>
      </c>
      <c r="BQ146" s="95">
        <v>9346</v>
      </c>
      <c r="BR146" s="95">
        <v>1</v>
      </c>
      <c r="BS146" s="95">
        <v>999</v>
      </c>
      <c r="BT146" s="95">
        <v>2</v>
      </c>
      <c r="BU146" s="95">
        <v>3000</v>
      </c>
      <c r="BV146" s="95">
        <v>10</v>
      </c>
      <c r="BW146" s="95">
        <v>11345</v>
      </c>
      <c r="BX146" s="201">
        <v>1</v>
      </c>
      <c r="BY146" s="201">
        <v>1150</v>
      </c>
      <c r="BZ146" s="14">
        <f t="shared" si="124"/>
        <v>44.55</v>
      </c>
      <c r="CA146" s="108">
        <f t="shared" si="120"/>
        <v>38</v>
      </c>
      <c r="CB146" s="152">
        <f t="shared" si="114"/>
        <v>125.55</v>
      </c>
      <c r="CC146" s="152">
        <f t="shared" si="115"/>
        <v>286</v>
      </c>
      <c r="CD146" s="174">
        <f t="shared" si="116"/>
        <v>2.27797690163282</v>
      </c>
      <c r="CE146" s="175">
        <f t="shared" si="121"/>
        <v>371758</v>
      </c>
      <c r="CF146" s="173">
        <v>107</v>
      </c>
      <c r="CG146" s="176">
        <f t="shared" si="122"/>
        <v>1.67289719626168</v>
      </c>
      <c r="CH146" s="177">
        <f t="shared" si="123"/>
        <v>3.71758</v>
      </c>
    </row>
    <row r="147" spans="1:86">
      <c r="A147" s="79" t="s">
        <v>125</v>
      </c>
      <c r="B147" s="11" t="s">
        <v>206</v>
      </c>
      <c r="C147" s="11"/>
      <c r="D147" s="11" t="s">
        <v>357</v>
      </c>
      <c r="E147" s="95">
        <v>667</v>
      </c>
      <c r="F147" s="79" t="s">
        <v>254</v>
      </c>
      <c r="G147" s="80">
        <v>4.05</v>
      </c>
      <c r="H147" s="81" t="s">
        <v>497</v>
      </c>
      <c r="I147" s="81">
        <v>15000</v>
      </c>
      <c r="J147" s="95">
        <v>0</v>
      </c>
      <c r="K147" s="95">
        <v>0</v>
      </c>
      <c r="L147" s="95">
        <v>1</v>
      </c>
      <c r="M147" s="95">
        <v>3499</v>
      </c>
      <c r="N147" s="95">
        <v>0</v>
      </c>
      <c r="O147" s="95">
        <v>0</v>
      </c>
      <c r="P147" s="95">
        <v>0</v>
      </c>
      <c r="Q147" s="95">
        <v>0</v>
      </c>
      <c r="R147" s="95">
        <v>0</v>
      </c>
      <c r="S147" s="95">
        <v>0</v>
      </c>
      <c r="T147" s="95">
        <v>1</v>
      </c>
      <c r="U147" s="95">
        <v>2299</v>
      </c>
      <c r="V147" s="14">
        <f t="shared" si="117"/>
        <v>24.3</v>
      </c>
      <c r="W147" s="95">
        <f t="shared" si="118"/>
        <v>2</v>
      </c>
      <c r="X147" s="95">
        <v>0</v>
      </c>
      <c r="Y147" s="95">
        <v>0</v>
      </c>
      <c r="Z147" s="95">
        <v>1</v>
      </c>
      <c r="AA147" s="95">
        <v>3499</v>
      </c>
      <c r="AB147" s="95">
        <v>0</v>
      </c>
      <c r="AC147" s="95">
        <v>0</v>
      </c>
      <c r="AD147" s="95">
        <v>1</v>
      </c>
      <c r="AE147" s="95">
        <v>3499</v>
      </c>
      <c r="AF147" s="95">
        <v>1</v>
      </c>
      <c r="AG147" s="95">
        <v>3499</v>
      </c>
      <c r="AH147" s="95">
        <v>1</v>
      </c>
      <c r="AI147" s="95">
        <v>3299</v>
      </c>
      <c r="AJ147" s="95">
        <v>0</v>
      </c>
      <c r="AK147" s="95">
        <v>0</v>
      </c>
      <c r="AL147" s="14">
        <f t="shared" si="111"/>
        <v>28.35</v>
      </c>
      <c r="AM147" s="108">
        <f t="shared" si="119"/>
        <v>4</v>
      </c>
      <c r="AN147" s="95">
        <v>1</v>
      </c>
      <c r="AO147" s="95">
        <v>3299</v>
      </c>
      <c r="AP147" s="95">
        <v>0</v>
      </c>
      <c r="AQ147" s="95">
        <v>0</v>
      </c>
      <c r="AR147" s="95">
        <v>1</v>
      </c>
      <c r="AS147" s="95">
        <v>3299</v>
      </c>
      <c r="AT147" s="95">
        <v>0</v>
      </c>
      <c r="AU147" s="95">
        <v>0</v>
      </c>
      <c r="AV147" s="95">
        <v>0</v>
      </c>
      <c r="AW147" s="95">
        <v>0</v>
      </c>
      <c r="AX147" s="95">
        <v>1</v>
      </c>
      <c r="AY147" s="95">
        <v>999</v>
      </c>
      <c r="AZ147" s="95">
        <v>1</v>
      </c>
      <c r="BA147" s="95">
        <v>3299</v>
      </c>
      <c r="BB147" s="14">
        <f t="shared" si="112"/>
        <v>28.35</v>
      </c>
      <c r="BC147" s="108">
        <f t="shared" si="113"/>
        <v>4</v>
      </c>
      <c r="BD147" s="95">
        <v>0</v>
      </c>
      <c r="BE147" s="95">
        <v>0</v>
      </c>
      <c r="BF147" s="95">
        <v>1</v>
      </c>
      <c r="BG147" s="180">
        <v>3299</v>
      </c>
      <c r="BH147" s="180">
        <v>1</v>
      </c>
      <c r="BI147" s="180">
        <v>3299</v>
      </c>
      <c r="BJ147" s="95">
        <v>0</v>
      </c>
      <c r="BK147" s="95">
        <v>0</v>
      </c>
      <c r="BL147" s="95">
        <v>0</v>
      </c>
      <c r="BM147" s="95">
        <v>0</v>
      </c>
      <c r="BN147" s="95">
        <v>0</v>
      </c>
      <c r="BO147" s="95">
        <v>0</v>
      </c>
      <c r="BP147" s="95">
        <v>1</v>
      </c>
      <c r="BQ147" s="95">
        <v>1999</v>
      </c>
      <c r="BR147" s="95">
        <v>0</v>
      </c>
      <c r="BS147" s="95">
        <v>0</v>
      </c>
      <c r="BT147" s="95">
        <v>0</v>
      </c>
      <c r="BU147" s="95">
        <v>0</v>
      </c>
      <c r="BV147" s="95">
        <v>1</v>
      </c>
      <c r="BW147" s="95">
        <v>3299</v>
      </c>
      <c r="BX147" s="95">
        <v>1</v>
      </c>
      <c r="BY147" s="95">
        <v>2499</v>
      </c>
      <c r="BZ147" s="14">
        <f t="shared" si="124"/>
        <v>44.55</v>
      </c>
      <c r="CA147" s="108">
        <f t="shared" si="120"/>
        <v>5</v>
      </c>
      <c r="CB147" s="152">
        <f t="shared" si="114"/>
        <v>125.55</v>
      </c>
      <c r="CC147" s="152">
        <f t="shared" si="115"/>
        <v>15</v>
      </c>
      <c r="CD147" s="174">
        <f t="shared" si="116"/>
        <v>0.1194743130227</v>
      </c>
      <c r="CE147" s="175">
        <f t="shared" si="121"/>
        <v>44885</v>
      </c>
      <c r="CF147" s="173">
        <v>25</v>
      </c>
      <c r="CG147" s="176">
        <f t="shared" si="122"/>
        <v>-0.4</v>
      </c>
      <c r="CH147" s="177">
        <f t="shared" si="123"/>
        <v>0.44885</v>
      </c>
    </row>
    <row r="148" spans="1:86">
      <c r="A148" s="79" t="s">
        <v>125</v>
      </c>
      <c r="B148" s="11" t="s">
        <v>206</v>
      </c>
      <c r="C148" s="11"/>
      <c r="D148" s="11" t="s">
        <v>357</v>
      </c>
      <c r="E148" s="95">
        <v>853</v>
      </c>
      <c r="F148" s="79" t="s">
        <v>256</v>
      </c>
      <c r="G148" s="80">
        <v>4.05</v>
      </c>
      <c r="H148" s="81" t="s">
        <v>498</v>
      </c>
      <c r="I148" s="81">
        <v>14000</v>
      </c>
      <c r="J148" s="95">
        <v>1</v>
      </c>
      <c r="K148" s="95">
        <v>1000</v>
      </c>
      <c r="L148" s="95">
        <v>4</v>
      </c>
      <c r="M148" s="95">
        <v>4600</v>
      </c>
      <c r="N148" s="95">
        <v>6</v>
      </c>
      <c r="O148" s="95">
        <v>7369</v>
      </c>
      <c r="P148" s="95">
        <v>0</v>
      </c>
      <c r="Q148" s="95">
        <v>0</v>
      </c>
      <c r="R148" s="95">
        <v>5</v>
      </c>
      <c r="S148" s="95">
        <v>7295</v>
      </c>
      <c r="T148" s="95">
        <v>7</v>
      </c>
      <c r="U148" s="95">
        <v>11144</v>
      </c>
      <c r="V148" s="14">
        <f t="shared" si="117"/>
        <v>24.3</v>
      </c>
      <c r="W148" s="95">
        <f t="shared" si="118"/>
        <v>23</v>
      </c>
      <c r="X148" s="95">
        <v>2</v>
      </c>
      <c r="Y148" s="95">
        <v>2498</v>
      </c>
      <c r="Z148" s="95">
        <v>0</v>
      </c>
      <c r="AA148" s="95">
        <v>0</v>
      </c>
      <c r="AB148" s="95">
        <v>3</v>
      </c>
      <c r="AC148" s="95">
        <v>5147</v>
      </c>
      <c r="AD148" s="95">
        <v>4</v>
      </c>
      <c r="AE148" s="95">
        <v>6846</v>
      </c>
      <c r="AF148" s="95">
        <v>5</v>
      </c>
      <c r="AG148" s="95">
        <v>7995</v>
      </c>
      <c r="AH148" s="95">
        <v>8</v>
      </c>
      <c r="AI148" s="95">
        <v>14293</v>
      </c>
      <c r="AJ148" s="95">
        <v>8</v>
      </c>
      <c r="AK148" s="95">
        <v>12494</v>
      </c>
      <c r="AL148" s="14">
        <f t="shared" si="111"/>
        <v>28.35</v>
      </c>
      <c r="AM148" s="108">
        <f t="shared" si="119"/>
        <v>30</v>
      </c>
      <c r="AN148" s="95">
        <v>0</v>
      </c>
      <c r="AO148" s="95">
        <v>0</v>
      </c>
      <c r="AP148" s="95">
        <v>1</v>
      </c>
      <c r="AQ148" s="95">
        <v>1909</v>
      </c>
      <c r="AR148" s="95">
        <v>2</v>
      </c>
      <c r="AS148" s="95">
        <v>2848</v>
      </c>
      <c r="AT148" s="95">
        <v>0</v>
      </c>
      <c r="AU148" s="95">
        <v>0</v>
      </c>
      <c r="AV148" s="95">
        <v>0</v>
      </c>
      <c r="AW148" s="95">
        <v>0</v>
      </c>
      <c r="AX148" s="95">
        <v>1</v>
      </c>
      <c r="AY148" s="95">
        <v>2000</v>
      </c>
      <c r="AZ148" s="95">
        <v>11</v>
      </c>
      <c r="BA148" s="95">
        <v>19493</v>
      </c>
      <c r="BB148" s="14">
        <f t="shared" si="112"/>
        <v>28.35</v>
      </c>
      <c r="BC148" s="108">
        <f t="shared" si="113"/>
        <v>15</v>
      </c>
      <c r="BD148" s="95">
        <v>0</v>
      </c>
      <c r="BE148" s="95">
        <v>0</v>
      </c>
      <c r="BF148" s="95">
        <v>2</v>
      </c>
      <c r="BG148" s="180">
        <v>3598</v>
      </c>
      <c r="BH148" s="180">
        <v>2</v>
      </c>
      <c r="BI148" s="180">
        <v>3098</v>
      </c>
      <c r="BJ148" s="95">
        <v>1</v>
      </c>
      <c r="BK148" s="95">
        <v>1249</v>
      </c>
      <c r="BL148" s="95">
        <v>6</v>
      </c>
      <c r="BM148" s="95">
        <v>10297</v>
      </c>
      <c r="BN148" s="95">
        <v>11</v>
      </c>
      <c r="BO148" s="95">
        <v>16745</v>
      </c>
      <c r="BP148" s="95">
        <v>14</v>
      </c>
      <c r="BQ148" s="95">
        <v>22960</v>
      </c>
      <c r="BR148" s="95">
        <v>2</v>
      </c>
      <c r="BS148" s="95">
        <v>2199</v>
      </c>
      <c r="BT148" s="95">
        <v>4</v>
      </c>
      <c r="BU148" s="95">
        <v>5000</v>
      </c>
      <c r="BV148" s="95">
        <v>4</v>
      </c>
      <c r="BW148" s="95">
        <v>6000</v>
      </c>
      <c r="BX148" s="95">
        <v>11</v>
      </c>
      <c r="BY148" s="95">
        <v>33689</v>
      </c>
      <c r="BZ148" s="14">
        <f t="shared" si="124"/>
        <v>44.55</v>
      </c>
      <c r="CA148" s="108">
        <f t="shared" si="120"/>
        <v>57</v>
      </c>
      <c r="CB148" s="152">
        <f t="shared" si="114"/>
        <v>125.55</v>
      </c>
      <c r="CC148" s="152">
        <f t="shared" si="115"/>
        <v>125</v>
      </c>
      <c r="CD148" s="174">
        <f t="shared" si="116"/>
        <v>0.995619275189168</v>
      </c>
      <c r="CE148" s="175">
        <f t="shared" si="121"/>
        <v>211766</v>
      </c>
      <c r="CF148" s="173">
        <v>6</v>
      </c>
      <c r="CG148" s="176">
        <f t="shared" si="122"/>
        <v>19.8333333333333</v>
      </c>
      <c r="CH148" s="177">
        <f t="shared" si="123"/>
        <v>2.11766</v>
      </c>
    </row>
    <row r="149" spans="1:86">
      <c r="A149" s="79" t="s">
        <v>111</v>
      </c>
      <c r="B149" s="11" t="s">
        <v>206</v>
      </c>
      <c r="C149" s="11"/>
      <c r="D149" s="11" t="s">
        <v>357</v>
      </c>
      <c r="E149" s="95">
        <v>589</v>
      </c>
      <c r="F149" s="79" t="s">
        <v>257</v>
      </c>
      <c r="G149" s="80">
        <v>5.4</v>
      </c>
      <c r="H149" s="81" t="s">
        <v>499</v>
      </c>
      <c r="I149" s="81">
        <v>15000</v>
      </c>
      <c r="J149" s="95">
        <v>1</v>
      </c>
      <c r="K149" s="95">
        <v>2200</v>
      </c>
      <c r="L149" s="95">
        <v>1</v>
      </c>
      <c r="M149" s="95">
        <v>1349</v>
      </c>
      <c r="N149" s="95">
        <v>1</v>
      </c>
      <c r="O149" s="95">
        <v>900</v>
      </c>
      <c r="P149" s="95">
        <v>1</v>
      </c>
      <c r="Q149" s="95">
        <v>1499</v>
      </c>
      <c r="R149" s="95">
        <v>1</v>
      </c>
      <c r="S149" s="95">
        <v>1000</v>
      </c>
      <c r="T149" s="95">
        <v>6</v>
      </c>
      <c r="U149" s="95">
        <v>9197</v>
      </c>
      <c r="V149" s="14">
        <f t="shared" si="117"/>
        <v>32.4</v>
      </c>
      <c r="W149" s="95">
        <f t="shared" si="118"/>
        <v>11</v>
      </c>
      <c r="X149" s="95">
        <v>0</v>
      </c>
      <c r="Y149" s="95">
        <v>0</v>
      </c>
      <c r="Z149" s="95">
        <v>1</v>
      </c>
      <c r="AA149" s="95">
        <v>1299</v>
      </c>
      <c r="AB149" s="95">
        <v>0</v>
      </c>
      <c r="AC149" s="95">
        <v>0</v>
      </c>
      <c r="AD149" s="95">
        <v>2</v>
      </c>
      <c r="AE149" s="95">
        <v>2799</v>
      </c>
      <c r="AF149" s="95">
        <v>0</v>
      </c>
      <c r="AG149" s="95">
        <v>0</v>
      </c>
      <c r="AH149" s="95">
        <v>2</v>
      </c>
      <c r="AI149" s="95">
        <v>2799</v>
      </c>
      <c r="AJ149" s="95">
        <v>0</v>
      </c>
      <c r="AK149" s="95">
        <v>0</v>
      </c>
      <c r="AL149" s="14">
        <f t="shared" si="111"/>
        <v>37.8</v>
      </c>
      <c r="AM149" s="108">
        <f t="shared" si="119"/>
        <v>5</v>
      </c>
      <c r="AN149" s="95">
        <v>2</v>
      </c>
      <c r="AO149" s="95">
        <v>2240</v>
      </c>
      <c r="AP149" s="95">
        <v>0</v>
      </c>
      <c r="AQ149" s="95">
        <v>0</v>
      </c>
      <c r="AR149" s="95">
        <v>4</v>
      </c>
      <c r="AS149" s="95">
        <v>4280</v>
      </c>
      <c r="AT149" s="95">
        <v>0</v>
      </c>
      <c r="AU149" s="95">
        <v>0</v>
      </c>
      <c r="AV149" s="95">
        <v>1</v>
      </c>
      <c r="AW149" s="95">
        <v>1000</v>
      </c>
      <c r="AX149" s="95">
        <v>0</v>
      </c>
      <c r="AY149" s="95">
        <v>0</v>
      </c>
      <c r="AZ149" s="95">
        <v>0</v>
      </c>
      <c r="BA149" s="95">
        <v>0</v>
      </c>
      <c r="BB149" s="14">
        <f t="shared" si="112"/>
        <v>37.8</v>
      </c>
      <c r="BC149" s="108">
        <f t="shared" si="113"/>
        <v>7</v>
      </c>
      <c r="BD149" s="95">
        <v>1</v>
      </c>
      <c r="BE149" s="95">
        <v>919</v>
      </c>
      <c r="BF149" s="95">
        <v>1</v>
      </c>
      <c r="BG149" s="180">
        <v>2299</v>
      </c>
      <c r="BH149" s="180">
        <v>0</v>
      </c>
      <c r="BI149" s="180">
        <v>0</v>
      </c>
      <c r="BJ149" s="95">
        <v>1</v>
      </c>
      <c r="BK149" s="95">
        <v>2299</v>
      </c>
      <c r="BL149" s="95">
        <v>1</v>
      </c>
      <c r="BM149" s="95">
        <v>2299</v>
      </c>
      <c r="BN149" s="95">
        <v>1</v>
      </c>
      <c r="BO149" s="95">
        <v>2299</v>
      </c>
      <c r="BP149" s="95">
        <v>2</v>
      </c>
      <c r="BQ149" s="95">
        <v>4598</v>
      </c>
      <c r="BR149" s="95">
        <v>2</v>
      </c>
      <c r="BS149" s="95">
        <v>3899</v>
      </c>
      <c r="BT149" s="95">
        <v>4</v>
      </c>
      <c r="BU149" s="95">
        <v>11156</v>
      </c>
      <c r="BV149" s="95">
        <v>1</v>
      </c>
      <c r="BW149" s="95">
        <v>3499</v>
      </c>
      <c r="BX149" s="95"/>
      <c r="BY149" s="95"/>
      <c r="BZ149" s="14">
        <f t="shared" si="124"/>
        <v>59.4</v>
      </c>
      <c r="CA149" s="108">
        <f t="shared" si="120"/>
        <v>14</v>
      </c>
      <c r="CB149" s="152">
        <f t="shared" si="114"/>
        <v>167.4</v>
      </c>
      <c r="CC149" s="152">
        <f t="shared" si="115"/>
        <v>37</v>
      </c>
      <c r="CD149" s="174">
        <f t="shared" si="116"/>
        <v>0.221027479091995</v>
      </c>
      <c r="CE149" s="175">
        <f t="shared" si="121"/>
        <v>63829</v>
      </c>
      <c r="CF149" s="173">
        <v>46</v>
      </c>
      <c r="CG149" s="176">
        <f t="shared" si="122"/>
        <v>-0.195652173913043</v>
      </c>
      <c r="CH149" s="177">
        <f t="shared" si="123"/>
        <v>0.63829</v>
      </c>
    </row>
    <row r="150" spans="1:86">
      <c r="A150" s="79" t="s">
        <v>125</v>
      </c>
      <c r="B150" s="11" t="s">
        <v>206</v>
      </c>
      <c r="C150" s="11"/>
      <c r="D150" s="11" t="s">
        <v>357</v>
      </c>
      <c r="E150" s="95">
        <v>681</v>
      </c>
      <c r="F150" s="79" t="s">
        <v>258</v>
      </c>
      <c r="G150" s="80">
        <v>5.4</v>
      </c>
      <c r="H150" s="81" t="s">
        <v>500</v>
      </c>
      <c r="I150" s="81">
        <v>15000</v>
      </c>
      <c r="J150" s="95">
        <v>1</v>
      </c>
      <c r="K150" s="95">
        <v>1299</v>
      </c>
      <c r="L150" s="95">
        <v>2</v>
      </c>
      <c r="M150" s="95">
        <v>4998</v>
      </c>
      <c r="N150" s="95">
        <v>0</v>
      </c>
      <c r="O150" s="95">
        <v>0</v>
      </c>
      <c r="P150" s="95">
        <v>2</v>
      </c>
      <c r="Q150" s="95">
        <v>2598</v>
      </c>
      <c r="R150" s="95">
        <v>1</v>
      </c>
      <c r="S150" s="95">
        <v>1499</v>
      </c>
      <c r="T150" s="95">
        <v>1</v>
      </c>
      <c r="U150" s="95">
        <v>1499</v>
      </c>
      <c r="V150" s="14">
        <f t="shared" si="117"/>
        <v>32.4</v>
      </c>
      <c r="W150" s="95">
        <f t="shared" si="118"/>
        <v>7</v>
      </c>
      <c r="X150" s="95">
        <v>0</v>
      </c>
      <c r="Y150" s="95">
        <v>0</v>
      </c>
      <c r="Z150" s="95">
        <v>1</v>
      </c>
      <c r="AA150" s="95">
        <v>1999</v>
      </c>
      <c r="AB150" s="95">
        <v>1</v>
      </c>
      <c r="AC150" s="95">
        <v>3499</v>
      </c>
      <c r="AD150" s="95">
        <v>2</v>
      </c>
      <c r="AE150" s="95">
        <v>2499</v>
      </c>
      <c r="AF150" s="95">
        <v>1</v>
      </c>
      <c r="AG150" s="95">
        <v>1499</v>
      </c>
      <c r="AH150" s="95">
        <v>1</v>
      </c>
      <c r="AI150" s="95">
        <v>2299</v>
      </c>
      <c r="AJ150" s="95">
        <v>1</v>
      </c>
      <c r="AK150" s="95">
        <v>1499</v>
      </c>
      <c r="AL150" s="14">
        <f t="shared" si="111"/>
        <v>37.8</v>
      </c>
      <c r="AM150" s="108">
        <f t="shared" si="119"/>
        <v>7</v>
      </c>
      <c r="AN150" s="95">
        <v>1</v>
      </c>
      <c r="AO150" s="95">
        <v>1499</v>
      </c>
      <c r="AP150" s="95">
        <v>0</v>
      </c>
      <c r="AQ150" s="95">
        <v>0</v>
      </c>
      <c r="AR150" s="95">
        <v>1</v>
      </c>
      <c r="AS150" s="95">
        <v>1999</v>
      </c>
      <c r="AT150" s="95">
        <v>0</v>
      </c>
      <c r="AU150" s="95">
        <v>0</v>
      </c>
      <c r="AV150" s="95">
        <v>2</v>
      </c>
      <c r="AW150" s="95">
        <v>2499</v>
      </c>
      <c r="AX150" s="95">
        <v>2</v>
      </c>
      <c r="AY150" s="95">
        <v>2699</v>
      </c>
      <c r="AZ150" s="95">
        <v>1</v>
      </c>
      <c r="BA150" s="95">
        <v>1999</v>
      </c>
      <c r="BB150" s="14">
        <f t="shared" si="112"/>
        <v>37.8</v>
      </c>
      <c r="BC150" s="108">
        <f t="shared" si="113"/>
        <v>7</v>
      </c>
      <c r="BD150" s="95">
        <v>1</v>
      </c>
      <c r="BE150" s="95">
        <v>1299</v>
      </c>
      <c r="BF150" s="95">
        <v>1</v>
      </c>
      <c r="BG150" s="180">
        <v>2499</v>
      </c>
      <c r="BH150" s="180">
        <v>0</v>
      </c>
      <c r="BI150" s="180">
        <v>0</v>
      </c>
      <c r="BJ150" s="95">
        <v>2</v>
      </c>
      <c r="BK150" s="95">
        <v>3699</v>
      </c>
      <c r="BL150" s="95">
        <v>2</v>
      </c>
      <c r="BM150" s="95">
        <v>4598</v>
      </c>
      <c r="BN150" s="95">
        <v>4</v>
      </c>
      <c r="BO150" s="95">
        <v>8596</v>
      </c>
      <c r="BP150" s="95">
        <v>3</v>
      </c>
      <c r="BQ150" s="95">
        <v>6298</v>
      </c>
      <c r="BR150" s="95">
        <v>2</v>
      </c>
      <c r="BS150" s="95">
        <v>3998</v>
      </c>
      <c r="BT150" s="95">
        <v>4</v>
      </c>
      <c r="BU150" s="95">
        <v>8797</v>
      </c>
      <c r="BV150" s="95">
        <v>2</v>
      </c>
      <c r="BW150" s="95">
        <v>3299</v>
      </c>
      <c r="BX150" s="95">
        <v>6</v>
      </c>
      <c r="BY150" s="95">
        <v>16895</v>
      </c>
      <c r="BZ150" s="14">
        <f t="shared" si="124"/>
        <v>59.4</v>
      </c>
      <c r="CA150" s="108">
        <f t="shared" si="120"/>
        <v>27</v>
      </c>
      <c r="CB150" s="152">
        <f t="shared" si="114"/>
        <v>167.4</v>
      </c>
      <c r="CC150" s="152">
        <f t="shared" si="115"/>
        <v>48</v>
      </c>
      <c r="CD150" s="174">
        <f t="shared" si="116"/>
        <v>0.28673835125448</v>
      </c>
      <c r="CE150" s="175">
        <f t="shared" si="121"/>
        <v>95860</v>
      </c>
      <c r="CF150" s="173">
        <v>14</v>
      </c>
      <c r="CG150" s="176">
        <f t="shared" si="122"/>
        <v>2.42857142857143</v>
      </c>
      <c r="CH150" s="177">
        <f t="shared" si="123"/>
        <v>0.9586</v>
      </c>
    </row>
    <row r="151" spans="1:86">
      <c r="A151" s="79" t="s">
        <v>125</v>
      </c>
      <c r="B151" s="11" t="s">
        <v>206</v>
      </c>
      <c r="C151" s="11"/>
      <c r="D151" s="11" t="s">
        <v>357</v>
      </c>
      <c r="E151" s="95">
        <v>666</v>
      </c>
      <c r="F151" s="79" t="s">
        <v>259</v>
      </c>
      <c r="G151" s="80">
        <v>4.05</v>
      </c>
      <c r="H151" s="81" t="s">
        <v>501</v>
      </c>
      <c r="I151" s="81">
        <v>13500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3</v>
      </c>
      <c r="Q151" s="95">
        <v>4847</v>
      </c>
      <c r="R151" s="95">
        <v>0</v>
      </c>
      <c r="S151" s="95">
        <v>0</v>
      </c>
      <c r="T151" s="95">
        <v>2</v>
      </c>
      <c r="U151" s="95">
        <v>2599</v>
      </c>
      <c r="V151" s="14">
        <f t="shared" si="117"/>
        <v>24.3</v>
      </c>
      <c r="W151" s="95">
        <f t="shared" si="118"/>
        <v>5</v>
      </c>
      <c r="X151" s="95">
        <v>1</v>
      </c>
      <c r="Y151" s="95">
        <v>1149</v>
      </c>
      <c r="Z151" s="95">
        <v>0</v>
      </c>
      <c r="AA151" s="95">
        <v>0</v>
      </c>
      <c r="AB151" s="95">
        <v>0</v>
      </c>
      <c r="AC151" s="95">
        <v>0</v>
      </c>
      <c r="AD151" s="95">
        <v>1</v>
      </c>
      <c r="AE151" s="95">
        <v>1499</v>
      </c>
      <c r="AF151" s="95">
        <v>2</v>
      </c>
      <c r="AG151" s="95">
        <v>2749</v>
      </c>
      <c r="AH151" s="95">
        <v>1</v>
      </c>
      <c r="AI151" s="95">
        <v>1249</v>
      </c>
      <c r="AJ151" s="95">
        <v>6</v>
      </c>
      <c r="AK151" s="95">
        <v>12895</v>
      </c>
      <c r="AL151" s="14">
        <f t="shared" si="111"/>
        <v>28.35</v>
      </c>
      <c r="AM151" s="108">
        <f t="shared" si="119"/>
        <v>11</v>
      </c>
      <c r="AN151" s="95">
        <v>2</v>
      </c>
      <c r="AO151" s="95">
        <v>3748</v>
      </c>
      <c r="AP151" s="95">
        <v>0</v>
      </c>
      <c r="AQ151" s="95">
        <v>0</v>
      </c>
      <c r="AR151" s="95">
        <v>0</v>
      </c>
      <c r="AS151" s="95">
        <v>0</v>
      </c>
      <c r="AT151" s="95">
        <v>0</v>
      </c>
      <c r="AU151" s="95">
        <v>0</v>
      </c>
      <c r="AV151" s="95">
        <v>0</v>
      </c>
      <c r="AW151" s="95">
        <v>0</v>
      </c>
      <c r="AX151" s="95">
        <v>1</v>
      </c>
      <c r="AY151" s="95">
        <v>3999</v>
      </c>
      <c r="AZ151" s="95">
        <v>15</v>
      </c>
      <c r="BA151" s="95">
        <v>23391</v>
      </c>
      <c r="BB151" s="14">
        <f t="shared" si="112"/>
        <v>28.35</v>
      </c>
      <c r="BC151" s="108">
        <f t="shared" si="113"/>
        <v>18</v>
      </c>
      <c r="BD151" s="95">
        <v>0</v>
      </c>
      <c r="BE151" s="95">
        <v>0</v>
      </c>
      <c r="BF151" s="95">
        <v>2</v>
      </c>
      <c r="BG151" s="180">
        <v>4298</v>
      </c>
      <c r="BH151" s="180">
        <v>0</v>
      </c>
      <c r="BI151" s="180">
        <v>0</v>
      </c>
      <c r="BJ151" s="95">
        <v>2</v>
      </c>
      <c r="BK151" s="95">
        <v>2999</v>
      </c>
      <c r="BL151" s="95">
        <v>3</v>
      </c>
      <c r="BM151" s="95">
        <v>5097</v>
      </c>
      <c r="BN151" s="95">
        <v>4</v>
      </c>
      <c r="BO151" s="95">
        <v>6848</v>
      </c>
      <c r="BP151" s="95">
        <v>6</v>
      </c>
      <c r="BQ151" s="95">
        <v>8247</v>
      </c>
      <c r="BR151" s="95">
        <v>2</v>
      </c>
      <c r="BS151" s="95">
        <v>2849</v>
      </c>
      <c r="BT151" s="95">
        <v>3</v>
      </c>
      <c r="BU151" s="95">
        <v>4398</v>
      </c>
      <c r="BV151" s="95">
        <v>7</v>
      </c>
      <c r="BW151" s="95">
        <v>15000</v>
      </c>
      <c r="BX151" s="95">
        <v>10</v>
      </c>
      <c r="BY151" s="95">
        <v>16793</v>
      </c>
      <c r="BZ151" s="14">
        <f t="shared" si="124"/>
        <v>44.55</v>
      </c>
      <c r="CA151" s="108">
        <f t="shared" si="120"/>
        <v>39</v>
      </c>
      <c r="CB151" s="152">
        <f t="shared" si="114"/>
        <v>125.55</v>
      </c>
      <c r="CC151" s="152">
        <f t="shared" si="115"/>
        <v>73</v>
      </c>
      <c r="CD151" s="174">
        <f t="shared" si="116"/>
        <v>0.581441656710474</v>
      </c>
      <c r="CE151" s="175">
        <f t="shared" si="121"/>
        <v>124654</v>
      </c>
      <c r="CF151" s="173">
        <v>17</v>
      </c>
      <c r="CG151" s="176">
        <f t="shared" si="122"/>
        <v>3.29411764705882</v>
      </c>
      <c r="CH151" s="177">
        <f t="shared" si="123"/>
        <v>1.24654</v>
      </c>
    </row>
    <row r="152" spans="1:86">
      <c r="A152" s="79" t="s">
        <v>25</v>
      </c>
      <c r="B152" s="11" t="s">
        <v>206</v>
      </c>
      <c r="C152" s="11"/>
      <c r="D152" s="11" t="s">
        <v>357</v>
      </c>
      <c r="E152" s="95"/>
      <c r="F152" s="79" t="s">
        <v>502</v>
      </c>
      <c r="G152" s="80">
        <v>5.4</v>
      </c>
      <c r="H152" s="81"/>
      <c r="I152" s="81"/>
      <c r="J152" s="95">
        <v>0</v>
      </c>
      <c r="K152" s="96">
        <v>0</v>
      </c>
      <c r="L152" s="95">
        <v>0</v>
      </c>
      <c r="M152" s="96">
        <v>0</v>
      </c>
      <c r="N152" s="95">
        <v>0</v>
      </c>
      <c r="O152" s="96">
        <v>0</v>
      </c>
      <c r="P152" s="95">
        <v>0</v>
      </c>
      <c r="Q152" s="96">
        <v>0</v>
      </c>
      <c r="R152" s="95">
        <v>0</v>
      </c>
      <c r="S152" s="96">
        <v>0</v>
      </c>
      <c r="T152" s="95">
        <v>0</v>
      </c>
      <c r="U152" s="96">
        <v>0</v>
      </c>
      <c r="V152" s="14">
        <f t="shared" si="117"/>
        <v>32.4</v>
      </c>
      <c r="W152" s="95">
        <f t="shared" si="118"/>
        <v>0</v>
      </c>
      <c r="X152" s="95">
        <v>0</v>
      </c>
      <c r="Y152" s="95">
        <v>0</v>
      </c>
      <c r="Z152" s="95">
        <v>0</v>
      </c>
      <c r="AA152" s="95">
        <v>0</v>
      </c>
      <c r="AB152" s="95">
        <v>0</v>
      </c>
      <c r="AC152" s="95">
        <v>0</v>
      </c>
      <c r="AD152" s="95">
        <v>0</v>
      </c>
      <c r="AE152" s="95">
        <v>0</v>
      </c>
      <c r="AF152" s="95">
        <v>0</v>
      </c>
      <c r="AG152" s="95">
        <v>0</v>
      </c>
      <c r="AH152" s="95">
        <v>0</v>
      </c>
      <c r="AI152" s="95">
        <v>0</v>
      </c>
      <c r="AJ152" s="95">
        <v>0</v>
      </c>
      <c r="AK152" s="95">
        <v>0</v>
      </c>
      <c r="AL152" s="14">
        <f t="shared" si="111"/>
        <v>37.8</v>
      </c>
      <c r="AM152" s="108">
        <f t="shared" si="119"/>
        <v>0</v>
      </c>
      <c r="AN152" s="95">
        <v>0</v>
      </c>
      <c r="AO152" s="95">
        <v>0</v>
      </c>
      <c r="AP152" s="95">
        <v>0</v>
      </c>
      <c r="AQ152" s="95">
        <v>0</v>
      </c>
      <c r="AR152" s="95">
        <v>0</v>
      </c>
      <c r="AS152" s="95">
        <v>0</v>
      </c>
      <c r="AT152" s="95">
        <v>0</v>
      </c>
      <c r="AU152" s="95">
        <v>0</v>
      </c>
      <c r="AV152" s="95">
        <v>0</v>
      </c>
      <c r="AW152" s="95">
        <v>0</v>
      </c>
      <c r="AX152" s="95">
        <v>0</v>
      </c>
      <c r="AY152" s="95">
        <v>0</v>
      </c>
      <c r="AZ152" s="95">
        <v>1</v>
      </c>
      <c r="BA152" s="95">
        <v>0.02</v>
      </c>
      <c r="BB152" s="14">
        <f t="shared" si="112"/>
        <v>37.8</v>
      </c>
      <c r="BC152" s="108">
        <f t="shared" si="113"/>
        <v>1</v>
      </c>
      <c r="BD152" s="95">
        <v>0</v>
      </c>
      <c r="BE152" s="95">
        <v>0</v>
      </c>
      <c r="BF152" s="95">
        <v>0</v>
      </c>
      <c r="BG152" s="180">
        <v>0</v>
      </c>
      <c r="BH152" s="180">
        <v>0</v>
      </c>
      <c r="BI152" s="180">
        <v>0</v>
      </c>
      <c r="BJ152" s="95">
        <v>0</v>
      </c>
      <c r="BK152" s="95">
        <v>0</v>
      </c>
      <c r="BL152" s="95">
        <v>0</v>
      </c>
      <c r="BM152" s="95">
        <v>0</v>
      </c>
      <c r="BN152" s="95">
        <v>0</v>
      </c>
      <c r="BO152" s="95">
        <v>0</v>
      </c>
      <c r="BP152" s="95">
        <v>0</v>
      </c>
      <c r="BQ152" s="95">
        <v>0</v>
      </c>
      <c r="BR152" s="95">
        <v>0</v>
      </c>
      <c r="BS152" s="95">
        <v>0</v>
      </c>
      <c r="BT152" s="95">
        <v>0</v>
      </c>
      <c r="BU152" s="95">
        <v>0</v>
      </c>
      <c r="BV152" s="95"/>
      <c r="BW152" s="95"/>
      <c r="BX152" s="95"/>
      <c r="BY152" s="95"/>
      <c r="BZ152" s="14">
        <f t="shared" si="124"/>
        <v>59.4</v>
      </c>
      <c r="CA152" s="108">
        <f t="shared" si="120"/>
        <v>0</v>
      </c>
      <c r="CB152" s="152">
        <f t="shared" si="114"/>
        <v>167.4</v>
      </c>
      <c r="CC152" s="152">
        <f t="shared" si="115"/>
        <v>1</v>
      </c>
      <c r="CD152" s="174">
        <f t="shared" si="116"/>
        <v>0.00597371565113501</v>
      </c>
      <c r="CE152" s="175">
        <f t="shared" si="121"/>
        <v>0.02</v>
      </c>
      <c r="CF152" s="173">
        <v>41</v>
      </c>
      <c r="CG152" s="176">
        <f t="shared" si="122"/>
        <v>-0.975609756097561</v>
      </c>
      <c r="CH152" s="177">
        <f t="shared" si="123"/>
        <v>2e-7</v>
      </c>
    </row>
    <row r="153" spans="1:86">
      <c r="A153" s="79" t="s">
        <v>25</v>
      </c>
      <c r="B153" s="11" t="s">
        <v>206</v>
      </c>
      <c r="C153" s="11"/>
      <c r="D153" s="11" t="s">
        <v>486</v>
      </c>
      <c r="E153" s="95">
        <v>8489</v>
      </c>
      <c r="F153" s="79" t="s">
        <v>262</v>
      </c>
      <c r="G153" s="80">
        <v>4.05</v>
      </c>
      <c r="H153" s="81" t="s">
        <v>503</v>
      </c>
      <c r="I153" s="81">
        <v>16000</v>
      </c>
      <c r="J153" s="95">
        <v>4</v>
      </c>
      <c r="K153" s="95">
        <v>5000</v>
      </c>
      <c r="L153" s="95">
        <v>3</v>
      </c>
      <c r="M153" s="95">
        <v>5000</v>
      </c>
      <c r="N153" s="95">
        <v>5</v>
      </c>
      <c r="O153" s="95">
        <v>7000</v>
      </c>
      <c r="P153" s="95">
        <v>6</v>
      </c>
      <c r="Q153" s="95">
        <v>9000</v>
      </c>
      <c r="R153" s="95">
        <v>20</v>
      </c>
      <c r="S153" s="95">
        <v>23000</v>
      </c>
      <c r="T153" s="95">
        <v>27</v>
      </c>
      <c r="U153" s="95">
        <v>35000</v>
      </c>
      <c r="V153" s="14">
        <f t="shared" si="117"/>
        <v>24.3</v>
      </c>
      <c r="W153" s="95">
        <f t="shared" si="118"/>
        <v>65</v>
      </c>
      <c r="X153" s="95">
        <v>8</v>
      </c>
      <c r="Y153" s="95">
        <v>11000</v>
      </c>
      <c r="Z153" s="95">
        <v>7</v>
      </c>
      <c r="AA153" s="95">
        <v>9000</v>
      </c>
      <c r="AB153" s="95">
        <v>6</v>
      </c>
      <c r="AC153" s="95">
        <v>9000</v>
      </c>
      <c r="AD153" s="95">
        <v>6</v>
      </c>
      <c r="AE153" s="95">
        <v>7000</v>
      </c>
      <c r="AF153" s="95">
        <v>22</v>
      </c>
      <c r="AG153" s="95">
        <v>28000</v>
      </c>
      <c r="AH153" s="95">
        <v>13</v>
      </c>
      <c r="AI153" s="95">
        <v>16000</v>
      </c>
      <c r="AJ153" s="95">
        <v>7</v>
      </c>
      <c r="AK153" s="95">
        <v>9000</v>
      </c>
      <c r="AL153" s="14">
        <f t="shared" si="111"/>
        <v>28.35</v>
      </c>
      <c r="AM153" s="108">
        <f t="shared" si="119"/>
        <v>69</v>
      </c>
      <c r="AN153" s="95">
        <v>5</v>
      </c>
      <c r="AO153" s="95">
        <v>5000</v>
      </c>
      <c r="AP153" s="95">
        <v>6</v>
      </c>
      <c r="AQ153" s="95">
        <v>5000</v>
      </c>
      <c r="AR153" s="95">
        <v>2</v>
      </c>
      <c r="AS153" s="95">
        <v>3000</v>
      </c>
      <c r="AT153" s="95">
        <v>2</v>
      </c>
      <c r="AU153" s="95">
        <v>3000</v>
      </c>
      <c r="AV153" s="95">
        <v>3</v>
      </c>
      <c r="AW153" s="95">
        <v>0.04</v>
      </c>
      <c r="AX153" s="95">
        <v>2</v>
      </c>
      <c r="AY153" s="95">
        <v>0.03</v>
      </c>
      <c r="AZ153" s="95">
        <v>2</v>
      </c>
      <c r="BA153" s="95">
        <v>0.03</v>
      </c>
      <c r="BB153" s="14">
        <f t="shared" si="112"/>
        <v>28.35</v>
      </c>
      <c r="BC153" s="108">
        <f t="shared" si="113"/>
        <v>22</v>
      </c>
      <c r="BD153" s="95">
        <v>5</v>
      </c>
      <c r="BE153" s="95">
        <v>9000</v>
      </c>
      <c r="BF153" s="95">
        <v>15</v>
      </c>
      <c r="BG153" s="180">
        <v>17000</v>
      </c>
      <c r="BH153" s="180">
        <v>2</v>
      </c>
      <c r="BI153" s="180">
        <v>4000</v>
      </c>
      <c r="BJ153" s="95">
        <v>5</v>
      </c>
      <c r="BK153" s="95">
        <v>12000</v>
      </c>
      <c r="BL153" s="95">
        <v>3</v>
      </c>
      <c r="BM153" s="95">
        <v>3000</v>
      </c>
      <c r="BN153" s="95">
        <v>8</v>
      </c>
      <c r="BO153" s="95">
        <v>11000</v>
      </c>
      <c r="BP153" s="95">
        <v>11</v>
      </c>
      <c r="BQ153" s="95">
        <v>11000</v>
      </c>
      <c r="BR153" s="95">
        <v>3</v>
      </c>
      <c r="BS153" s="95">
        <v>4000</v>
      </c>
      <c r="BT153" s="95">
        <v>7</v>
      </c>
      <c r="BU153" s="95">
        <v>7000</v>
      </c>
      <c r="BV153" s="95"/>
      <c r="BW153" s="95"/>
      <c r="BX153" s="95"/>
      <c r="BY153" s="95"/>
      <c r="BZ153" s="14">
        <f t="shared" si="124"/>
        <v>44.55</v>
      </c>
      <c r="CA153" s="108">
        <f t="shared" si="120"/>
        <v>59</v>
      </c>
      <c r="CB153" s="152">
        <f t="shared" si="114"/>
        <v>125.55</v>
      </c>
      <c r="CC153" s="152">
        <f t="shared" si="115"/>
        <v>215</v>
      </c>
      <c r="CD153" s="174">
        <f t="shared" si="116"/>
        <v>1.71246515332537</v>
      </c>
      <c r="CE153" s="175">
        <f t="shared" si="121"/>
        <v>267000.1</v>
      </c>
      <c r="CF153" s="173">
        <v>0</v>
      </c>
      <c r="CG153" s="176" t="e">
        <f t="shared" si="122"/>
        <v>#DIV/0!</v>
      </c>
      <c r="CH153" s="177">
        <f t="shared" si="123"/>
        <v>2.670001</v>
      </c>
    </row>
    <row r="154" spans="1:86">
      <c r="A154" s="79" t="s">
        <v>125</v>
      </c>
      <c r="B154" s="11" t="s">
        <v>206</v>
      </c>
      <c r="C154" s="11"/>
      <c r="D154" s="11" t="s">
        <v>357</v>
      </c>
      <c r="E154" s="95">
        <v>563</v>
      </c>
      <c r="F154" s="79" t="s">
        <v>264</v>
      </c>
      <c r="G154" s="80">
        <v>5.4</v>
      </c>
      <c r="H154" s="81" t="s">
        <v>504</v>
      </c>
      <c r="I154" s="81">
        <v>15000</v>
      </c>
      <c r="J154" s="95">
        <v>10</v>
      </c>
      <c r="K154" s="95">
        <v>11396</v>
      </c>
      <c r="L154" s="95">
        <v>1</v>
      </c>
      <c r="M154" s="95">
        <v>1249</v>
      </c>
      <c r="N154" s="95">
        <v>1</v>
      </c>
      <c r="O154" s="95">
        <v>1249</v>
      </c>
      <c r="P154" s="95">
        <v>3</v>
      </c>
      <c r="Q154" s="95">
        <v>4847</v>
      </c>
      <c r="R154" s="95">
        <v>1</v>
      </c>
      <c r="S154" s="95">
        <v>1499</v>
      </c>
      <c r="T154" s="95">
        <v>1</v>
      </c>
      <c r="U154" s="95">
        <v>1349</v>
      </c>
      <c r="V154" s="14">
        <f t="shared" si="117"/>
        <v>32.4</v>
      </c>
      <c r="W154" s="95">
        <f t="shared" si="118"/>
        <v>17</v>
      </c>
      <c r="X154" s="95">
        <v>0</v>
      </c>
      <c r="Y154" s="95">
        <v>0</v>
      </c>
      <c r="Z154" s="95">
        <v>0</v>
      </c>
      <c r="AA154" s="95">
        <v>0</v>
      </c>
      <c r="AB154" s="95">
        <v>2</v>
      </c>
      <c r="AC154" s="95">
        <v>3000</v>
      </c>
      <c r="AD154" s="95">
        <v>0</v>
      </c>
      <c r="AE154" s="95">
        <v>0</v>
      </c>
      <c r="AF154" s="95">
        <v>1</v>
      </c>
      <c r="AG154" s="95">
        <v>1249</v>
      </c>
      <c r="AH154" s="95">
        <v>2</v>
      </c>
      <c r="AI154" s="95">
        <v>2349</v>
      </c>
      <c r="AJ154" s="95">
        <v>1</v>
      </c>
      <c r="AK154" s="95">
        <v>2999</v>
      </c>
      <c r="AL154" s="14">
        <f t="shared" si="111"/>
        <v>37.8</v>
      </c>
      <c r="AM154" s="108">
        <f t="shared" si="119"/>
        <v>6</v>
      </c>
      <c r="AN154" s="95">
        <v>0</v>
      </c>
      <c r="AO154" s="95">
        <v>0</v>
      </c>
      <c r="AP154" s="95">
        <v>0</v>
      </c>
      <c r="AQ154" s="95">
        <v>0</v>
      </c>
      <c r="AR154" s="95">
        <v>0</v>
      </c>
      <c r="AS154" s="95">
        <v>0</v>
      </c>
      <c r="AT154" s="95">
        <v>0</v>
      </c>
      <c r="AU154" s="95">
        <v>0</v>
      </c>
      <c r="AV154" s="95">
        <v>0</v>
      </c>
      <c r="AW154" s="95">
        <v>0</v>
      </c>
      <c r="AX154" s="95">
        <v>1</v>
      </c>
      <c r="AY154" s="95">
        <v>999</v>
      </c>
      <c r="AZ154" s="95">
        <v>4</v>
      </c>
      <c r="BA154" s="95">
        <v>6647</v>
      </c>
      <c r="BB154" s="14">
        <f t="shared" si="112"/>
        <v>37.8</v>
      </c>
      <c r="BC154" s="108">
        <f t="shared" si="113"/>
        <v>5</v>
      </c>
      <c r="BD154" s="95">
        <v>0</v>
      </c>
      <c r="BE154" s="95">
        <v>0</v>
      </c>
      <c r="BF154" s="95">
        <v>1</v>
      </c>
      <c r="BG154" s="180">
        <v>1149</v>
      </c>
      <c r="BH154" s="180">
        <v>0</v>
      </c>
      <c r="BI154" s="180">
        <v>0</v>
      </c>
      <c r="BJ154" s="95">
        <v>0</v>
      </c>
      <c r="BK154" s="95">
        <v>0</v>
      </c>
      <c r="BL154" s="95">
        <v>1</v>
      </c>
      <c r="BM154" s="95">
        <v>2899</v>
      </c>
      <c r="BN154" s="95">
        <v>0</v>
      </c>
      <c r="BO154" s="95">
        <v>0</v>
      </c>
      <c r="BP154" s="95">
        <v>2</v>
      </c>
      <c r="BQ154" s="95">
        <v>2299</v>
      </c>
      <c r="BR154" s="95">
        <v>2</v>
      </c>
      <c r="BS154" s="95">
        <v>1999</v>
      </c>
      <c r="BT154" s="95">
        <v>1</v>
      </c>
      <c r="BU154" s="95">
        <v>1299</v>
      </c>
      <c r="BV154" s="95">
        <v>0</v>
      </c>
      <c r="BW154" s="95">
        <v>0</v>
      </c>
      <c r="BX154" s="95">
        <v>4</v>
      </c>
      <c r="BY154" s="95">
        <v>6000</v>
      </c>
      <c r="BZ154" s="14">
        <f t="shared" si="124"/>
        <v>59.4</v>
      </c>
      <c r="CA154" s="108">
        <f t="shared" si="120"/>
        <v>11</v>
      </c>
      <c r="CB154" s="152">
        <f t="shared" si="114"/>
        <v>167.4</v>
      </c>
      <c r="CC154" s="152">
        <f t="shared" si="115"/>
        <v>39</v>
      </c>
      <c r="CD154" s="174">
        <f t="shared" si="116"/>
        <v>0.232974910394265</v>
      </c>
      <c r="CE154" s="175">
        <f t="shared" si="121"/>
        <v>54477</v>
      </c>
      <c r="CF154" s="173">
        <v>54</v>
      </c>
      <c r="CG154" s="176">
        <f t="shared" si="122"/>
        <v>-0.277777777777778</v>
      </c>
      <c r="CH154" s="177">
        <f t="shared" si="123"/>
        <v>0.54477</v>
      </c>
    </row>
    <row r="155" spans="1:86">
      <c r="A155" s="79" t="s">
        <v>160</v>
      </c>
      <c r="B155" s="11" t="s">
        <v>206</v>
      </c>
      <c r="C155" s="11"/>
      <c r="D155" s="11" t="s">
        <v>357</v>
      </c>
      <c r="E155" s="95">
        <v>1137</v>
      </c>
      <c r="F155" s="79" t="s">
        <v>266</v>
      </c>
      <c r="G155" s="80">
        <v>4.05</v>
      </c>
      <c r="H155" s="81"/>
      <c r="I155" s="81"/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3</v>
      </c>
      <c r="Q155" s="95">
        <v>3200</v>
      </c>
      <c r="R155" s="95">
        <v>2</v>
      </c>
      <c r="S155" s="95">
        <v>2748</v>
      </c>
      <c r="T155" s="95">
        <v>0</v>
      </c>
      <c r="U155" s="95">
        <v>0</v>
      </c>
      <c r="V155" s="14">
        <f t="shared" si="117"/>
        <v>24.3</v>
      </c>
      <c r="W155" s="95">
        <f t="shared" si="118"/>
        <v>5</v>
      </c>
      <c r="X155" s="95">
        <v>2</v>
      </c>
      <c r="Y155" s="95">
        <v>1720</v>
      </c>
      <c r="Z155" s="95">
        <v>0</v>
      </c>
      <c r="AA155" s="95">
        <v>0</v>
      </c>
      <c r="AB155" s="95">
        <v>0</v>
      </c>
      <c r="AC155" s="95">
        <v>0</v>
      </c>
      <c r="AD155" s="95">
        <v>0</v>
      </c>
      <c r="AE155" s="95">
        <v>0</v>
      </c>
      <c r="AF155" s="95">
        <v>0</v>
      </c>
      <c r="AG155" s="95">
        <v>0</v>
      </c>
      <c r="AH155" s="95">
        <v>0</v>
      </c>
      <c r="AI155" s="95">
        <v>0</v>
      </c>
      <c r="AJ155" s="95">
        <v>0</v>
      </c>
      <c r="AK155" s="95">
        <v>0</v>
      </c>
      <c r="AL155" s="14">
        <f t="shared" si="111"/>
        <v>28.35</v>
      </c>
      <c r="AM155" s="108">
        <f t="shared" si="119"/>
        <v>2</v>
      </c>
      <c r="AN155" s="95">
        <v>2</v>
      </c>
      <c r="AO155" s="95">
        <v>2499</v>
      </c>
      <c r="AP155" s="95">
        <v>2</v>
      </c>
      <c r="AQ155" s="95">
        <v>3000</v>
      </c>
      <c r="AR155" s="95">
        <v>2</v>
      </c>
      <c r="AS155" s="95">
        <v>2320</v>
      </c>
      <c r="AT155" s="95">
        <v>0</v>
      </c>
      <c r="AU155" s="95">
        <v>0</v>
      </c>
      <c r="AV155" s="95">
        <v>0</v>
      </c>
      <c r="AW155" s="95">
        <v>0</v>
      </c>
      <c r="AX155" s="95">
        <v>0</v>
      </c>
      <c r="AY155" s="95">
        <v>0</v>
      </c>
      <c r="AZ155" s="95">
        <v>2</v>
      </c>
      <c r="BA155" s="95">
        <v>2959</v>
      </c>
      <c r="BB155" s="14">
        <f t="shared" si="112"/>
        <v>28.35</v>
      </c>
      <c r="BC155" s="108">
        <f t="shared" si="113"/>
        <v>8</v>
      </c>
      <c r="BD155" s="95">
        <v>2</v>
      </c>
      <c r="BE155" s="95">
        <v>2000</v>
      </c>
      <c r="BF155" s="95">
        <v>2</v>
      </c>
      <c r="BG155" s="180">
        <v>7000</v>
      </c>
      <c r="BH155" s="180">
        <v>1</v>
      </c>
      <c r="BI155" s="180">
        <v>699</v>
      </c>
      <c r="BJ155" s="95">
        <v>0</v>
      </c>
      <c r="BK155" s="95">
        <v>0</v>
      </c>
      <c r="BL155" s="95">
        <v>2</v>
      </c>
      <c r="BM155" s="95">
        <v>2298</v>
      </c>
      <c r="BN155" s="95">
        <v>0</v>
      </c>
      <c r="BO155" s="95">
        <v>0</v>
      </c>
      <c r="BP155" s="95">
        <v>4</v>
      </c>
      <c r="BQ155" s="95">
        <v>6999</v>
      </c>
      <c r="BR155" s="95">
        <v>5</v>
      </c>
      <c r="BS155" s="95">
        <v>8397</v>
      </c>
      <c r="BT155" s="95">
        <v>8</v>
      </c>
      <c r="BU155" s="95">
        <v>7500</v>
      </c>
      <c r="BV155" s="95">
        <v>6</v>
      </c>
      <c r="BW155" s="95">
        <v>10200</v>
      </c>
      <c r="BX155" s="95"/>
      <c r="BY155" s="95"/>
      <c r="BZ155" s="14">
        <f t="shared" si="124"/>
        <v>44.55</v>
      </c>
      <c r="CA155" s="108">
        <f t="shared" si="120"/>
        <v>30</v>
      </c>
      <c r="CB155" s="152">
        <f t="shared" si="114"/>
        <v>125.55</v>
      </c>
      <c r="CC155" s="152">
        <f t="shared" si="115"/>
        <v>45</v>
      </c>
      <c r="CD155" s="174">
        <f t="shared" si="116"/>
        <v>0.3584229390681</v>
      </c>
      <c r="CE155" s="175">
        <f t="shared" si="121"/>
        <v>63539</v>
      </c>
      <c r="CF155" s="173">
        <v>14</v>
      </c>
      <c r="CG155" s="176">
        <f t="shared" si="122"/>
        <v>2.21428571428571</v>
      </c>
      <c r="CH155" s="177">
        <f t="shared" si="123"/>
        <v>0.63539</v>
      </c>
    </row>
    <row r="156" spans="1:86">
      <c r="A156" s="79" t="s">
        <v>125</v>
      </c>
      <c r="B156" s="11" t="s">
        <v>206</v>
      </c>
      <c r="C156" s="11"/>
      <c r="D156" s="11" t="s">
        <v>486</v>
      </c>
      <c r="E156" s="95">
        <v>513</v>
      </c>
      <c r="F156" s="79" t="s">
        <v>267</v>
      </c>
      <c r="G156" s="80">
        <v>4.05</v>
      </c>
      <c r="H156" s="81" t="s">
        <v>505</v>
      </c>
      <c r="I156" s="81">
        <v>15000</v>
      </c>
      <c r="J156" s="192">
        <v>8</v>
      </c>
      <c r="K156" s="192">
        <v>8077</v>
      </c>
      <c r="L156" s="192">
        <v>4</v>
      </c>
      <c r="M156" s="192">
        <v>4238</v>
      </c>
      <c r="N156" s="192">
        <v>0</v>
      </c>
      <c r="O156" s="192">
        <v>0</v>
      </c>
      <c r="P156" s="192">
        <v>4</v>
      </c>
      <c r="Q156" s="192">
        <v>3518</v>
      </c>
      <c r="R156" s="192">
        <v>4</v>
      </c>
      <c r="S156" s="192">
        <v>5999</v>
      </c>
      <c r="T156" s="192">
        <v>4</v>
      </c>
      <c r="U156" s="192">
        <v>5998</v>
      </c>
      <c r="V156" s="14">
        <f t="shared" si="117"/>
        <v>24.3</v>
      </c>
      <c r="W156" s="95">
        <f t="shared" si="118"/>
        <v>24</v>
      </c>
      <c r="X156" s="192">
        <v>4</v>
      </c>
      <c r="Y156" s="192">
        <v>5399</v>
      </c>
      <c r="Z156" s="192">
        <v>0</v>
      </c>
      <c r="AA156" s="192">
        <v>0</v>
      </c>
      <c r="AB156" s="192">
        <v>2</v>
      </c>
      <c r="AC156" s="192">
        <v>2600</v>
      </c>
      <c r="AD156" s="192">
        <v>0</v>
      </c>
      <c r="AE156" s="192">
        <v>0</v>
      </c>
      <c r="AF156" s="192">
        <v>3</v>
      </c>
      <c r="AG156" s="192">
        <v>6648</v>
      </c>
      <c r="AH156" s="192">
        <v>1</v>
      </c>
      <c r="AI156" s="192">
        <v>1650</v>
      </c>
      <c r="AJ156" s="192">
        <v>1</v>
      </c>
      <c r="AK156" s="192">
        <v>3499</v>
      </c>
      <c r="AL156" s="14">
        <f t="shared" si="111"/>
        <v>28.35</v>
      </c>
      <c r="AM156" s="108">
        <f t="shared" si="119"/>
        <v>11</v>
      </c>
      <c r="AN156" s="192">
        <v>0</v>
      </c>
      <c r="AO156" s="192">
        <v>0</v>
      </c>
      <c r="AP156" s="192">
        <v>0</v>
      </c>
      <c r="AQ156" s="192">
        <v>0</v>
      </c>
      <c r="AR156" s="192">
        <v>1</v>
      </c>
      <c r="AS156" s="192">
        <v>3699</v>
      </c>
      <c r="AT156" s="192">
        <v>0</v>
      </c>
      <c r="AU156" s="192">
        <v>0</v>
      </c>
      <c r="AV156" s="192">
        <v>0</v>
      </c>
      <c r="AW156" s="192">
        <v>0</v>
      </c>
      <c r="AX156" s="192">
        <v>1</v>
      </c>
      <c r="AY156" s="192">
        <v>900</v>
      </c>
      <c r="AZ156" s="192">
        <v>9</v>
      </c>
      <c r="BA156" s="192">
        <v>12847</v>
      </c>
      <c r="BB156" s="14">
        <f t="shared" si="112"/>
        <v>28.35</v>
      </c>
      <c r="BC156" s="108">
        <f t="shared" si="113"/>
        <v>11</v>
      </c>
      <c r="BD156" s="192">
        <v>0</v>
      </c>
      <c r="BE156" s="192">
        <v>0</v>
      </c>
      <c r="BF156" s="192">
        <v>0</v>
      </c>
      <c r="BG156" s="196">
        <v>0</v>
      </c>
      <c r="BH156" s="196">
        <v>1</v>
      </c>
      <c r="BI156" s="196">
        <v>1250</v>
      </c>
      <c r="BJ156" s="95">
        <v>0</v>
      </c>
      <c r="BK156" s="95">
        <v>0</v>
      </c>
      <c r="BL156" s="192">
        <v>1</v>
      </c>
      <c r="BM156" s="192">
        <v>1249</v>
      </c>
      <c r="BN156" s="192">
        <v>2</v>
      </c>
      <c r="BO156" s="192">
        <v>2599</v>
      </c>
      <c r="BP156" s="192">
        <v>2</v>
      </c>
      <c r="BQ156" s="192">
        <v>3299</v>
      </c>
      <c r="BR156" s="192">
        <v>2</v>
      </c>
      <c r="BS156" s="192">
        <v>3249</v>
      </c>
      <c r="BT156" s="192">
        <v>4</v>
      </c>
      <c r="BU156" s="192">
        <v>5998</v>
      </c>
      <c r="BV156" s="192">
        <v>2</v>
      </c>
      <c r="BW156" s="192">
        <v>3350</v>
      </c>
      <c r="BX156" s="192">
        <v>2</v>
      </c>
      <c r="BY156" s="192">
        <v>1899</v>
      </c>
      <c r="BZ156" s="14">
        <f t="shared" si="124"/>
        <v>44.55</v>
      </c>
      <c r="CA156" s="108">
        <f t="shared" si="120"/>
        <v>16</v>
      </c>
      <c r="CB156" s="152">
        <f t="shared" si="114"/>
        <v>125.55</v>
      </c>
      <c r="CC156" s="152">
        <f t="shared" si="115"/>
        <v>62</v>
      </c>
      <c r="CD156" s="174">
        <f t="shared" si="116"/>
        <v>0.493827160493827</v>
      </c>
      <c r="CE156" s="175">
        <f t="shared" si="121"/>
        <v>87965</v>
      </c>
      <c r="CF156" s="173">
        <v>0</v>
      </c>
      <c r="CG156" s="176" t="e">
        <f t="shared" si="122"/>
        <v>#DIV/0!</v>
      </c>
      <c r="CH156" s="177">
        <f t="shared" si="123"/>
        <v>0.87965</v>
      </c>
    </row>
    <row r="157" spans="1:86">
      <c r="A157" s="79" t="s">
        <v>125</v>
      </c>
      <c r="B157" s="11" t="s">
        <v>206</v>
      </c>
      <c r="C157" s="11"/>
      <c r="D157" s="11" t="s">
        <v>357</v>
      </c>
      <c r="E157" s="95">
        <v>641</v>
      </c>
      <c r="F157" s="79" t="s">
        <v>268</v>
      </c>
      <c r="G157" s="80">
        <v>4.05</v>
      </c>
      <c r="H157" s="81" t="s">
        <v>506</v>
      </c>
      <c r="I157" s="81">
        <v>14300</v>
      </c>
      <c r="J157" s="95">
        <v>1</v>
      </c>
      <c r="K157" s="95">
        <v>2299</v>
      </c>
      <c r="L157" s="95">
        <v>0</v>
      </c>
      <c r="M157" s="95">
        <v>0</v>
      </c>
      <c r="N157" s="95">
        <v>1</v>
      </c>
      <c r="O157" s="95">
        <v>1650</v>
      </c>
      <c r="P157" s="95">
        <v>0</v>
      </c>
      <c r="Q157" s="95">
        <v>0</v>
      </c>
      <c r="R157" s="95">
        <v>7</v>
      </c>
      <c r="S157" s="95">
        <v>9446</v>
      </c>
      <c r="T157" s="95">
        <v>1</v>
      </c>
      <c r="U157" s="95">
        <v>1999</v>
      </c>
      <c r="V157" s="14">
        <f t="shared" si="117"/>
        <v>24.3</v>
      </c>
      <c r="W157" s="95">
        <f t="shared" si="118"/>
        <v>10</v>
      </c>
      <c r="X157" s="95">
        <v>2</v>
      </c>
      <c r="Y157" s="95">
        <v>3199</v>
      </c>
      <c r="Z157" s="95">
        <v>1</v>
      </c>
      <c r="AA157" s="95">
        <v>1649</v>
      </c>
      <c r="AB157" s="95">
        <v>1</v>
      </c>
      <c r="AC157" s="95">
        <v>2299</v>
      </c>
      <c r="AD157" s="95">
        <v>0</v>
      </c>
      <c r="AE157" s="95">
        <v>0</v>
      </c>
      <c r="AF157" s="95">
        <v>0</v>
      </c>
      <c r="AG157" s="95">
        <v>0</v>
      </c>
      <c r="AH157" s="95">
        <v>0</v>
      </c>
      <c r="AI157" s="95">
        <v>0</v>
      </c>
      <c r="AJ157" s="95">
        <v>0</v>
      </c>
      <c r="AK157" s="95">
        <v>0</v>
      </c>
      <c r="AL157" s="14">
        <f t="shared" si="111"/>
        <v>28.35</v>
      </c>
      <c r="AM157" s="108">
        <f t="shared" si="119"/>
        <v>4</v>
      </c>
      <c r="AN157" s="95">
        <v>3</v>
      </c>
      <c r="AO157" s="95">
        <v>4848</v>
      </c>
      <c r="AP157" s="95">
        <v>0</v>
      </c>
      <c r="AQ157" s="95">
        <v>0</v>
      </c>
      <c r="AR157" s="95">
        <v>2</v>
      </c>
      <c r="AS157" s="95">
        <v>3249</v>
      </c>
      <c r="AT157" s="192">
        <v>0</v>
      </c>
      <c r="AU157" s="192">
        <v>0</v>
      </c>
      <c r="AV157" s="95">
        <v>2</v>
      </c>
      <c r="AW157" s="95">
        <v>5198</v>
      </c>
      <c r="AX157" s="95">
        <v>1</v>
      </c>
      <c r="AY157" s="95">
        <v>2299</v>
      </c>
      <c r="AZ157" s="95">
        <v>1</v>
      </c>
      <c r="BA157" s="95">
        <v>2299</v>
      </c>
      <c r="BB157" s="14">
        <f t="shared" si="112"/>
        <v>28.35</v>
      </c>
      <c r="BC157" s="108">
        <f t="shared" si="113"/>
        <v>9</v>
      </c>
      <c r="BD157" s="95">
        <v>0</v>
      </c>
      <c r="BE157" s="95">
        <v>0</v>
      </c>
      <c r="BF157" s="95">
        <v>0</v>
      </c>
      <c r="BG157" s="95">
        <v>0</v>
      </c>
      <c r="BH157" s="95">
        <v>3</v>
      </c>
      <c r="BI157" s="95">
        <v>4896</v>
      </c>
      <c r="BJ157" s="95">
        <v>0</v>
      </c>
      <c r="BK157" s="95">
        <v>0</v>
      </c>
      <c r="BL157" s="95">
        <v>0</v>
      </c>
      <c r="BM157" s="95">
        <v>0</v>
      </c>
      <c r="BN157" s="95">
        <v>3</v>
      </c>
      <c r="BO157" s="95">
        <v>5048</v>
      </c>
      <c r="BP157" s="95">
        <v>4</v>
      </c>
      <c r="BQ157" s="95">
        <v>7247</v>
      </c>
      <c r="BR157" s="95">
        <v>2</v>
      </c>
      <c r="BS157" s="95">
        <v>3499</v>
      </c>
      <c r="BT157" s="95">
        <v>4</v>
      </c>
      <c r="BU157" s="95">
        <v>4798</v>
      </c>
      <c r="BV157" s="95">
        <v>6</v>
      </c>
      <c r="BW157" s="95">
        <v>9348</v>
      </c>
      <c r="BX157" s="95">
        <v>2</v>
      </c>
      <c r="BY157" s="95">
        <v>4348</v>
      </c>
      <c r="BZ157" s="14">
        <f t="shared" si="124"/>
        <v>44.55</v>
      </c>
      <c r="CA157" s="108">
        <f t="shared" si="120"/>
        <v>24</v>
      </c>
      <c r="CB157" s="152">
        <f t="shared" si="114"/>
        <v>125.55</v>
      </c>
      <c r="CC157" s="152">
        <f t="shared" si="115"/>
        <v>47</v>
      </c>
      <c r="CD157" s="174">
        <f t="shared" si="116"/>
        <v>0.374352847471127</v>
      </c>
      <c r="CE157" s="175">
        <f t="shared" si="121"/>
        <v>79618</v>
      </c>
      <c r="CF157" s="173">
        <v>17</v>
      </c>
      <c r="CG157" s="176">
        <f t="shared" si="122"/>
        <v>1.76470588235294</v>
      </c>
      <c r="CH157" s="177">
        <f t="shared" si="123"/>
        <v>0.79618</v>
      </c>
    </row>
    <row r="158" spans="1:86">
      <c r="A158" s="79" t="s">
        <v>125</v>
      </c>
      <c r="B158" s="11" t="s">
        <v>206</v>
      </c>
      <c r="C158" s="11"/>
      <c r="D158" s="11" t="s">
        <v>486</v>
      </c>
      <c r="E158" s="95">
        <v>7946</v>
      </c>
      <c r="F158" s="79" t="s">
        <v>269</v>
      </c>
      <c r="G158" s="80">
        <v>4.05</v>
      </c>
      <c r="H158" s="81"/>
      <c r="I158" s="81"/>
      <c r="J158" s="95">
        <v>0</v>
      </c>
      <c r="K158" s="95">
        <v>0</v>
      </c>
      <c r="L158" s="95">
        <v>0</v>
      </c>
      <c r="M158" s="95">
        <v>0</v>
      </c>
      <c r="N158" s="95">
        <v>0</v>
      </c>
      <c r="O158" s="95">
        <v>0</v>
      </c>
      <c r="P158" s="95">
        <v>0</v>
      </c>
      <c r="Q158" s="95">
        <v>0</v>
      </c>
      <c r="R158" s="95">
        <v>0</v>
      </c>
      <c r="S158" s="95">
        <v>0</v>
      </c>
      <c r="T158" s="95">
        <v>0</v>
      </c>
      <c r="U158" s="95">
        <v>0</v>
      </c>
      <c r="V158" s="14">
        <f t="shared" si="117"/>
        <v>24.3</v>
      </c>
      <c r="W158" s="95">
        <f t="shared" si="118"/>
        <v>0</v>
      </c>
      <c r="X158" s="95">
        <v>0</v>
      </c>
      <c r="Y158" s="95">
        <v>0</v>
      </c>
      <c r="Z158" s="95">
        <v>0</v>
      </c>
      <c r="AA158" s="95">
        <v>0</v>
      </c>
      <c r="AB158" s="95">
        <v>0</v>
      </c>
      <c r="AC158" s="95">
        <v>0</v>
      </c>
      <c r="AD158" s="95">
        <v>0</v>
      </c>
      <c r="AE158" s="95">
        <v>0</v>
      </c>
      <c r="AF158" s="95">
        <v>0</v>
      </c>
      <c r="AG158" s="95">
        <v>0</v>
      </c>
      <c r="AH158" s="95">
        <v>0</v>
      </c>
      <c r="AI158" s="95">
        <v>0</v>
      </c>
      <c r="AJ158" s="95">
        <v>0</v>
      </c>
      <c r="AK158" s="95">
        <v>0</v>
      </c>
      <c r="AL158" s="14">
        <f t="shared" si="111"/>
        <v>28.35</v>
      </c>
      <c r="AM158" s="108">
        <f t="shared" si="119"/>
        <v>0</v>
      </c>
      <c r="AN158" s="95">
        <v>0</v>
      </c>
      <c r="AO158" s="95">
        <v>0</v>
      </c>
      <c r="AP158" s="95">
        <v>0</v>
      </c>
      <c r="AQ158" s="95">
        <v>0</v>
      </c>
      <c r="AR158" s="95">
        <v>0</v>
      </c>
      <c r="AS158" s="95">
        <v>0</v>
      </c>
      <c r="AT158" s="192">
        <v>0</v>
      </c>
      <c r="AU158" s="192">
        <v>0</v>
      </c>
      <c r="AV158" s="95">
        <v>0</v>
      </c>
      <c r="AW158" s="95">
        <v>0</v>
      </c>
      <c r="AX158" s="95">
        <v>0</v>
      </c>
      <c r="AY158" s="95">
        <v>0</v>
      </c>
      <c r="AZ158" s="95">
        <v>0</v>
      </c>
      <c r="BA158" s="95">
        <v>0</v>
      </c>
      <c r="BB158" s="14">
        <f t="shared" si="112"/>
        <v>28.35</v>
      </c>
      <c r="BC158" s="108">
        <f t="shared" si="113"/>
        <v>0</v>
      </c>
      <c r="BD158" s="95">
        <v>12</v>
      </c>
      <c r="BE158" s="95">
        <v>15345</v>
      </c>
      <c r="BF158" s="95">
        <v>0</v>
      </c>
      <c r="BG158" s="95">
        <v>0</v>
      </c>
      <c r="BH158" s="95">
        <v>0</v>
      </c>
      <c r="BI158" s="95">
        <v>0</v>
      </c>
      <c r="BJ158" s="95">
        <v>0</v>
      </c>
      <c r="BK158" s="95">
        <v>0</v>
      </c>
      <c r="BL158" s="95">
        <v>0</v>
      </c>
      <c r="BM158" s="95">
        <v>0</v>
      </c>
      <c r="BN158" s="95">
        <v>0</v>
      </c>
      <c r="BO158" s="95">
        <v>0</v>
      </c>
      <c r="BP158" s="95">
        <v>0</v>
      </c>
      <c r="BQ158" s="95">
        <v>0</v>
      </c>
      <c r="BR158" s="95">
        <v>0</v>
      </c>
      <c r="BS158" s="95">
        <v>0</v>
      </c>
      <c r="BT158" s="95">
        <v>0</v>
      </c>
      <c r="BU158" s="95">
        <v>0</v>
      </c>
      <c r="BV158" s="95">
        <v>0</v>
      </c>
      <c r="BW158" s="95">
        <v>0</v>
      </c>
      <c r="BX158" s="95">
        <v>0</v>
      </c>
      <c r="BY158" s="95">
        <v>0</v>
      </c>
      <c r="BZ158" s="14">
        <f t="shared" si="124"/>
        <v>44.55</v>
      </c>
      <c r="CA158" s="108">
        <f t="shared" si="120"/>
        <v>12</v>
      </c>
      <c r="CB158" s="152">
        <f t="shared" si="114"/>
        <v>125.55</v>
      </c>
      <c r="CC158" s="152">
        <f t="shared" si="115"/>
        <v>12</v>
      </c>
      <c r="CD158" s="174">
        <f t="shared" si="116"/>
        <v>0.0955794504181601</v>
      </c>
      <c r="CE158" s="175">
        <f t="shared" si="121"/>
        <v>15345</v>
      </c>
      <c r="CF158" s="173">
        <v>0</v>
      </c>
      <c r="CG158" s="176" t="e">
        <f t="shared" si="122"/>
        <v>#DIV/0!</v>
      </c>
      <c r="CH158" s="177">
        <f t="shared" si="123"/>
        <v>0.15345</v>
      </c>
    </row>
    <row r="159" spans="1:86">
      <c r="A159" s="79" t="s">
        <v>125</v>
      </c>
      <c r="B159" s="11" t="s">
        <v>206</v>
      </c>
      <c r="C159" s="11"/>
      <c r="D159" s="11" t="s">
        <v>357</v>
      </c>
      <c r="E159" s="95">
        <v>1142</v>
      </c>
      <c r="F159" s="79" t="s">
        <v>270</v>
      </c>
      <c r="G159" s="80">
        <v>4.05</v>
      </c>
      <c r="H159" s="81" t="s">
        <v>507</v>
      </c>
      <c r="I159" s="81">
        <v>15000</v>
      </c>
      <c r="J159" s="95">
        <v>0</v>
      </c>
      <c r="K159" s="95">
        <v>0</v>
      </c>
      <c r="L159" s="95">
        <v>0</v>
      </c>
      <c r="M159" s="95">
        <v>0</v>
      </c>
      <c r="N159" s="95">
        <v>0</v>
      </c>
      <c r="O159" s="95">
        <v>0</v>
      </c>
      <c r="P159" s="95">
        <v>0</v>
      </c>
      <c r="Q159" s="95">
        <v>0</v>
      </c>
      <c r="R159" s="95">
        <v>0</v>
      </c>
      <c r="S159" s="95">
        <v>0</v>
      </c>
      <c r="T159" s="95">
        <v>0</v>
      </c>
      <c r="U159" s="95">
        <v>0</v>
      </c>
      <c r="V159" s="14">
        <f t="shared" si="117"/>
        <v>24.3</v>
      </c>
      <c r="W159" s="95">
        <f t="shared" si="118"/>
        <v>0</v>
      </c>
      <c r="X159" s="95">
        <v>0</v>
      </c>
      <c r="Y159" s="95">
        <v>0</v>
      </c>
      <c r="Z159" s="95">
        <v>0</v>
      </c>
      <c r="AA159" s="95">
        <v>0</v>
      </c>
      <c r="AB159" s="95">
        <v>0</v>
      </c>
      <c r="AC159" s="95">
        <v>0</v>
      </c>
      <c r="AD159" s="95">
        <v>0</v>
      </c>
      <c r="AE159" s="95">
        <v>0</v>
      </c>
      <c r="AF159" s="95">
        <v>0</v>
      </c>
      <c r="AG159" s="95">
        <v>0</v>
      </c>
      <c r="AH159" s="95">
        <v>0</v>
      </c>
      <c r="AI159" s="95">
        <v>0</v>
      </c>
      <c r="AJ159" s="95">
        <v>4</v>
      </c>
      <c r="AK159" s="95">
        <v>8497</v>
      </c>
      <c r="AL159" s="14">
        <f t="shared" si="111"/>
        <v>28.35</v>
      </c>
      <c r="AM159" s="108">
        <f t="shared" si="119"/>
        <v>4</v>
      </c>
      <c r="AN159" s="95">
        <v>0</v>
      </c>
      <c r="AO159" s="95">
        <v>0</v>
      </c>
      <c r="AP159" s="95">
        <v>0</v>
      </c>
      <c r="AQ159" s="95">
        <v>0</v>
      </c>
      <c r="AR159" s="95">
        <v>0</v>
      </c>
      <c r="AS159" s="95">
        <v>0</v>
      </c>
      <c r="AT159" s="192">
        <v>0</v>
      </c>
      <c r="AU159" s="192">
        <v>0</v>
      </c>
      <c r="AV159" s="95">
        <v>0</v>
      </c>
      <c r="AW159" s="95">
        <v>0</v>
      </c>
      <c r="AX159" s="95">
        <v>0</v>
      </c>
      <c r="AY159" s="95">
        <v>0</v>
      </c>
      <c r="AZ159" s="95">
        <v>0</v>
      </c>
      <c r="BA159" s="95">
        <v>0</v>
      </c>
      <c r="BB159" s="14">
        <f t="shared" si="112"/>
        <v>28.35</v>
      </c>
      <c r="BC159" s="108">
        <f t="shared" si="113"/>
        <v>0</v>
      </c>
      <c r="BD159" s="95">
        <v>5</v>
      </c>
      <c r="BE159" s="95">
        <v>10146</v>
      </c>
      <c r="BF159" s="95">
        <v>2</v>
      </c>
      <c r="BG159" s="95">
        <v>2749</v>
      </c>
      <c r="BH159" s="95">
        <v>0</v>
      </c>
      <c r="BI159" s="95">
        <v>0</v>
      </c>
      <c r="BJ159" s="95">
        <v>0</v>
      </c>
      <c r="BK159" s="95">
        <v>0</v>
      </c>
      <c r="BL159" s="95">
        <v>0</v>
      </c>
      <c r="BM159" s="95">
        <v>0</v>
      </c>
      <c r="BN159" s="95">
        <v>0</v>
      </c>
      <c r="BO159" s="95">
        <v>0</v>
      </c>
      <c r="BP159" s="95">
        <v>0</v>
      </c>
      <c r="BQ159" s="95">
        <v>0</v>
      </c>
      <c r="BR159" s="95">
        <v>0</v>
      </c>
      <c r="BS159" s="95">
        <v>0</v>
      </c>
      <c r="BT159" s="95">
        <v>0</v>
      </c>
      <c r="BU159" s="95">
        <v>0</v>
      </c>
      <c r="BV159" s="95">
        <v>0</v>
      </c>
      <c r="BW159" s="95">
        <v>0</v>
      </c>
      <c r="BX159" s="95">
        <v>0</v>
      </c>
      <c r="BY159" s="95">
        <v>0</v>
      </c>
      <c r="BZ159" s="14">
        <f t="shared" si="124"/>
        <v>44.55</v>
      </c>
      <c r="CA159" s="108">
        <f t="shared" si="120"/>
        <v>7</v>
      </c>
      <c r="CB159" s="152">
        <f t="shared" si="114"/>
        <v>125.55</v>
      </c>
      <c r="CC159" s="152">
        <f t="shared" si="115"/>
        <v>11</v>
      </c>
      <c r="CD159" s="174">
        <f t="shared" si="116"/>
        <v>0.0876144962166468</v>
      </c>
      <c r="CE159" s="175">
        <f t="shared" si="121"/>
        <v>21392</v>
      </c>
      <c r="CF159" s="173">
        <v>9</v>
      </c>
      <c r="CG159" s="176">
        <f t="shared" si="122"/>
        <v>0.222222222222222</v>
      </c>
      <c r="CH159" s="177">
        <f t="shared" si="123"/>
        <v>0.21392</v>
      </c>
    </row>
    <row r="160" spans="1:86">
      <c r="A160" s="79" t="s">
        <v>111</v>
      </c>
      <c r="B160" s="11" t="s">
        <v>206</v>
      </c>
      <c r="C160" s="11"/>
      <c r="D160" s="11" t="s">
        <v>357</v>
      </c>
      <c r="E160" s="95">
        <v>1138</v>
      </c>
      <c r="F160" s="79" t="s">
        <v>271</v>
      </c>
      <c r="G160" s="80">
        <v>5.4</v>
      </c>
      <c r="H160" s="81" t="s">
        <v>508</v>
      </c>
      <c r="I160" s="81">
        <v>15500</v>
      </c>
      <c r="J160" s="95">
        <v>0</v>
      </c>
      <c r="K160" s="95">
        <v>0</v>
      </c>
      <c r="L160" s="95">
        <v>0</v>
      </c>
      <c r="M160" s="95">
        <v>0</v>
      </c>
      <c r="N160" s="95">
        <v>1</v>
      </c>
      <c r="O160" s="95">
        <v>1100</v>
      </c>
      <c r="P160" s="95">
        <v>1</v>
      </c>
      <c r="Q160" s="95">
        <v>1100</v>
      </c>
      <c r="R160" s="95">
        <v>1</v>
      </c>
      <c r="S160" s="95">
        <v>0</v>
      </c>
      <c r="T160" s="95">
        <v>0</v>
      </c>
      <c r="U160" s="95">
        <v>0</v>
      </c>
      <c r="V160" s="14">
        <f t="shared" si="117"/>
        <v>32.4</v>
      </c>
      <c r="W160" s="95">
        <f t="shared" si="118"/>
        <v>3</v>
      </c>
      <c r="X160" s="95">
        <v>2</v>
      </c>
      <c r="Y160" s="95">
        <v>2200</v>
      </c>
      <c r="Z160" s="95">
        <v>0</v>
      </c>
      <c r="AA160" s="95">
        <v>0</v>
      </c>
      <c r="AB160" s="95">
        <v>0</v>
      </c>
      <c r="AC160" s="95">
        <v>0</v>
      </c>
      <c r="AD160" s="95">
        <v>1</v>
      </c>
      <c r="AE160" s="95">
        <v>1749</v>
      </c>
      <c r="AF160" s="95">
        <v>0</v>
      </c>
      <c r="AG160" s="95">
        <v>0</v>
      </c>
      <c r="AH160" s="95">
        <v>0</v>
      </c>
      <c r="AI160" s="95">
        <v>0</v>
      </c>
      <c r="AJ160" s="95">
        <v>1</v>
      </c>
      <c r="AK160" s="95">
        <v>1749</v>
      </c>
      <c r="AL160" s="14">
        <f t="shared" si="111"/>
        <v>37.8</v>
      </c>
      <c r="AM160" s="108">
        <f t="shared" si="119"/>
        <v>4</v>
      </c>
      <c r="AN160" s="95">
        <v>0</v>
      </c>
      <c r="AO160" s="95">
        <v>0</v>
      </c>
      <c r="AP160" s="95">
        <v>3</v>
      </c>
      <c r="AQ160" s="95">
        <v>2998</v>
      </c>
      <c r="AR160" s="95">
        <v>0</v>
      </c>
      <c r="AS160" s="95">
        <v>0</v>
      </c>
      <c r="AT160" s="95">
        <v>3</v>
      </c>
      <c r="AU160" s="95">
        <v>5448</v>
      </c>
      <c r="AV160" s="95">
        <v>0</v>
      </c>
      <c r="AW160" s="95">
        <v>0</v>
      </c>
      <c r="AX160" s="95">
        <v>1</v>
      </c>
      <c r="AY160" s="95">
        <v>1299</v>
      </c>
      <c r="AZ160" s="95">
        <v>0</v>
      </c>
      <c r="BA160" s="95">
        <v>0</v>
      </c>
      <c r="BB160" s="14">
        <f t="shared" si="112"/>
        <v>37.8</v>
      </c>
      <c r="BC160" s="108">
        <f t="shared" si="113"/>
        <v>7</v>
      </c>
      <c r="BD160" s="95">
        <v>1</v>
      </c>
      <c r="BE160" s="95">
        <v>1750</v>
      </c>
      <c r="BF160" s="95">
        <v>2</v>
      </c>
      <c r="BG160" s="95">
        <v>2699</v>
      </c>
      <c r="BH160" s="95">
        <v>1</v>
      </c>
      <c r="BI160" s="95">
        <v>1197</v>
      </c>
      <c r="BJ160" s="95">
        <v>1</v>
      </c>
      <c r="BK160" s="95">
        <v>1000</v>
      </c>
      <c r="BL160" s="95">
        <v>1</v>
      </c>
      <c r="BM160" s="95">
        <v>1788</v>
      </c>
      <c r="BN160" s="95">
        <v>0</v>
      </c>
      <c r="BO160" s="95">
        <v>0</v>
      </c>
      <c r="BP160" s="95">
        <v>2</v>
      </c>
      <c r="BQ160" s="95">
        <v>3500</v>
      </c>
      <c r="BR160" s="95">
        <v>0</v>
      </c>
      <c r="BS160" s="95">
        <v>0</v>
      </c>
      <c r="BT160" s="95">
        <v>6</v>
      </c>
      <c r="BU160" s="95">
        <v>14344</v>
      </c>
      <c r="BV160" s="95">
        <v>1</v>
      </c>
      <c r="BW160" s="95">
        <v>3000</v>
      </c>
      <c r="BX160" s="95"/>
      <c r="BY160" s="95"/>
      <c r="BZ160" s="14">
        <f t="shared" si="124"/>
        <v>59.4</v>
      </c>
      <c r="CA160" s="108">
        <f t="shared" si="120"/>
        <v>15</v>
      </c>
      <c r="CB160" s="152">
        <f t="shared" si="114"/>
        <v>167.4</v>
      </c>
      <c r="CC160" s="152">
        <f t="shared" si="115"/>
        <v>29</v>
      </c>
      <c r="CD160" s="174">
        <f t="shared" si="116"/>
        <v>0.173237753882915</v>
      </c>
      <c r="CE160" s="175">
        <f t="shared" si="121"/>
        <v>46921</v>
      </c>
      <c r="CF160" s="173">
        <v>25</v>
      </c>
      <c r="CG160" s="176">
        <f t="shared" si="122"/>
        <v>0.16</v>
      </c>
      <c r="CH160" s="177">
        <f t="shared" si="123"/>
        <v>0.46921</v>
      </c>
    </row>
    <row r="161" spans="1:86">
      <c r="A161" s="79" t="s">
        <v>111</v>
      </c>
      <c r="B161" s="11" t="s">
        <v>206</v>
      </c>
      <c r="C161" s="11"/>
      <c r="D161" s="11" t="s">
        <v>357</v>
      </c>
      <c r="E161" s="95">
        <v>754</v>
      </c>
      <c r="F161" s="79" t="s">
        <v>272</v>
      </c>
      <c r="G161" s="80">
        <v>4.05</v>
      </c>
      <c r="H161" s="81" t="s">
        <v>509</v>
      </c>
      <c r="I161" s="81">
        <v>15000</v>
      </c>
      <c r="J161" s="95">
        <v>2</v>
      </c>
      <c r="K161" s="95">
        <v>3778</v>
      </c>
      <c r="L161" s="95">
        <v>3</v>
      </c>
      <c r="M161" s="95">
        <v>2958</v>
      </c>
      <c r="N161" s="95">
        <v>0</v>
      </c>
      <c r="O161" s="95">
        <v>0</v>
      </c>
      <c r="P161" s="95">
        <v>0</v>
      </c>
      <c r="Q161" s="95">
        <v>0</v>
      </c>
      <c r="R161" s="95">
        <v>0</v>
      </c>
      <c r="S161" s="95">
        <v>2699</v>
      </c>
      <c r="T161" s="95">
        <v>2</v>
      </c>
      <c r="U161" s="95">
        <v>2880</v>
      </c>
      <c r="V161" s="14">
        <f t="shared" si="117"/>
        <v>24.3</v>
      </c>
      <c r="W161" s="95">
        <f t="shared" si="118"/>
        <v>7</v>
      </c>
      <c r="X161" s="95">
        <v>2</v>
      </c>
      <c r="Y161" s="95">
        <v>3200</v>
      </c>
      <c r="Z161" s="95">
        <v>1</v>
      </c>
      <c r="AA161" s="95">
        <v>1799</v>
      </c>
      <c r="AB161" s="95">
        <v>2</v>
      </c>
      <c r="AC161" s="95">
        <v>5048</v>
      </c>
      <c r="AD161" s="95">
        <v>0</v>
      </c>
      <c r="AE161" s="95">
        <v>0</v>
      </c>
      <c r="AF161" s="95">
        <v>1</v>
      </c>
      <c r="AG161" s="95">
        <v>1100</v>
      </c>
      <c r="AH161" s="95">
        <v>1</v>
      </c>
      <c r="AI161" s="95">
        <v>2299</v>
      </c>
      <c r="AJ161" s="95">
        <v>1</v>
      </c>
      <c r="AK161" s="95">
        <v>3699</v>
      </c>
      <c r="AL161" s="14">
        <f t="shared" si="111"/>
        <v>28.35</v>
      </c>
      <c r="AM161" s="108">
        <f t="shared" si="119"/>
        <v>8</v>
      </c>
      <c r="AN161" s="95">
        <v>0</v>
      </c>
      <c r="AO161" s="95">
        <v>0</v>
      </c>
      <c r="AP161" s="95">
        <v>1</v>
      </c>
      <c r="AQ161" s="95">
        <v>2499</v>
      </c>
      <c r="AR161" s="95">
        <v>1</v>
      </c>
      <c r="AS161" s="95">
        <v>2299</v>
      </c>
      <c r="AT161" s="95">
        <v>1</v>
      </c>
      <c r="AU161" s="95">
        <v>1349</v>
      </c>
      <c r="AV161" s="95">
        <v>3</v>
      </c>
      <c r="AW161" s="95">
        <v>4348</v>
      </c>
      <c r="AX161" s="95">
        <v>1</v>
      </c>
      <c r="AY161" s="95">
        <v>1199</v>
      </c>
      <c r="AZ161" s="95">
        <v>2</v>
      </c>
      <c r="BA161" s="95">
        <v>3948</v>
      </c>
      <c r="BB161" s="14">
        <f t="shared" si="112"/>
        <v>28.35</v>
      </c>
      <c r="BC161" s="108">
        <f t="shared" si="113"/>
        <v>9</v>
      </c>
      <c r="BD161" s="95">
        <v>2</v>
      </c>
      <c r="BE161" s="95">
        <v>3648</v>
      </c>
      <c r="BF161" s="95">
        <v>2</v>
      </c>
      <c r="BG161" s="95">
        <v>3290</v>
      </c>
      <c r="BH161" s="95">
        <v>2</v>
      </c>
      <c r="BI161" s="95">
        <v>2490</v>
      </c>
      <c r="BJ161" s="95">
        <v>2</v>
      </c>
      <c r="BK161" s="95">
        <v>3598</v>
      </c>
      <c r="BL161" s="95">
        <v>2</v>
      </c>
      <c r="BM161" s="95">
        <v>4728</v>
      </c>
      <c r="BN161" s="95">
        <v>1</v>
      </c>
      <c r="BO161" s="95">
        <v>1749</v>
      </c>
      <c r="BP161" s="95">
        <v>4</v>
      </c>
      <c r="BQ161" s="95">
        <v>6147</v>
      </c>
      <c r="BR161" s="95">
        <v>4</v>
      </c>
      <c r="BS161" s="95">
        <v>10296</v>
      </c>
      <c r="BT161" s="95">
        <v>3</v>
      </c>
      <c r="BU161" s="95">
        <v>9627</v>
      </c>
      <c r="BV161" s="95">
        <v>4</v>
      </c>
      <c r="BW161" s="95">
        <v>10766</v>
      </c>
      <c r="BX161" s="95"/>
      <c r="BY161" s="95"/>
      <c r="BZ161" s="14">
        <f t="shared" si="124"/>
        <v>44.55</v>
      </c>
      <c r="CA161" s="108">
        <f t="shared" si="120"/>
        <v>26</v>
      </c>
      <c r="CB161" s="152">
        <f t="shared" si="114"/>
        <v>125.55</v>
      </c>
      <c r="CC161" s="152">
        <f t="shared" si="115"/>
        <v>50</v>
      </c>
      <c r="CD161" s="174">
        <f t="shared" si="116"/>
        <v>0.398247710075667</v>
      </c>
      <c r="CE161" s="175">
        <f t="shared" si="121"/>
        <v>101441</v>
      </c>
      <c r="CF161" s="173">
        <v>4</v>
      </c>
      <c r="CG161" s="176">
        <f t="shared" si="122"/>
        <v>11.5</v>
      </c>
      <c r="CH161" s="177">
        <f t="shared" si="123"/>
        <v>1.01441</v>
      </c>
    </row>
    <row r="162" s="6" customFormat="1" spans="1:86">
      <c r="A162" s="79" t="s">
        <v>134</v>
      </c>
      <c r="B162" s="11" t="s">
        <v>206</v>
      </c>
      <c r="C162" s="11"/>
      <c r="D162" s="11" t="s">
        <v>357</v>
      </c>
      <c r="E162" s="95">
        <v>756</v>
      </c>
      <c r="F162" s="79" t="s">
        <v>273</v>
      </c>
      <c r="G162" s="80">
        <v>4.05</v>
      </c>
      <c r="H162" s="81" t="s">
        <v>510</v>
      </c>
      <c r="I162" s="81">
        <v>12000</v>
      </c>
      <c r="J162" s="95">
        <v>0</v>
      </c>
      <c r="K162" s="95">
        <v>0</v>
      </c>
      <c r="L162" s="95">
        <v>1</v>
      </c>
      <c r="M162" s="95">
        <v>2150</v>
      </c>
      <c r="N162" s="95">
        <v>0</v>
      </c>
      <c r="O162" s="95">
        <v>0</v>
      </c>
      <c r="P162" s="95">
        <v>0</v>
      </c>
      <c r="Q162" s="95">
        <v>0</v>
      </c>
      <c r="R162" s="95">
        <v>0</v>
      </c>
      <c r="S162" s="95">
        <v>0</v>
      </c>
      <c r="T162" s="95">
        <v>1</v>
      </c>
      <c r="U162" s="95">
        <v>1750</v>
      </c>
      <c r="V162" s="14">
        <f t="shared" si="117"/>
        <v>24.3</v>
      </c>
      <c r="W162" s="95">
        <f t="shared" si="118"/>
        <v>2</v>
      </c>
      <c r="X162" s="95">
        <v>0</v>
      </c>
      <c r="Y162" s="95">
        <v>0</v>
      </c>
      <c r="Z162" s="95">
        <v>0</v>
      </c>
      <c r="AA162" s="95">
        <v>0</v>
      </c>
      <c r="AB162" s="95">
        <v>0</v>
      </c>
      <c r="AC162" s="95">
        <v>0</v>
      </c>
      <c r="AD162" s="95">
        <v>0</v>
      </c>
      <c r="AE162" s="95">
        <v>0</v>
      </c>
      <c r="AF162" s="95">
        <v>0</v>
      </c>
      <c r="AG162" s="95">
        <v>0</v>
      </c>
      <c r="AH162" s="95">
        <v>0</v>
      </c>
      <c r="AI162" s="95">
        <v>0</v>
      </c>
      <c r="AJ162" s="95">
        <v>0</v>
      </c>
      <c r="AK162" s="95">
        <v>0</v>
      </c>
      <c r="AL162" s="14">
        <f t="shared" si="111"/>
        <v>28.35</v>
      </c>
      <c r="AM162" s="108">
        <f t="shared" si="119"/>
        <v>0</v>
      </c>
      <c r="AN162" s="95">
        <v>0</v>
      </c>
      <c r="AO162" s="95">
        <v>0</v>
      </c>
      <c r="AP162" s="95">
        <v>0</v>
      </c>
      <c r="AQ162" s="95">
        <v>0</v>
      </c>
      <c r="AR162" s="95">
        <v>0</v>
      </c>
      <c r="AS162" s="95">
        <v>0</v>
      </c>
      <c r="AT162" s="95">
        <v>0</v>
      </c>
      <c r="AU162" s="95">
        <v>0</v>
      </c>
      <c r="AV162" s="95">
        <v>2</v>
      </c>
      <c r="AW162" s="95">
        <v>1800</v>
      </c>
      <c r="AX162" s="95">
        <v>0</v>
      </c>
      <c r="AY162" s="95">
        <v>0</v>
      </c>
      <c r="AZ162" s="95">
        <v>0</v>
      </c>
      <c r="BA162" s="95">
        <v>0</v>
      </c>
      <c r="BB162" s="14">
        <f t="shared" si="112"/>
        <v>28.35</v>
      </c>
      <c r="BC162" s="108">
        <f t="shared" si="113"/>
        <v>2</v>
      </c>
      <c r="BD162" s="95">
        <v>0</v>
      </c>
      <c r="BE162" s="95">
        <v>0</v>
      </c>
      <c r="BF162" s="95">
        <v>0</v>
      </c>
      <c r="BG162" s="95">
        <v>0</v>
      </c>
      <c r="BH162" s="95">
        <v>0</v>
      </c>
      <c r="BI162" s="95">
        <v>0</v>
      </c>
      <c r="BJ162" s="95">
        <v>1</v>
      </c>
      <c r="BK162" s="95">
        <v>999</v>
      </c>
      <c r="BL162" s="95">
        <v>0</v>
      </c>
      <c r="BM162" s="95">
        <v>0</v>
      </c>
      <c r="BN162" s="95">
        <v>0</v>
      </c>
      <c r="BO162" s="95">
        <v>0</v>
      </c>
      <c r="BP162" s="95">
        <v>0</v>
      </c>
      <c r="BQ162" s="95">
        <v>0</v>
      </c>
      <c r="BR162" s="95">
        <v>1</v>
      </c>
      <c r="BS162" s="95">
        <v>1150</v>
      </c>
      <c r="BT162" s="95">
        <v>0</v>
      </c>
      <c r="BU162" s="95">
        <v>0</v>
      </c>
      <c r="BV162" s="95">
        <v>1</v>
      </c>
      <c r="BW162" s="95">
        <v>2969</v>
      </c>
      <c r="BX162" s="95">
        <v>0</v>
      </c>
      <c r="BY162" s="95">
        <v>0</v>
      </c>
      <c r="BZ162" s="14">
        <f t="shared" si="124"/>
        <v>44.55</v>
      </c>
      <c r="CA162" s="108">
        <f t="shared" si="120"/>
        <v>3</v>
      </c>
      <c r="CB162" s="152">
        <f t="shared" si="114"/>
        <v>125.55</v>
      </c>
      <c r="CC162" s="152">
        <f t="shared" si="115"/>
        <v>7</v>
      </c>
      <c r="CD162" s="174">
        <f t="shared" si="116"/>
        <v>0.0557546794105934</v>
      </c>
      <c r="CE162" s="175">
        <f t="shared" si="121"/>
        <v>10818</v>
      </c>
      <c r="CF162" s="173">
        <v>5</v>
      </c>
      <c r="CG162" s="176">
        <f t="shared" si="122"/>
        <v>0.4</v>
      </c>
      <c r="CH162" s="177">
        <f t="shared" si="123"/>
        <v>0.10818</v>
      </c>
    </row>
    <row r="163" s="7" customFormat="1" spans="1:86">
      <c r="A163" s="182" t="s">
        <v>134</v>
      </c>
      <c r="B163" s="183" t="s">
        <v>206</v>
      </c>
      <c r="C163" s="11"/>
      <c r="D163" s="11" t="s">
        <v>357</v>
      </c>
      <c r="E163" s="184"/>
      <c r="F163" s="182" t="s">
        <v>511</v>
      </c>
      <c r="G163" s="80">
        <v>4.05</v>
      </c>
      <c r="H163" s="81" t="s">
        <v>512</v>
      </c>
      <c r="I163" s="81">
        <v>10000</v>
      </c>
      <c r="J163" s="184">
        <v>0</v>
      </c>
      <c r="K163" s="184">
        <v>0</v>
      </c>
      <c r="L163" s="184">
        <v>0</v>
      </c>
      <c r="M163" s="184">
        <v>0</v>
      </c>
      <c r="N163" s="184">
        <v>0</v>
      </c>
      <c r="O163" s="184">
        <v>0</v>
      </c>
      <c r="P163" s="184">
        <v>0</v>
      </c>
      <c r="Q163" s="184">
        <v>0</v>
      </c>
      <c r="R163" s="184">
        <v>0</v>
      </c>
      <c r="S163" s="184">
        <v>0</v>
      </c>
      <c r="T163" s="184">
        <v>0</v>
      </c>
      <c r="U163" s="184">
        <v>0</v>
      </c>
      <c r="V163" s="14">
        <f t="shared" si="117"/>
        <v>24.3</v>
      </c>
      <c r="W163" s="95">
        <f t="shared" si="118"/>
        <v>0</v>
      </c>
      <c r="X163" s="184">
        <v>1</v>
      </c>
      <c r="Y163" s="184">
        <v>2299</v>
      </c>
      <c r="Z163" s="184">
        <v>0</v>
      </c>
      <c r="AA163" s="184">
        <v>0</v>
      </c>
      <c r="AB163" s="184">
        <v>1</v>
      </c>
      <c r="AC163" s="184">
        <v>1499</v>
      </c>
      <c r="AD163" s="184">
        <v>0</v>
      </c>
      <c r="AE163" s="184">
        <v>0</v>
      </c>
      <c r="AF163" s="184">
        <v>0</v>
      </c>
      <c r="AG163" s="184">
        <v>0</v>
      </c>
      <c r="AH163" s="184">
        <v>0</v>
      </c>
      <c r="AI163" s="184">
        <v>0</v>
      </c>
      <c r="AJ163" s="184">
        <v>0</v>
      </c>
      <c r="AK163" s="184">
        <v>0</v>
      </c>
      <c r="AL163" s="14">
        <f t="shared" si="111"/>
        <v>28.35</v>
      </c>
      <c r="AM163" s="108">
        <f t="shared" si="119"/>
        <v>2</v>
      </c>
      <c r="AN163" s="184">
        <v>0</v>
      </c>
      <c r="AO163" s="184">
        <v>0</v>
      </c>
      <c r="AP163" s="184">
        <v>0</v>
      </c>
      <c r="AQ163" s="184">
        <v>0</v>
      </c>
      <c r="AR163" s="184">
        <v>0</v>
      </c>
      <c r="AS163" s="184">
        <v>0</v>
      </c>
      <c r="AT163" s="184">
        <v>0</v>
      </c>
      <c r="AU163" s="184">
        <v>0</v>
      </c>
      <c r="AV163" s="184">
        <v>0</v>
      </c>
      <c r="AW163" s="184">
        <v>0</v>
      </c>
      <c r="AX163" s="95">
        <v>0</v>
      </c>
      <c r="AY163" s="95">
        <v>0</v>
      </c>
      <c r="AZ163" s="95">
        <v>0</v>
      </c>
      <c r="BA163" s="95">
        <v>0</v>
      </c>
      <c r="BB163" s="14">
        <f t="shared" si="112"/>
        <v>28.35</v>
      </c>
      <c r="BC163" s="108">
        <f t="shared" si="113"/>
        <v>0</v>
      </c>
      <c r="BD163" s="184">
        <v>0</v>
      </c>
      <c r="BE163" s="184">
        <v>0</v>
      </c>
      <c r="BF163" s="184">
        <v>0</v>
      </c>
      <c r="BG163" s="184">
        <v>0</v>
      </c>
      <c r="BH163" s="95">
        <v>0</v>
      </c>
      <c r="BI163" s="95">
        <v>0</v>
      </c>
      <c r="BJ163" s="184">
        <v>0</v>
      </c>
      <c r="BK163" s="184">
        <v>0</v>
      </c>
      <c r="BL163" s="184">
        <v>0</v>
      </c>
      <c r="BM163" s="184">
        <v>0</v>
      </c>
      <c r="BN163" s="184">
        <v>0</v>
      </c>
      <c r="BO163" s="184">
        <v>0</v>
      </c>
      <c r="BP163" s="184">
        <v>0</v>
      </c>
      <c r="BQ163" s="184">
        <v>0</v>
      </c>
      <c r="BR163" s="184">
        <v>0</v>
      </c>
      <c r="BS163" s="184">
        <v>0</v>
      </c>
      <c r="BT163" s="184">
        <v>0</v>
      </c>
      <c r="BU163" s="184">
        <v>0</v>
      </c>
      <c r="BV163" s="184">
        <v>0</v>
      </c>
      <c r="BW163" s="184">
        <v>0</v>
      </c>
      <c r="BX163" s="184">
        <v>0</v>
      </c>
      <c r="BY163" s="184">
        <v>0</v>
      </c>
      <c r="BZ163" s="14">
        <f t="shared" si="124"/>
        <v>44.55</v>
      </c>
      <c r="CA163" s="108">
        <f>BD163+BF163+BH163+BJ163+BL163+BN163+BP163+BR163+BT163+BV163+BX163</f>
        <v>0</v>
      </c>
      <c r="CB163" s="152">
        <f t="shared" si="114"/>
        <v>125.55</v>
      </c>
      <c r="CC163" s="152">
        <f t="shared" si="115"/>
        <v>2</v>
      </c>
      <c r="CD163" s="174">
        <f t="shared" si="116"/>
        <v>0.0159299084030267</v>
      </c>
      <c r="CE163" s="175">
        <f t="shared" si="121"/>
        <v>3798</v>
      </c>
      <c r="CF163" s="173">
        <v>0</v>
      </c>
      <c r="CG163" s="176" t="e">
        <f t="shared" si="122"/>
        <v>#DIV/0!</v>
      </c>
      <c r="CH163" s="177">
        <f t="shared" si="123"/>
        <v>0.03798</v>
      </c>
    </row>
    <row r="164" s="7" customFormat="1" spans="1:86">
      <c r="A164" s="182" t="s">
        <v>134</v>
      </c>
      <c r="B164" s="183" t="s">
        <v>206</v>
      </c>
      <c r="C164" s="11"/>
      <c r="D164" s="11" t="s">
        <v>486</v>
      </c>
      <c r="E164" s="184">
        <v>7377</v>
      </c>
      <c r="F164" s="182" t="s">
        <v>279</v>
      </c>
      <c r="G164" s="80">
        <v>4.05</v>
      </c>
      <c r="H164" s="81" t="s">
        <v>513</v>
      </c>
      <c r="I164" s="81">
        <v>15000</v>
      </c>
      <c r="J164" s="184">
        <v>0</v>
      </c>
      <c r="K164" s="184">
        <v>0</v>
      </c>
      <c r="L164" s="184">
        <v>0</v>
      </c>
      <c r="M164" s="184">
        <v>0</v>
      </c>
      <c r="N164" s="184">
        <v>4</v>
      </c>
      <c r="O164" s="184">
        <v>5368</v>
      </c>
      <c r="P164" s="184">
        <v>2</v>
      </c>
      <c r="Q164" s="184">
        <v>2349</v>
      </c>
      <c r="R164" s="184">
        <v>6</v>
      </c>
      <c r="S164" s="184">
        <v>6847</v>
      </c>
      <c r="T164" s="184">
        <v>3</v>
      </c>
      <c r="U164" s="184">
        <v>3278</v>
      </c>
      <c r="V164" s="14">
        <f t="shared" si="117"/>
        <v>24.3</v>
      </c>
      <c r="W164" s="95">
        <f t="shared" si="118"/>
        <v>15</v>
      </c>
      <c r="X164" s="184">
        <v>0</v>
      </c>
      <c r="Y164" s="184">
        <v>0</v>
      </c>
      <c r="Z164" s="184">
        <v>5</v>
      </c>
      <c r="AA164" s="184">
        <v>4787</v>
      </c>
      <c r="AB164" s="184">
        <v>7</v>
      </c>
      <c r="AC164" s="184">
        <v>7336</v>
      </c>
      <c r="AD164" s="184">
        <v>9</v>
      </c>
      <c r="AE164" s="184">
        <v>7696</v>
      </c>
      <c r="AF164" s="184">
        <v>9</v>
      </c>
      <c r="AG164" s="184">
        <v>11466</v>
      </c>
      <c r="AH164" s="184">
        <v>15</v>
      </c>
      <c r="AI164" s="184">
        <v>16423</v>
      </c>
      <c r="AJ164" s="184">
        <v>4</v>
      </c>
      <c r="AK164" s="184">
        <v>3798</v>
      </c>
      <c r="AL164" s="14">
        <f t="shared" si="111"/>
        <v>28.35</v>
      </c>
      <c r="AM164" s="108">
        <f t="shared" si="119"/>
        <v>49</v>
      </c>
      <c r="AN164" s="184">
        <v>2</v>
      </c>
      <c r="AO164" s="184">
        <v>2119</v>
      </c>
      <c r="AP164" s="184">
        <v>2</v>
      </c>
      <c r="AQ164" s="184">
        <v>2719</v>
      </c>
      <c r="AR164" s="184">
        <v>3</v>
      </c>
      <c r="AS164" s="184">
        <v>4119</v>
      </c>
      <c r="AT164" s="184">
        <v>1</v>
      </c>
      <c r="AU164" s="184">
        <v>1150</v>
      </c>
      <c r="AV164" s="184">
        <v>1</v>
      </c>
      <c r="AW164" s="184">
        <v>1650</v>
      </c>
      <c r="AX164" s="95">
        <v>0</v>
      </c>
      <c r="AY164" s="95">
        <v>0</v>
      </c>
      <c r="AZ164" s="95">
        <v>0</v>
      </c>
      <c r="BA164" s="95">
        <v>0</v>
      </c>
      <c r="BB164" s="14">
        <f t="shared" si="112"/>
        <v>28.35</v>
      </c>
      <c r="BC164" s="108">
        <f t="shared" si="113"/>
        <v>9</v>
      </c>
      <c r="BD164" s="184">
        <v>0</v>
      </c>
      <c r="BE164" s="184">
        <v>0</v>
      </c>
      <c r="BF164" s="184">
        <v>0</v>
      </c>
      <c r="BG164" s="184">
        <v>0</v>
      </c>
      <c r="BH164" s="95">
        <v>0</v>
      </c>
      <c r="BI164" s="95">
        <v>0</v>
      </c>
      <c r="BJ164" s="184">
        <v>0</v>
      </c>
      <c r="BK164" s="184">
        <v>0</v>
      </c>
      <c r="BL164" s="184">
        <v>0</v>
      </c>
      <c r="BM164" s="184">
        <v>0</v>
      </c>
      <c r="BN164" s="184">
        <v>0</v>
      </c>
      <c r="BO164" s="184">
        <v>0</v>
      </c>
      <c r="BP164" s="184">
        <v>1</v>
      </c>
      <c r="BQ164" s="184">
        <v>3499</v>
      </c>
      <c r="BR164" s="184">
        <v>0</v>
      </c>
      <c r="BS164" s="184">
        <v>0</v>
      </c>
      <c r="BT164" s="184">
        <v>0</v>
      </c>
      <c r="BU164" s="184">
        <v>0</v>
      </c>
      <c r="BV164" s="184">
        <v>0</v>
      </c>
      <c r="BW164" s="184">
        <v>0</v>
      </c>
      <c r="BX164" s="184">
        <v>0</v>
      </c>
      <c r="BY164" s="184">
        <v>0</v>
      </c>
      <c r="BZ164" s="14">
        <f t="shared" si="124"/>
        <v>44.55</v>
      </c>
      <c r="CA164" s="108">
        <f>BD164+BF164+BH164+BJ164+BL164+BN164+BP164+BR164+BT164+BV164+BX164</f>
        <v>1</v>
      </c>
      <c r="CB164" s="152">
        <f t="shared" si="114"/>
        <v>125.55</v>
      </c>
      <c r="CC164" s="152">
        <f t="shared" si="115"/>
        <v>74</v>
      </c>
      <c r="CD164" s="174">
        <f t="shared" si="116"/>
        <v>0.589406610911987</v>
      </c>
      <c r="CE164" s="175">
        <f t="shared" si="121"/>
        <v>84604</v>
      </c>
      <c r="CF164" s="173">
        <v>0</v>
      </c>
      <c r="CG164" s="176" t="e">
        <f t="shared" si="122"/>
        <v>#DIV/0!</v>
      </c>
      <c r="CH164" s="177">
        <f t="shared" si="123"/>
        <v>0.84604</v>
      </c>
    </row>
    <row r="165" s="7" customFormat="1" spans="1:86">
      <c r="A165" s="182" t="s">
        <v>319</v>
      </c>
      <c r="B165" s="183" t="s">
        <v>206</v>
      </c>
      <c r="C165" s="11"/>
      <c r="D165" s="11" t="s">
        <v>486</v>
      </c>
      <c r="E165" s="184">
        <v>8677</v>
      </c>
      <c r="F165" s="182" t="s">
        <v>514</v>
      </c>
      <c r="G165" s="80">
        <v>3</v>
      </c>
      <c r="H165" s="81"/>
      <c r="I165" s="81"/>
      <c r="J165" s="184">
        <v>0</v>
      </c>
      <c r="K165" s="184">
        <v>0</v>
      </c>
      <c r="L165" s="184">
        <v>0</v>
      </c>
      <c r="M165" s="184">
        <v>0</v>
      </c>
      <c r="N165" s="184">
        <v>2</v>
      </c>
      <c r="O165" s="184">
        <v>3598</v>
      </c>
      <c r="P165" s="184">
        <v>2</v>
      </c>
      <c r="Q165" s="184">
        <v>4797</v>
      </c>
      <c r="R165" s="184">
        <v>1</v>
      </c>
      <c r="S165" s="184">
        <v>1499</v>
      </c>
      <c r="T165" s="184">
        <v>0</v>
      </c>
      <c r="U165" s="184">
        <v>0</v>
      </c>
      <c r="V165" s="14">
        <f t="shared" si="117"/>
        <v>18</v>
      </c>
      <c r="W165" s="95">
        <f t="shared" si="118"/>
        <v>5</v>
      </c>
      <c r="X165" s="184">
        <v>0</v>
      </c>
      <c r="Y165" s="184">
        <v>0</v>
      </c>
      <c r="Z165" s="184">
        <v>0</v>
      </c>
      <c r="AA165" s="184">
        <v>0</v>
      </c>
      <c r="AB165" s="184">
        <v>0</v>
      </c>
      <c r="AC165" s="184">
        <v>0</v>
      </c>
      <c r="AD165" s="184">
        <v>2</v>
      </c>
      <c r="AE165" s="184">
        <v>5698</v>
      </c>
      <c r="AF165" s="95">
        <v>0</v>
      </c>
      <c r="AG165" s="184">
        <v>0</v>
      </c>
      <c r="AH165" s="95">
        <v>0</v>
      </c>
      <c r="AI165" s="184">
        <v>0</v>
      </c>
      <c r="AJ165" s="95">
        <v>0</v>
      </c>
      <c r="AK165" s="184">
        <v>0</v>
      </c>
      <c r="AL165" s="14">
        <f t="shared" si="111"/>
        <v>21</v>
      </c>
      <c r="AM165" s="108">
        <f t="shared" si="119"/>
        <v>2</v>
      </c>
      <c r="AN165" s="184">
        <v>1</v>
      </c>
      <c r="AO165" s="184">
        <v>1999</v>
      </c>
      <c r="AP165" s="184">
        <v>2</v>
      </c>
      <c r="AQ165" s="184">
        <v>2499</v>
      </c>
      <c r="AR165" s="184">
        <v>0</v>
      </c>
      <c r="AS165" s="184">
        <v>0</v>
      </c>
      <c r="AT165" s="184">
        <v>0</v>
      </c>
      <c r="AU165" s="184">
        <v>0</v>
      </c>
      <c r="AV165" s="184">
        <v>0</v>
      </c>
      <c r="AW165" s="184">
        <v>0</v>
      </c>
      <c r="AX165" s="95">
        <v>0</v>
      </c>
      <c r="AY165" s="95">
        <v>0</v>
      </c>
      <c r="AZ165" s="184">
        <v>1</v>
      </c>
      <c r="BA165" s="184">
        <v>3299</v>
      </c>
      <c r="BB165" s="14">
        <f t="shared" si="112"/>
        <v>21</v>
      </c>
      <c r="BC165" s="108">
        <f t="shared" si="113"/>
        <v>4</v>
      </c>
      <c r="BD165" s="184">
        <v>0</v>
      </c>
      <c r="BE165" s="184">
        <v>0</v>
      </c>
      <c r="BF165" s="184">
        <v>0</v>
      </c>
      <c r="BG165" s="184">
        <v>0</v>
      </c>
      <c r="BH165" s="184">
        <v>0</v>
      </c>
      <c r="BI165" s="184">
        <v>0</v>
      </c>
      <c r="BJ165" s="184">
        <v>0</v>
      </c>
      <c r="BK165" s="184">
        <v>0</v>
      </c>
      <c r="BL165" s="184">
        <v>1</v>
      </c>
      <c r="BM165" s="184">
        <v>1999</v>
      </c>
      <c r="BN165" s="184">
        <v>0</v>
      </c>
      <c r="BO165" s="184">
        <v>0</v>
      </c>
      <c r="BP165" s="184">
        <v>1</v>
      </c>
      <c r="BQ165" s="184">
        <v>2499</v>
      </c>
      <c r="BR165" s="184">
        <v>4</v>
      </c>
      <c r="BS165" s="184">
        <v>10197</v>
      </c>
      <c r="BT165" s="184">
        <v>0</v>
      </c>
      <c r="BU165" s="184">
        <v>0</v>
      </c>
      <c r="BV165" s="184">
        <v>0</v>
      </c>
      <c r="BW165" s="184">
        <v>0</v>
      </c>
      <c r="BX165" s="184"/>
      <c r="BY165" s="184"/>
      <c r="BZ165" s="14">
        <f t="shared" si="124"/>
        <v>33</v>
      </c>
      <c r="CA165" s="108">
        <f>BD165+BF165+BH165+BJ165+BL165+BN165+BP165+BR165+BT165+BV165+BX165</f>
        <v>6</v>
      </c>
      <c r="CB165" s="152">
        <f t="shared" si="114"/>
        <v>93</v>
      </c>
      <c r="CC165" s="152">
        <f t="shared" si="115"/>
        <v>17</v>
      </c>
      <c r="CD165" s="174">
        <f t="shared" si="116"/>
        <v>0.182795698924731</v>
      </c>
      <c r="CE165" s="175">
        <f t="shared" si="121"/>
        <v>38084</v>
      </c>
      <c r="CF165" s="173">
        <v>0</v>
      </c>
      <c r="CG165" s="176" t="e">
        <f t="shared" si="122"/>
        <v>#DIV/0!</v>
      </c>
      <c r="CH165" s="177">
        <f t="shared" si="123"/>
        <v>0.38084</v>
      </c>
    </row>
    <row r="166" s="7" customFormat="1" spans="1:86">
      <c r="A166" s="182" t="s">
        <v>319</v>
      </c>
      <c r="B166" s="183" t="s">
        <v>206</v>
      </c>
      <c r="C166" s="11"/>
      <c r="D166" s="11" t="s">
        <v>486</v>
      </c>
      <c r="E166" s="184">
        <v>8678</v>
      </c>
      <c r="F166" s="182" t="s">
        <v>515</v>
      </c>
      <c r="G166" s="80">
        <v>3</v>
      </c>
      <c r="H166" s="81"/>
      <c r="I166" s="81"/>
      <c r="J166" s="184">
        <v>0</v>
      </c>
      <c r="K166" s="184">
        <v>0</v>
      </c>
      <c r="L166" s="184">
        <v>0</v>
      </c>
      <c r="M166" s="184">
        <v>0</v>
      </c>
      <c r="N166" s="184">
        <v>1</v>
      </c>
      <c r="O166" s="184">
        <v>3499</v>
      </c>
      <c r="P166" s="184">
        <v>0</v>
      </c>
      <c r="Q166" s="184">
        <v>0</v>
      </c>
      <c r="R166" s="184">
        <v>0</v>
      </c>
      <c r="S166" s="184">
        <v>0</v>
      </c>
      <c r="T166" s="184">
        <v>0</v>
      </c>
      <c r="U166" s="184">
        <v>0</v>
      </c>
      <c r="V166" s="14">
        <f t="shared" si="117"/>
        <v>18</v>
      </c>
      <c r="W166" s="95">
        <f t="shared" si="118"/>
        <v>1</v>
      </c>
      <c r="X166" s="184">
        <v>0</v>
      </c>
      <c r="Y166" s="184">
        <v>0</v>
      </c>
      <c r="Z166" s="184">
        <v>0</v>
      </c>
      <c r="AA166" s="184">
        <v>0</v>
      </c>
      <c r="AB166" s="184">
        <v>0</v>
      </c>
      <c r="AC166" s="184">
        <v>0</v>
      </c>
      <c r="AD166" s="95">
        <v>0</v>
      </c>
      <c r="AE166" s="184">
        <v>0</v>
      </c>
      <c r="AF166" s="95">
        <v>0</v>
      </c>
      <c r="AG166" s="184">
        <v>0</v>
      </c>
      <c r="AH166" s="95">
        <v>0</v>
      </c>
      <c r="AI166" s="184">
        <v>0</v>
      </c>
      <c r="AJ166" s="95">
        <v>0</v>
      </c>
      <c r="AK166" s="184">
        <v>0</v>
      </c>
      <c r="AL166" s="14">
        <f t="shared" si="111"/>
        <v>21</v>
      </c>
      <c r="AM166" s="108">
        <f t="shared" si="119"/>
        <v>0</v>
      </c>
      <c r="AN166" s="184">
        <v>1</v>
      </c>
      <c r="AO166" s="184">
        <v>1999</v>
      </c>
      <c r="AP166" s="184">
        <v>0</v>
      </c>
      <c r="AQ166" s="184">
        <v>0</v>
      </c>
      <c r="AR166" s="184">
        <v>0</v>
      </c>
      <c r="AS166" s="184">
        <v>0</v>
      </c>
      <c r="AT166" s="184">
        <v>1</v>
      </c>
      <c r="AU166" s="184">
        <v>3500</v>
      </c>
      <c r="AV166" s="184">
        <v>2</v>
      </c>
      <c r="AW166" s="184">
        <v>7498</v>
      </c>
      <c r="AX166" s="95">
        <v>0</v>
      </c>
      <c r="AY166" s="95">
        <v>0</v>
      </c>
      <c r="AZ166" s="184">
        <v>2</v>
      </c>
      <c r="BA166" s="184">
        <v>4998</v>
      </c>
      <c r="BB166" s="14">
        <f t="shared" si="112"/>
        <v>21</v>
      </c>
      <c r="BC166" s="108">
        <f t="shared" si="113"/>
        <v>6</v>
      </c>
      <c r="BD166" s="184">
        <v>0</v>
      </c>
      <c r="BE166" s="184">
        <v>0</v>
      </c>
      <c r="BF166" s="184">
        <v>2</v>
      </c>
      <c r="BG166" s="184">
        <v>4598</v>
      </c>
      <c r="BH166" s="184">
        <v>0</v>
      </c>
      <c r="BI166" s="184">
        <v>0</v>
      </c>
      <c r="BJ166" s="184">
        <v>0</v>
      </c>
      <c r="BK166" s="184">
        <v>0</v>
      </c>
      <c r="BL166" s="184">
        <v>0</v>
      </c>
      <c r="BM166" s="184">
        <v>0</v>
      </c>
      <c r="BN166" s="184">
        <v>0</v>
      </c>
      <c r="BO166" s="184">
        <v>0</v>
      </c>
      <c r="BP166" s="184">
        <v>3</v>
      </c>
      <c r="BQ166" s="184">
        <v>10196</v>
      </c>
      <c r="BR166" s="184">
        <v>0</v>
      </c>
      <c r="BS166" s="184">
        <v>0</v>
      </c>
      <c r="BT166" s="184">
        <v>0</v>
      </c>
      <c r="BU166" s="184">
        <v>0</v>
      </c>
      <c r="BV166" s="184">
        <v>3</v>
      </c>
      <c r="BW166" s="184">
        <v>10397</v>
      </c>
      <c r="BX166" s="184"/>
      <c r="BY166" s="184"/>
      <c r="BZ166" s="14">
        <f t="shared" si="124"/>
        <v>33</v>
      </c>
      <c r="CA166" s="108">
        <f>BD166+BF166+BH166+BJ166+BL166+BN166+BP166+BR166+BT166+BV166+BX166</f>
        <v>8</v>
      </c>
      <c r="CB166" s="152">
        <f t="shared" si="114"/>
        <v>93</v>
      </c>
      <c r="CC166" s="152">
        <f t="shared" si="115"/>
        <v>15</v>
      </c>
      <c r="CD166" s="174">
        <f t="shared" si="116"/>
        <v>0.161290322580645</v>
      </c>
      <c r="CE166" s="175">
        <f t="shared" si="121"/>
        <v>46685</v>
      </c>
      <c r="CF166" s="173">
        <v>0</v>
      </c>
      <c r="CG166" s="176" t="e">
        <f t="shared" si="122"/>
        <v>#DIV/0!</v>
      </c>
      <c r="CH166" s="177">
        <f t="shared" si="123"/>
        <v>0.46685</v>
      </c>
    </row>
    <row r="167" spans="1:86">
      <c r="A167" s="79" t="s">
        <v>25</v>
      </c>
      <c r="B167" s="11" t="s">
        <v>213</v>
      </c>
      <c r="C167" s="11"/>
      <c r="D167" s="11" t="s">
        <v>486</v>
      </c>
      <c r="E167" s="95">
        <v>103</v>
      </c>
      <c r="F167" s="79" t="s">
        <v>296</v>
      </c>
      <c r="G167" s="80">
        <v>4.05</v>
      </c>
      <c r="H167" s="81" t="s">
        <v>516</v>
      </c>
      <c r="I167" s="81">
        <v>16000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1</v>
      </c>
      <c r="Q167" s="95">
        <v>2000</v>
      </c>
      <c r="R167" s="95">
        <v>0</v>
      </c>
      <c r="S167" s="95">
        <v>0</v>
      </c>
      <c r="T167" s="95">
        <v>0</v>
      </c>
      <c r="U167" s="95">
        <v>0</v>
      </c>
      <c r="V167" s="14">
        <f t="shared" si="117"/>
        <v>24.3</v>
      </c>
      <c r="W167" s="95">
        <f t="shared" si="118"/>
        <v>1</v>
      </c>
      <c r="X167" s="95"/>
      <c r="Y167" s="95"/>
      <c r="Z167" s="95">
        <v>0</v>
      </c>
      <c r="AA167" s="95">
        <v>0</v>
      </c>
      <c r="AB167" s="95">
        <v>1</v>
      </c>
      <c r="AC167" s="95">
        <v>3000</v>
      </c>
      <c r="AD167" s="95">
        <v>1</v>
      </c>
      <c r="AE167" s="95">
        <v>3000</v>
      </c>
      <c r="AF167" s="95">
        <v>2</v>
      </c>
      <c r="AG167" s="95">
        <v>4000</v>
      </c>
      <c r="AH167" s="95">
        <v>1</v>
      </c>
      <c r="AI167" s="95">
        <v>4000</v>
      </c>
      <c r="AJ167" s="95">
        <v>2</v>
      </c>
      <c r="AK167" s="95">
        <v>6000</v>
      </c>
      <c r="AL167" s="14">
        <f t="shared" si="111"/>
        <v>28.35</v>
      </c>
      <c r="AM167" s="108">
        <f t="shared" si="119"/>
        <v>7</v>
      </c>
      <c r="AN167" s="95">
        <v>1</v>
      </c>
      <c r="AO167" s="95">
        <v>3000</v>
      </c>
      <c r="AP167" s="95"/>
      <c r="AQ167" s="95"/>
      <c r="AR167" s="95"/>
      <c r="AS167" s="95"/>
      <c r="AT167" s="95">
        <v>2</v>
      </c>
      <c r="AU167" s="95">
        <v>5000</v>
      </c>
      <c r="AV167" s="95">
        <v>0</v>
      </c>
      <c r="AW167" s="95">
        <v>0</v>
      </c>
      <c r="AX167" s="95">
        <v>0</v>
      </c>
      <c r="AY167" s="95">
        <v>0</v>
      </c>
      <c r="AZ167" s="95">
        <v>1</v>
      </c>
      <c r="BA167" s="95">
        <v>3000</v>
      </c>
      <c r="BB167" s="14">
        <f t="shared" si="112"/>
        <v>28.35</v>
      </c>
      <c r="BC167" s="108">
        <f t="shared" si="113"/>
        <v>4</v>
      </c>
      <c r="BD167" s="95">
        <v>0</v>
      </c>
      <c r="BE167" s="95">
        <v>0</v>
      </c>
      <c r="BF167" s="95">
        <v>1</v>
      </c>
      <c r="BG167" s="95">
        <v>1000</v>
      </c>
      <c r="BH167" s="95">
        <v>1</v>
      </c>
      <c r="BI167" s="95">
        <v>2000</v>
      </c>
      <c r="BJ167" s="95">
        <v>1</v>
      </c>
      <c r="BK167" s="95">
        <v>2000</v>
      </c>
      <c r="BL167" s="95">
        <v>1</v>
      </c>
      <c r="BM167" s="95">
        <v>2000</v>
      </c>
      <c r="BN167" s="95">
        <v>1</v>
      </c>
      <c r="BO167" s="95">
        <v>2000</v>
      </c>
      <c r="BP167" s="95">
        <v>1</v>
      </c>
      <c r="BQ167" s="95">
        <v>3000</v>
      </c>
      <c r="BR167" s="95">
        <v>2</v>
      </c>
      <c r="BS167" s="95">
        <v>5000</v>
      </c>
      <c r="BT167" s="95">
        <v>1</v>
      </c>
      <c r="BU167" s="95">
        <v>4000</v>
      </c>
      <c r="BV167" s="95"/>
      <c r="BW167" s="95"/>
      <c r="BX167" s="95">
        <v>2</v>
      </c>
      <c r="BY167" s="202">
        <v>6000</v>
      </c>
      <c r="BZ167" s="14">
        <f t="shared" si="124"/>
        <v>44.55</v>
      </c>
      <c r="CA167" s="108">
        <f>BD167+BF167+BH167+BJ167+BL167+BN167+BP167+BR167+BT167+BV167+BX167</f>
        <v>11</v>
      </c>
      <c r="CB167" s="152">
        <f t="shared" si="114"/>
        <v>125.55</v>
      </c>
      <c r="CC167" s="152">
        <f t="shared" si="115"/>
        <v>23</v>
      </c>
      <c r="CD167" s="174">
        <f t="shared" si="116"/>
        <v>0.183193946634807</v>
      </c>
      <c r="CE167" s="175">
        <f t="shared" si="121"/>
        <v>60000</v>
      </c>
      <c r="CF167" s="173">
        <v>0</v>
      </c>
      <c r="CG167" s="176" t="e">
        <f t="shared" si="122"/>
        <v>#DIV/0!</v>
      </c>
      <c r="CH167" s="177">
        <f t="shared" si="123"/>
        <v>0.6</v>
      </c>
    </row>
    <row r="168" spans="1:86">
      <c r="A168" s="12" t="s">
        <v>320</v>
      </c>
      <c r="B168" s="11" t="s">
        <v>213</v>
      </c>
      <c r="C168" s="11"/>
      <c r="D168" s="11" t="s">
        <v>357</v>
      </c>
      <c r="E168" s="95">
        <v>106</v>
      </c>
      <c r="F168" s="79" t="s">
        <v>297</v>
      </c>
      <c r="G168" s="80">
        <v>4.05</v>
      </c>
      <c r="H168" s="81" t="s">
        <v>517</v>
      </c>
      <c r="I168" s="81" t="s">
        <v>426</v>
      </c>
      <c r="J168" s="95">
        <v>2</v>
      </c>
      <c r="K168" s="95">
        <v>3000</v>
      </c>
      <c r="L168" s="95"/>
      <c r="M168" s="95"/>
      <c r="N168" s="95"/>
      <c r="O168" s="95"/>
      <c r="P168" s="95">
        <v>0</v>
      </c>
      <c r="Q168" s="95">
        <v>0</v>
      </c>
      <c r="R168" s="95">
        <v>2</v>
      </c>
      <c r="S168" s="95">
        <v>6000</v>
      </c>
      <c r="T168" s="95">
        <v>2</v>
      </c>
      <c r="U168" s="95">
        <v>6000</v>
      </c>
      <c r="V168" s="14">
        <f t="shared" si="117"/>
        <v>24.3</v>
      </c>
      <c r="W168" s="95">
        <f t="shared" si="118"/>
        <v>6</v>
      </c>
      <c r="X168" s="95"/>
      <c r="Y168" s="95"/>
      <c r="Z168" s="95">
        <v>0</v>
      </c>
      <c r="AA168" s="95">
        <v>0</v>
      </c>
      <c r="AB168" s="95">
        <v>0</v>
      </c>
      <c r="AC168" s="95">
        <v>0</v>
      </c>
      <c r="AD168" s="95">
        <v>2</v>
      </c>
      <c r="AE168" s="95">
        <v>5000</v>
      </c>
      <c r="AF168" s="95">
        <v>0</v>
      </c>
      <c r="AG168" s="95">
        <v>0</v>
      </c>
      <c r="AH168" s="95">
        <v>1</v>
      </c>
      <c r="AI168" s="95">
        <v>3000</v>
      </c>
      <c r="AJ168" s="95">
        <v>0</v>
      </c>
      <c r="AK168" s="95">
        <v>0</v>
      </c>
      <c r="AL168" s="14">
        <f>(G168*7)</f>
        <v>28.35</v>
      </c>
      <c r="AM168" s="108">
        <f t="shared" si="119"/>
        <v>3</v>
      </c>
      <c r="AN168" s="95">
        <v>0</v>
      </c>
      <c r="AO168" s="95">
        <v>0</v>
      </c>
      <c r="AP168" s="95"/>
      <c r="AQ168" s="95"/>
      <c r="AR168" s="95"/>
      <c r="AS168" s="95"/>
      <c r="AT168" s="95">
        <v>0</v>
      </c>
      <c r="AU168" s="95">
        <v>0</v>
      </c>
      <c r="AV168" s="95">
        <v>1</v>
      </c>
      <c r="AW168" s="95">
        <v>2000</v>
      </c>
      <c r="AX168" s="95">
        <v>4</v>
      </c>
      <c r="AY168" s="95">
        <v>8000</v>
      </c>
      <c r="AZ168" s="95">
        <v>0</v>
      </c>
      <c r="BA168" s="95">
        <v>-2000</v>
      </c>
      <c r="BB168" s="14">
        <f>(G168*7)</f>
        <v>28.35</v>
      </c>
      <c r="BC168" s="108">
        <f>AN168+AP168+AR168+AT168+AV168+AX168+AZ168</f>
        <v>5</v>
      </c>
      <c r="BD168" s="95">
        <v>3</v>
      </c>
      <c r="BE168" s="95">
        <v>6000</v>
      </c>
      <c r="BF168" s="95">
        <v>0</v>
      </c>
      <c r="BG168" s="95">
        <v>0</v>
      </c>
      <c r="BH168" s="95">
        <v>0</v>
      </c>
      <c r="BI168" s="95">
        <v>0</v>
      </c>
      <c r="BJ168" s="95">
        <v>0</v>
      </c>
      <c r="BK168" s="95">
        <v>0</v>
      </c>
      <c r="BL168" s="95">
        <v>0</v>
      </c>
      <c r="BM168" s="95">
        <v>0</v>
      </c>
      <c r="BN168" s="95">
        <v>0</v>
      </c>
      <c r="BO168" s="95">
        <v>0</v>
      </c>
      <c r="BP168" s="95">
        <v>3</v>
      </c>
      <c r="BQ168" s="127">
        <v>8000</v>
      </c>
      <c r="BR168" s="95">
        <v>0</v>
      </c>
      <c r="BS168" s="95">
        <v>0</v>
      </c>
      <c r="BT168" s="95">
        <v>5</v>
      </c>
      <c r="BU168" s="95">
        <v>10000</v>
      </c>
      <c r="BV168" s="95"/>
      <c r="BW168" s="95"/>
      <c r="BX168" s="95"/>
      <c r="BY168" s="95"/>
      <c r="BZ168" s="14">
        <f t="shared" si="124"/>
        <v>44.55</v>
      </c>
      <c r="CA168" s="108">
        <f>BD168+BF168+BH168+BJ168+BL168+BN168+BP168+BR168+BT168+BV168+BX168</f>
        <v>11</v>
      </c>
      <c r="CB168" s="152">
        <f>V168+AL168+BB168+BZ168</f>
        <v>125.55</v>
      </c>
      <c r="CC168" s="152">
        <f>W168+AM168+BC168+CA168</f>
        <v>25</v>
      </c>
      <c r="CD168" s="174">
        <f>CC168/CB168</f>
        <v>0.199123855037834</v>
      </c>
      <c r="CE168" s="175">
        <f t="shared" si="121"/>
        <v>55000</v>
      </c>
      <c r="CF168" s="173">
        <v>0</v>
      </c>
      <c r="CG168" s="176" t="e">
        <f t="shared" si="122"/>
        <v>#DIV/0!</v>
      </c>
      <c r="CH168" s="177">
        <f t="shared" si="123"/>
        <v>0.55</v>
      </c>
    </row>
    <row r="170" s="6" customFormat="1" spans="1:83">
      <c r="A170" s="185" t="s">
        <v>25</v>
      </c>
      <c r="B170" s="186" t="s">
        <v>26</v>
      </c>
      <c r="C170" s="186"/>
      <c r="D170" s="186"/>
      <c r="E170" s="187" t="s">
        <v>27</v>
      </c>
      <c r="F170" s="188" t="s">
        <v>328</v>
      </c>
      <c r="G170" s="189">
        <v>6</v>
      </c>
      <c r="H170" s="189"/>
      <c r="I170" s="189"/>
      <c r="J170" s="190">
        <v>0</v>
      </c>
      <c r="K170" s="190"/>
      <c r="L170" s="190">
        <v>0</v>
      </c>
      <c r="M170" s="190"/>
      <c r="N170" s="190">
        <v>0</v>
      </c>
      <c r="O170" s="190"/>
      <c r="P170" s="190">
        <v>0</v>
      </c>
      <c r="Q170" s="190"/>
      <c r="R170" s="190">
        <v>0</v>
      </c>
      <c r="S170" s="190"/>
      <c r="T170" s="190">
        <v>0</v>
      </c>
      <c r="U170" s="190"/>
      <c r="V170" s="189">
        <f t="shared" ref="V170:V176" si="125">G170*8</f>
        <v>48</v>
      </c>
      <c r="W170" s="190" t="e">
        <f>J170+L170+N170+P170+R170+T170+#REF!+#REF!</f>
        <v>#REF!</v>
      </c>
      <c r="X170" s="190">
        <v>0</v>
      </c>
      <c r="Y170" s="190"/>
      <c r="Z170" s="190">
        <v>0</v>
      </c>
      <c r="AA170" s="190"/>
      <c r="AB170" s="190">
        <v>0</v>
      </c>
      <c r="AC170" s="190"/>
      <c r="AD170" s="190">
        <v>0</v>
      </c>
      <c r="AE170" s="190"/>
      <c r="AF170" s="190">
        <v>0</v>
      </c>
      <c r="AG170" s="190"/>
      <c r="AH170" s="190">
        <v>0</v>
      </c>
      <c r="AI170" s="190"/>
      <c r="AJ170" s="190">
        <v>0</v>
      </c>
      <c r="AK170" s="190"/>
      <c r="AL170" s="189">
        <f t="shared" ref="AL170:AL177" si="126">(G170*7)</f>
        <v>42</v>
      </c>
      <c r="AM170" s="194">
        <f t="shared" ref="AM170:AM177" si="127">SUM(X170:AJ170)</f>
        <v>0</v>
      </c>
      <c r="AN170" s="190">
        <v>0</v>
      </c>
      <c r="AO170" s="190"/>
      <c r="AP170" s="190">
        <v>0</v>
      </c>
      <c r="AQ170" s="190"/>
      <c r="AR170" s="190">
        <v>0</v>
      </c>
      <c r="AS170" s="190"/>
      <c r="AT170" s="190">
        <v>0</v>
      </c>
      <c r="AU170" s="190"/>
      <c r="AV170" s="190">
        <v>0</v>
      </c>
      <c r="AW170" s="190"/>
      <c r="AX170" s="190">
        <v>0</v>
      </c>
      <c r="AY170" s="190">
        <v>0</v>
      </c>
      <c r="AZ170" s="190">
        <v>0</v>
      </c>
      <c r="BA170" s="190">
        <v>0</v>
      </c>
      <c r="BB170" s="189">
        <f t="shared" ref="BB170:BB177" si="128">(G170*7)</f>
        <v>42</v>
      </c>
      <c r="BC170" s="194">
        <f t="shared" ref="BC170:BC177" si="129">AN170+AP170+AR170+AT170+AV170+AX170+AZ170</f>
        <v>0</v>
      </c>
      <c r="BD170" s="190">
        <v>0</v>
      </c>
      <c r="BE170" s="190">
        <v>0</v>
      </c>
      <c r="BF170" s="190">
        <v>0</v>
      </c>
      <c r="BG170" s="190">
        <v>0</v>
      </c>
      <c r="BH170" s="190">
        <v>0</v>
      </c>
      <c r="BI170" s="190">
        <v>0</v>
      </c>
      <c r="BJ170" s="190">
        <v>0</v>
      </c>
      <c r="BK170" s="190">
        <v>0</v>
      </c>
      <c r="BL170" s="190"/>
      <c r="BM170" s="190"/>
      <c r="BN170" s="190"/>
      <c r="BO170" s="190"/>
      <c r="BP170" s="190"/>
      <c r="BQ170" s="190"/>
      <c r="BR170" s="190"/>
      <c r="BS170" s="190"/>
      <c r="BT170" s="190"/>
      <c r="BU170" s="190"/>
      <c r="BV170" s="190"/>
      <c r="BW170" s="190"/>
      <c r="BX170" s="190"/>
      <c r="BY170" s="190"/>
      <c r="BZ170" s="189">
        <f t="shared" ref="BZ170:BZ177" si="130">(G170*7)</f>
        <v>42</v>
      </c>
      <c r="CA170" s="194">
        <f t="shared" ref="CA170:CA176" si="131">BD170+BF170+BH170+BJ170+BL170+BN170+BP170+BR170</f>
        <v>0</v>
      </c>
      <c r="CB170" s="189">
        <f t="shared" ref="CB170:CB177" si="132">V170+AL170+BB170+BZ170</f>
        <v>174</v>
      </c>
      <c r="CC170" s="189" t="e">
        <f t="shared" ref="CC170:CC177" si="133">W170+AM170+BC170+CA170</f>
        <v>#REF!</v>
      </c>
      <c r="CD170" s="203" t="e">
        <f t="shared" ref="CD170:CD177" si="134">CC170/CB170</f>
        <v>#REF!</v>
      </c>
      <c r="CE170" s="204"/>
    </row>
    <row r="171" s="6" customFormat="1" spans="1:83">
      <c r="A171" s="185" t="s">
        <v>320</v>
      </c>
      <c r="B171" s="186" t="s">
        <v>26</v>
      </c>
      <c r="C171" s="186"/>
      <c r="D171" s="186"/>
      <c r="E171" s="187" t="s">
        <v>89</v>
      </c>
      <c r="F171" s="188" t="s">
        <v>329</v>
      </c>
      <c r="G171" s="189">
        <v>6</v>
      </c>
      <c r="H171" s="189"/>
      <c r="I171" s="189"/>
      <c r="J171" s="190">
        <v>6</v>
      </c>
      <c r="K171" s="190"/>
      <c r="L171" s="190">
        <v>1</v>
      </c>
      <c r="M171" s="190"/>
      <c r="N171" s="193"/>
      <c r="O171" s="193"/>
      <c r="P171" s="190">
        <v>1</v>
      </c>
      <c r="Q171" s="190"/>
      <c r="R171" s="193"/>
      <c r="S171" s="193"/>
      <c r="T171" s="190">
        <v>2</v>
      </c>
      <c r="U171" s="190"/>
      <c r="V171" s="189">
        <f t="shared" si="125"/>
        <v>48</v>
      </c>
      <c r="W171" s="190" t="e">
        <f>J171+L171+N171+P171+R171+T171+#REF!+#REF!</f>
        <v>#REF!</v>
      </c>
      <c r="X171" s="190">
        <v>4</v>
      </c>
      <c r="Y171" s="190"/>
      <c r="Z171" s="190">
        <v>1</v>
      </c>
      <c r="AA171" s="190"/>
      <c r="AB171" s="190">
        <v>1</v>
      </c>
      <c r="AC171" s="190"/>
      <c r="AD171" s="190">
        <v>0</v>
      </c>
      <c r="AE171" s="190"/>
      <c r="AF171" s="190">
        <v>2</v>
      </c>
      <c r="AG171" s="190"/>
      <c r="AH171" s="190">
        <v>4</v>
      </c>
      <c r="AI171" s="190"/>
      <c r="AJ171" s="190">
        <v>3</v>
      </c>
      <c r="AK171" s="190"/>
      <c r="AL171" s="189">
        <f t="shared" si="126"/>
        <v>42</v>
      </c>
      <c r="AM171" s="194">
        <f t="shared" si="127"/>
        <v>15</v>
      </c>
      <c r="AN171" s="190">
        <v>1</v>
      </c>
      <c r="AO171" s="190"/>
      <c r="AP171" s="190">
        <v>0</v>
      </c>
      <c r="AQ171" s="190"/>
      <c r="AR171" s="190">
        <v>0</v>
      </c>
      <c r="AS171" s="190"/>
      <c r="AT171" s="190">
        <v>0</v>
      </c>
      <c r="AU171" s="190"/>
      <c r="AV171" s="190">
        <v>2</v>
      </c>
      <c r="AW171" s="190"/>
      <c r="AX171" s="190">
        <v>1</v>
      </c>
      <c r="AY171" s="190">
        <v>799</v>
      </c>
      <c r="AZ171" s="190">
        <v>3</v>
      </c>
      <c r="BA171" s="190">
        <v>2000</v>
      </c>
      <c r="BB171" s="189">
        <f t="shared" si="128"/>
        <v>42</v>
      </c>
      <c r="BC171" s="194">
        <f t="shared" si="129"/>
        <v>7</v>
      </c>
      <c r="BD171" s="190">
        <v>1</v>
      </c>
      <c r="BE171" s="190">
        <v>1319</v>
      </c>
      <c r="BF171" s="190">
        <v>1</v>
      </c>
      <c r="BG171" s="190">
        <v>1499</v>
      </c>
      <c r="BH171" s="190">
        <v>0</v>
      </c>
      <c r="BI171" s="190">
        <v>0</v>
      </c>
      <c r="BJ171" s="190">
        <v>0</v>
      </c>
      <c r="BK171" s="190">
        <v>0</v>
      </c>
      <c r="BL171" s="190">
        <v>1</v>
      </c>
      <c r="BM171" s="190">
        <v>1320</v>
      </c>
      <c r="BN171" s="190">
        <v>2807</v>
      </c>
      <c r="BO171" s="190">
        <v>3</v>
      </c>
      <c r="BP171" s="190">
        <v>9</v>
      </c>
      <c r="BQ171" s="190">
        <v>15000</v>
      </c>
      <c r="BR171" s="190"/>
      <c r="BS171" s="190"/>
      <c r="BT171" s="190"/>
      <c r="BU171" s="190"/>
      <c r="BV171" s="190"/>
      <c r="BW171" s="190"/>
      <c r="BX171" s="190"/>
      <c r="BY171" s="190"/>
      <c r="BZ171" s="189">
        <f t="shared" si="130"/>
        <v>42</v>
      </c>
      <c r="CA171" s="194">
        <f t="shared" si="131"/>
        <v>2819</v>
      </c>
      <c r="CB171" s="189">
        <f t="shared" si="132"/>
        <v>174</v>
      </c>
      <c r="CC171" s="189" t="e">
        <f t="shared" si="133"/>
        <v>#REF!</v>
      </c>
      <c r="CD171" s="203" t="e">
        <f t="shared" si="134"/>
        <v>#REF!</v>
      </c>
      <c r="CE171" s="204"/>
    </row>
    <row r="172" s="6" customFormat="1" spans="1:83">
      <c r="A172" s="185" t="s">
        <v>320</v>
      </c>
      <c r="B172" s="186" t="s">
        <v>26</v>
      </c>
      <c r="C172" s="186"/>
      <c r="D172" s="186"/>
      <c r="E172" s="187" t="s">
        <v>91</v>
      </c>
      <c r="F172" s="188" t="s">
        <v>330</v>
      </c>
      <c r="G172" s="189">
        <v>6</v>
      </c>
      <c r="H172" s="189"/>
      <c r="I172" s="189"/>
      <c r="J172" s="193">
        <v>1</v>
      </c>
      <c r="K172" s="193"/>
      <c r="L172" s="193"/>
      <c r="M172" s="193"/>
      <c r="N172" s="193"/>
      <c r="O172" s="193"/>
      <c r="P172" s="190">
        <v>1</v>
      </c>
      <c r="Q172" s="190"/>
      <c r="R172" s="193"/>
      <c r="S172" s="193"/>
      <c r="T172" s="193"/>
      <c r="U172" s="193"/>
      <c r="V172" s="189">
        <f t="shared" si="125"/>
        <v>48</v>
      </c>
      <c r="W172" s="190" t="e">
        <f>J172+L172+N172+P172+R172+T172+#REF!+#REF!</f>
        <v>#REF!</v>
      </c>
      <c r="X172" s="193"/>
      <c r="Y172" s="193"/>
      <c r="Z172" s="190">
        <v>0</v>
      </c>
      <c r="AA172" s="190"/>
      <c r="AB172" s="190">
        <v>0</v>
      </c>
      <c r="AC172" s="190"/>
      <c r="AD172" s="190">
        <v>2</v>
      </c>
      <c r="AE172" s="190"/>
      <c r="AF172" s="190">
        <v>1</v>
      </c>
      <c r="AG172" s="190"/>
      <c r="AH172" s="190">
        <v>2</v>
      </c>
      <c r="AI172" s="190"/>
      <c r="AJ172" s="190">
        <v>0</v>
      </c>
      <c r="AK172" s="190"/>
      <c r="AL172" s="189">
        <f t="shared" si="126"/>
        <v>42</v>
      </c>
      <c r="AM172" s="194">
        <f t="shared" si="127"/>
        <v>5</v>
      </c>
      <c r="AN172" s="190">
        <v>0</v>
      </c>
      <c r="AO172" s="190"/>
      <c r="AP172" s="190">
        <v>2</v>
      </c>
      <c r="AQ172" s="190"/>
      <c r="AR172" s="190">
        <v>0</v>
      </c>
      <c r="AS172" s="190"/>
      <c r="AT172" s="190">
        <v>1</v>
      </c>
      <c r="AU172" s="190"/>
      <c r="AV172" s="190">
        <v>0</v>
      </c>
      <c r="AW172" s="190"/>
      <c r="AX172" s="190">
        <v>1</v>
      </c>
      <c r="AY172" s="190">
        <v>1319</v>
      </c>
      <c r="AZ172" s="190">
        <v>1</v>
      </c>
      <c r="BA172" s="190">
        <v>1599</v>
      </c>
      <c r="BB172" s="189">
        <f t="shared" si="128"/>
        <v>42</v>
      </c>
      <c r="BC172" s="194">
        <f t="shared" si="129"/>
        <v>5</v>
      </c>
      <c r="BD172" s="190">
        <v>0</v>
      </c>
      <c r="BE172" s="190">
        <v>0</v>
      </c>
      <c r="BF172" s="190">
        <v>0</v>
      </c>
      <c r="BG172" s="190">
        <v>0</v>
      </c>
      <c r="BH172" s="190">
        <v>1</v>
      </c>
      <c r="BI172" s="190">
        <v>999</v>
      </c>
      <c r="BJ172" s="190">
        <v>0</v>
      </c>
      <c r="BK172" s="190">
        <v>0</v>
      </c>
      <c r="BL172" s="190">
        <v>0</v>
      </c>
      <c r="BM172" s="190">
        <v>0</v>
      </c>
      <c r="BN172" s="190">
        <v>0</v>
      </c>
      <c r="BO172" s="190">
        <v>0</v>
      </c>
      <c r="BP172" s="190">
        <v>0</v>
      </c>
      <c r="BQ172" s="190">
        <v>0</v>
      </c>
      <c r="BR172" s="190"/>
      <c r="BS172" s="190"/>
      <c r="BT172" s="190"/>
      <c r="BU172" s="190"/>
      <c r="BV172" s="190"/>
      <c r="BW172" s="190"/>
      <c r="BX172" s="190"/>
      <c r="BY172" s="190"/>
      <c r="BZ172" s="189">
        <f t="shared" si="130"/>
        <v>42</v>
      </c>
      <c r="CA172" s="194">
        <f t="shared" si="131"/>
        <v>1</v>
      </c>
      <c r="CB172" s="189">
        <f t="shared" si="132"/>
        <v>174</v>
      </c>
      <c r="CC172" s="189" t="e">
        <f t="shared" si="133"/>
        <v>#REF!</v>
      </c>
      <c r="CD172" s="203" t="e">
        <f t="shared" si="134"/>
        <v>#REF!</v>
      </c>
      <c r="CE172" s="204"/>
    </row>
    <row r="173" s="6" customFormat="1" spans="1:83">
      <c r="A173" s="185" t="s">
        <v>111</v>
      </c>
      <c r="B173" s="186" t="s">
        <v>26</v>
      </c>
      <c r="C173" s="186"/>
      <c r="D173" s="186"/>
      <c r="E173" s="187" t="s">
        <v>114</v>
      </c>
      <c r="F173" s="188" t="s">
        <v>331</v>
      </c>
      <c r="G173" s="189">
        <v>8</v>
      </c>
      <c r="H173" s="189"/>
      <c r="I173" s="189"/>
      <c r="J173" s="190">
        <v>1</v>
      </c>
      <c r="K173" s="190"/>
      <c r="L173" s="190">
        <v>2</v>
      </c>
      <c r="M173" s="190"/>
      <c r="N173" s="190">
        <v>0</v>
      </c>
      <c r="O173" s="190"/>
      <c r="P173" s="190">
        <v>0</v>
      </c>
      <c r="Q173" s="190"/>
      <c r="R173" s="190">
        <v>2</v>
      </c>
      <c r="S173" s="190"/>
      <c r="T173" s="190">
        <v>2</v>
      </c>
      <c r="U173" s="190"/>
      <c r="V173" s="189">
        <f t="shared" si="125"/>
        <v>64</v>
      </c>
      <c r="W173" s="190" t="e">
        <f>J173+L173+N173+P173+R173+T173+#REF!+#REF!</f>
        <v>#REF!</v>
      </c>
      <c r="X173" s="190">
        <v>4</v>
      </c>
      <c r="Y173" s="190"/>
      <c r="Z173" s="190">
        <v>3</v>
      </c>
      <c r="AA173" s="190"/>
      <c r="AB173" s="190">
        <v>2</v>
      </c>
      <c r="AC173" s="190"/>
      <c r="AD173" s="190">
        <v>2</v>
      </c>
      <c r="AE173" s="190"/>
      <c r="AF173" s="190">
        <v>3</v>
      </c>
      <c r="AG173" s="190"/>
      <c r="AH173" s="190">
        <v>3</v>
      </c>
      <c r="AI173" s="190"/>
      <c r="AJ173" s="190">
        <v>2</v>
      </c>
      <c r="AK173" s="190"/>
      <c r="AL173" s="189">
        <f t="shared" si="126"/>
        <v>56</v>
      </c>
      <c r="AM173" s="194">
        <f t="shared" si="127"/>
        <v>19</v>
      </c>
      <c r="AN173" s="190">
        <v>3</v>
      </c>
      <c r="AO173" s="190"/>
      <c r="AP173" s="190">
        <v>2</v>
      </c>
      <c r="AQ173" s="190"/>
      <c r="AR173" s="190">
        <v>2</v>
      </c>
      <c r="AS173" s="190"/>
      <c r="AT173" s="190">
        <v>1</v>
      </c>
      <c r="AU173" s="190"/>
      <c r="AV173" s="190">
        <v>3</v>
      </c>
      <c r="AW173" s="190"/>
      <c r="AX173" s="190">
        <v>1</v>
      </c>
      <c r="AY173" s="190">
        <v>1499</v>
      </c>
      <c r="AZ173" s="190">
        <v>3</v>
      </c>
      <c r="BA173" s="190">
        <v>3999</v>
      </c>
      <c r="BB173" s="189">
        <f t="shared" si="128"/>
        <v>56</v>
      </c>
      <c r="BC173" s="194">
        <f t="shared" si="129"/>
        <v>15</v>
      </c>
      <c r="BD173" s="190">
        <v>3</v>
      </c>
      <c r="BE173" s="190">
        <v>3999</v>
      </c>
      <c r="BF173" s="190">
        <v>1</v>
      </c>
      <c r="BG173" s="190">
        <v>1499</v>
      </c>
      <c r="BH173" s="190">
        <v>0</v>
      </c>
      <c r="BI173" s="190">
        <v>0</v>
      </c>
      <c r="BJ173" s="190">
        <v>0</v>
      </c>
      <c r="BK173" s="190">
        <v>0</v>
      </c>
      <c r="BL173" s="190">
        <v>1</v>
      </c>
      <c r="BM173" s="190">
        <v>899</v>
      </c>
      <c r="BN173" s="190">
        <v>0</v>
      </c>
      <c r="BO173" s="190">
        <v>0</v>
      </c>
      <c r="BP173" s="190">
        <v>1</v>
      </c>
      <c r="BQ173" s="190">
        <v>999</v>
      </c>
      <c r="BR173" s="190">
        <v>0</v>
      </c>
      <c r="BS173" s="190">
        <v>0</v>
      </c>
      <c r="BT173" s="190"/>
      <c r="BU173" s="190"/>
      <c r="BV173" s="190"/>
      <c r="BW173" s="190"/>
      <c r="BX173" s="190"/>
      <c r="BY173" s="190"/>
      <c r="BZ173" s="189">
        <f t="shared" si="130"/>
        <v>56</v>
      </c>
      <c r="CA173" s="194">
        <f t="shared" si="131"/>
        <v>6</v>
      </c>
      <c r="CB173" s="189">
        <f t="shared" si="132"/>
        <v>232</v>
      </c>
      <c r="CC173" s="189" t="e">
        <f t="shared" si="133"/>
        <v>#REF!</v>
      </c>
      <c r="CD173" s="203" t="e">
        <f t="shared" si="134"/>
        <v>#REF!</v>
      </c>
      <c r="CE173" s="204"/>
    </row>
    <row r="174" s="6" customFormat="1" spans="1:83">
      <c r="A174" s="185" t="s">
        <v>157</v>
      </c>
      <c r="B174" s="186" t="s">
        <v>26</v>
      </c>
      <c r="C174" s="186"/>
      <c r="D174" s="186"/>
      <c r="E174" s="187" t="s">
        <v>165</v>
      </c>
      <c r="F174" s="188" t="s">
        <v>332</v>
      </c>
      <c r="G174" s="189">
        <v>7</v>
      </c>
      <c r="H174" s="189"/>
      <c r="I174" s="189"/>
      <c r="J174" s="190">
        <v>2</v>
      </c>
      <c r="K174" s="190"/>
      <c r="L174" s="190">
        <v>0</v>
      </c>
      <c r="M174" s="190"/>
      <c r="N174" s="190">
        <v>0</v>
      </c>
      <c r="O174" s="190"/>
      <c r="P174" s="190">
        <v>0</v>
      </c>
      <c r="Q174" s="190"/>
      <c r="R174" s="190">
        <v>0</v>
      </c>
      <c r="S174" s="190"/>
      <c r="T174" s="190">
        <v>0</v>
      </c>
      <c r="U174" s="190"/>
      <c r="V174" s="189">
        <f t="shared" si="125"/>
        <v>56</v>
      </c>
      <c r="W174" s="190" t="e">
        <f>J174+L174+N174+P174+R174+T174+#REF!+#REF!</f>
        <v>#REF!</v>
      </c>
      <c r="X174" s="190">
        <v>0</v>
      </c>
      <c r="Y174" s="190"/>
      <c r="Z174" s="190">
        <v>1</v>
      </c>
      <c r="AA174" s="190"/>
      <c r="AB174" s="190">
        <v>1</v>
      </c>
      <c r="AC174" s="190"/>
      <c r="AD174" s="190">
        <v>0</v>
      </c>
      <c r="AE174" s="190"/>
      <c r="AF174" s="190">
        <v>0</v>
      </c>
      <c r="AG174" s="190"/>
      <c r="AH174" s="190">
        <v>3</v>
      </c>
      <c r="AI174" s="190"/>
      <c r="AJ174" s="190">
        <v>3</v>
      </c>
      <c r="AK174" s="190"/>
      <c r="AL174" s="189">
        <f t="shared" si="126"/>
        <v>49</v>
      </c>
      <c r="AM174" s="194">
        <f t="shared" si="127"/>
        <v>8</v>
      </c>
      <c r="AN174" s="190">
        <v>0</v>
      </c>
      <c r="AO174" s="190"/>
      <c r="AP174" s="190">
        <v>0</v>
      </c>
      <c r="AQ174" s="190"/>
      <c r="AR174" s="190">
        <v>1</v>
      </c>
      <c r="AS174" s="190"/>
      <c r="AT174" s="190">
        <v>0</v>
      </c>
      <c r="AU174" s="190"/>
      <c r="AV174" s="190">
        <v>2</v>
      </c>
      <c r="AW174" s="190"/>
      <c r="AX174" s="190">
        <v>2</v>
      </c>
      <c r="AY174" s="190">
        <v>3000</v>
      </c>
      <c r="AZ174" s="190">
        <v>3</v>
      </c>
      <c r="BA174" s="190">
        <v>4000</v>
      </c>
      <c r="BB174" s="189">
        <f t="shared" si="128"/>
        <v>49</v>
      </c>
      <c r="BC174" s="194">
        <f t="shared" si="129"/>
        <v>8</v>
      </c>
      <c r="BD174" s="190">
        <v>0</v>
      </c>
      <c r="BE174" s="190">
        <v>0</v>
      </c>
      <c r="BF174" s="190"/>
      <c r="BG174" s="190"/>
      <c r="BH174" s="190">
        <v>0</v>
      </c>
      <c r="BI174" s="190">
        <v>0</v>
      </c>
      <c r="BJ174" s="190">
        <v>0</v>
      </c>
      <c r="BK174" s="197">
        <v>0</v>
      </c>
      <c r="BL174" s="190"/>
      <c r="BM174" s="190"/>
      <c r="BN174" s="190"/>
      <c r="BO174" s="190"/>
      <c r="BP174" s="190"/>
      <c r="BQ174" s="190"/>
      <c r="BR174" s="190"/>
      <c r="BS174" s="190"/>
      <c r="BT174" s="190"/>
      <c r="BU174" s="190"/>
      <c r="BV174" s="190"/>
      <c r="BW174" s="190"/>
      <c r="BX174" s="190"/>
      <c r="BY174" s="190"/>
      <c r="BZ174" s="189">
        <f t="shared" si="130"/>
        <v>49</v>
      </c>
      <c r="CA174" s="194">
        <f t="shared" si="131"/>
        <v>0</v>
      </c>
      <c r="CB174" s="189">
        <f t="shared" si="132"/>
        <v>203</v>
      </c>
      <c r="CC174" s="189" t="e">
        <f t="shared" si="133"/>
        <v>#REF!</v>
      </c>
      <c r="CD174" s="203" t="e">
        <f t="shared" si="134"/>
        <v>#REF!</v>
      </c>
      <c r="CE174" s="204"/>
    </row>
    <row r="175" s="6" customFormat="1" spans="1:83">
      <c r="A175" s="185" t="s">
        <v>157</v>
      </c>
      <c r="B175" s="186" t="s">
        <v>26</v>
      </c>
      <c r="C175" s="186"/>
      <c r="D175" s="186"/>
      <c r="E175" s="187" t="s">
        <v>169</v>
      </c>
      <c r="F175" s="188" t="s">
        <v>333</v>
      </c>
      <c r="G175" s="189">
        <v>6</v>
      </c>
      <c r="H175" s="189"/>
      <c r="I175" s="189"/>
      <c r="J175" s="190">
        <v>1</v>
      </c>
      <c r="K175" s="190"/>
      <c r="L175" s="190">
        <v>0</v>
      </c>
      <c r="M175" s="190"/>
      <c r="N175" s="190">
        <v>1</v>
      </c>
      <c r="O175" s="190"/>
      <c r="P175" s="190">
        <v>1</v>
      </c>
      <c r="Q175" s="190"/>
      <c r="R175" s="190">
        <v>0</v>
      </c>
      <c r="S175" s="190"/>
      <c r="T175" s="190">
        <v>2</v>
      </c>
      <c r="U175" s="190"/>
      <c r="V175" s="189">
        <f t="shared" si="125"/>
        <v>48</v>
      </c>
      <c r="W175" s="190" t="e">
        <f>J175+L175+N175+P175+R175+T175+#REF!+#REF!</f>
        <v>#REF!</v>
      </c>
      <c r="X175" s="190">
        <v>2</v>
      </c>
      <c r="Y175" s="190"/>
      <c r="Z175" s="190">
        <v>1</v>
      </c>
      <c r="AA175" s="190"/>
      <c r="AB175" s="190">
        <v>0</v>
      </c>
      <c r="AC175" s="190"/>
      <c r="AD175" s="190">
        <v>0</v>
      </c>
      <c r="AE175" s="190"/>
      <c r="AF175" s="190">
        <v>0</v>
      </c>
      <c r="AG175" s="190"/>
      <c r="AH175" s="190">
        <v>2</v>
      </c>
      <c r="AI175" s="190"/>
      <c r="AJ175" s="190">
        <v>2</v>
      </c>
      <c r="AK175" s="190"/>
      <c r="AL175" s="189">
        <f t="shared" si="126"/>
        <v>42</v>
      </c>
      <c r="AM175" s="194">
        <f t="shared" si="127"/>
        <v>7</v>
      </c>
      <c r="AN175" s="190">
        <v>3</v>
      </c>
      <c r="AO175" s="190"/>
      <c r="AP175" s="190">
        <v>0</v>
      </c>
      <c r="AQ175" s="190"/>
      <c r="AR175" s="190">
        <v>0</v>
      </c>
      <c r="AS175" s="190"/>
      <c r="AT175" s="190">
        <v>2</v>
      </c>
      <c r="AU175" s="190"/>
      <c r="AV175" s="190">
        <v>0</v>
      </c>
      <c r="AW175" s="190"/>
      <c r="AX175" s="190">
        <v>4</v>
      </c>
      <c r="AY175" s="190">
        <v>4000</v>
      </c>
      <c r="AZ175" s="190">
        <v>2</v>
      </c>
      <c r="BA175" s="190">
        <v>2000</v>
      </c>
      <c r="BB175" s="189">
        <f t="shared" si="128"/>
        <v>42</v>
      </c>
      <c r="BC175" s="194">
        <f t="shared" si="129"/>
        <v>11</v>
      </c>
      <c r="BD175" s="190">
        <v>0</v>
      </c>
      <c r="BE175" s="190">
        <v>0</v>
      </c>
      <c r="BF175" s="190"/>
      <c r="BG175" s="190"/>
      <c r="BH175" s="190">
        <v>0</v>
      </c>
      <c r="BI175" s="190">
        <v>0</v>
      </c>
      <c r="BJ175" s="190">
        <v>0</v>
      </c>
      <c r="BK175" s="197">
        <v>0</v>
      </c>
      <c r="BL175" s="190"/>
      <c r="BM175" s="190"/>
      <c r="BN175" s="190"/>
      <c r="BO175" s="190"/>
      <c r="BP175" s="190"/>
      <c r="BQ175" s="190"/>
      <c r="BR175" s="190"/>
      <c r="BS175" s="190"/>
      <c r="BT175" s="190"/>
      <c r="BU175" s="190"/>
      <c r="BV175" s="190"/>
      <c r="BW175" s="190"/>
      <c r="BX175" s="190"/>
      <c r="BY175" s="190"/>
      <c r="BZ175" s="189">
        <f t="shared" si="130"/>
        <v>42</v>
      </c>
      <c r="CA175" s="194">
        <f t="shared" si="131"/>
        <v>0</v>
      </c>
      <c r="CB175" s="189">
        <f t="shared" si="132"/>
        <v>174</v>
      </c>
      <c r="CC175" s="189" t="e">
        <f t="shared" si="133"/>
        <v>#REF!</v>
      </c>
      <c r="CD175" s="203" t="e">
        <f t="shared" si="134"/>
        <v>#REF!</v>
      </c>
      <c r="CE175" s="204"/>
    </row>
    <row r="176" s="6" customFormat="1" spans="1:83">
      <c r="A176" s="185" t="s">
        <v>157</v>
      </c>
      <c r="B176" s="186" t="s">
        <v>26</v>
      </c>
      <c r="C176" s="186"/>
      <c r="D176" s="186"/>
      <c r="E176" s="187" t="s">
        <v>171</v>
      </c>
      <c r="F176" s="188" t="s">
        <v>334</v>
      </c>
      <c r="G176" s="189">
        <v>6</v>
      </c>
      <c r="H176" s="189"/>
      <c r="I176" s="189"/>
      <c r="J176" s="190">
        <v>5</v>
      </c>
      <c r="K176" s="190"/>
      <c r="L176" s="190">
        <v>7</v>
      </c>
      <c r="M176" s="190"/>
      <c r="N176" s="190">
        <v>1</v>
      </c>
      <c r="O176" s="190"/>
      <c r="P176" s="190">
        <v>0</v>
      </c>
      <c r="Q176" s="190"/>
      <c r="R176" s="190">
        <v>0</v>
      </c>
      <c r="S176" s="190"/>
      <c r="T176" s="190">
        <v>0</v>
      </c>
      <c r="U176" s="190"/>
      <c r="V176" s="189">
        <f t="shared" si="125"/>
        <v>48</v>
      </c>
      <c r="W176" s="190" t="e">
        <f>J176+L176+N176+P176+R176+T176+#REF!+#REF!</f>
        <v>#REF!</v>
      </c>
      <c r="X176" s="190">
        <v>0</v>
      </c>
      <c r="Y176" s="190"/>
      <c r="Z176" s="190">
        <v>0</v>
      </c>
      <c r="AA176" s="190"/>
      <c r="AB176" s="190">
        <v>0</v>
      </c>
      <c r="AC176" s="190"/>
      <c r="AD176" s="190">
        <v>4</v>
      </c>
      <c r="AE176" s="190"/>
      <c r="AF176" s="190">
        <v>0</v>
      </c>
      <c r="AG176" s="190"/>
      <c r="AH176" s="190">
        <v>1</v>
      </c>
      <c r="AI176" s="190"/>
      <c r="AJ176" s="190">
        <v>1</v>
      </c>
      <c r="AK176" s="190"/>
      <c r="AL176" s="189">
        <f t="shared" si="126"/>
        <v>42</v>
      </c>
      <c r="AM176" s="194">
        <f t="shared" si="127"/>
        <v>6</v>
      </c>
      <c r="AN176" s="190">
        <v>0</v>
      </c>
      <c r="AO176" s="190"/>
      <c r="AP176" s="190">
        <v>0</v>
      </c>
      <c r="AQ176" s="190"/>
      <c r="AR176" s="190">
        <v>0</v>
      </c>
      <c r="AS176" s="190"/>
      <c r="AT176" s="190">
        <v>0</v>
      </c>
      <c r="AU176" s="190"/>
      <c r="AV176" s="190">
        <v>0</v>
      </c>
      <c r="AW176" s="190"/>
      <c r="AX176" s="190">
        <v>0</v>
      </c>
      <c r="AY176" s="190">
        <v>0</v>
      </c>
      <c r="AZ176" s="190">
        <v>0</v>
      </c>
      <c r="BA176" s="190">
        <v>0</v>
      </c>
      <c r="BB176" s="189">
        <f t="shared" si="128"/>
        <v>42</v>
      </c>
      <c r="BC176" s="194">
        <f t="shared" si="129"/>
        <v>0</v>
      </c>
      <c r="BD176" s="190">
        <v>0</v>
      </c>
      <c r="BE176" s="190">
        <v>0</v>
      </c>
      <c r="BF176" s="190"/>
      <c r="BG176" s="190"/>
      <c r="BH176" s="190">
        <v>0</v>
      </c>
      <c r="BI176" s="190">
        <v>0</v>
      </c>
      <c r="BJ176" s="190">
        <v>0</v>
      </c>
      <c r="BK176" s="197">
        <v>0</v>
      </c>
      <c r="BL176" s="190"/>
      <c r="BM176" s="190"/>
      <c r="BN176" s="190"/>
      <c r="BO176" s="190"/>
      <c r="BP176" s="190"/>
      <c r="BQ176" s="190"/>
      <c r="BR176" s="190"/>
      <c r="BS176" s="190"/>
      <c r="BT176" s="190"/>
      <c r="BU176" s="190"/>
      <c r="BV176" s="190"/>
      <c r="BW176" s="190"/>
      <c r="BX176" s="190"/>
      <c r="BY176" s="190"/>
      <c r="BZ176" s="189">
        <f t="shared" si="130"/>
        <v>42</v>
      </c>
      <c r="CA176" s="194">
        <f t="shared" si="131"/>
        <v>0</v>
      </c>
      <c r="CB176" s="189">
        <f t="shared" si="132"/>
        <v>174</v>
      </c>
      <c r="CC176" s="189" t="e">
        <f t="shared" si="133"/>
        <v>#REF!</v>
      </c>
      <c r="CD176" s="203" t="e">
        <f t="shared" si="134"/>
        <v>#REF!</v>
      </c>
      <c r="CE176" s="204"/>
    </row>
    <row r="177" s="6" customFormat="1" spans="1:83">
      <c r="A177" s="188" t="s">
        <v>125</v>
      </c>
      <c r="B177" s="186" t="s">
        <v>212</v>
      </c>
      <c r="C177" s="186"/>
      <c r="D177" s="186"/>
      <c r="E177" s="190" t="s">
        <v>286</v>
      </c>
      <c r="F177" s="188" t="s">
        <v>518</v>
      </c>
      <c r="G177" s="189">
        <v>8.1</v>
      </c>
      <c r="H177" s="189"/>
      <c r="I177" s="189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89">
        <f>G177*6</f>
        <v>48.6</v>
      </c>
      <c r="W177" s="190">
        <f>J177+L177+N177+P177+R177+T177</f>
        <v>0</v>
      </c>
      <c r="X177" s="190"/>
      <c r="Y177" s="190"/>
      <c r="Z177" s="190"/>
      <c r="AA177" s="190"/>
      <c r="AB177" s="190"/>
      <c r="AC177" s="190"/>
      <c r="AD177" s="190"/>
      <c r="AE177" s="190"/>
      <c r="AF177" s="190"/>
      <c r="AG177" s="190"/>
      <c r="AH177" s="190"/>
      <c r="AI177" s="190"/>
      <c r="AJ177" s="190"/>
      <c r="AK177" s="190"/>
      <c r="AL177" s="189">
        <f t="shared" si="126"/>
        <v>56.7</v>
      </c>
      <c r="AM177" s="194">
        <f t="shared" si="127"/>
        <v>0</v>
      </c>
      <c r="AN177" s="190"/>
      <c r="AO177" s="190"/>
      <c r="AP177" s="190"/>
      <c r="AQ177" s="190"/>
      <c r="AR177" s="190"/>
      <c r="AS177" s="190"/>
      <c r="AT177" s="190"/>
      <c r="AU177" s="190"/>
      <c r="AV177" s="190"/>
      <c r="AW177" s="190"/>
      <c r="AX177" s="190"/>
      <c r="AY177" s="190"/>
      <c r="AZ177" s="190"/>
      <c r="BA177" s="190"/>
      <c r="BB177" s="189">
        <f t="shared" si="128"/>
        <v>56.7</v>
      </c>
      <c r="BC177" s="194">
        <f t="shared" si="129"/>
        <v>0</v>
      </c>
      <c r="BD177" s="190"/>
      <c r="BE177" s="190"/>
      <c r="BF177" s="198"/>
      <c r="BG177" s="198"/>
      <c r="BH177" s="199"/>
      <c r="BI177" s="199"/>
      <c r="BJ177" s="190"/>
      <c r="BK177" s="197"/>
      <c r="BL177" s="190"/>
      <c r="BM177" s="190"/>
      <c r="BN177" s="190"/>
      <c r="BO177" s="190"/>
      <c r="BP177" s="190"/>
      <c r="BQ177" s="190"/>
      <c r="BR177" s="190"/>
      <c r="BS177" s="190"/>
      <c r="BT177" s="190"/>
      <c r="BU177" s="190"/>
      <c r="BV177" s="190"/>
      <c r="BW177" s="190"/>
      <c r="BX177" s="190"/>
      <c r="BY177" s="190"/>
      <c r="BZ177" s="189">
        <f t="shared" si="130"/>
        <v>56.7</v>
      </c>
      <c r="CA177" s="194">
        <f>BD177+BF177+BH177+BJ177+BL177+BN177</f>
        <v>0</v>
      </c>
      <c r="CB177" s="189">
        <f t="shared" si="132"/>
        <v>218.7</v>
      </c>
      <c r="CC177" s="189">
        <f t="shared" si="133"/>
        <v>0</v>
      </c>
      <c r="CD177" s="203">
        <f t="shared" si="134"/>
        <v>0</v>
      </c>
      <c r="CE177" s="204"/>
    </row>
  </sheetData>
  <mergeCells count="32">
    <mergeCell ref="BD4:BE4"/>
    <mergeCell ref="BF4:BG4"/>
    <mergeCell ref="BH4:BI4"/>
    <mergeCell ref="BJ4:BK4"/>
    <mergeCell ref="BL4:BM4"/>
    <mergeCell ref="BN4:BO4"/>
    <mergeCell ref="BP4:BQ4"/>
    <mergeCell ref="BR4:BS4"/>
    <mergeCell ref="BV4:BW4"/>
    <mergeCell ref="BX4:BY4"/>
    <mergeCell ref="CB4:CE4"/>
    <mergeCell ref="BD5:BE5"/>
    <mergeCell ref="BH5:BI5"/>
    <mergeCell ref="BJ5:BK5"/>
    <mergeCell ref="BL5:BM5"/>
    <mergeCell ref="BN5:BO5"/>
    <mergeCell ref="BP5:BQ5"/>
    <mergeCell ref="BR5:BS5"/>
    <mergeCell ref="BV5:BW5"/>
    <mergeCell ref="BX5:BY5"/>
    <mergeCell ref="A30:CD30"/>
    <mergeCell ref="B4:B5"/>
    <mergeCell ref="E4:E5"/>
    <mergeCell ref="E7:E8"/>
    <mergeCell ref="F4:F5"/>
    <mergeCell ref="F7:F8"/>
    <mergeCell ref="G4:G5"/>
    <mergeCell ref="G7:G8"/>
    <mergeCell ref="BZ4:BZ5"/>
    <mergeCell ref="CA4:CA5"/>
    <mergeCell ref="CF4:CF5"/>
    <mergeCell ref="CG4:CG5"/>
  </mergeCells>
  <conditionalFormatting sqref="C2:D2">
    <cfRule type="cellIs" dxfId="0" priority="5" operator="lessThan">
      <formula>1033</formula>
    </cfRule>
  </conditionalFormatting>
  <conditionalFormatting sqref="G3:I3">
    <cfRule type="cellIs" dxfId="0" priority="6" operator="lessThan">
      <formula>1</formula>
    </cfRule>
  </conditionalFormatting>
  <conditionalFormatting sqref="CG9:CG19">
    <cfRule type="cellIs" dxfId="1" priority="1" operator="greaterThan">
      <formula>0</formula>
    </cfRule>
  </conditionalFormatting>
  <conditionalFormatting sqref="G9:I18 G20:I29">
    <cfRule type="cellIs" dxfId="0" priority="2" operator="between">
      <formula>0.81</formula>
      <formula>0.99</formula>
    </cfRule>
    <cfRule type="cellIs" dxfId="0" priority="3" operator="lessThan">
      <formula>0.8</formula>
    </cfRule>
    <cfRule type="cellIs" dxfId="1" priority="4" operator="greaterThan">
      <formula>1</formula>
    </cfRule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STOREWISE</vt:lpstr>
      <vt:lpstr>Perday Sales</vt:lpstr>
      <vt:lpstr>Closed Stores</vt:lpstr>
      <vt:lpstr>Sheet2</vt:lpstr>
      <vt:lpstr>Perday Sales Oct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Madhubala</cp:lastModifiedBy>
  <dcterms:created xsi:type="dcterms:W3CDTF">2024-08-22T12:34:00Z</dcterms:created>
  <dcterms:modified xsi:type="dcterms:W3CDTF">2024-11-04T08:59:51Z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07EDD09DC8044660B37A61C2EDAADC55_13</vt:lpwstr>
  </property>
  <property fmtid="{D5CDD505-2E9C-101B-9397-08002B2CF9AE}" pid="3" name="KSOProductBuildVer">
    <vt:lpwstr>1033-12.2.0.18607</vt:lpwstr>
  </property>
</Properties>
</file>