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customProperty9.bin" ContentType="application/vnd.openxmlformats-officedocument.spreadsheetml.customProperty"/>
  <Override PartName="/xl/drawings/drawing9.xml" ContentType="application/vnd.openxmlformats-officedocument.drawing+xml"/>
  <Override PartName="/xl/customProperty10.bin" ContentType="application/vnd.openxmlformats-officedocument.spreadsheetml.customProperty"/>
  <Override PartName="/xl/drawings/drawing10.xml" ContentType="application/vnd.openxmlformats-officedocument.drawing+xml"/>
  <Override PartName="/xl/customProperty11.bin" ContentType="application/vnd.openxmlformats-officedocument.spreadsheetml.customProperty"/>
  <Override PartName="/xl/drawings/drawing11.xml" ContentType="application/vnd.openxmlformats-officedocument.drawing+xml"/>
  <Override PartName="/xl/customProperty12.bin" ContentType="application/vnd.openxmlformats-officedocument.spreadsheetml.customProperty"/>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5" yWindow="90" windowWidth="15315" windowHeight="8055" tabRatio="904" firstSheet="2" activeTab="2"/>
  </bookViews>
  <sheets>
    <sheet name="Plaasinligting" sheetId="42" r:id="rId1"/>
    <sheet name="Mielies" sheetId="36" r:id="rId2"/>
    <sheet name="Mielies GT" sheetId="45" r:id="rId3"/>
    <sheet name="Sonneblom" sheetId="46" r:id="rId4"/>
    <sheet name="Soja GT" sheetId="47" r:id="rId5"/>
    <sheet name="Grondbone" sheetId="48" r:id="rId6"/>
    <sheet name="Graansorghum" sheetId="49" r:id="rId7"/>
    <sheet name="Droëbone" sheetId="51" r:id="rId8"/>
    <sheet name="Oorlê" sheetId="50" r:id="rId9"/>
    <sheet name="Opsomming &amp; verskansing" sheetId="37" r:id="rId10"/>
    <sheet name="Ooreenkoms" sheetId="43" r:id="rId11"/>
    <sheet name="epos inligting aan Syngenta" sheetId="44" r:id="rId12"/>
    <sheet name="Sojas 1" sheetId="14" state="hidden" r:id="rId13"/>
    <sheet name="Sojas 2" sheetId="23" state="hidden" r:id="rId14"/>
    <sheet name="Sojas 3" sheetId="24" state="hidden" r:id="rId15"/>
    <sheet name="Sonneblom 1" sheetId="25" state="hidden" r:id="rId16"/>
    <sheet name="Sonneblom 2" sheetId="26" state="hidden" r:id="rId17"/>
    <sheet name="Sonneblom 3" sheetId="27" state="hidden" r:id="rId18"/>
    <sheet name="Ander 1" sheetId="28" state="hidden" r:id="rId19"/>
    <sheet name="Ander 2" sheetId="29" state="hidden" r:id="rId20"/>
    <sheet name="Ander 3" sheetId="30" state="hidden" r:id="rId21"/>
    <sheet name="Ander 4" sheetId="31" state="hidden" r:id="rId22"/>
    <sheet name="Ander 5" sheetId="32" state="hidden" r:id="rId23"/>
    <sheet name="Opsomming" sheetId="9" state="hidden" r:id="rId24"/>
    <sheet name="List of products (old)" sheetId="4" state="hidden" r:id="rId25"/>
    <sheet name="VLOOKUPS" sheetId="5" r:id="rId26"/>
    <sheet name="Produklys" sheetId="33" r:id="rId27"/>
    <sheet name="_SSC" sheetId="38" state="veryHidden" r:id="rId28"/>
    <sheet name="_Options" sheetId="41" state="veryHidden" r:id="rId29"/>
  </sheets>
  <definedNames>
    <definedName name="_Ctrl_1" localSheetId="7" hidden="1">Droëbone!$C$27</definedName>
    <definedName name="_Ctrl_1" localSheetId="6" hidden="1">Graansorghum!$C$27</definedName>
    <definedName name="_Ctrl_1" localSheetId="5" hidden="1">Grondbone!$C$27</definedName>
    <definedName name="_Ctrl_1" localSheetId="2" hidden="1">'Mielies GT'!$C$27</definedName>
    <definedName name="_Ctrl_1" localSheetId="8" hidden="1">Oorlê!$C$27</definedName>
    <definedName name="_Ctrl_1" localSheetId="4" hidden="1">'Soja GT'!$C$27</definedName>
    <definedName name="_Ctrl_1" localSheetId="3" hidden="1">Sonneblom!$C$27</definedName>
    <definedName name="_Ctrl_1" hidden="1">Mielies!$C$27</definedName>
    <definedName name="_Ctrl_10" localSheetId="7" hidden="1">#REF!</definedName>
    <definedName name="_Ctrl_10" localSheetId="6" hidden="1">#REF!</definedName>
    <definedName name="_Ctrl_10" localSheetId="5" hidden="1">#REF!</definedName>
    <definedName name="_Ctrl_10" localSheetId="2" hidden="1">#REF!</definedName>
    <definedName name="_Ctrl_10" localSheetId="8" hidden="1">#REF!</definedName>
    <definedName name="_Ctrl_10" localSheetId="4" hidden="1">#REF!</definedName>
    <definedName name="_Ctrl_10" localSheetId="3" hidden="1">#REF!</definedName>
    <definedName name="_Ctrl_10" hidden="1">#REF!</definedName>
    <definedName name="_Ctrl_100" hidden="1">Sonneblom!$B$55</definedName>
    <definedName name="_Ctrl_101" hidden="1">Sonneblom!$B$83</definedName>
    <definedName name="_Ctrl_102" hidden="1">Sonneblom!$B$111</definedName>
    <definedName name="_Ctrl_103" hidden="1">'Soja GT'!$B$27</definedName>
    <definedName name="_Ctrl_104" hidden="1">'Soja GT'!$B$55</definedName>
    <definedName name="_Ctrl_105" hidden="1">'Soja GT'!$C$55</definedName>
    <definedName name="_Ctrl_106" hidden="1">'Soja GT'!$D$55</definedName>
    <definedName name="_Ctrl_107" hidden="1">'Soja GT'!$E$55</definedName>
    <definedName name="_Ctrl_108" hidden="1">'Soja GT'!$B$83</definedName>
    <definedName name="_Ctrl_109" hidden="1">'Soja GT'!$C$83</definedName>
    <definedName name="_Ctrl_11" localSheetId="7" hidden="1">#REF!</definedName>
    <definedName name="_Ctrl_11" localSheetId="6" hidden="1">#REF!</definedName>
    <definedName name="_Ctrl_11" localSheetId="5" hidden="1">#REF!</definedName>
    <definedName name="_Ctrl_11" localSheetId="2" hidden="1">#REF!</definedName>
    <definedName name="_Ctrl_11" localSheetId="8" hidden="1">#REF!</definedName>
    <definedName name="_Ctrl_11" localSheetId="4" hidden="1">#REF!</definedName>
    <definedName name="_Ctrl_11" localSheetId="3" hidden="1">#REF!</definedName>
    <definedName name="_Ctrl_11" hidden="1">#REF!</definedName>
    <definedName name="_Ctrl_110" hidden="1">'Soja GT'!$D$83</definedName>
    <definedName name="_Ctrl_111" hidden="1">'Soja GT'!$E$83</definedName>
    <definedName name="_Ctrl_112" hidden="1">'Soja GT'!$B$111</definedName>
    <definedName name="_Ctrl_113" hidden="1">'Soja GT'!$C$111</definedName>
    <definedName name="_Ctrl_114" hidden="1">'Soja GT'!$D$111</definedName>
    <definedName name="_Ctrl_115" hidden="1">'Soja GT'!$E$111</definedName>
    <definedName name="_Ctrl_116" hidden="1">Grondbone!$B$27</definedName>
    <definedName name="_Ctrl_117" hidden="1">Grondbone!$C$27</definedName>
    <definedName name="_Ctrl_118" hidden="1">Grondbone!$D$27</definedName>
    <definedName name="_Ctrl_119" hidden="1">Grondbone!$E$27</definedName>
    <definedName name="_Ctrl_12" localSheetId="7" hidden="1">#REF!</definedName>
    <definedName name="_Ctrl_12" localSheetId="6" hidden="1">#REF!</definedName>
    <definedName name="_Ctrl_12" localSheetId="5" hidden="1">#REF!</definedName>
    <definedName name="_Ctrl_12" localSheetId="2" hidden="1">#REF!</definedName>
    <definedName name="_Ctrl_12" localSheetId="8" hidden="1">#REF!</definedName>
    <definedName name="_Ctrl_12" localSheetId="4" hidden="1">#REF!</definedName>
    <definedName name="_Ctrl_12" localSheetId="3" hidden="1">#REF!</definedName>
    <definedName name="_Ctrl_12" hidden="1">#REF!</definedName>
    <definedName name="_Ctrl_120" hidden="1">Grondbone!$B$55</definedName>
    <definedName name="_Ctrl_121" hidden="1">Grondbone!$C$55</definedName>
    <definedName name="_Ctrl_122" hidden="1">Grondbone!$D$55</definedName>
    <definedName name="_Ctrl_123" hidden="1">Grondbone!$E$55</definedName>
    <definedName name="_Ctrl_124" hidden="1">Grondbone!$B$83</definedName>
    <definedName name="_Ctrl_125" hidden="1">Grondbone!$C$83</definedName>
    <definedName name="_Ctrl_126" hidden="1">Grondbone!$D$83</definedName>
    <definedName name="_Ctrl_127" hidden="1">Grondbone!$E$83</definedName>
    <definedName name="_Ctrl_128" hidden="1">Grondbone!$B$111</definedName>
    <definedName name="_Ctrl_129" hidden="1">Grondbone!$C$111</definedName>
    <definedName name="_Ctrl_13" localSheetId="7" hidden="1">#REF!</definedName>
    <definedName name="_Ctrl_13" localSheetId="6" hidden="1">#REF!</definedName>
    <definedName name="_Ctrl_13" localSheetId="5" hidden="1">#REF!</definedName>
    <definedName name="_Ctrl_13" localSheetId="2" hidden="1">#REF!</definedName>
    <definedName name="_Ctrl_13" localSheetId="8" hidden="1">#REF!</definedName>
    <definedName name="_Ctrl_13" localSheetId="4" hidden="1">#REF!</definedName>
    <definedName name="_Ctrl_13" localSheetId="3" hidden="1">#REF!</definedName>
    <definedName name="_Ctrl_13" hidden="1">#REF!</definedName>
    <definedName name="_Ctrl_130" hidden="1">Grondbone!$D$111</definedName>
    <definedName name="_Ctrl_131" hidden="1">Grondbone!$E$111</definedName>
    <definedName name="_Ctrl_132" hidden="1">Graansorghum!$B$27</definedName>
    <definedName name="_Ctrl_133" hidden="1">Graansorghum!$C$27</definedName>
    <definedName name="_Ctrl_134" hidden="1">Graansorghum!$D$27</definedName>
    <definedName name="_Ctrl_135" hidden="1">Graansorghum!$E$27</definedName>
    <definedName name="_Ctrl_136" hidden="1">Graansorghum!$B$55</definedName>
    <definedName name="_Ctrl_137" hidden="1">Graansorghum!$C$55</definedName>
    <definedName name="_Ctrl_138" hidden="1">Graansorghum!$D$55</definedName>
    <definedName name="_Ctrl_139" hidden="1">Graansorghum!$E$55</definedName>
    <definedName name="_Ctrl_14" localSheetId="7" hidden="1">#REF!</definedName>
    <definedName name="_Ctrl_14" localSheetId="6" hidden="1">#REF!</definedName>
    <definedName name="_Ctrl_14" localSheetId="5" hidden="1">#REF!</definedName>
    <definedName name="_Ctrl_14" localSheetId="2" hidden="1">#REF!</definedName>
    <definedName name="_Ctrl_14" localSheetId="8" hidden="1">#REF!</definedName>
    <definedName name="_Ctrl_14" localSheetId="4" hidden="1">#REF!</definedName>
    <definedName name="_Ctrl_14" localSheetId="3" hidden="1">#REF!</definedName>
    <definedName name="_Ctrl_14" hidden="1">#REF!</definedName>
    <definedName name="_Ctrl_140" hidden="1">Graansorghum!$B$83</definedName>
    <definedName name="_Ctrl_141" hidden="1">Graansorghum!$C$83</definedName>
    <definedName name="_Ctrl_142" hidden="1">Graansorghum!$D$83</definedName>
    <definedName name="_Ctrl_143" hidden="1">Graansorghum!$E$83</definedName>
    <definedName name="_Ctrl_144" hidden="1">Graansorghum!$B$111</definedName>
    <definedName name="_Ctrl_145" hidden="1">Graansorghum!$C$111</definedName>
    <definedName name="_Ctrl_146" hidden="1">Graansorghum!$D$111</definedName>
    <definedName name="_Ctrl_147" hidden="1">Graansorghum!$E$111</definedName>
    <definedName name="_Ctrl_148" hidden="1">Droëbone!$B$27</definedName>
    <definedName name="_Ctrl_149" hidden="1">Droëbone!$C$27</definedName>
    <definedName name="_Ctrl_15" localSheetId="7" hidden="1">#REF!</definedName>
    <definedName name="_Ctrl_15" localSheetId="6" hidden="1">#REF!</definedName>
    <definedName name="_Ctrl_15" localSheetId="5" hidden="1">#REF!</definedName>
    <definedName name="_Ctrl_15" localSheetId="2" hidden="1">#REF!</definedName>
    <definedName name="_Ctrl_15" localSheetId="8" hidden="1">#REF!</definedName>
    <definedName name="_Ctrl_15" localSheetId="4" hidden="1">#REF!</definedName>
    <definedName name="_Ctrl_15" localSheetId="3" hidden="1">#REF!</definedName>
    <definedName name="_Ctrl_15" hidden="1">#REF!</definedName>
    <definedName name="_Ctrl_150" hidden="1">Droëbone!$D$27</definedName>
    <definedName name="_Ctrl_151" hidden="1">Droëbone!$E$27</definedName>
    <definedName name="_Ctrl_152" hidden="1">Droëbone!$B$55</definedName>
    <definedName name="_Ctrl_153" hidden="1">Droëbone!$C$55</definedName>
    <definedName name="_Ctrl_154" hidden="1">Droëbone!$D$55</definedName>
    <definedName name="_Ctrl_155" hidden="1">Droëbone!$E$55</definedName>
    <definedName name="_Ctrl_156" hidden="1">Droëbone!$B$83</definedName>
    <definedName name="_Ctrl_157" hidden="1">Droëbone!$C$83</definedName>
    <definedName name="_Ctrl_158" hidden="1">Droëbone!$D$83</definedName>
    <definedName name="_Ctrl_159" hidden="1">Droëbone!$E$83</definedName>
    <definedName name="_Ctrl_16" localSheetId="7" hidden="1">#REF!</definedName>
    <definedName name="_Ctrl_16" localSheetId="6" hidden="1">#REF!</definedName>
    <definedName name="_Ctrl_16" localSheetId="5" hidden="1">#REF!</definedName>
    <definedName name="_Ctrl_16" localSheetId="2" hidden="1">#REF!</definedName>
    <definedName name="_Ctrl_16" localSheetId="8" hidden="1">#REF!</definedName>
    <definedName name="_Ctrl_16" localSheetId="4" hidden="1">#REF!</definedName>
    <definedName name="_Ctrl_16" localSheetId="3" hidden="1">#REF!</definedName>
    <definedName name="_Ctrl_16" hidden="1">#REF!</definedName>
    <definedName name="_Ctrl_160" hidden="1">Droëbone!$B$111</definedName>
    <definedName name="_Ctrl_161" hidden="1">Droëbone!$C$111</definedName>
    <definedName name="_Ctrl_162" hidden="1">Droëbone!$D$111</definedName>
    <definedName name="_Ctrl_163" hidden="1">Droëbone!$E$111</definedName>
    <definedName name="_Ctrl_164" hidden="1">Oorlê!$B$55</definedName>
    <definedName name="_Ctrl_165" hidden="1">Oorlê!$C$55</definedName>
    <definedName name="_Ctrl_166" hidden="1">Oorlê!$D$55</definedName>
    <definedName name="_Ctrl_167" hidden="1">Oorlê!$E$55</definedName>
    <definedName name="_Ctrl_169" hidden="1">Plaasinligting!$E$35</definedName>
    <definedName name="_Ctrl_17" localSheetId="7" hidden="1">#REF!</definedName>
    <definedName name="_Ctrl_17" localSheetId="6" hidden="1">#REF!</definedName>
    <definedName name="_Ctrl_17" localSheetId="5" hidden="1">#REF!</definedName>
    <definedName name="_Ctrl_17" localSheetId="2" hidden="1">#REF!</definedName>
    <definedName name="_Ctrl_17" localSheetId="8" hidden="1">#REF!</definedName>
    <definedName name="_Ctrl_17" localSheetId="4" hidden="1">#REF!</definedName>
    <definedName name="_Ctrl_17" localSheetId="3" hidden="1">#REF!</definedName>
    <definedName name="_Ctrl_17" hidden="1">#REF!</definedName>
    <definedName name="_Ctrl_18" localSheetId="7" hidden="1">#REF!</definedName>
    <definedName name="_Ctrl_18" localSheetId="6" hidden="1">#REF!</definedName>
    <definedName name="_Ctrl_18" localSheetId="5" hidden="1">#REF!</definedName>
    <definedName name="_Ctrl_18" localSheetId="2" hidden="1">#REF!</definedName>
    <definedName name="_Ctrl_18" localSheetId="8" hidden="1">#REF!</definedName>
    <definedName name="_Ctrl_18" localSheetId="4" hidden="1">#REF!</definedName>
    <definedName name="_Ctrl_18" localSheetId="3" hidden="1">#REF!</definedName>
    <definedName name="_Ctrl_18" hidden="1">#REF!</definedName>
    <definedName name="_Ctrl_19" localSheetId="7" hidden="1">#REF!</definedName>
    <definedName name="_Ctrl_19" localSheetId="6" hidden="1">#REF!</definedName>
    <definedName name="_Ctrl_19" localSheetId="5" hidden="1">#REF!</definedName>
    <definedName name="_Ctrl_19" localSheetId="2" hidden="1">#REF!</definedName>
    <definedName name="_Ctrl_19" localSheetId="8" hidden="1">#REF!</definedName>
    <definedName name="_Ctrl_19" localSheetId="4" hidden="1">#REF!</definedName>
    <definedName name="_Ctrl_19" localSheetId="3" hidden="1">#REF!</definedName>
    <definedName name="_Ctrl_19" hidden="1">#REF!</definedName>
    <definedName name="_Ctrl_2" localSheetId="7" hidden="1">Droëbone!$B$55</definedName>
    <definedName name="_Ctrl_2" localSheetId="6" hidden="1">Graansorghum!$B$55</definedName>
    <definedName name="_Ctrl_2" localSheetId="5" hidden="1">Grondbone!$B$55</definedName>
    <definedName name="_Ctrl_2" localSheetId="2" hidden="1">'Mielies GT'!$B$55</definedName>
    <definedName name="_Ctrl_2" localSheetId="8" hidden="1">Oorlê!$B$55</definedName>
    <definedName name="_Ctrl_2" localSheetId="4" hidden="1">'Soja GT'!$B$55</definedName>
    <definedName name="_Ctrl_2" localSheetId="3" hidden="1">Sonneblom!$B$55</definedName>
    <definedName name="_Ctrl_2" hidden="1">Mielies!$B$55</definedName>
    <definedName name="_Ctrl_20" localSheetId="7" hidden="1">#REF!</definedName>
    <definedName name="_Ctrl_20" localSheetId="6" hidden="1">#REF!</definedName>
    <definedName name="_Ctrl_20" localSheetId="5" hidden="1">#REF!</definedName>
    <definedName name="_Ctrl_20" localSheetId="2" hidden="1">#REF!</definedName>
    <definedName name="_Ctrl_20" localSheetId="8" hidden="1">#REF!</definedName>
    <definedName name="_Ctrl_20" localSheetId="4" hidden="1">#REF!</definedName>
    <definedName name="_Ctrl_20" localSheetId="3" hidden="1">#REF!</definedName>
    <definedName name="_Ctrl_20" hidden="1">#REF!</definedName>
    <definedName name="_Ctrl_21" localSheetId="7" hidden="1">#REF!</definedName>
    <definedName name="_Ctrl_21" localSheetId="6" hidden="1">#REF!</definedName>
    <definedName name="_Ctrl_21" localSheetId="5" hidden="1">#REF!</definedName>
    <definedName name="_Ctrl_21" localSheetId="2" hidden="1">#REF!</definedName>
    <definedName name="_Ctrl_21" localSheetId="8" hidden="1">#REF!</definedName>
    <definedName name="_Ctrl_21" localSheetId="4" hidden="1">#REF!</definedName>
    <definedName name="_Ctrl_21" localSheetId="3" hidden="1">#REF!</definedName>
    <definedName name="_Ctrl_21" hidden="1">#REF!</definedName>
    <definedName name="_Ctrl_22" localSheetId="7" hidden="1">#REF!</definedName>
    <definedName name="_Ctrl_22" localSheetId="6" hidden="1">#REF!</definedName>
    <definedName name="_Ctrl_22" localSheetId="5" hidden="1">#REF!</definedName>
    <definedName name="_Ctrl_22" localSheetId="2" hidden="1">#REF!</definedName>
    <definedName name="_Ctrl_22" localSheetId="8" hidden="1">#REF!</definedName>
    <definedName name="_Ctrl_22" localSheetId="4" hidden="1">#REF!</definedName>
    <definedName name="_Ctrl_22" localSheetId="3" hidden="1">#REF!</definedName>
    <definedName name="_Ctrl_22" hidden="1">#REF!</definedName>
    <definedName name="_Ctrl_23" localSheetId="7" hidden="1">Droëbone!$E$11</definedName>
    <definedName name="_Ctrl_23" localSheetId="6" hidden="1">Graansorghum!$E$11</definedName>
    <definedName name="_Ctrl_23" localSheetId="5" hidden="1">Grondbone!$E$11</definedName>
    <definedName name="_Ctrl_23" localSheetId="2" hidden="1">'Mielies GT'!$E$11</definedName>
    <definedName name="_Ctrl_23" localSheetId="8" hidden="1">Oorlê!$E$11</definedName>
    <definedName name="_Ctrl_23" localSheetId="4" hidden="1">'Soja GT'!$E$11</definedName>
    <definedName name="_Ctrl_23" localSheetId="3" hidden="1">Sonneblom!$E$11</definedName>
    <definedName name="_Ctrl_23" hidden="1">Mielies!$E$11</definedName>
    <definedName name="_Ctrl_24" localSheetId="7" hidden="1">Droëbone!$G$9</definedName>
    <definedName name="_Ctrl_24" localSheetId="6" hidden="1">Graansorghum!$G$9</definedName>
    <definedName name="_Ctrl_24" localSheetId="5" hidden="1">Grondbone!$G$9</definedName>
    <definedName name="_Ctrl_24" localSheetId="2" hidden="1">'Mielies GT'!$G$9</definedName>
    <definedName name="_Ctrl_24" localSheetId="8" hidden="1">Oorlê!$G$9</definedName>
    <definedName name="_Ctrl_24" localSheetId="4" hidden="1">'Soja GT'!$G$9</definedName>
    <definedName name="_Ctrl_24" localSheetId="3" hidden="1">Sonneblom!$G$9</definedName>
    <definedName name="_Ctrl_24" hidden="1">Mielies!$G$9</definedName>
    <definedName name="_Ctrl_25" localSheetId="7" hidden="1">Droëbone!$G$11</definedName>
    <definedName name="_Ctrl_25" localSheetId="6" hidden="1">Graansorghum!$G$11</definedName>
    <definedName name="_Ctrl_25" localSheetId="5" hidden="1">Grondbone!$G$11</definedName>
    <definedName name="_Ctrl_25" localSheetId="2" hidden="1">'Mielies GT'!$G$11</definedName>
    <definedName name="_Ctrl_25" localSheetId="8" hidden="1">Oorlê!$G$11</definedName>
    <definedName name="_Ctrl_25" localSheetId="4" hidden="1">'Soja GT'!$G$11</definedName>
    <definedName name="_Ctrl_25" localSheetId="3" hidden="1">Sonneblom!$G$11</definedName>
    <definedName name="_Ctrl_25" hidden="1">Mielies!$G$11</definedName>
    <definedName name="_Ctrl_26" localSheetId="7" hidden="1">Droëbone!$B$27</definedName>
    <definedName name="_Ctrl_26" localSheetId="6" hidden="1">Graansorghum!$B$27</definedName>
    <definedName name="_Ctrl_26" localSheetId="5" hidden="1">Grondbone!$B$27</definedName>
    <definedName name="_Ctrl_26" localSheetId="2" hidden="1">'Mielies GT'!$B$27</definedName>
    <definedName name="_Ctrl_26" localSheetId="8" hidden="1">Oorlê!$B$27</definedName>
    <definedName name="_Ctrl_26" localSheetId="4" hidden="1">'Soja GT'!$B$27</definedName>
    <definedName name="_Ctrl_26" localSheetId="3" hidden="1">Sonneblom!$B$27</definedName>
    <definedName name="_Ctrl_26" hidden="1">Mielies!$B$27</definedName>
    <definedName name="_Ctrl_27" hidden="1">Plaasinligting!$E$13</definedName>
    <definedName name="_Ctrl_28" hidden="1">Plaasinligting!$E$15</definedName>
    <definedName name="_Ctrl_29" hidden="1">Plaasinligting!$E$17</definedName>
    <definedName name="_Ctrl_3" localSheetId="7" hidden="1">Droëbone!$B$83</definedName>
    <definedName name="_Ctrl_3" localSheetId="6" hidden="1">Graansorghum!$B$83</definedName>
    <definedName name="_Ctrl_3" localSheetId="5" hidden="1">Grondbone!$B$83</definedName>
    <definedName name="_Ctrl_3" localSheetId="2" hidden="1">'Mielies GT'!$B$83</definedName>
    <definedName name="_Ctrl_3" localSheetId="8" hidden="1">Oorlê!$B$83</definedName>
    <definedName name="_Ctrl_3" localSheetId="4" hidden="1">'Soja GT'!$B$83</definedName>
    <definedName name="_Ctrl_3" localSheetId="3" hidden="1">Sonneblom!$B$83</definedName>
    <definedName name="_Ctrl_3" hidden="1">Mielies!$B$83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Plaasinligting!$F$37</definedName>
    <definedName name="_Ctrl_39" localSheetId="7" hidden="1">Plaasinligting!#REF!</definedName>
    <definedName name="_Ctrl_39" localSheetId="6" hidden="1">Plaasinligting!#REF!</definedName>
    <definedName name="_Ctrl_39" localSheetId="5" hidden="1">Plaasinligting!#REF!</definedName>
    <definedName name="_Ctrl_39" localSheetId="2" hidden="1">Plaasinligting!#REF!</definedName>
    <definedName name="_Ctrl_39" localSheetId="8" hidden="1">Plaasinligting!#REF!</definedName>
    <definedName name="_Ctrl_39" localSheetId="4" hidden="1">Plaasinligting!#REF!</definedName>
    <definedName name="_Ctrl_39" localSheetId="3" hidden="1">Plaasinligting!#REF!</definedName>
    <definedName name="_Ctrl_39" hidden="1">Plaasinligting!#REF!</definedName>
    <definedName name="_Ctrl_4" localSheetId="7" hidden="1">Droëbone!$C$111</definedName>
    <definedName name="_Ctrl_4" localSheetId="6" hidden="1">Graansorghum!$C$111</definedName>
    <definedName name="_Ctrl_4" localSheetId="5" hidden="1">Grondbone!$C$111</definedName>
    <definedName name="_Ctrl_4" localSheetId="2" hidden="1">'Mielies GT'!$C$111</definedName>
    <definedName name="_Ctrl_4" localSheetId="8" hidden="1">Oorlê!$C$111</definedName>
    <definedName name="_Ctrl_4" localSheetId="4" hidden="1">'Soja GT'!$C$111</definedName>
    <definedName name="_Ctrl_4" localSheetId="3" hidden="1">Sonneblom!$C$111</definedName>
    <definedName name="_Ctrl_4" hidden="1">Mielies!$C$111</definedName>
    <definedName name="_Ctrl_40" hidden="1">Plaasinligting!$C$43</definedName>
    <definedName name="_Ctrl_41" hidden="1">Plaasinligting!$G$54</definedName>
    <definedName name="_Ctrl_42" hidden="1">Plaasinligting!$J$54</definedName>
    <definedName name="_Ctrl_43" hidden="1">Ooreenkoms!$C$11</definedName>
    <definedName name="_Ctrl_44" hidden="1">Ooreenkoms!$C$24</definedName>
    <definedName name="_Ctrl_45" hidden="1">Ooreenkoms!$C$41</definedName>
    <definedName name="_Ctrl_46" hidden="1">Ooreenkoms!$B$58</definedName>
    <definedName name="_Ctrl_47" hidden="1">Ooreenkoms!$B$68</definedName>
    <definedName name="_Ctrl_48" hidden="1">Ooreenkoms!$E$68</definedName>
    <definedName name="_Ctrl_49" hidden="1">Ooreenkoms!$E$70</definedName>
    <definedName name="_Ctrl_50" hidden="1">Ooreenkoms!$E$72</definedName>
    <definedName name="_Ctrl_51" hidden="1">Ooreenkoms!$E$74</definedName>
    <definedName name="_Ctrl_52" hidden="1">Ooreenkoms!$C$101</definedName>
    <definedName name="_Ctrl_53" hidden="1">Ooreenkoms!$C$103</definedName>
    <definedName name="_Ctrl_55" hidden="1">Ooreenkoms!$C$107</definedName>
    <definedName name="_Ctrl_56" hidden="1">Ooreenkoms!$C$109</definedName>
    <definedName name="_Ctrl_57" hidden="1">Ooreenkoms!$C$115</definedName>
    <definedName name="_Ctrl_58" hidden="1">Ooreenkoms!$C$116</definedName>
    <definedName name="_Ctrl_59" hidden="1">Ooreenkoms!$C$119</definedName>
    <definedName name="_Ctrl_6" localSheetId="7" hidden="1">#REF!</definedName>
    <definedName name="_Ctrl_6" localSheetId="6" hidden="1">#REF!</definedName>
    <definedName name="_Ctrl_6" localSheetId="5" hidden="1">#REF!</definedName>
    <definedName name="_Ctrl_6" localSheetId="2" hidden="1">#REF!</definedName>
    <definedName name="_Ctrl_6" localSheetId="8" hidden="1">#REF!</definedName>
    <definedName name="_Ctrl_6" localSheetId="4" hidden="1">#REF!</definedName>
    <definedName name="_Ctrl_6" localSheetId="3" hidden="1">#REF!</definedName>
    <definedName name="_Ctrl_6" hidden="1">#REF!</definedName>
    <definedName name="_Ctrl_60" hidden="1">Ooreenkoms!$C$120</definedName>
    <definedName name="_Ctrl_61" hidden="1">Plaasinligting!$E$23</definedName>
    <definedName name="_Ctrl_62" hidden="1">Plaasinligting!$D$57</definedName>
    <definedName name="_Ctrl_66" hidden="1">Plaasinligting!$J$37</definedName>
    <definedName name="_Ctrl_67" hidden="1">Plaasinligting!$I$57</definedName>
    <definedName name="_Ctrl_68" localSheetId="7" hidden="1">Droëbone!$C$27</definedName>
    <definedName name="_Ctrl_68" localSheetId="6" hidden="1">Graansorghum!$C$27</definedName>
    <definedName name="_Ctrl_68" localSheetId="5" hidden="1">Grondbone!$C$27</definedName>
    <definedName name="_Ctrl_68" localSheetId="2" hidden="1">'Mielies GT'!$C$27</definedName>
    <definedName name="_Ctrl_68" localSheetId="8" hidden="1">Oorlê!$C$27</definedName>
    <definedName name="_Ctrl_68" localSheetId="4" hidden="1">'Soja GT'!$C$27</definedName>
    <definedName name="_Ctrl_68" localSheetId="3" hidden="1">Sonneblom!$C$27</definedName>
    <definedName name="_Ctrl_68" hidden="1">Mielies!$C$27</definedName>
    <definedName name="_Ctrl_69" localSheetId="7" hidden="1">Droëbone!$D$27</definedName>
    <definedName name="_Ctrl_69" localSheetId="6" hidden="1">Graansorghum!$D$27</definedName>
    <definedName name="_Ctrl_69" localSheetId="5" hidden="1">Grondbone!$D$27</definedName>
    <definedName name="_Ctrl_69" localSheetId="2" hidden="1">'Mielies GT'!$D$27</definedName>
    <definedName name="_Ctrl_69" localSheetId="8" hidden="1">Oorlê!$D$27</definedName>
    <definedName name="_Ctrl_69" localSheetId="4" hidden="1">'Soja GT'!$D$27</definedName>
    <definedName name="_Ctrl_69" localSheetId="3" hidden="1">Sonneblom!$D$27</definedName>
    <definedName name="_Ctrl_69" hidden="1">Mielies!$D$27</definedName>
    <definedName name="_Ctrl_7" localSheetId="7" hidden="1">#REF!</definedName>
    <definedName name="_Ctrl_7" localSheetId="6" hidden="1">#REF!</definedName>
    <definedName name="_Ctrl_7" localSheetId="5" hidden="1">#REF!</definedName>
    <definedName name="_Ctrl_7" localSheetId="2" hidden="1">#REF!</definedName>
    <definedName name="_Ctrl_7" localSheetId="8" hidden="1">#REF!</definedName>
    <definedName name="_Ctrl_7" localSheetId="4" hidden="1">#REF!</definedName>
    <definedName name="_Ctrl_7" localSheetId="3" hidden="1">#REF!</definedName>
    <definedName name="_Ctrl_7" hidden="1">#REF!</definedName>
    <definedName name="_Ctrl_71" localSheetId="7" hidden="1">Droëbone!$B$55</definedName>
    <definedName name="_Ctrl_71" localSheetId="6" hidden="1">Graansorghum!$B$55</definedName>
    <definedName name="_Ctrl_71" localSheetId="5" hidden="1">Grondbone!$B$55</definedName>
    <definedName name="_Ctrl_71" localSheetId="2" hidden="1">'Mielies GT'!$B$55</definedName>
    <definedName name="_Ctrl_71" localSheetId="8" hidden="1">Oorlê!$B$55</definedName>
    <definedName name="_Ctrl_71" localSheetId="4" hidden="1">'Soja GT'!$B$55</definedName>
    <definedName name="_Ctrl_71" localSheetId="3" hidden="1">Sonneblom!$B$55</definedName>
    <definedName name="_Ctrl_71" hidden="1">Mielies!$B$55</definedName>
    <definedName name="_Ctrl_72" localSheetId="7" hidden="1">Droëbone!$C$55</definedName>
    <definedName name="_Ctrl_72" localSheetId="6" hidden="1">Graansorghum!$C$55</definedName>
    <definedName name="_Ctrl_72" localSheetId="5" hidden="1">Grondbone!$C$55</definedName>
    <definedName name="_Ctrl_72" localSheetId="2" hidden="1">'Mielies GT'!$C$55</definedName>
    <definedName name="_Ctrl_72" localSheetId="8" hidden="1">Oorlê!$C$55</definedName>
    <definedName name="_Ctrl_72" localSheetId="4" hidden="1">'Soja GT'!$C$55</definedName>
    <definedName name="_Ctrl_72" localSheetId="3" hidden="1">Sonneblom!$C$55</definedName>
    <definedName name="_Ctrl_72" hidden="1">Mielies!$C$55</definedName>
    <definedName name="_Ctrl_73" localSheetId="7" hidden="1">Droëbone!$D$55</definedName>
    <definedName name="_Ctrl_73" localSheetId="6" hidden="1">Graansorghum!$D$55</definedName>
    <definedName name="_Ctrl_73" localSheetId="5" hidden="1">Grondbone!$D$55</definedName>
    <definedName name="_Ctrl_73" localSheetId="2" hidden="1">'Mielies GT'!$D$55</definedName>
    <definedName name="_Ctrl_73" localSheetId="8" hidden="1">Oorlê!$D$55</definedName>
    <definedName name="_Ctrl_73" localSheetId="4" hidden="1">'Soja GT'!$D$55</definedName>
    <definedName name="_Ctrl_73" localSheetId="3" hidden="1">Sonneblom!$D$55</definedName>
    <definedName name="_Ctrl_73" hidden="1">Mielies!$D$55</definedName>
    <definedName name="_Ctrl_74" localSheetId="7" hidden="1">Droëbone!$B$83</definedName>
    <definedName name="_Ctrl_74" localSheetId="6" hidden="1">Graansorghum!$B$83</definedName>
    <definedName name="_Ctrl_74" localSheetId="5" hidden="1">Grondbone!$B$83</definedName>
    <definedName name="_Ctrl_74" localSheetId="2" hidden="1">'Mielies GT'!$B$83</definedName>
    <definedName name="_Ctrl_74" localSheetId="8" hidden="1">Oorlê!$B$83</definedName>
    <definedName name="_Ctrl_74" localSheetId="4" hidden="1">'Soja GT'!$B$83</definedName>
    <definedName name="_Ctrl_74" localSheetId="3" hidden="1">Sonneblom!$B$83</definedName>
    <definedName name="_Ctrl_74" hidden="1">Mielies!$B$83</definedName>
    <definedName name="_Ctrl_75" localSheetId="7" hidden="1">Droëbone!$C$83</definedName>
    <definedName name="_Ctrl_75" localSheetId="6" hidden="1">Graansorghum!$C$83</definedName>
    <definedName name="_Ctrl_75" localSheetId="5" hidden="1">Grondbone!$C$83</definedName>
    <definedName name="_Ctrl_75" localSheetId="2" hidden="1">'Mielies GT'!$C$83</definedName>
    <definedName name="_Ctrl_75" localSheetId="8" hidden="1">Oorlê!$C$83</definedName>
    <definedName name="_Ctrl_75" localSheetId="4" hidden="1">'Soja GT'!$C$83</definedName>
    <definedName name="_Ctrl_75" localSheetId="3" hidden="1">Sonneblom!$C$83</definedName>
    <definedName name="_Ctrl_75" hidden="1">Mielies!$C$83</definedName>
    <definedName name="_Ctrl_76" localSheetId="7" hidden="1">Droëbone!$D$83</definedName>
    <definedName name="_Ctrl_76" localSheetId="6" hidden="1">Graansorghum!$D$83</definedName>
    <definedName name="_Ctrl_76" localSheetId="5" hidden="1">Grondbone!$D$83</definedName>
    <definedName name="_Ctrl_76" localSheetId="2" hidden="1">'Mielies GT'!$D$83</definedName>
    <definedName name="_Ctrl_76" localSheetId="8" hidden="1">Oorlê!$D$83</definedName>
    <definedName name="_Ctrl_76" localSheetId="4" hidden="1">'Soja GT'!$D$83</definedName>
    <definedName name="_Ctrl_76" localSheetId="3" hidden="1">Sonneblom!$D$83</definedName>
    <definedName name="_Ctrl_76" hidden="1">Mielies!$D$83</definedName>
    <definedName name="_Ctrl_77" localSheetId="7" hidden="1">Droëbone!$B$111</definedName>
    <definedName name="_Ctrl_77" localSheetId="6" hidden="1">Graansorghum!$B$111</definedName>
    <definedName name="_Ctrl_77" localSheetId="5" hidden="1">Grondbone!$B$111</definedName>
    <definedName name="_Ctrl_77" localSheetId="2" hidden="1">'Mielies GT'!$B$111</definedName>
    <definedName name="_Ctrl_77" localSheetId="8" hidden="1">Oorlê!$B$111</definedName>
    <definedName name="_Ctrl_77" localSheetId="4" hidden="1">'Soja GT'!$B$111</definedName>
    <definedName name="_Ctrl_77" localSheetId="3" hidden="1">Sonneblom!$B$111</definedName>
    <definedName name="_Ctrl_77" hidden="1">Mielies!$B$111</definedName>
    <definedName name="_Ctrl_78" localSheetId="7" hidden="1">Droëbone!$C$111</definedName>
    <definedName name="_Ctrl_78" localSheetId="6" hidden="1">Graansorghum!$C$111</definedName>
    <definedName name="_Ctrl_78" localSheetId="5" hidden="1">Grondbone!$C$111</definedName>
    <definedName name="_Ctrl_78" localSheetId="2" hidden="1">'Mielies GT'!$C$111</definedName>
    <definedName name="_Ctrl_78" localSheetId="8" hidden="1">Oorlê!$C$111</definedName>
    <definedName name="_Ctrl_78" localSheetId="4" hidden="1">'Soja GT'!$C$111</definedName>
    <definedName name="_Ctrl_78" localSheetId="3" hidden="1">Sonneblom!$C$111</definedName>
    <definedName name="_Ctrl_78" hidden="1">Mielies!$C$111</definedName>
    <definedName name="_Ctrl_79" localSheetId="7" hidden="1">Droëbone!$D$111</definedName>
    <definedName name="_Ctrl_79" localSheetId="6" hidden="1">Graansorghum!$D$111</definedName>
    <definedName name="_Ctrl_79" localSheetId="5" hidden="1">Grondbone!$D$111</definedName>
    <definedName name="_Ctrl_79" localSheetId="2" hidden="1">'Mielies GT'!$D$111</definedName>
    <definedName name="_Ctrl_79" localSheetId="8" hidden="1">Oorlê!$D$111</definedName>
    <definedName name="_Ctrl_79" localSheetId="4" hidden="1">'Soja GT'!$D$111</definedName>
    <definedName name="_Ctrl_79" localSheetId="3" hidden="1">Sonneblom!$D$111</definedName>
    <definedName name="_Ctrl_79" hidden="1">Mielies!$D$111</definedName>
    <definedName name="_Ctrl_8" localSheetId="7" hidden="1">#REF!</definedName>
    <definedName name="_Ctrl_8" localSheetId="6" hidden="1">#REF!</definedName>
    <definedName name="_Ctrl_8" localSheetId="5" hidden="1">#REF!</definedName>
    <definedName name="_Ctrl_8" localSheetId="2" hidden="1">#REF!</definedName>
    <definedName name="_Ctrl_8" localSheetId="8" hidden="1">#REF!</definedName>
    <definedName name="_Ctrl_8" localSheetId="4" hidden="1">#REF!</definedName>
    <definedName name="_Ctrl_8" localSheetId="3" hidden="1">#REF!</definedName>
    <definedName name="_Ctrl_8" hidden="1">#REF!</definedName>
    <definedName name="_Ctrl_81" localSheetId="7" hidden="1">Droëbone!$G$24</definedName>
    <definedName name="_Ctrl_81" localSheetId="6" hidden="1">Graansorghum!$G$24</definedName>
    <definedName name="_Ctrl_81" localSheetId="5" hidden="1">Grondbone!$G$24</definedName>
    <definedName name="_Ctrl_81" localSheetId="2" hidden="1">'Mielies GT'!$G$24</definedName>
    <definedName name="_Ctrl_81" localSheetId="8" hidden="1">Oorlê!$G$24</definedName>
    <definedName name="_Ctrl_81" localSheetId="4" hidden="1">'Soja GT'!$G$24</definedName>
    <definedName name="_Ctrl_81" localSheetId="3" hidden="1">Sonneblom!$G$24</definedName>
    <definedName name="_Ctrl_81" hidden="1">Mielies!$G$24</definedName>
    <definedName name="_Ctrl_82" hidden="1">Plaasinligting!$H$60</definedName>
    <definedName name="_Ctrl_85" hidden="1">Plaasinligting!$E$11</definedName>
    <definedName name="_Ctrl_86" hidden="1">Plaasinligting!$E$19</definedName>
    <definedName name="_Ctrl_87" hidden="1">Plaasinligting!$E$21</definedName>
    <definedName name="_Ctrl_9" localSheetId="7" hidden="1">#REF!</definedName>
    <definedName name="_Ctrl_9" localSheetId="6" hidden="1">#REF!</definedName>
    <definedName name="_Ctrl_9" localSheetId="5" hidden="1">#REF!</definedName>
    <definedName name="_Ctrl_9" localSheetId="2" hidden="1">#REF!</definedName>
    <definedName name="_Ctrl_9" localSheetId="8" hidden="1">#REF!</definedName>
    <definedName name="_Ctrl_9" localSheetId="4" hidden="1">#REF!</definedName>
    <definedName name="_Ctrl_9" localSheetId="3" hidden="1">#REF!</definedName>
    <definedName name="_Ctrl_9" hidden="1">#REF!</definedName>
    <definedName name="_Ctrl_92" localSheetId="7" hidden="1">Plaasinligting!#REF!</definedName>
    <definedName name="_Ctrl_92" localSheetId="6" hidden="1">Plaasinligting!#REF!</definedName>
    <definedName name="_Ctrl_92" localSheetId="5" hidden="1">Plaasinligting!#REF!</definedName>
    <definedName name="_Ctrl_92" localSheetId="2" hidden="1">Plaasinligting!#REF!</definedName>
    <definedName name="_Ctrl_92" localSheetId="8" hidden="1">Plaasinligting!#REF!</definedName>
    <definedName name="_Ctrl_92" localSheetId="4" hidden="1">Plaasinligting!#REF!</definedName>
    <definedName name="_Ctrl_92" localSheetId="3" hidden="1">Plaasinligting!#REF!</definedName>
    <definedName name="_Ctrl_92" hidden="1">Plaasinligting!#REF!</definedName>
    <definedName name="_Ctrl_93" hidden="1">Plaasinligting!$F$39</definedName>
    <definedName name="_Ctrl_94" hidden="1">Plaasinligting!$J$39</definedName>
    <definedName name="_Ctrl_95" hidden="1">'Mielies GT'!$B$27</definedName>
    <definedName name="_Ctrl_96" hidden="1">'Mielies GT'!$B$55</definedName>
    <definedName name="_Ctrl_97" hidden="1">'Mielies GT'!$B$83</definedName>
    <definedName name="_Ctrl_98" hidden="1">'Mielies GT'!$B$111</definedName>
    <definedName name="_Ctrl_99" hidden="1">Sonneblom!$B$27</definedName>
    <definedName name="_options1">_Options!$A$1:$A$2</definedName>
    <definedName name="_options10">_Options!$J$1:$J$3</definedName>
    <definedName name="_options100">_Options!$CV$1:$CV$25</definedName>
    <definedName name="_options101">_Options!$CW$1:$CW$25</definedName>
    <definedName name="_options102">_Options!$CX$1:$CX$6</definedName>
    <definedName name="_options103">_Options!$CY$1:$CY$6</definedName>
    <definedName name="_options104">_Options!$CZ$1:$CZ$5</definedName>
    <definedName name="_options105">_Options!$DA$1:$DA$6</definedName>
    <definedName name="_options106">_Options!$DB$1:$DB$6</definedName>
    <definedName name="_options107">_Options!$DC$1:$DC$5</definedName>
    <definedName name="_options108">_Options!$DD$1:$DD$6</definedName>
    <definedName name="_options109">_Options!$DE$1:$DE$6</definedName>
    <definedName name="_options11">_Options!$K$1:$K$3</definedName>
    <definedName name="_options110">_Options!$DF$1:$DF$5</definedName>
    <definedName name="_options111">_Options!$DG$1:$DG$6</definedName>
    <definedName name="_options112">_Options!$DH$1:$DH$6</definedName>
    <definedName name="_options113">_Options!$DI$1:$DI$5</definedName>
    <definedName name="_options114">_Options!$DJ$1:$DJ$21</definedName>
    <definedName name="_options115">_Options!$DK$1:$DK$21</definedName>
    <definedName name="_options116">_Options!$DL$1:$DL$21</definedName>
    <definedName name="_options117">_Options!$DM$1:$DM$21</definedName>
    <definedName name="_options118">_Options!$DN$1:$DN$21</definedName>
    <definedName name="_options119">_Options!$DO$1:$DO$21</definedName>
    <definedName name="_options12">_Options!$L$1:$L$4</definedName>
    <definedName name="_options120">_Options!$DP$1:$DP$21</definedName>
    <definedName name="_options121">_Options!$DQ$1:$DQ$21</definedName>
    <definedName name="_options122">_Options!$DR$1:$DR$21</definedName>
    <definedName name="_options123">_Options!$DS$1:$DS$21</definedName>
    <definedName name="_options124">_Options!$DT$1:$DT$21</definedName>
    <definedName name="_options125">_Options!$DU$1:$DU$21</definedName>
    <definedName name="_options126">_Options!$DV$1:$DV$21</definedName>
    <definedName name="_options127">_Options!$DW$1:$DW$21</definedName>
    <definedName name="_options128">_Options!$DX$1:$DX$21</definedName>
    <definedName name="_options129">_Options!$DY$1:$DY$21</definedName>
    <definedName name="_options13">_Options!$M$1:$M$4</definedName>
    <definedName name="_options130">_Options!$DZ$1:$DZ$25</definedName>
    <definedName name="_options131">_Options!$EA$1:$EA$25</definedName>
    <definedName name="_options132">_Options!$EB$1:$EB$25</definedName>
    <definedName name="_options133">_Options!$EC$1:$EC$25</definedName>
    <definedName name="_options134">_Options!$ED$1:$ED$25</definedName>
    <definedName name="_options135">_Options!$EE$1:$EE$25</definedName>
    <definedName name="_options136">_Options!$EF$1:$EF$25</definedName>
    <definedName name="_options137">_Options!$EG$1:$EG$25</definedName>
    <definedName name="_options138">_Options!$EH$1:$EH$6</definedName>
    <definedName name="_options139">_Options!$EI$1:$EI$6</definedName>
    <definedName name="_options14">_Options!$N$1:$N$3</definedName>
    <definedName name="_options140">_Options!$EJ$1:$EJ$5</definedName>
    <definedName name="_options141">_Options!$EK$1:$EK$6</definedName>
    <definedName name="_options142">_Options!$EL$1:$EL$6</definedName>
    <definedName name="_options143">_Options!$EM$1:$EM$5</definedName>
    <definedName name="_options144">_Options!$EN$1:$EN$6</definedName>
    <definedName name="_options145">_Options!$EO$1:$EO$6</definedName>
    <definedName name="_options146">_Options!$EP$1:$EP$5</definedName>
    <definedName name="_options147">_Options!$EQ$1:$EQ$6</definedName>
    <definedName name="_options148">_Options!$ER$1:$ER$6</definedName>
    <definedName name="_options149">_Options!$ES$1:$ES$5</definedName>
    <definedName name="_options15">_Options!$O$1:$O$3</definedName>
    <definedName name="_options150">_Options!$ET$1:$ET$21</definedName>
    <definedName name="_options151">_Options!$EU$1:$EU$21</definedName>
    <definedName name="_options152">_Options!$EV$1:$EV$21</definedName>
    <definedName name="_options153">_Options!$EW$1:$EW$21</definedName>
    <definedName name="_options154">_Options!$EX$1:$EX$21</definedName>
    <definedName name="_options155">_Options!$EY$1:$EY$21</definedName>
    <definedName name="_options156">_Options!$EZ$1:$EZ$21</definedName>
    <definedName name="_options157">_Options!$FA$1:$FA$21</definedName>
    <definedName name="_options158">_Options!$FB$1:$FB$21</definedName>
    <definedName name="_options159">_Options!$FC$1:$FC$21</definedName>
    <definedName name="_options16">_Options!$P$1:$P$5</definedName>
    <definedName name="_options160">_Options!$FD$1:$FD$21</definedName>
    <definedName name="_options161">_Options!$FE$1:$FE$21</definedName>
    <definedName name="_options162">_Options!$FF$1:$FF$21</definedName>
    <definedName name="_options163">_Options!$FG$1:$FG$21</definedName>
    <definedName name="_options164">_Options!$FH$1:$FH$21</definedName>
    <definedName name="_options165">_Options!$FI$1:$FI$21</definedName>
    <definedName name="_options166">_Options!$FJ$1:$FJ$25</definedName>
    <definedName name="_options167">_Options!$FK$1:$FK$25</definedName>
    <definedName name="_options168">_Options!$FL$1:$FL$25</definedName>
    <definedName name="_options169">_Options!$FM$1:$FM$25</definedName>
    <definedName name="_options17">_Options!$Q$1:$Q$5</definedName>
    <definedName name="_options170">_Options!$FN$1:$FN$25</definedName>
    <definedName name="_options171">_Options!$FO$1:$FO$25</definedName>
    <definedName name="_options172">_Options!$FP$1:$FP$25</definedName>
    <definedName name="_options173">_Options!$FQ$1:$FQ$25</definedName>
    <definedName name="_options174">_Options!$FR$1:$FR$6</definedName>
    <definedName name="_options175">_Options!$FS$1:$FS$6</definedName>
    <definedName name="_options176">_Options!$FT$1:$FT$5</definedName>
    <definedName name="_options177">_Options!$FU$1:$FU$6</definedName>
    <definedName name="_options178">_Options!$FV$1:$FV$6</definedName>
    <definedName name="_options179">_Options!$FW$1:$FW$5</definedName>
    <definedName name="_options18">_Options!$R$1:$R$4</definedName>
    <definedName name="_options180">_Options!$FX$1:$FX$6</definedName>
    <definedName name="_options181">_Options!$FY$1:$FY$6</definedName>
    <definedName name="_options182">_Options!$FZ$1:$FZ$5</definedName>
    <definedName name="_options183">_Options!$GA$1:$GA$6</definedName>
    <definedName name="_options184">_Options!$GB$1:$GB$6</definedName>
    <definedName name="_options185">_Options!$GC$1:$GC$5</definedName>
    <definedName name="_options186">_Options!$GD$1:$GD$21</definedName>
    <definedName name="_options187">_Options!$GE$1:$GE$21</definedName>
    <definedName name="_options188">_Options!$GF$1:$GF$21</definedName>
    <definedName name="_options189">_Options!$GG$1:$GG$21</definedName>
    <definedName name="_options19">_Options!$S$1:$S$4</definedName>
    <definedName name="_options190">_Options!$GH$1:$GH$21</definedName>
    <definedName name="_options191">_Options!$GI$1:$GI$21</definedName>
    <definedName name="_options192">_Options!$GJ$1:$GJ$21</definedName>
    <definedName name="_options193">_Options!$GK$1:$GK$21</definedName>
    <definedName name="_options194">_Options!$GL$1:$GL$21</definedName>
    <definedName name="_options195">_Options!$GM$1:$GM$21</definedName>
    <definedName name="_options196">_Options!$GN$1:$GN$21</definedName>
    <definedName name="_options197">_Options!$GO$1:$GO$21</definedName>
    <definedName name="_options198">_Options!$GP$1:$GP$21</definedName>
    <definedName name="_options199">_Options!$GQ$1:$GQ$21</definedName>
    <definedName name="_options2">_Options!$B$1:$B$4</definedName>
    <definedName name="_options20">_Options!$T$1:$T$4</definedName>
    <definedName name="_options200">_Options!$GR$1:$GR$21</definedName>
    <definedName name="_options201">_Options!$GS$1:$GS$21</definedName>
    <definedName name="_options202">_Options!$GT$1:$GT$25</definedName>
    <definedName name="_options203">_Options!$GU$1:$GU$25</definedName>
    <definedName name="_options204">_Options!$GV$1:$GV$25</definedName>
    <definedName name="_options205">_Options!$GW$1:$GW$25</definedName>
    <definedName name="_options206">_Options!$GX$1:$GX$25</definedName>
    <definedName name="_options207">_Options!$GY$1:$GY$25</definedName>
    <definedName name="_options208">_Options!$GZ$1:$GZ$25</definedName>
    <definedName name="_options209">_Options!$HA$1:$HA$25</definedName>
    <definedName name="_options21">_Options!$U$1:$U$4</definedName>
    <definedName name="_options210">_Options!$HB$1:$HB$21</definedName>
    <definedName name="_options211">_Options!$HC$1:$HC$21</definedName>
    <definedName name="_options212">_Options!$HD$1:$HD$21</definedName>
    <definedName name="_options213">_Options!$HE$1:$HE$21</definedName>
    <definedName name="_options214">_Options!$HF$1:$HF$21</definedName>
    <definedName name="_options215">_Options!$HG$1:$HG$21</definedName>
    <definedName name="_options216">_Options!$HH$1:$HH$21</definedName>
    <definedName name="_options217">_Options!$HI$1:$HI$21</definedName>
    <definedName name="_options218">_Options!$HJ$1:$HJ$4</definedName>
    <definedName name="_options219">_Options!$HK$1:$HK$4</definedName>
    <definedName name="_options22">_Options!$V$1:$V$3</definedName>
    <definedName name="_options220">_Options!$HL$1:$HL$4</definedName>
    <definedName name="_options221">_Options!$HM$1:$HM$4</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48">_Options!$AV$1</definedName>
    <definedName name="_options49">_Options!$AW$1:$AW$2</definedName>
    <definedName name="_options5">_Options!$E$1:$E$3</definedName>
    <definedName name="_options50">_Options!$AX$1:$AX$2</definedName>
    <definedName name="_options51">_Options!$AY$1:$AY$4</definedName>
    <definedName name="_options52">_Options!$AZ$1:$AZ$4</definedName>
    <definedName name="_options53">_Options!$BA$1:$BA$5</definedName>
    <definedName name="_options54">_Options!$BB$1:$BB$20</definedName>
    <definedName name="_options55">_Options!$BC$1:$BC$19</definedName>
    <definedName name="_options56">_Options!$BD$1:$BD$25</definedName>
    <definedName name="_options57">_Options!$BE$1:$BE$6</definedName>
    <definedName name="_options58">_Options!$BF$1:$BF$6</definedName>
    <definedName name="_options59">_Options!$BG$1:$BG$5</definedName>
    <definedName name="_options6">_Options!$F$1:$F$3</definedName>
    <definedName name="_options60">_Options!$BH$1:$BH$21</definedName>
    <definedName name="_options61">_Options!$BI$1:$BI$21</definedName>
    <definedName name="_options62">_Options!$BJ$1:$BJ$21</definedName>
    <definedName name="_options63">_Options!$BK$1:$BK$21</definedName>
    <definedName name="_options64">_Options!$BL$1:$BL$25</definedName>
    <definedName name="_options65">_Options!$BM$1:$BM$25</definedName>
    <definedName name="_options66">_Options!$BN$1:$BN$6</definedName>
    <definedName name="_options67">_Options!$BO$1:$BO$6</definedName>
    <definedName name="_options68">_Options!$BP$1:$BP$5</definedName>
    <definedName name="_options69">_Options!$BQ$1:$BQ$21</definedName>
    <definedName name="_options7">_Options!$G$1:$G$3</definedName>
    <definedName name="_options70">_Options!$BR$1:$BR$21</definedName>
    <definedName name="_options71">_Options!$BS$1:$BS$21</definedName>
    <definedName name="_options72">_Options!$BT$1:$BT$21</definedName>
    <definedName name="_options73">_Options!$BU$1:$BU$25</definedName>
    <definedName name="_options74">_Options!$BV$1:$BV$25</definedName>
    <definedName name="_options75">_Options!$BW$1:$BW$6</definedName>
    <definedName name="_options76">_Options!$BX$1:$BX$6</definedName>
    <definedName name="_options77">_Options!$BY$1:$BY$5</definedName>
    <definedName name="_options78">_Options!$BZ$1:$BZ$21</definedName>
    <definedName name="_options79">_Options!$CA$1:$CA$21</definedName>
    <definedName name="_options8">_Options!$H$1:$H$3</definedName>
    <definedName name="_options80">_Options!$CB$1:$CB$21</definedName>
    <definedName name="_options81">_Options!$CC$1:$CC$21</definedName>
    <definedName name="_options82">_Options!$CD$1:$CD$21</definedName>
    <definedName name="_options83">_Options!$CE$1:$CE$21</definedName>
    <definedName name="_options84">_Options!$CF$1:$CF$21</definedName>
    <definedName name="_options85">_Options!$CG$1:$CG$21</definedName>
    <definedName name="_options86">_Options!$CH$1:$CH$21</definedName>
    <definedName name="_options87">_Options!$CI$1:$CI$21</definedName>
    <definedName name="_options88">_Options!$CJ$1:$CJ$21</definedName>
    <definedName name="_options89">_Options!$CK$1:$CK$21</definedName>
    <definedName name="_options9">_Options!$I$1:$I$3</definedName>
    <definedName name="_options90">_Options!$CL$1:$CL$21</definedName>
    <definedName name="_options91">_Options!$CM$1:$CM$21</definedName>
    <definedName name="_options92">_Options!$CN$1:$CN$21</definedName>
    <definedName name="_options93">_Options!$CO$1:$CO$21</definedName>
    <definedName name="_options94">_Options!$CP$1:$CP$25</definedName>
    <definedName name="_options95">_Options!$CQ$1:$CQ$25</definedName>
    <definedName name="_options96">_Options!$CR$1:$CR$25</definedName>
    <definedName name="_options97">_Options!$CS$1:$CS$25</definedName>
    <definedName name="_options98">_Options!$CT$1:$CT$25</definedName>
    <definedName name="_options99">_Options!$CU$1:$CU$25</definedName>
    <definedName name="_Ref329928232" localSheetId="10">Ooreenkoms!$B$39</definedName>
    <definedName name="_Ref329928832" localSheetId="10">Ooreenkoms!$B$53</definedName>
    <definedName name="_Ref329929022" localSheetId="10">Ooreenkoms!$B$48</definedName>
    <definedName name="_Ref329936667" localSheetId="10">Ooreenkoms!$B$31</definedName>
    <definedName name="_Ref330205585" localSheetId="10">Ooreenkoms!$B$50</definedName>
    <definedName name="_Ref330213221" localSheetId="10">Ooreenkoms!$B$49</definedName>
    <definedName name="_Ref350434246" localSheetId="10">Ooreenkoms!$B$37</definedName>
    <definedName name="_Toc310152736" localSheetId="10">Ooreenkoms!$B$59</definedName>
    <definedName name="_Toc331419471" localSheetId="10">Ooreenkoms!$B$12</definedName>
    <definedName name="_Toc331419473" localSheetId="10">Ooreenkoms!$B$27</definedName>
    <definedName name="_Toc331419475" localSheetId="10">Ooreenkoms!$B$36</definedName>
    <definedName name="_Toc331419478" localSheetId="10">Ooreenkoms!$B$57</definedName>
    <definedName name="contents" localSheetId="10">Ooreenkoms!$B$18</definedName>
    <definedName name="DPbm_coverpagetable" localSheetId="10">Ooreenkoms!$B$9</definedName>
    <definedName name="DPbm_domiciletable" localSheetId="10">Ooreenkoms!$B$61</definedName>
    <definedName name="DPbm_interpretationtable" localSheetId="10">Ooreenkoms!$B$14</definedName>
    <definedName name="DPbm_signatorytable" localSheetId="10">Ooreenkoms!$B$105</definedName>
    <definedName name="_xlnm.Print_Area" localSheetId="18">'Ander 1'!$A$1:$L$76</definedName>
    <definedName name="_xlnm.Print_Area" localSheetId="19">'Ander 2'!$A$1:$L$76</definedName>
    <definedName name="_xlnm.Print_Area" localSheetId="20">'Ander 3'!$A$1:$L$76</definedName>
    <definedName name="_xlnm.Print_Area" localSheetId="21">'Ander 4'!$A$1:$L$76</definedName>
    <definedName name="_xlnm.Print_Area" localSheetId="22">'Ander 5'!$A$1:$L$76</definedName>
    <definedName name="_xlnm.Print_Area" localSheetId="23">Opsomming!$A$1:$I$63</definedName>
    <definedName name="_xlnm.Print_Area" localSheetId="9">'Opsomming &amp; verskansing'!$A$1:$G$42</definedName>
    <definedName name="_xlnm.Print_Area" localSheetId="12">'Sojas 1'!$A$1:$L$76</definedName>
    <definedName name="_xlnm.Print_Area" localSheetId="13">'Sojas 2'!$A$1:$L$76</definedName>
    <definedName name="_xlnm.Print_Area" localSheetId="14">'Sojas 3'!$A$1:$L$76</definedName>
    <definedName name="_xlnm.Print_Area" localSheetId="15">'Sonneblom 1'!$A$1:$L$76</definedName>
    <definedName name="_xlnm.Print_Area" localSheetId="16">'Sonneblom 2'!$A$1:$L$76</definedName>
    <definedName name="_xlnm.Print_Area" localSheetId="17">'Sonneblom 3'!$A$1:$L$76</definedName>
  </definedNames>
  <calcPr calcId="144525"/>
</workbook>
</file>

<file path=xl/calcChain.xml><?xml version="1.0" encoding="utf-8"?>
<calcChain xmlns="http://schemas.openxmlformats.org/spreadsheetml/2006/main">
  <c r="C33" i="45" l="1"/>
  <c r="C33" i="46"/>
  <c r="C33" i="47"/>
  <c r="C33" i="48"/>
  <c r="C33" i="49"/>
  <c r="C33" i="51"/>
  <c r="C33" i="36"/>
  <c r="C24" i="43" l="1"/>
  <c r="E68" i="43" l="1"/>
  <c r="C11" i="43"/>
  <c r="C113" i="43"/>
  <c r="C111" i="43"/>
  <c r="F16" i="37" l="1"/>
  <c r="C10" i="36"/>
  <c r="F9" i="37" s="1"/>
  <c r="G167" i="51"/>
  <c r="F167" i="51"/>
  <c r="E167" i="51"/>
  <c r="D167" i="51"/>
  <c r="C167" i="51"/>
  <c r="B167" i="51"/>
  <c r="F159" i="51"/>
  <c r="E159" i="51"/>
  <c r="B159" i="51"/>
  <c r="G158" i="51"/>
  <c r="G159" i="51" s="1"/>
  <c r="F158" i="51"/>
  <c r="E158" i="51"/>
  <c r="D158" i="51"/>
  <c r="D159" i="51" s="1"/>
  <c r="C158" i="51"/>
  <c r="C159" i="51" s="1"/>
  <c r="B158" i="51"/>
  <c r="G156" i="51"/>
  <c r="F156" i="51"/>
  <c r="E156" i="51"/>
  <c r="D156" i="51"/>
  <c r="C156" i="51"/>
  <c r="B156" i="51"/>
  <c r="G153" i="51"/>
  <c r="F153" i="51"/>
  <c r="E153" i="51"/>
  <c r="D153" i="51"/>
  <c r="C153" i="51"/>
  <c r="B153" i="51"/>
  <c r="G148" i="51"/>
  <c r="F148" i="51"/>
  <c r="E148" i="51"/>
  <c r="D148" i="51"/>
  <c r="C148" i="51"/>
  <c r="B148" i="51"/>
  <c r="D147" i="51"/>
  <c r="D152" i="51" s="1"/>
  <c r="G144" i="51"/>
  <c r="D144" i="51"/>
  <c r="C144" i="51"/>
  <c r="G142" i="51"/>
  <c r="G147" i="51" s="1"/>
  <c r="F142" i="51"/>
  <c r="F144" i="51" s="1"/>
  <c r="E142" i="51"/>
  <c r="D142" i="51"/>
  <c r="C142" i="51"/>
  <c r="C147" i="51" s="1"/>
  <c r="B142" i="51"/>
  <c r="B144" i="51" s="1"/>
  <c r="G131" i="51"/>
  <c r="D131" i="51"/>
  <c r="G130" i="51"/>
  <c r="F130" i="51"/>
  <c r="F131" i="51" s="1"/>
  <c r="E130" i="51"/>
  <c r="E131" i="51" s="1"/>
  <c r="D130" i="51"/>
  <c r="C130" i="51"/>
  <c r="C131" i="51" s="1"/>
  <c r="B130" i="51"/>
  <c r="B131" i="51" s="1"/>
  <c r="G128" i="51"/>
  <c r="F128" i="51"/>
  <c r="E128" i="51"/>
  <c r="D128" i="51"/>
  <c r="C128" i="51"/>
  <c r="B128" i="51"/>
  <c r="G125" i="51"/>
  <c r="F125" i="51"/>
  <c r="E125" i="51"/>
  <c r="D125" i="51"/>
  <c r="C125" i="51"/>
  <c r="B125" i="51"/>
  <c r="G120" i="51"/>
  <c r="F120" i="51"/>
  <c r="E120" i="51"/>
  <c r="D120" i="51"/>
  <c r="C120" i="51"/>
  <c r="B120" i="51"/>
  <c r="F119" i="51"/>
  <c r="F124" i="51" s="1"/>
  <c r="B119" i="51"/>
  <c r="B124" i="51" s="1"/>
  <c r="F116" i="51"/>
  <c r="E116" i="51"/>
  <c r="B116" i="51"/>
  <c r="G114" i="51"/>
  <c r="F114" i="51"/>
  <c r="E114" i="51"/>
  <c r="E119" i="51" s="1"/>
  <c r="D114" i="51"/>
  <c r="D116" i="51" s="1"/>
  <c r="C114" i="51"/>
  <c r="B114" i="51"/>
  <c r="F103" i="51"/>
  <c r="G102" i="51"/>
  <c r="G103" i="51" s="1"/>
  <c r="F102" i="51"/>
  <c r="E102" i="51"/>
  <c r="E103" i="51" s="1"/>
  <c r="D102" i="51"/>
  <c r="D103" i="51" s="1"/>
  <c r="C102" i="51"/>
  <c r="C103" i="51" s="1"/>
  <c r="B102" i="51"/>
  <c r="B103" i="51" s="1"/>
  <c r="G100" i="51"/>
  <c r="F100" i="51"/>
  <c r="E100" i="51"/>
  <c r="D100" i="51"/>
  <c r="C100" i="51"/>
  <c r="B100" i="51"/>
  <c r="C99" i="51"/>
  <c r="G97" i="51"/>
  <c r="F97" i="51"/>
  <c r="E97" i="51"/>
  <c r="D97" i="51"/>
  <c r="C97" i="51"/>
  <c r="B97" i="51"/>
  <c r="G92" i="51"/>
  <c r="F92" i="51"/>
  <c r="E92" i="51"/>
  <c r="D92" i="51"/>
  <c r="C92" i="51"/>
  <c r="B92" i="51"/>
  <c r="G91" i="51"/>
  <c r="G93" i="51" s="1"/>
  <c r="G99" i="51" s="1"/>
  <c r="D91" i="51"/>
  <c r="D96" i="51" s="1"/>
  <c r="C91" i="51"/>
  <c r="C93" i="51" s="1"/>
  <c r="G88" i="51"/>
  <c r="D88" i="51"/>
  <c r="C88" i="51"/>
  <c r="G86" i="51"/>
  <c r="F86" i="51"/>
  <c r="F88" i="51" s="1"/>
  <c r="E86" i="51"/>
  <c r="D86" i="51"/>
  <c r="C86" i="51"/>
  <c r="B86" i="51"/>
  <c r="B88" i="51" s="1"/>
  <c r="G75" i="51"/>
  <c r="G74" i="51"/>
  <c r="F74" i="51"/>
  <c r="F75" i="51" s="1"/>
  <c r="E74" i="51"/>
  <c r="E75" i="51" s="1"/>
  <c r="D74" i="51"/>
  <c r="D75" i="51" s="1"/>
  <c r="C74" i="51"/>
  <c r="C75" i="51" s="1"/>
  <c r="B74" i="51"/>
  <c r="B75" i="51" s="1"/>
  <c r="G72" i="51"/>
  <c r="F72" i="51"/>
  <c r="E72" i="51"/>
  <c r="D72" i="51"/>
  <c r="C72" i="51"/>
  <c r="B72" i="51"/>
  <c r="G69" i="51"/>
  <c r="F69" i="51"/>
  <c r="E69" i="51"/>
  <c r="D69" i="51"/>
  <c r="C69" i="51"/>
  <c r="B69" i="51"/>
  <c r="F65" i="51"/>
  <c r="G64" i="51"/>
  <c r="F64" i="51"/>
  <c r="E64" i="51"/>
  <c r="D64" i="51"/>
  <c r="C64" i="51"/>
  <c r="B64" i="51"/>
  <c r="F63" i="51"/>
  <c r="F68" i="51" s="1"/>
  <c r="B63" i="51"/>
  <c r="B68" i="51" s="1"/>
  <c r="F60" i="51"/>
  <c r="E60" i="51"/>
  <c r="B60" i="51"/>
  <c r="G58" i="51"/>
  <c r="G60" i="51" s="1"/>
  <c r="F58" i="51"/>
  <c r="E58" i="51"/>
  <c r="E63" i="51" s="1"/>
  <c r="D58" i="51"/>
  <c r="C58" i="51"/>
  <c r="C60" i="51" s="1"/>
  <c r="B58" i="51"/>
  <c r="E51" i="51"/>
  <c r="G47" i="51"/>
  <c r="F47" i="51"/>
  <c r="G46" i="51"/>
  <c r="F46" i="51"/>
  <c r="E46" i="51"/>
  <c r="E47" i="51" s="1"/>
  <c r="D46" i="51"/>
  <c r="D47" i="51" s="1"/>
  <c r="C46" i="51"/>
  <c r="C47" i="51" s="1"/>
  <c r="B46" i="51"/>
  <c r="B47" i="51" s="1"/>
  <c r="G37" i="51"/>
  <c r="G36" i="51"/>
  <c r="F36" i="51"/>
  <c r="E36" i="51"/>
  <c r="D36" i="51"/>
  <c r="C36" i="51"/>
  <c r="G35" i="51"/>
  <c r="C35" i="51"/>
  <c r="C37" i="51" s="1"/>
  <c r="G32" i="51"/>
  <c r="F32" i="51"/>
  <c r="C32" i="51"/>
  <c r="G30" i="51"/>
  <c r="F30" i="51"/>
  <c r="F35" i="51" s="1"/>
  <c r="E30" i="51"/>
  <c r="D30" i="51"/>
  <c r="D32" i="51" s="1"/>
  <c r="C30" i="51"/>
  <c r="G24" i="51"/>
  <c r="A7" i="51"/>
  <c r="A6" i="51"/>
  <c r="A5" i="51"/>
  <c r="A4" i="51"/>
  <c r="A3" i="51"/>
  <c r="E16" i="37"/>
  <c r="A3" i="50"/>
  <c r="C3" i="50"/>
  <c r="A5" i="50"/>
  <c r="C5" i="50"/>
  <c r="A6" i="50"/>
  <c r="C6" i="50"/>
  <c r="B68" i="50"/>
  <c r="C68" i="50"/>
  <c r="D68" i="50"/>
  <c r="E68" i="50"/>
  <c r="F68" i="50"/>
  <c r="F70" i="50" s="1"/>
  <c r="G68" i="50"/>
  <c r="G70" i="50" s="1"/>
  <c r="B69" i="50"/>
  <c r="C69" i="50"/>
  <c r="D69" i="50"/>
  <c r="E69" i="50"/>
  <c r="F69" i="50"/>
  <c r="G69" i="50"/>
  <c r="B70" i="50"/>
  <c r="C70" i="50"/>
  <c r="D70" i="50"/>
  <c r="E70" i="50"/>
  <c r="B71" i="50"/>
  <c r="C71" i="50"/>
  <c r="D71" i="50"/>
  <c r="E71" i="50"/>
  <c r="F71" i="50"/>
  <c r="G71" i="50"/>
  <c r="B72" i="50"/>
  <c r="C72" i="50"/>
  <c r="D72" i="50"/>
  <c r="E72" i="50"/>
  <c r="F72" i="50"/>
  <c r="G72" i="50"/>
  <c r="B74" i="50"/>
  <c r="B76" i="50" s="1"/>
  <c r="C74" i="50"/>
  <c r="C76" i="50" s="1"/>
  <c r="D74" i="50"/>
  <c r="D75" i="50" s="1"/>
  <c r="E74" i="50"/>
  <c r="E75" i="50" s="1"/>
  <c r="F74" i="50"/>
  <c r="G74" i="50"/>
  <c r="B75" i="50"/>
  <c r="F75" i="50"/>
  <c r="G75" i="50"/>
  <c r="F76" i="50"/>
  <c r="G76" i="50"/>
  <c r="G167" i="50"/>
  <c r="F167" i="50"/>
  <c r="E167" i="50"/>
  <c r="D167" i="50"/>
  <c r="C167" i="50"/>
  <c r="B167" i="50"/>
  <c r="G158" i="50"/>
  <c r="G159" i="50" s="1"/>
  <c r="F158" i="50"/>
  <c r="F159" i="50" s="1"/>
  <c r="E158" i="50"/>
  <c r="E159" i="50" s="1"/>
  <c r="D158" i="50"/>
  <c r="D159" i="50" s="1"/>
  <c r="C158" i="50"/>
  <c r="C159" i="50" s="1"/>
  <c r="B158" i="50"/>
  <c r="B159" i="50" s="1"/>
  <c r="G156" i="50"/>
  <c r="F156" i="50"/>
  <c r="E156" i="50"/>
  <c r="D156" i="50"/>
  <c r="C156" i="50"/>
  <c r="B156" i="50"/>
  <c r="G153" i="50"/>
  <c r="F153" i="50"/>
  <c r="E153" i="50"/>
  <c r="D153" i="50"/>
  <c r="C153" i="50"/>
  <c r="B153" i="50"/>
  <c r="G148" i="50"/>
  <c r="F148" i="50"/>
  <c r="E148" i="50"/>
  <c r="D148" i="50"/>
  <c r="C148" i="50"/>
  <c r="B148" i="50"/>
  <c r="G142" i="50"/>
  <c r="G147" i="50" s="1"/>
  <c r="F142" i="50"/>
  <c r="F144" i="50" s="1"/>
  <c r="E142" i="50"/>
  <c r="D142" i="50"/>
  <c r="D147" i="50" s="1"/>
  <c r="D152" i="50" s="1"/>
  <c r="C142" i="50"/>
  <c r="C147" i="50" s="1"/>
  <c r="B142" i="50"/>
  <c r="B144" i="50" s="1"/>
  <c r="G64" i="50"/>
  <c r="F64" i="50"/>
  <c r="E64" i="50"/>
  <c r="D64" i="50"/>
  <c r="C64" i="50"/>
  <c r="B64" i="50"/>
  <c r="G58" i="50"/>
  <c r="G60" i="50" s="1"/>
  <c r="F58" i="50"/>
  <c r="F60" i="50" s="1"/>
  <c r="E58" i="50"/>
  <c r="E63" i="50" s="1"/>
  <c r="D58" i="50"/>
  <c r="C58" i="50"/>
  <c r="C60" i="50" s="1"/>
  <c r="B58" i="50"/>
  <c r="B63" i="50" s="1"/>
  <c r="A7" i="50"/>
  <c r="A4" i="50"/>
  <c r="G167" i="49"/>
  <c r="F167" i="49"/>
  <c r="E167" i="49"/>
  <c r="D167" i="49"/>
  <c r="C167" i="49"/>
  <c r="B167" i="49"/>
  <c r="F159" i="49"/>
  <c r="E159" i="49"/>
  <c r="B159" i="49"/>
  <c r="G158" i="49"/>
  <c r="G159" i="49" s="1"/>
  <c r="F158" i="49"/>
  <c r="E158" i="49"/>
  <c r="D158" i="49"/>
  <c r="D159" i="49" s="1"/>
  <c r="C158" i="49"/>
  <c r="C159" i="49" s="1"/>
  <c r="B158" i="49"/>
  <c r="G156" i="49"/>
  <c r="F156" i="49"/>
  <c r="E156" i="49"/>
  <c r="D156" i="49"/>
  <c r="C156" i="49"/>
  <c r="B156" i="49"/>
  <c r="G153" i="49"/>
  <c r="F153" i="49"/>
  <c r="E153" i="49"/>
  <c r="D153" i="49"/>
  <c r="C153" i="49"/>
  <c r="B153" i="49"/>
  <c r="G148" i="49"/>
  <c r="F148" i="49"/>
  <c r="E148" i="49"/>
  <c r="D148" i="49"/>
  <c r="C148" i="49"/>
  <c r="B148" i="49"/>
  <c r="D147" i="49"/>
  <c r="D152" i="49" s="1"/>
  <c r="G144" i="49"/>
  <c r="D144" i="49"/>
  <c r="C144" i="49"/>
  <c r="G142" i="49"/>
  <c r="G147" i="49" s="1"/>
  <c r="F142" i="49"/>
  <c r="F144" i="49" s="1"/>
  <c r="E142" i="49"/>
  <c r="D142" i="49"/>
  <c r="C142" i="49"/>
  <c r="C147" i="49" s="1"/>
  <c r="B142" i="49"/>
  <c r="B144" i="49" s="1"/>
  <c r="G131" i="49"/>
  <c r="G130" i="49"/>
  <c r="F130" i="49"/>
  <c r="F131" i="49" s="1"/>
  <c r="E130" i="49"/>
  <c r="E131" i="49" s="1"/>
  <c r="D130" i="49"/>
  <c r="D131" i="49" s="1"/>
  <c r="C130" i="49"/>
  <c r="C131" i="49" s="1"/>
  <c r="B130" i="49"/>
  <c r="B131" i="49" s="1"/>
  <c r="G128" i="49"/>
  <c r="F128" i="49"/>
  <c r="E128" i="49"/>
  <c r="D128" i="49"/>
  <c r="C128" i="49"/>
  <c r="B128" i="49"/>
  <c r="G125" i="49"/>
  <c r="F125" i="49"/>
  <c r="E125" i="49"/>
  <c r="D125" i="49"/>
  <c r="C125" i="49"/>
  <c r="B125" i="49"/>
  <c r="G120" i="49"/>
  <c r="F120" i="49"/>
  <c r="E120" i="49"/>
  <c r="D120" i="49"/>
  <c r="C120" i="49"/>
  <c r="B120" i="49"/>
  <c r="F119" i="49"/>
  <c r="F124" i="49" s="1"/>
  <c r="B119" i="49"/>
  <c r="B124" i="49" s="1"/>
  <c r="F116" i="49"/>
  <c r="E116" i="49"/>
  <c r="B116" i="49"/>
  <c r="G114" i="49"/>
  <c r="F114" i="49"/>
  <c r="E114" i="49"/>
  <c r="E119" i="49" s="1"/>
  <c r="D114" i="49"/>
  <c r="D116" i="49" s="1"/>
  <c r="C114" i="49"/>
  <c r="B114" i="49"/>
  <c r="F103" i="49"/>
  <c r="G102" i="49"/>
  <c r="G103" i="49" s="1"/>
  <c r="F102" i="49"/>
  <c r="E102" i="49"/>
  <c r="E103" i="49" s="1"/>
  <c r="D102" i="49"/>
  <c r="D103" i="49" s="1"/>
  <c r="C102" i="49"/>
  <c r="C103" i="49" s="1"/>
  <c r="B102" i="49"/>
  <c r="B103" i="49" s="1"/>
  <c r="G100" i="49"/>
  <c r="F100" i="49"/>
  <c r="E100" i="49"/>
  <c r="D100" i="49"/>
  <c r="C100" i="49"/>
  <c r="B100" i="49"/>
  <c r="G97" i="49"/>
  <c r="F97" i="49"/>
  <c r="E97" i="49"/>
  <c r="D97" i="49"/>
  <c r="C97" i="49"/>
  <c r="B97" i="49"/>
  <c r="G92" i="49"/>
  <c r="F92" i="49"/>
  <c r="E92" i="49"/>
  <c r="D92" i="49"/>
  <c r="C92" i="49"/>
  <c r="B92" i="49"/>
  <c r="D91" i="49"/>
  <c r="D96" i="49" s="1"/>
  <c r="G88" i="49"/>
  <c r="D88" i="49"/>
  <c r="C88" i="49"/>
  <c r="G86" i="49"/>
  <c r="G91" i="49" s="1"/>
  <c r="F86" i="49"/>
  <c r="F88" i="49" s="1"/>
  <c r="E86" i="49"/>
  <c r="D86" i="49"/>
  <c r="C86" i="49"/>
  <c r="C91" i="49" s="1"/>
  <c r="B86" i="49"/>
  <c r="B88" i="49" s="1"/>
  <c r="G75" i="49"/>
  <c r="G74" i="49"/>
  <c r="F74" i="49"/>
  <c r="F75" i="49" s="1"/>
  <c r="E74" i="49"/>
  <c r="E75" i="49" s="1"/>
  <c r="D74" i="49"/>
  <c r="D75" i="49" s="1"/>
  <c r="C74" i="49"/>
  <c r="C75" i="49" s="1"/>
  <c r="B74" i="49"/>
  <c r="B75" i="49" s="1"/>
  <c r="G72" i="49"/>
  <c r="F72" i="49"/>
  <c r="E72" i="49"/>
  <c r="D72" i="49"/>
  <c r="C72" i="49"/>
  <c r="B72" i="49"/>
  <c r="G69" i="49"/>
  <c r="F69" i="49"/>
  <c r="E69" i="49"/>
  <c r="D69" i="49"/>
  <c r="C69" i="49"/>
  <c r="B69" i="49"/>
  <c r="F65" i="49"/>
  <c r="G64" i="49"/>
  <c r="F64" i="49"/>
  <c r="E64" i="49"/>
  <c r="D64" i="49"/>
  <c r="C64" i="49"/>
  <c r="B64" i="49"/>
  <c r="F63" i="49"/>
  <c r="F68" i="49" s="1"/>
  <c r="B63" i="49"/>
  <c r="B68" i="49" s="1"/>
  <c r="F60" i="49"/>
  <c r="E60" i="49"/>
  <c r="B60" i="49"/>
  <c r="G58" i="49"/>
  <c r="G60" i="49" s="1"/>
  <c r="F58" i="49"/>
  <c r="E58" i="49"/>
  <c r="E63" i="49" s="1"/>
  <c r="D58" i="49"/>
  <c r="C58" i="49"/>
  <c r="C60" i="49" s="1"/>
  <c r="B58" i="49"/>
  <c r="E51" i="49"/>
  <c r="G47" i="49"/>
  <c r="F47" i="49"/>
  <c r="G46" i="49"/>
  <c r="F46" i="49"/>
  <c r="F48" i="49" s="1"/>
  <c r="E46" i="49"/>
  <c r="E47" i="49" s="1"/>
  <c r="D46" i="49"/>
  <c r="D47" i="49" s="1"/>
  <c r="C46" i="49"/>
  <c r="C47" i="49" s="1"/>
  <c r="B46" i="49"/>
  <c r="B47" i="49" s="1"/>
  <c r="G36" i="49"/>
  <c r="F36" i="49"/>
  <c r="E36" i="49"/>
  <c r="D36" i="49"/>
  <c r="C36" i="49"/>
  <c r="G35" i="49"/>
  <c r="G37" i="49" s="1"/>
  <c r="C35" i="49"/>
  <c r="C37" i="49" s="1"/>
  <c r="G32" i="49"/>
  <c r="F32" i="49"/>
  <c r="C32" i="49"/>
  <c r="G30" i="49"/>
  <c r="F30" i="49"/>
  <c r="F35" i="49" s="1"/>
  <c r="F37" i="49" s="1"/>
  <c r="E30" i="49"/>
  <c r="D30" i="49"/>
  <c r="D32" i="49" s="1"/>
  <c r="C30" i="49"/>
  <c r="G24" i="49"/>
  <c r="A7" i="49"/>
  <c r="A6" i="49"/>
  <c r="A5" i="49"/>
  <c r="A4" i="49"/>
  <c r="A3" i="49"/>
  <c r="G167" i="48"/>
  <c r="F167" i="48"/>
  <c r="E167" i="48"/>
  <c r="D167" i="48"/>
  <c r="C167" i="48"/>
  <c r="B167" i="48"/>
  <c r="E159" i="48"/>
  <c r="G158" i="48"/>
  <c r="G159" i="48" s="1"/>
  <c r="F158" i="48"/>
  <c r="F159" i="48" s="1"/>
  <c r="E158" i="48"/>
  <c r="D158" i="48"/>
  <c r="C158" i="48"/>
  <c r="C159" i="48" s="1"/>
  <c r="B158" i="48"/>
  <c r="B159" i="48" s="1"/>
  <c r="G156" i="48"/>
  <c r="F156" i="48"/>
  <c r="E156" i="48"/>
  <c r="D156" i="48"/>
  <c r="C156" i="48"/>
  <c r="B156" i="48"/>
  <c r="G153" i="48"/>
  <c r="F153" i="48"/>
  <c r="E153" i="48"/>
  <c r="D153" i="48"/>
  <c r="C153" i="48"/>
  <c r="B153" i="48"/>
  <c r="G148" i="48"/>
  <c r="F148" i="48"/>
  <c r="E148" i="48"/>
  <c r="D148" i="48"/>
  <c r="C148" i="48"/>
  <c r="B148" i="48"/>
  <c r="F147" i="48"/>
  <c r="F152" i="48" s="1"/>
  <c r="D147" i="48"/>
  <c r="D152" i="48" s="1"/>
  <c r="B147" i="48"/>
  <c r="B152" i="48" s="1"/>
  <c r="G144" i="48"/>
  <c r="C144" i="48"/>
  <c r="G142" i="48"/>
  <c r="G147" i="48" s="1"/>
  <c r="F142" i="48"/>
  <c r="F144" i="48" s="1"/>
  <c r="E142" i="48"/>
  <c r="D142" i="48"/>
  <c r="D144" i="48" s="1"/>
  <c r="C142" i="48"/>
  <c r="C147" i="48" s="1"/>
  <c r="B142" i="48"/>
  <c r="B144" i="48" s="1"/>
  <c r="G131" i="48"/>
  <c r="G130" i="48"/>
  <c r="G132" i="48" s="1"/>
  <c r="F130" i="48"/>
  <c r="E130" i="48"/>
  <c r="E131" i="48" s="1"/>
  <c r="D130" i="48"/>
  <c r="D131" i="48" s="1"/>
  <c r="C130" i="48"/>
  <c r="C132" i="48" s="1"/>
  <c r="B130" i="48"/>
  <c r="G128" i="48"/>
  <c r="F128" i="48"/>
  <c r="E128" i="48"/>
  <c r="D128" i="48"/>
  <c r="C128" i="48"/>
  <c r="B128" i="48"/>
  <c r="G125" i="48"/>
  <c r="F125" i="48"/>
  <c r="E125" i="48"/>
  <c r="D125" i="48"/>
  <c r="C125" i="48"/>
  <c r="B125" i="48"/>
  <c r="B121" i="48"/>
  <c r="G120" i="48"/>
  <c r="F120" i="48"/>
  <c r="E120" i="48"/>
  <c r="D120" i="48"/>
  <c r="C120" i="48"/>
  <c r="B120" i="48"/>
  <c r="F119" i="48"/>
  <c r="F124" i="48" s="1"/>
  <c r="D119" i="48"/>
  <c r="B119" i="48"/>
  <c r="B124" i="48" s="1"/>
  <c r="F116" i="48"/>
  <c r="E116" i="48"/>
  <c r="B116" i="48"/>
  <c r="G114" i="48"/>
  <c r="G119" i="48" s="1"/>
  <c r="G121" i="48" s="1"/>
  <c r="G127" i="48" s="1"/>
  <c r="F114" i="48"/>
  <c r="E114" i="48"/>
  <c r="E119" i="48" s="1"/>
  <c r="D114" i="48"/>
  <c r="D116" i="48" s="1"/>
  <c r="C114" i="48"/>
  <c r="C119" i="48" s="1"/>
  <c r="C121" i="48" s="1"/>
  <c r="C127" i="48" s="1"/>
  <c r="B114" i="48"/>
  <c r="F103" i="48"/>
  <c r="G102" i="48"/>
  <c r="G103" i="48" s="1"/>
  <c r="F102" i="48"/>
  <c r="E102" i="48"/>
  <c r="E104" i="48" s="1"/>
  <c r="D102" i="48"/>
  <c r="C102" i="48"/>
  <c r="C104" i="48" s="1"/>
  <c r="B102" i="48"/>
  <c r="B103" i="48" s="1"/>
  <c r="G100" i="48"/>
  <c r="F100" i="48"/>
  <c r="E100" i="48"/>
  <c r="D100" i="48"/>
  <c r="C100" i="48"/>
  <c r="B100" i="48"/>
  <c r="G97" i="48"/>
  <c r="F97" i="48"/>
  <c r="E97" i="48"/>
  <c r="D97" i="48"/>
  <c r="C97" i="48"/>
  <c r="C99" i="48" s="1"/>
  <c r="B97" i="48"/>
  <c r="C96" i="48"/>
  <c r="C98" i="48" s="1"/>
  <c r="B93" i="48"/>
  <c r="G92" i="48"/>
  <c r="F92" i="48"/>
  <c r="E92" i="48"/>
  <c r="D92" i="48"/>
  <c r="C92" i="48"/>
  <c r="B92" i="48"/>
  <c r="F91" i="48"/>
  <c r="F96" i="48" s="1"/>
  <c r="D91" i="48"/>
  <c r="D96" i="48" s="1"/>
  <c r="B91" i="48"/>
  <c r="B96" i="48" s="1"/>
  <c r="D88" i="48"/>
  <c r="G86" i="48"/>
  <c r="G91" i="48" s="1"/>
  <c r="G93" i="48" s="1"/>
  <c r="F86" i="48"/>
  <c r="F88" i="48" s="1"/>
  <c r="E86" i="48"/>
  <c r="E91" i="48" s="1"/>
  <c r="E93" i="48" s="1"/>
  <c r="D86" i="48"/>
  <c r="C86" i="48"/>
  <c r="C91" i="48" s="1"/>
  <c r="C93" i="48" s="1"/>
  <c r="B86" i="48"/>
  <c r="B88" i="48" s="1"/>
  <c r="G74" i="48"/>
  <c r="F74" i="48"/>
  <c r="E74" i="48"/>
  <c r="E75" i="48" s="1"/>
  <c r="D74" i="48"/>
  <c r="D75" i="48" s="1"/>
  <c r="C74" i="48"/>
  <c r="B74" i="48"/>
  <c r="G72" i="48"/>
  <c r="F72" i="48"/>
  <c r="E72" i="48"/>
  <c r="D72" i="48"/>
  <c r="C72" i="48"/>
  <c r="B72" i="48"/>
  <c r="G71" i="48"/>
  <c r="G69" i="48"/>
  <c r="F69" i="48"/>
  <c r="E69" i="48"/>
  <c r="D69" i="48"/>
  <c r="C69" i="48"/>
  <c r="C71" i="48" s="1"/>
  <c r="B69" i="48"/>
  <c r="G68" i="48"/>
  <c r="G70" i="48" s="1"/>
  <c r="C68" i="48"/>
  <c r="G64" i="48"/>
  <c r="F64" i="48"/>
  <c r="F65" i="48" s="1"/>
  <c r="E64" i="48"/>
  <c r="D64" i="48"/>
  <c r="C64" i="48"/>
  <c r="B64" i="48"/>
  <c r="F63" i="48"/>
  <c r="F68" i="48" s="1"/>
  <c r="D63" i="48"/>
  <c r="D68" i="48" s="1"/>
  <c r="B63" i="48"/>
  <c r="B68" i="48" s="1"/>
  <c r="G60" i="48"/>
  <c r="F60" i="48"/>
  <c r="C60" i="48"/>
  <c r="B60" i="48"/>
  <c r="G58" i="48"/>
  <c r="G63" i="48" s="1"/>
  <c r="G65" i="48" s="1"/>
  <c r="F58" i="48"/>
  <c r="E58" i="48"/>
  <c r="E63" i="48" s="1"/>
  <c r="E65" i="48" s="1"/>
  <c r="D58" i="48"/>
  <c r="D60" i="48" s="1"/>
  <c r="C58" i="48"/>
  <c r="C63" i="48" s="1"/>
  <c r="C65" i="48" s="1"/>
  <c r="C70" i="48" s="1"/>
  <c r="B58" i="48"/>
  <c r="E51" i="48"/>
  <c r="G47" i="48"/>
  <c r="G46" i="48"/>
  <c r="F46" i="48"/>
  <c r="F48" i="48" s="1"/>
  <c r="E46" i="48"/>
  <c r="D46" i="48"/>
  <c r="D47" i="48" s="1"/>
  <c r="C46" i="48"/>
  <c r="C47" i="48" s="1"/>
  <c r="B46" i="48"/>
  <c r="B47" i="48" s="1"/>
  <c r="G37" i="48"/>
  <c r="G36" i="48"/>
  <c r="F36" i="48"/>
  <c r="E36" i="48"/>
  <c r="D36" i="48"/>
  <c r="C36" i="48"/>
  <c r="G35" i="48"/>
  <c r="E35" i="48"/>
  <c r="E37" i="48" s="1"/>
  <c r="C35" i="48"/>
  <c r="C37" i="48" s="1"/>
  <c r="G32" i="48"/>
  <c r="D32" i="48"/>
  <c r="C32" i="48"/>
  <c r="G30" i="48"/>
  <c r="F30" i="48"/>
  <c r="F35" i="48" s="1"/>
  <c r="F37" i="48" s="1"/>
  <c r="E30" i="48"/>
  <c r="E32" i="48" s="1"/>
  <c r="D30" i="48"/>
  <c r="D35" i="48" s="1"/>
  <c r="D37" i="48" s="1"/>
  <c r="C30" i="48"/>
  <c r="G24" i="48"/>
  <c r="A7" i="48"/>
  <c r="A6" i="48"/>
  <c r="A5" i="48"/>
  <c r="A4" i="48"/>
  <c r="A3" i="48"/>
  <c r="G167" i="47"/>
  <c r="F167" i="47"/>
  <c r="E167" i="47"/>
  <c r="D167" i="47"/>
  <c r="C167" i="47"/>
  <c r="B167" i="47"/>
  <c r="E159" i="47"/>
  <c r="G158" i="47"/>
  <c r="F158" i="47"/>
  <c r="F159" i="47" s="1"/>
  <c r="E158" i="47"/>
  <c r="D158" i="47"/>
  <c r="C158" i="47"/>
  <c r="B158" i="47"/>
  <c r="B159" i="47" s="1"/>
  <c r="G156" i="47"/>
  <c r="F156" i="47"/>
  <c r="E156" i="47"/>
  <c r="D156" i="47"/>
  <c r="C156" i="47"/>
  <c r="B156" i="47"/>
  <c r="G153" i="47"/>
  <c r="F153" i="47"/>
  <c r="E153" i="47"/>
  <c r="D153" i="47"/>
  <c r="C153" i="47"/>
  <c r="B153" i="47"/>
  <c r="G148" i="47"/>
  <c r="F148" i="47"/>
  <c r="E148" i="47"/>
  <c r="D148" i="47"/>
  <c r="C148" i="47"/>
  <c r="B148" i="47"/>
  <c r="F147" i="47"/>
  <c r="F152" i="47" s="1"/>
  <c r="D147" i="47"/>
  <c r="B147" i="47"/>
  <c r="B152" i="47" s="1"/>
  <c r="G144" i="47"/>
  <c r="C144" i="47"/>
  <c r="G142" i="47"/>
  <c r="G147" i="47" s="1"/>
  <c r="F142" i="47"/>
  <c r="F144" i="47" s="1"/>
  <c r="E142" i="47"/>
  <c r="D142" i="47"/>
  <c r="D144" i="47" s="1"/>
  <c r="C142" i="47"/>
  <c r="C147" i="47" s="1"/>
  <c r="B142" i="47"/>
  <c r="B144" i="47" s="1"/>
  <c r="G131" i="47"/>
  <c r="G130" i="47"/>
  <c r="F130" i="47"/>
  <c r="E130" i="47"/>
  <c r="E131" i="47" s="1"/>
  <c r="D130" i="47"/>
  <c r="D131" i="47" s="1"/>
  <c r="C130" i="47"/>
  <c r="B130" i="47"/>
  <c r="G128" i="47"/>
  <c r="F128" i="47"/>
  <c r="E128" i="47"/>
  <c r="D128" i="47"/>
  <c r="C128" i="47"/>
  <c r="B128" i="47"/>
  <c r="G125" i="47"/>
  <c r="F125" i="47"/>
  <c r="E125" i="47"/>
  <c r="D125" i="47"/>
  <c r="C125" i="47"/>
  <c r="B125" i="47"/>
  <c r="G120" i="47"/>
  <c r="F120" i="47"/>
  <c r="E120" i="47"/>
  <c r="D120" i="47"/>
  <c r="C120" i="47"/>
  <c r="B120" i="47"/>
  <c r="F119" i="47"/>
  <c r="F124" i="47" s="1"/>
  <c r="D119" i="47"/>
  <c r="F116" i="47"/>
  <c r="E116" i="47"/>
  <c r="G114" i="47"/>
  <c r="G119" i="47" s="1"/>
  <c r="G121" i="47" s="1"/>
  <c r="G127" i="47" s="1"/>
  <c r="F114" i="47"/>
  <c r="E114" i="47"/>
  <c r="E119" i="47" s="1"/>
  <c r="D114" i="47"/>
  <c r="D116" i="47" s="1"/>
  <c r="C114" i="47"/>
  <c r="C119" i="47" s="1"/>
  <c r="B114" i="47"/>
  <c r="B116" i="47" s="1"/>
  <c r="G102" i="47"/>
  <c r="G103" i="47" s="1"/>
  <c r="F102" i="47"/>
  <c r="F103" i="47" s="1"/>
  <c r="E102" i="47"/>
  <c r="E103" i="47" s="1"/>
  <c r="D102" i="47"/>
  <c r="C102" i="47"/>
  <c r="C104" i="47" s="1"/>
  <c r="B102" i="47"/>
  <c r="G100" i="47"/>
  <c r="F100" i="47"/>
  <c r="E100" i="47"/>
  <c r="D100" i="47"/>
  <c r="C100" i="47"/>
  <c r="B100" i="47"/>
  <c r="G97" i="47"/>
  <c r="F97" i="47"/>
  <c r="E97" i="47"/>
  <c r="D97" i="47"/>
  <c r="C97" i="47"/>
  <c r="B97" i="47"/>
  <c r="G92" i="47"/>
  <c r="F92" i="47"/>
  <c r="F93" i="47" s="1"/>
  <c r="E92" i="47"/>
  <c r="D92" i="47"/>
  <c r="C92" i="47"/>
  <c r="B92" i="47"/>
  <c r="F91" i="47"/>
  <c r="F96" i="47" s="1"/>
  <c r="D91" i="47"/>
  <c r="D96" i="47" s="1"/>
  <c r="G86" i="47"/>
  <c r="G91" i="47" s="1"/>
  <c r="G93" i="47" s="1"/>
  <c r="G99" i="47" s="1"/>
  <c r="F86" i="47"/>
  <c r="F88" i="47" s="1"/>
  <c r="E86" i="47"/>
  <c r="E91" i="47" s="1"/>
  <c r="E93" i="47" s="1"/>
  <c r="E99" i="47" s="1"/>
  <c r="D86" i="47"/>
  <c r="D88" i="47" s="1"/>
  <c r="C86" i="47"/>
  <c r="C91" i="47" s="1"/>
  <c r="C93" i="47" s="1"/>
  <c r="B86" i="47"/>
  <c r="B88" i="47" s="1"/>
  <c r="G74" i="47"/>
  <c r="G75" i="47" s="1"/>
  <c r="F74" i="47"/>
  <c r="E74" i="47"/>
  <c r="E75" i="47" s="1"/>
  <c r="D74" i="47"/>
  <c r="D75" i="47" s="1"/>
  <c r="C74" i="47"/>
  <c r="C76" i="47" s="1"/>
  <c r="B74" i="47"/>
  <c r="G72" i="47"/>
  <c r="F72" i="47"/>
  <c r="E72" i="47"/>
  <c r="D72" i="47"/>
  <c r="C72" i="47"/>
  <c r="B72" i="47"/>
  <c r="G69" i="47"/>
  <c r="F69" i="47"/>
  <c r="E69" i="47"/>
  <c r="D69" i="47"/>
  <c r="C69" i="47"/>
  <c r="B69" i="47"/>
  <c r="G64" i="47"/>
  <c r="F64" i="47"/>
  <c r="F65" i="47" s="1"/>
  <c r="E64" i="47"/>
  <c r="D64" i="47"/>
  <c r="C64" i="47"/>
  <c r="B64" i="47"/>
  <c r="F63" i="47"/>
  <c r="F68" i="47" s="1"/>
  <c r="D63" i="47"/>
  <c r="D68" i="47" s="1"/>
  <c r="G58" i="47"/>
  <c r="G63" i="47" s="1"/>
  <c r="G65" i="47" s="1"/>
  <c r="G71" i="47" s="1"/>
  <c r="F58" i="47"/>
  <c r="F60" i="47" s="1"/>
  <c r="E58" i="47"/>
  <c r="E63" i="47" s="1"/>
  <c r="E65" i="47" s="1"/>
  <c r="E71" i="47" s="1"/>
  <c r="D58" i="47"/>
  <c r="D60" i="47" s="1"/>
  <c r="C58" i="47"/>
  <c r="C63" i="47" s="1"/>
  <c r="C65" i="47" s="1"/>
  <c r="C71" i="47" s="1"/>
  <c r="B58" i="47"/>
  <c r="B63" i="47" s="1"/>
  <c r="B68" i="47" s="1"/>
  <c r="E51" i="47"/>
  <c r="G46" i="47"/>
  <c r="G47" i="47" s="1"/>
  <c r="F46" i="47"/>
  <c r="F48" i="47" s="1"/>
  <c r="E46" i="47"/>
  <c r="D46" i="47"/>
  <c r="D48" i="47" s="1"/>
  <c r="C46" i="47"/>
  <c r="C47" i="47" s="1"/>
  <c r="B46" i="47"/>
  <c r="B47" i="47" s="1"/>
  <c r="G36" i="47"/>
  <c r="G37" i="47" s="1"/>
  <c r="F36" i="47"/>
  <c r="E36" i="47"/>
  <c r="D36" i="47"/>
  <c r="C36" i="47"/>
  <c r="G35" i="47"/>
  <c r="E35" i="47"/>
  <c r="E37" i="47" s="1"/>
  <c r="C35" i="47"/>
  <c r="C37" i="47" s="1"/>
  <c r="G30" i="47"/>
  <c r="G32" i="47" s="1"/>
  <c r="F30" i="47"/>
  <c r="F35" i="47" s="1"/>
  <c r="F37" i="47" s="1"/>
  <c r="E30" i="47"/>
  <c r="E32" i="47" s="1"/>
  <c r="D30" i="47"/>
  <c r="D35" i="47" s="1"/>
  <c r="D37" i="47" s="1"/>
  <c r="C30" i="47"/>
  <c r="C32" i="47" s="1"/>
  <c r="G24" i="47"/>
  <c r="A7" i="47"/>
  <c r="A6" i="47"/>
  <c r="A5" i="47"/>
  <c r="A4" i="47"/>
  <c r="A3" i="47"/>
  <c r="G167" i="46"/>
  <c r="F167" i="46"/>
  <c r="E167" i="46"/>
  <c r="D167" i="46"/>
  <c r="C167" i="46"/>
  <c r="B167" i="46"/>
  <c r="F159" i="46"/>
  <c r="E159" i="46"/>
  <c r="B159" i="46"/>
  <c r="G158" i="46"/>
  <c r="G159" i="46" s="1"/>
  <c r="F158" i="46"/>
  <c r="E158" i="46"/>
  <c r="D158" i="46"/>
  <c r="D159" i="46" s="1"/>
  <c r="C158" i="46"/>
  <c r="C159" i="46" s="1"/>
  <c r="B158" i="46"/>
  <c r="G156" i="46"/>
  <c r="F156" i="46"/>
  <c r="E156" i="46"/>
  <c r="D156" i="46"/>
  <c r="C156" i="46"/>
  <c r="B156" i="46"/>
  <c r="G153" i="46"/>
  <c r="F153" i="46"/>
  <c r="E153" i="46"/>
  <c r="D153" i="46"/>
  <c r="C153" i="46"/>
  <c r="B153" i="46"/>
  <c r="G148" i="46"/>
  <c r="F148" i="46"/>
  <c r="E148" i="46"/>
  <c r="D148" i="46"/>
  <c r="C148" i="46"/>
  <c r="B148" i="46"/>
  <c r="D147" i="46"/>
  <c r="D152" i="46" s="1"/>
  <c r="G144" i="46"/>
  <c r="D144" i="46"/>
  <c r="C144" i="46"/>
  <c r="G142" i="46"/>
  <c r="G147" i="46" s="1"/>
  <c r="F142" i="46"/>
  <c r="F144" i="46" s="1"/>
  <c r="E142" i="46"/>
  <c r="D142" i="46"/>
  <c r="C142" i="46"/>
  <c r="C147" i="46" s="1"/>
  <c r="B142" i="46"/>
  <c r="B144" i="46" s="1"/>
  <c r="G131" i="46"/>
  <c r="G130" i="46"/>
  <c r="F130" i="46"/>
  <c r="F131" i="46" s="1"/>
  <c r="E130" i="46"/>
  <c r="E131" i="46" s="1"/>
  <c r="D130" i="46"/>
  <c r="D131" i="46" s="1"/>
  <c r="C130" i="46"/>
  <c r="C131" i="46" s="1"/>
  <c r="B130" i="46"/>
  <c r="B131" i="46" s="1"/>
  <c r="G128" i="46"/>
  <c r="F128" i="46"/>
  <c r="E128" i="46"/>
  <c r="D128" i="46"/>
  <c r="C128" i="46"/>
  <c r="B128" i="46"/>
  <c r="G125" i="46"/>
  <c r="F125" i="46"/>
  <c r="E125" i="46"/>
  <c r="D125" i="46"/>
  <c r="C125" i="46"/>
  <c r="B125" i="46"/>
  <c r="G120" i="46"/>
  <c r="F120" i="46"/>
  <c r="E120" i="46"/>
  <c r="D120" i="46"/>
  <c r="C120" i="46"/>
  <c r="B120" i="46"/>
  <c r="F119" i="46"/>
  <c r="F124" i="46" s="1"/>
  <c r="B119" i="46"/>
  <c r="B124" i="46" s="1"/>
  <c r="F116" i="46"/>
  <c r="E116" i="46"/>
  <c r="B116" i="46"/>
  <c r="G114" i="46"/>
  <c r="F114" i="46"/>
  <c r="E114" i="46"/>
  <c r="E119" i="46" s="1"/>
  <c r="D114" i="46"/>
  <c r="D116" i="46" s="1"/>
  <c r="C114" i="46"/>
  <c r="B114" i="46"/>
  <c r="F103" i="46"/>
  <c r="G102" i="46"/>
  <c r="G103" i="46" s="1"/>
  <c r="F102" i="46"/>
  <c r="E102" i="46"/>
  <c r="E103" i="46" s="1"/>
  <c r="D102" i="46"/>
  <c r="D103" i="46" s="1"/>
  <c r="C102" i="46"/>
  <c r="C103" i="46" s="1"/>
  <c r="B102" i="46"/>
  <c r="B103" i="46" s="1"/>
  <c r="G100" i="46"/>
  <c r="F100" i="46"/>
  <c r="E100" i="46"/>
  <c r="D100" i="46"/>
  <c r="C100" i="46"/>
  <c r="B100" i="46"/>
  <c r="G97" i="46"/>
  <c r="F97" i="46"/>
  <c r="E97" i="46"/>
  <c r="D97" i="46"/>
  <c r="C97" i="46"/>
  <c r="B97" i="46"/>
  <c r="G92" i="46"/>
  <c r="F92" i="46"/>
  <c r="E92" i="46"/>
  <c r="D92" i="46"/>
  <c r="C92" i="46"/>
  <c r="B92" i="46"/>
  <c r="G91" i="46"/>
  <c r="G93" i="46" s="1"/>
  <c r="G99" i="46" s="1"/>
  <c r="D91" i="46"/>
  <c r="D96" i="46" s="1"/>
  <c r="C91" i="46"/>
  <c r="C93" i="46" s="1"/>
  <c r="G88" i="46"/>
  <c r="D88" i="46"/>
  <c r="C88" i="46"/>
  <c r="G86" i="46"/>
  <c r="F86" i="46"/>
  <c r="F88" i="46" s="1"/>
  <c r="E86" i="46"/>
  <c r="D86" i="46"/>
  <c r="C86" i="46"/>
  <c r="B86" i="46"/>
  <c r="B88" i="46" s="1"/>
  <c r="G75" i="46"/>
  <c r="G74" i="46"/>
  <c r="F74" i="46"/>
  <c r="F75" i="46" s="1"/>
  <c r="E74" i="46"/>
  <c r="E75" i="46" s="1"/>
  <c r="D74" i="46"/>
  <c r="D75" i="46" s="1"/>
  <c r="C74" i="46"/>
  <c r="C75" i="46" s="1"/>
  <c r="B74" i="46"/>
  <c r="B75" i="46" s="1"/>
  <c r="G72" i="46"/>
  <c r="F72" i="46"/>
  <c r="E72" i="46"/>
  <c r="D72" i="46"/>
  <c r="C72" i="46"/>
  <c r="B72" i="46"/>
  <c r="G69" i="46"/>
  <c r="F69" i="46"/>
  <c r="E69" i="46"/>
  <c r="D69" i="46"/>
  <c r="C69" i="46"/>
  <c r="B69" i="46"/>
  <c r="G64" i="46"/>
  <c r="F64" i="46"/>
  <c r="E64" i="46"/>
  <c r="D64" i="46"/>
  <c r="C64" i="46"/>
  <c r="B64" i="46"/>
  <c r="F63" i="46"/>
  <c r="F68" i="46" s="1"/>
  <c r="B63" i="46"/>
  <c r="B68" i="46" s="1"/>
  <c r="F60" i="46"/>
  <c r="E60" i="46"/>
  <c r="B60" i="46"/>
  <c r="G58" i="46"/>
  <c r="F58" i="46"/>
  <c r="E58" i="46"/>
  <c r="E63" i="46" s="1"/>
  <c r="D58" i="46"/>
  <c r="D60" i="46" s="1"/>
  <c r="C58" i="46"/>
  <c r="B58" i="46"/>
  <c r="E51" i="46"/>
  <c r="G47" i="46"/>
  <c r="F47" i="46"/>
  <c r="G46" i="46"/>
  <c r="F46" i="46"/>
  <c r="E46" i="46"/>
  <c r="E47" i="46" s="1"/>
  <c r="D46" i="46"/>
  <c r="D47" i="46" s="1"/>
  <c r="C46" i="46"/>
  <c r="C47" i="46" s="1"/>
  <c r="B46" i="46"/>
  <c r="B47" i="46" s="1"/>
  <c r="G36" i="46"/>
  <c r="F36" i="46"/>
  <c r="E36" i="46"/>
  <c r="D36" i="46"/>
  <c r="C36" i="46"/>
  <c r="G35" i="46"/>
  <c r="G37" i="46" s="1"/>
  <c r="C35" i="46"/>
  <c r="C37" i="46" s="1"/>
  <c r="G32" i="46"/>
  <c r="F32" i="46"/>
  <c r="C32" i="46"/>
  <c r="G30" i="46"/>
  <c r="F30" i="46"/>
  <c r="F35" i="46" s="1"/>
  <c r="F37" i="46" s="1"/>
  <c r="E30" i="46"/>
  <c r="E32" i="46" s="1"/>
  <c r="D30" i="46"/>
  <c r="C30" i="46"/>
  <c r="G24" i="46"/>
  <c r="A7" i="46"/>
  <c r="A6" i="46"/>
  <c r="A5" i="46"/>
  <c r="A4" i="46"/>
  <c r="A3" i="46"/>
  <c r="G167" i="45"/>
  <c r="F167" i="45"/>
  <c r="E167" i="45"/>
  <c r="D167" i="45"/>
  <c r="C167" i="45"/>
  <c r="B167" i="45"/>
  <c r="G158" i="45"/>
  <c r="F158" i="45"/>
  <c r="F159" i="45" s="1"/>
  <c r="E158" i="45"/>
  <c r="E159" i="45" s="1"/>
  <c r="D158" i="45"/>
  <c r="D160" i="45" s="1"/>
  <c r="C158" i="45"/>
  <c r="B158" i="45"/>
  <c r="B159" i="45" s="1"/>
  <c r="G156" i="45"/>
  <c r="F156" i="45"/>
  <c r="E156" i="45"/>
  <c r="D156" i="45"/>
  <c r="C156" i="45"/>
  <c r="B156" i="45"/>
  <c r="G153" i="45"/>
  <c r="F153" i="45"/>
  <c r="E153" i="45"/>
  <c r="D153" i="45"/>
  <c r="C153" i="45"/>
  <c r="B153" i="45"/>
  <c r="G148" i="45"/>
  <c r="F148" i="45"/>
  <c r="E148" i="45"/>
  <c r="D148" i="45"/>
  <c r="C148" i="45"/>
  <c r="B148" i="45"/>
  <c r="F147" i="45"/>
  <c r="F152" i="45" s="1"/>
  <c r="D147" i="45"/>
  <c r="D149" i="45" s="1"/>
  <c r="B147" i="45"/>
  <c r="B152" i="45" s="1"/>
  <c r="G144" i="45"/>
  <c r="D144" i="45"/>
  <c r="C144" i="45"/>
  <c r="G142" i="45"/>
  <c r="G147" i="45" s="1"/>
  <c r="F142" i="45"/>
  <c r="F144" i="45" s="1"/>
  <c r="E142" i="45"/>
  <c r="E147" i="45" s="1"/>
  <c r="D142" i="45"/>
  <c r="C142" i="45"/>
  <c r="C147" i="45" s="1"/>
  <c r="B142" i="45"/>
  <c r="B144" i="45" s="1"/>
  <c r="G131" i="45"/>
  <c r="G130" i="45"/>
  <c r="F130" i="45"/>
  <c r="E130" i="45"/>
  <c r="D130" i="45"/>
  <c r="D131" i="45" s="1"/>
  <c r="C130" i="45"/>
  <c r="C131" i="45" s="1"/>
  <c r="B130" i="45"/>
  <c r="G128" i="45"/>
  <c r="F128" i="45"/>
  <c r="E128" i="45"/>
  <c r="D128" i="45"/>
  <c r="C128" i="45"/>
  <c r="B128" i="45"/>
  <c r="G125" i="45"/>
  <c r="F125" i="45"/>
  <c r="E125" i="45"/>
  <c r="D125" i="45"/>
  <c r="C125" i="45"/>
  <c r="B125" i="45"/>
  <c r="G124" i="45"/>
  <c r="G126" i="45" s="1"/>
  <c r="G120" i="45"/>
  <c r="F120" i="45"/>
  <c r="E120" i="45"/>
  <c r="D120" i="45"/>
  <c r="C120" i="45"/>
  <c r="B120" i="45"/>
  <c r="F119" i="45"/>
  <c r="F124" i="45" s="1"/>
  <c r="D119" i="45"/>
  <c r="B119" i="45"/>
  <c r="B124" i="45" s="1"/>
  <c r="F116" i="45"/>
  <c r="C116" i="45"/>
  <c r="B116" i="45"/>
  <c r="G114" i="45"/>
  <c r="G119" i="45" s="1"/>
  <c r="G121" i="45" s="1"/>
  <c r="G127" i="45" s="1"/>
  <c r="F114" i="45"/>
  <c r="E114" i="45"/>
  <c r="E119" i="45" s="1"/>
  <c r="D114" i="45"/>
  <c r="D116" i="45" s="1"/>
  <c r="C114" i="45"/>
  <c r="C119" i="45" s="1"/>
  <c r="C121" i="45" s="1"/>
  <c r="C127" i="45" s="1"/>
  <c r="B114" i="45"/>
  <c r="G103" i="45"/>
  <c r="G102" i="45"/>
  <c r="G104" i="45" s="1"/>
  <c r="F102" i="45"/>
  <c r="F103" i="45" s="1"/>
  <c r="E102" i="45"/>
  <c r="E103" i="45" s="1"/>
  <c r="D102" i="45"/>
  <c r="C102" i="45"/>
  <c r="C104" i="45" s="1"/>
  <c r="B102" i="45"/>
  <c r="B103" i="45" s="1"/>
  <c r="G100" i="45"/>
  <c r="F100" i="45"/>
  <c r="E100" i="45"/>
  <c r="D100" i="45"/>
  <c r="C100" i="45"/>
  <c r="B100" i="45"/>
  <c r="G97" i="45"/>
  <c r="F97" i="45"/>
  <c r="E97" i="45"/>
  <c r="D97" i="45"/>
  <c r="C97" i="45"/>
  <c r="B97" i="45"/>
  <c r="D93" i="45"/>
  <c r="G92" i="45"/>
  <c r="F92" i="45"/>
  <c r="E92" i="45"/>
  <c r="D92" i="45"/>
  <c r="C92" i="45"/>
  <c r="B92" i="45"/>
  <c r="F91" i="45"/>
  <c r="F96" i="45" s="1"/>
  <c r="D91" i="45"/>
  <c r="D96" i="45" s="1"/>
  <c r="B91" i="45"/>
  <c r="B96" i="45" s="1"/>
  <c r="G86" i="45"/>
  <c r="G91" i="45" s="1"/>
  <c r="G93" i="45" s="1"/>
  <c r="G99" i="45" s="1"/>
  <c r="F86" i="45"/>
  <c r="F88" i="45" s="1"/>
  <c r="E86" i="45"/>
  <c r="E91" i="45" s="1"/>
  <c r="E93" i="45" s="1"/>
  <c r="D86" i="45"/>
  <c r="D88" i="45" s="1"/>
  <c r="C86" i="45"/>
  <c r="C91" i="45" s="1"/>
  <c r="C93" i="45" s="1"/>
  <c r="C99" i="45" s="1"/>
  <c r="B86" i="45"/>
  <c r="B88" i="45" s="1"/>
  <c r="G75" i="45"/>
  <c r="G74" i="45"/>
  <c r="G76" i="45" s="1"/>
  <c r="F74" i="45"/>
  <c r="E74" i="45"/>
  <c r="E75" i="45" s="1"/>
  <c r="D74" i="45"/>
  <c r="D75" i="45" s="1"/>
  <c r="C74" i="45"/>
  <c r="C76" i="45" s="1"/>
  <c r="B74" i="45"/>
  <c r="G72" i="45"/>
  <c r="F72" i="45"/>
  <c r="E72" i="45"/>
  <c r="D72" i="45"/>
  <c r="C72" i="45"/>
  <c r="B72" i="45"/>
  <c r="E71" i="45"/>
  <c r="G69" i="45"/>
  <c r="F69" i="45"/>
  <c r="E69" i="45"/>
  <c r="D69" i="45"/>
  <c r="C69" i="45"/>
  <c r="B69" i="45"/>
  <c r="E68" i="45"/>
  <c r="D65" i="45"/>
  <c r="G64" i="45"/>
  <c r="F64" i="45"/>
  <c r="E64" i="45"/>
  <c r="D64" i="45"/>
  <c r="C64" i="45"/>
  <c r="B64" i="45"/>
  <c r="F63" i="45"/>
  <c r="F68" i="45" s="1"/>
  <c r="D63" i="45"/>
  <c r="D68" i="45" s="1"/>
  <c r="B63" i="45"/>
  <c r="B68" i="45" s="1"/>
  <c r="F60" i="45"/>
  <c r="B60" i="45"/>
  <c r="G58" i="45"/>
  <c r="G63" i="45" s="1"/>
  <c r="G65" i="45" s="1"/>
  <c r="G71" i="45" s="1"/>
  <c r="F58" i="45"/>
  <c r="E58" i="45"/>
  <c r="E63" i="45" s="1"/>
  <c r="E65" i="45" s="1"/>
  <c r="E70" i="45" s="1"/>
  <c r="D58" i="45"/>
  <c r="D60" i="45" s="1"/>
  <c r="C58" i="45"/>
  <c r="C63" i="45" s="1"/>
  <c r="C65" i="45" s="1"/>
  <c r="B58" i="45"/>
  <c r="E51" i="45"/>
  <c r="G46" i="45"/>
  <c r="G47" i="45" s="1"/>
  <c r="F46" i="45"/>
  <c r="F47" i="45" s="1"/>
  <c r="E46" i="45"/>
  <c r="D46" i="45"/>
  <c r="D47" i="45" s="1"/>
  <c r="C46" i="45"/>
  <c r="C47" i="45" s="1"/>
  <c r="B46" i="45"/>
  <c r="G36" i="45"/>
  <c r="F36" i="45"/>
  <c r="E36" i="45"/>
  <c r="E37" i="45" s="1"/>
  <c r="D36" i="45"/>
  <c r="C36" i="45"/>
  <c r="G35" i="45"/>
  <c r="G37" i="45" s="1"/>
  <c r="E35" i="45"/>
  <c r="C35" i="45"/>
  <c r="C37" i="45" s="1"/>
  <c r="G30" i="45"/>
  <c r="G32" i="45" s="1"/>
  <c r="F30" i="45"/>
  <c r="F35" i="45" s="1"/>
  <c r="F37" i="45" s="1"/>
  <c r="E30" i="45"/>
  <c r="E32" i="45" s="1"/>
  <c r="D30" i="45"/>
  <c r="D35" i="45" s="1"/>
  <c r="D37" i="45" s="1"/>
  <c r="C30" i="45"/>
  <c r="C32" i="45" s="1"/>
  <c r="G24" i="45"/>
  <c r="A7" i="45"/>
  <c r="A6" i="45"/>
  <c r="A5" i="45"/>
  <c r="A4" i="45"/>
  <c r="A3" i="45"/>
  <c r="D76" i="50" l="1"/>
  <c r="C75" i="50"/>
  <c r="C103" i="45"/>
  <c r="E76" i="50"/>
  <c r="G79" i="50" s="1"/>
  <c r="G134" i="51"/>
  <c r="G134" i="49"/>
  <c r="G78" i="49"/>
  <c r="C131" i="48"/>
  <c r="C103" i="48"/>
  <c r="D48" i="48"/>
  <c r="B48" i="48"/>
  <c r="E104" i="47"/>
  <c r="E76" i="47"/>
  <c r="C75" i="47"/>
  <c r="D47" i="47"/>
  <c r="G134" i="46"/>
  <c r="C75" i="45"/>
  <c r="B48" i="45"/>
  <c r="G50" i="46"/>
  <c r="G50" i="51"/>
  <c r="B48" i="49"/>
  <c r="G50" i="49"/>
  <c r="C121" i="47"/>
  <c r="C127" i="47" s="1"/>
  <c r="B91" i="47"/>
  <c r="B96" i="47" s="1"/>
  <c r="C131" i="47"/>
  <c r="C103" i="47"/>
  <c r="B119" i="47"/>
  <c r="B124" i="47" s="1"/>
  <c r="B60" i="47"/>
  <c r="B61" i="47" s="1"/>
  <c r="E48" i="51"/>
  <c r="E88" i="51"/>
  <c r="E91" i="51"/>
  <c r="C149" i="51"/>
  <c r="C152" i="51"/>
  <c r="D60" i="51"/>
  <c r="D63" i="51"/>
  <c r="B61" i="51"/>
  <c r="C63" i="51"/>
  <c r="B89" i="51"/>
  <c r="G116" i="51"/>
  <c r="G119" i="51"/>
  <c r="B121" i="51"/>
  <c r="B48" i="51"/>
  <c r="F37" i="51"/>
  <c r="F48" i="51" s="1"/>
  <c r="C48" i="51"/>
  <c r="G48" i="51"/>
  <c r="E65" i="51"/>
  <c r="E68" i="51"/>
  <c r="B65" i="51"/>
  <c r="G78" i="51"/>
  <c r="C104" i="51"/>
  <c r="B117" i="51"/>
  <c r="F121" i="51"/>
  <c r="E144" i="51"/>
  <c r="E147" i="51"/>
  <c r="C160" i="51"/>
  <c r="F70" i="51"/>
  <c r="F71" i="51"/>
  <c r="G149" i="51"/>
  <c r="G152" i="51"/>
  <c r="E32" i="51"/>
  <c r="E35" i="51"/>
  <c r="E37" i="51" s="1"/>
  <c r="D35" i="51"/>
  <c r="D37" i="51" s="1"/>
  <c r="D48" i="51" s="1"/>
  <c r="C116" i="51"/>
  <c r="C119" i="51"/>
  <c r="G63" i="51"/>
  <c r="E76" i="51"/>
  <c r="D93" i="51"/>
  <c r="G106" i="51"/>
  <c r="G104" i="51"/>
  <c r="E121" i="51"/>
  <c r="E124" i="51"/>
  <c r="B145" i="51"/>
  <c r="D149" i="51"/>
  <c r="G162" i="51"/>
  <c r="G160" i="51"/>
  <c r="F76" i="51"/>
  <c r="D160" i="51"/>
  <c r="B91" i="51"/>
  <c r="F91" i="51"/>
  <c r="C96" i="51"/>
  <c r="C98" i="51" s="1"/>
  <c r="G96" i="51"/>
  <c r="G98" i="51" s="1"/>
  <c r="D119" i="51"/>
  <c r="B147" i="51"/>
  <c r="F147" i="51"/>
  <c r="B76" i="51"/>
  <c r="G78" i="50"/>
  <c r="B65" i="50"/>
  <c r="F63" i="50"/>
  <c r="B60" i="50"/>
  <c r="D144" i="50"/>
  <c r="C63" i="50"/>
  <c r="G144" i="50"/>
  <c r="E60" i="50"/>
  <c r="G63" i="50"/>
  <c r="C144" i="50"/>
  <c r="E65" i="50"/>
  <c r="E144" i="50"/>
  <c r="E147" i="50"/>
  <c r="D60" i="50"/>
  <c r="D63" i="50"/>
  <c r="C149" i="50"/>
  <c r="C160" i="50" s="1"/>
  <c r="C152" i="50"/>
  <c r="G149" i="50"/>
  <c r="G152" i="50"/>
  <c r="D149" i="50"/>
  <c r="G162" i="50"/>
  <c r="B147" i="50"/>
  <c r="F147" i="50"/>
  <c r="B38" i="49"/>
  <c r="C3" i="49" s="1"/>
  <c r="F70" i="49"/>
  <c r="F71" i="49"/>
  <c r="C93" i="49"/>
  <c r="C96" i="49"/>
  <c r="G93" i="49"/>
  <c r="G96" i="49"/>
  <c r="D60" i="49"/>
  <c r="D63" i="49"/>
  <c r="G116" i="49"/>
  <c r="G119" i="49"/>
  <c r="C48" i="49"/>
  <c r="B65" i="49"/>
  <c r="E91" i="49"/>
  <c r="E88" i="49"/>
  <c r="B89" i="49" s="1"/>
  <c r="C104" i="49"/>
  <c r="F121" i="49"/>
  <c r="E144" i="49"/>
  <c r="B145" i="49" s="1"/>
  <c r="E147" i="49"/>
  <c r="C149" i="49"/>
  <c r="C152" i="49"/>
  <c r="G149" i="49"/>
  <c r="G152" i="49"/>
  <c r="E32" i="49"/>
  <c r="E35" i="49"/>
  <c r="E37" i="49" s="1"/>
  <c r="E48" i="49" s="1"/>
  <c r="D35" i="49"/>
  <c r="D37" i="49" s="1"/>
  <c r="B61" i="49"/>
  <c r="C63" i="49"/>
  <c r="C119" i="49"/>
  <c r="C116" i="49"/>
  <c r="B117" i="49" s="1"/>
  <c r="B121" i="49"/>
  <c r="G48" i="49"/>
  <c r="E65" i="49"/>
  <c r="E68" i="49"/>
  <c r="D48" i="49"/>
  <c r="G63" i="49"/>
  <c r="D93" i="49"/>
  <c r="G106" i="49"/>
  <c r="G104" i="49"/>
  <c r="E121" i="49"/>
  <c r="E124" i="49"/>
  <c r="D149" i="49"/>
  <c r="G162" i="49"/>
  <c r="G160" i="49"/>
  <c r="F76" i="49"/>
  <c r="B91" i="49"/>
  <c r="F91" i="49"/>
  <c r="D119" i="49"/>
  <c r="B147" i="49"/>
  <c r="F147" i="49"/>
  <c r="B132" i="49"/>
  <c r="F132" i="49"/>
  <c r="F71" i="48"/>
  <c r="F70" i="48"/>
  <c r="C76" i="48"/>
  <c r="C75" i="48"/>
  <c r="G76" i="48"/>
  <c r="G75" i="48"/>
  <c r="E48" i="48"/>
  <c r="E71" i="48"/>
  <c r="B98" i="48"/>
  <c r="B99" i="48"/>
  <c r="D124" i="48"/>
  <c r="D121" i="48"/>
  <c r="B127" i="48"/>
  <c r="B126" i="48"/>
  <c r="E147" i="48"/>
  <c r="E144" i="48"/>
  <c r="B145" i="48" s="1"/>
  <c r="B38" i="48"/>
  <c r="C3" i="48" s="1"/>
  <c r="D76" i="48"/>
  <c r="B89" i="48"/>
  <c r="E88" i="48"/>
  <c r="D93" i="48"/>
  <c r="E96" i="48"/>
  <c r="E98" i="48" s="1"/>
  <c r="E99" i="48"/>
  <c r="B104" i="48"/>
  <c r="E103" i="48"/>
  <c r="F121" i="48"/>
  <c r="F32" i="48"/>
  <c r="C48" i="48"/>
  <c r="G48" i="48"/>
  <c r="F47" i="48"/>
  <c r="E60" i="48"/>
  <c r="B61" i="48" s="1"/>
  <c r="B65" i="48"/>
  <c r="E76" i="48"/>
  <c r="G88" i="48"/>
  <c r="F93" i="48"/>
  <c r="G96" i="48"/>
  <c r="G98" i="48" s="1"/>
  <c r="G99" i="48"/>
  <c r="G104" i="48"/>
  <c r="G116" i="48"/>
  <c r="C124" i="48"/>
  <c r="C126" i="48" s="1"/>
  <c r="C149" i="48"/>
  <c r="C152" i="48"/>
  <c r="G149" i="48"/>
  <c r="G152" i="48"/>
  <c r="D149" i="48"/>
  <c r="D160" i="48"/>
  <c r="D65" i="48"/>
  <c r="E68" i="48"/>
  <c r="E70" i="48" s="1"/>
  <c r="B76" i="48"/>
  <c r="F76" i="48"/>
  <c r="C88" i="48"/>
  <c r="B94" i="48"/>
  <c r="C5" i="48" s="1"/>
  <c r="D104" i="48"/>
  <c r="E121" i="48"/>
  <c r="E124" i="48"/>
  <c r="C116" i="48"/>
  <c r="B117" i="48" s="1"/>
  <c r="G124" i="48"/>
  <c r="G126" i="48" s="1"/>
  <c r="B132" i="48"/>
  <c r="E132" i="48"/>
  <c r="C160" i="48"/>
  <c r="B149" i="48"/>
  <c r="F149" i="48"/>
  <c r="E47" i="48"/>
  <c r="G50" i="48" s="1"/>
  <c r="B75" i="48"/>
  <c r="F75" i="48"/>
  <c r="D103" i="48"/>
  <c r="G106" i="48" s="1"/>
  <c r="B131" i="48"/>
  <c r="F131" i="48"/>
  <c r="D132" i="48"/>
  <c r="D159" i="48"/>
  <c r="G162" i="48" s="1"/>
  <c r="F98" i="47"/>
  <c r="F99" i="47"/>
  <c r="F71" i="47"/>
  <c r="F70" i="47"/>
  <c r="F47" i="47"/>
  <c r="D104" i="47"/>
  <c r="D32" i="47"/>
  <c r="B48" i="47"/>
  <c r="C60" i="47"/>
  <c r="C68" i="47"/>
  <c r="C70" i="47" s="1"/>
  <c r="G76" i="47"/>
  <c r="C96" i="47"/>
  <c r="C98" i="47" s="1"/>
  <c r="C99" i="47"/>
  <c r="G104" i="47"/>
  <c r="G116" i="47"/>
  <c r="C124" i="47"/>
  <c r="C149" i="47"/>
  <c r="C152" i="47"/>
  <c r="G149" i="47"/>
  <c r="G152" i="47"/>
  <c r="D149" i="47"/>
  <c r="D152" i="47"/>
  <c r="B38" i="47"/>
  <c r="C3" i="47" s="1"/>
  <c r="F32" i="47"/>
  <c r="E60" i="47"/>
  <c r="D65" i="47"/>
  <c r="E68" i="47"/>
  <c r="E70" i="47" s="1"/>
  <c r="F76" i="47"/>
  <c r="E88" i="47"/>
  <c r="D93" i="47"/>
  <c r="E96" i="47"/>
  <c r="E98" i="47" s="1"/>
  <c r="E121" i="47"/>
  <c r="E124" i="47"/>
  <c r="C116" i="47"/>
  <c r="B117" i="47" s="1"/>
  <c r="G124" i="47"/>
  <c r="G126" i="47"/>
  <c r="C160" i="47"/>
  <c r="F121" i="47"/>
  <c r="B65" i="47"/>
  <c r="B76" i="47" s="1"/>
  <c r="C88" i="47"/>
  <c r="B89" i="47" s="1"/>
  <c r="E48" i="47"/>
  <c r="G60" i="47"/>
  <c r="G68" i="47"/>
  <c r="G70" i="47" s="1"/>
  <c r="G88" i="47"/>
  <c r="G96" i="47"/>
  <c r="G98" i="47" s="1"/>
  <c r="D124" i="47"/>
  <c r="D121" i="47"/>
  <c r="G132" i="47"/>
  <c r="E147" i="47"/>
  <c r="E144" i="47"/>
  <c r="B145" i="47" s="1"/>
  <c r="D160" i="47"/>
  <c r="B149" i="47"/>
  <c r="F149" i="47"/>
  <c r="C159" i="47"/>
  <c r="G159" i="47"/>
  <c r="G162" i="47" s="1"/>
  <c r="E47" i="47"/>
  <c r="C48" i="47"/>
  <c r="G48" i="47"/>
  <c r="B75" i="47"/>
  <c r="G78" i="47" s="1"/>
  <c r="F75" i="47"/>
  <c r="D76" i="47"/>
  <c r="D103" i="47"/>
  <c r="F104" i="47"/>
  <c r="F131" i="47"/>
  <c r="D132" i="47"/>
  <c r="D159" i="47"/>
  <c r="B160" i="47"/>
  <c r="F65" i="46"/>
  <c r="E88" i="46"/>
  <c r="E91" i="46"/>
  <c r="G149" i="46"/>
  <c r="G152" i="46"/>
  <c r="C48" i="46"/>
  <c r="G48" i="46"/>
  <c r="G78" i="46"/>
  <c r="C104" i="46"/>
  <c r="F121" i="46"/>
  <c r="E144" i="46"/>
  <c r="E147" i="46"/>
  <c r="D35" i="46"/>
  <c r="D37" i="46" s="1"/>
  <c r="D48" i="46" s="1"/>
  <c r="D32" i="46"/>
  <c r="C60" i="46"/>
  <c r="B61" i="46" s="1"/>
  <c r="C63" i="46"/>
  <c r="G60" i="46"/>
  <c r="G63" i="46"/>
  <c r="B65" i="46"/>
  <c r="D93" i="46"/>
  <c r="D104" i="46" s="1"/>
  <c r="G106" i="46"/>
  <c r="G104" i="46"/>
  <c r="E121" i="46"/>
  <c r="E124" i="46"/>
  <c r="B145" i="46"/>
  <c r="D149" i="46"/>
  <c r="G162" i="46"/>
  <c r="G160" i="46"/>
  <c r="G98" i="46"/>
  <c r="C149" i="46"/>
  <c r="C152" i="46"/>
  <c r="B48" i="46"/>
  <c r="F48" i="46"/>
  <c r="E65" i="46"/>
  <c r="E68" i="46"/>
  <c r="B89" i="46"/>
  <c r="C99" i="46"/>
  <c r="C116" i="46"/>
  <c r="B117" i="46" s="1"/>
  <c r="C119" i="46"/>
  <c r="G116" i="46"/>
  <c r="G119" i="46"/>
  <c r="B121" i="46"/>
  <c r="B132" i="46" s="1"/>
  <c r="F76" i="46"/>
  <c r="F132" i="46"/>
  <c r="E35" i="46"/>
  <c r="E37" i="46" s="1"/>
  <c r="E48" i="46" s="1"/>
  <c r="D63" i="46"/>
  <c r="B91" i="46"/>
  <c r="F91" i="46"/>
  <c r="C96" i="46"/>
  <c r="C98" i="46" s="1"/>
  <c r="G96" i="46"/>
  <c r="D119" i="46"/>
  <c r="B147" i="46"/>
  <c r="F147" i="46"/>
  <c r="B38" i="45"/>
  <c r="C3" i="45" s="1"/>
  <c r="F32" i="45"/>
  <c r="B47" i="45"/>
  <c r="D48" i="45"/>
  <c r="C60" i="45"/>
  <c r="E76" i="45"/>
  <c r="D104" i="45"/>
  <c r="E104" i="45"/>
  <c r="F121" i="45"/>
  <c r="D155" i="45"/>
  <c r="E48" i="45"/>
  <c r="F48" i="45"/>
  <c r="E60" i="45"/>
  <c r="B61" i="45" s="1"/>
  <c r="B65" i="45"/>
  <c r="C68" i="45"/>
  <c r="C70" i="45" s="1"/>
  <c r="C71" i="45"/>
  <c r="C88" i="45"/>
  <c r="B89" i="45" s="1"/>
  <c r="B93" i="45"/>
  <c r="C96" i="45"/>
  <c r="C98" i="45" s="1"/>
  <c r="G116" i="45"/>
  <c r="C124" i="45"/>
  <c r="C126" i="45"/>
  <c r="E131" i="45"/>
  <c r="E149" i="45"/>
  <c r="E152" i="45"/>
  <c r="G160" i="45"/>
  <c r="D70" i="45"/>
  <c r="D71" i="45"/>
  <c r="B76" i="45"/>
  <c r="F76" i="45"/>
  <c r="E88" i="45"/>
  <c r="D99" i="45"/>
  <c r="D98" i="45"/>
  <c r="E96" i="45"/>
  <c r="E98" i="45" s="1"/>
  <c r="E99" i="45"/>
  <c r="E121" i="45"/>
  <c r="E124" i="45"/>
  <c r="F132" i="45"/>
  <c r="D32" i="45"/>
  <c r="G60" i="45"/>
  <c r="F65" i="45"/>
  <c r="G68" i="45"/>
  <c r="G70" i="45" s="1"/>
  <c r="G88" i="45"/>
  <c r="F93" i="45"/>
  <c r="G96" i="45"/>
  <c r="G98" i="45" s="1"/>
  <c r="E116" i="45"/>
  <c r="B117" i="45" s="1"/>
  <c r="D124" i="45"/>
  <c r="D121" i="45"/>
  <c r="B121" i="45"/>
  <c r="B132" i="45" s="1"/>
  <c r="C132" i="45"/>
  <c r="G132" i="45"/>
  <c r="C149" i="45"/>
  <c r="C152" i="45"/>
  <c r="G149" i="45"/>
  <c r="G152" i="45"/>
  <c r="E144" i="45"/>
  <c r="B145" i="45" s="1"/>
  <c r="B149" i="45"/>
  <c r="F149" i="45"/>
  <c r="C159" i="45"/>
  <c r="G162" i="45" s="1"/>
  <c r="G159" i="45"/>
  <c r="E160" i="45"/>
  <c r="E47" i="45"/>
  <c r="C48" i="45"/>
  <c r="G48" i="45"/>
  <c r="B75" i="45"/>
  <c r="F75" i="45"/>
  <c r="D76" i="45"/>
  <c r="D103" i="45"/>
  <c r="G106" i="45" s="1"/>
  <c r="B104" i="45"/>
  <c r="F104" i="45"/>
  <c r="B131" i="45"/>
  <c r="F131" i="45"/>
  <c r="D132" i="45"/>
  <c r="D152" i="45"/>
  <c r="D154" i="45" s="1"/>
  <c r="D159" i="45"/>
  <c r="F160" i="45"/>
  <c r="B74" i="36"/>
  <c r="G78" i="45" l="1"/>
  <c r="G50" i="47"/>
  <c r="B165" i="46"/>
  <c r="C9" i="46" s="1"/>
  <c r="D11" i="37" s="1"/>
  <c r="B165" i="49"/>
  <c r="C9" i="49" s="1"/>
  <c r="D14" i="37" s="1"/>
  <c r="G51" i="48"/>
  <c r="G134" i="45"/>
  <c r="G107" i="45"/>
  <c r="B165" i="51"/>
  <c r="C9" i="51" s="1"/>
  <c r="D15" i="37" s="1"/>
  <c r="G51" i="45"/>
  <c r="G51" i="49"/>
  <c r="C132" i="47"/>
  <c r="C126" i="47"/>
  <c r="B93" i="47"/>
  <c r="B94" i="47" s="1"/>
  <c r="C5" i="47" s="1"/>
  <c r="B121" i="47"/>
  <c r="B132" i="47" s="1"/>
  <c r="D98" i="51"/>
  <c r="D99" i="51"/>
  <c r="G154" i="51"/>
  <c r="G155" i="51"/>
  <c r="F126" i="51"/>
  <c r="F127" i="51"/>
  <c r="G51" i="51"/>
  <c r="F152" i="51"/>
  <c r="F149" i="51"/>
  <c r="F132" i="51"/>
  <c r="E126" i="51"/>
  <c r="E132" i="51"/>
  <c r="E127" i="51"/>
  <c r="E149" i="51"/>
  <c r="E152" i="51"/>
  <c r="B70" i="51"/>
  <c r="B66" i="51"/>
  <c r="C4" i="51" s="1"/>
  <c r="B71" i="51"/>
  <c r="B126" i="51"/>
  <c r="B127" i="51"/>
  <c r="D65" i="51"/>
  <c r="D68" i="51"/>
  <c r="E93" i="51"/>
  <c r="E96" i="51"/>
  <c r="C10" i="51"/>
  <c r="F15" i="37" s="1"/>
  <c r="B152" i="51"/>
  <c r="B149" i="51"/>
  <c r="F96" i="51"/>
  <c r="F93" i="51"/>
  <c r="D104" i="51"/>
  <c r="D154" i="51"/>
  <c r="D155" i="51"/>
  <c r="C121" i="51"/>
  <c r="C124" i="51"/>
  <c r="G121" i="51"/>
  <c r="G124" i="51"/>
  <c r="G65" i="51"/>
  <c r="G68" i="51"/>
  <c r="B132" i="51"/>
  <c r="D121" i="51"/>
  <c r="B122" i="51" s="1"/>
  <c r="C6" i="51" s="1"/>
  <c r="D124" i="51"/>
  <c r="B96" i="51"/>
  <c r="B93" i="51"/>
  <c r="E70" i="51"/>
  <c r="E71" i="51"/>
  <c r="B38" i="51"/>
  <c r="C3" i="51" s="1"/>
  <c r="C65" i="51"/>
  <c r="C68" i="51"/>
  <c r="C154" i="51"/>
  <c r="C155" i="51"/>
  <c r="F65" i="50"/>
  <c r="C65" i="50"/>
  <c r="B145" i="50"/>
  <c r="B165" i="50"/>
  <c r="C9" i="50" s="1"/>
  <c r="D16" i="37" s="1"/>
  <c r="G65" i="50"/>
  <c r="B61" i="50"/>
  <c r="C10" i="50" s="1"/>
  <c r="D154" i="50"/>
  <c r="D155" i="50"/>
  <c r="G154" i="50"/>
  <c r="G155" i="50"/>
  <c r="E149" i="50"/>
  <c r="E152" i="50"/>
  <c r="F152" i="50"/>
  <c r="F149" i="50"/>
  <c r="B149" i="50"/>
  <c r="B152" i="50"/>
  <c r="D160" i="50"/>
  <c r="G160" i="50"/>
  <c r="C154" i="50"/>
  <c r="C155" i="50"/>
  <c r="D65" i="50"/>
  <c r="C10" i="49"/>
  <c r="F14" i="37" s="1"/>
  <c r="D124" i="49"/>
  <c r="D121" i="49"/>
  <c r="D154" i="49"/>
  <c r="D155" i="49"/>
  <c r="G65" i="49"/>
  <c r="G68" i="49"/>
  <c r="C121" i="49"/>
  <c r="C124" i="49"/>
  <c r="B70" i="49"/>
  <c r="B66" i="49"/>
  <c r="C4" i="49" s="1"/>
  <c r="B71" i="49"/>
  <c r="C98" i="49"/>
  <c r="C99" i="49"/>
  <c r="F96" i="49"/>
  <c r="F93" i="49"/>
  <c r="B76" i="49"/>
  <c r="C154" i="49"/>
  <c r="C155" i="49"/>
  <c r="F152" i="49"/>
  <c r="F149" i="49"/>
  <c r="B96" i="49"/>
  <c r="B93" i="49"/>
  <c r="D98" i="49"/>
  <c r="D99" i="49"/>
  <c r="B126" i="49"/>
  <c r="B127" i="49"/>
  <c r="C160" i="49"/>
  <c r="F126" i="49"/>
  <c r="F127" i="49"/>
  <c r="E93" i="49"/>
  <c r="E96" i="49"/>
  <c r="G121" i="49"/>
  <c r="G124" i="49"/>
  <c r="D65" i="49"/>
  <c r="D68" i="49"/>
  <c r="G98" i="49"/>
  <c r="G99" i="49"/>
  <c r="D160" i="49"/>
  <c r="B152" i="49"/>
  <c r="B149" i="49"/>
  <c r="D104" i="49"/>
  <c r="E126" i="49"/>
  <c r="E132" i="49"/>
  <c r="E127" i="49"/>
  <c r="E70" i="49"/>
  <c r="E71" i="49"/>
  <c r="E76" i="49"/>
  <c r="C65" i="49"/>
  <c r="C68" i="49"/>
  <c r="G154" i="49"/>
  <c r="G155" i="49"/>
  <c r="E149" i="49"/>
  <c r="E152" i="49"/>
  <c r="F154" i="48"/>
  <c r="F155" i="48"/>
  <c r="C10" i="48"/>
  <c r="F13" i="37" s="1"/>
  <c r="G154" i="48"/>
  <c r="G155" i="48"/>
  <c r="G160" i="48"/>
  <c r="F127" i="48"/>
  <c r="F126" i="48"/>
  <c r="B154" i="48"/>
  <c r="B155" i="48"/>
  <c r="B150" i="48"/>
  <c r="C7" i="48" s="1"/>
  <c r="F132" i="48"/>
  <c r="G79" i="48"/>
  <c r="B71" i="48"/>
  <c r="B70" i="48"/>
  <c r="B66" i="48"/>
  <c r="C4" i="48" s="1"/>
  <c r="F160" i="48"/>
  <c r="G78" i="48"/>
  <c r="G135" i="48"/>
  <c r="D155" i="48"/>
  <c r="D154" i="48"/>
  <c r="C154" i="48"/>
  <c r="C155" i="48"/>
  <c r="F98" i="48"/>
  <c r="F99" i="48"/>
  <c r="F104" i="48"/>
  <c r="G107" i="48" s="1"/>
  <c r="D99" i="48"/>
  <c r="D98" i="48"/>
  <c r="E149" i="48"/>
  <c r="E152" i="48"/>
  <c r="D126" i="48"/>
  <c r="D127" i="48"/>
  <c r="B160" i="48"/>
  <c r="G134" i="48"/>
  <c r="E126" i="48"/>
  <c r="E127" i="48"/>
  <c r="D70" i="48"/>
  <c r="D71" i="48"/>
  <c r="B122" i="48"/>
  <c r="C6" i="48" s="1"/>
  <c r="C8" i="48" s="1"/>
  <c r="E13" i="37" s="1"/>
  <c r="C10" i="47"/>
  <c r="F12" i="37" s="1"/>
  <c r="F154" i="47"/>
  <c r="F155" i="47"/>
  <c r="F127" i="47"/>
  <c r="F126" i="47"/>
  <c r="F132" i="47"/>
  <c r="G79" i="47"/>
  <c r="G155" i="47"/>
  <c r="G154" i="47"/>
  <c r="F160" i="47"/>
  <c r="D126" i="47"/>
  <c r="D127" i="47"/>
  <c r="G160" i="47"/>
  <c r="D99" i="47"/>
  <c r="D98" i="47"/>
  <c r="E149" i="47"/>
  <c r="E152" i="47"/>
  <c r="E126" i="47"/>
  <c r="E127" i="47"/>
  <c r="D155" i="47"/>
  <c r="D154" i="47"/>
  <c r="C155" i="47"/>
  <c r="C154" i="47"/>
  <c r="B98" i="47"/>
  <c r="B99" i="47"/>
  <c r="G51" i="47"/>
  <c r="B154" i="47"/>
  <c r="B150" i="47"/>
  <c r="C7" i="47" s="1"/>
  <c r="B155" i="47"/>
  <c r="B71" i="47"/>
  <c r="B70" i="47"/>
  <c r="B66" i="47"/>
  <c r="C4" i="47" s="1"/>
  <c r="E132" i="47"/>
  <c r="D70" i="47"/>
  <c r="D71" i="47"/>
  <c r="F149" i="46"/>
  <c r="F152" i="46"/>
  <c r="G51" i="46"/>
  <c r="B70" i="46"/>
  <c r="B66" i="46"/>
  <c r="C4" i="46" s="1"/>
  <c r="B71" i="46"/>
  <c r="D121" i="46"/>
  <c r="D124" i="46"/>
  <c r="B96" i="46"/>
  <c r="B93" i="46"/>
  <c r="E70" i="46"/>
  <c r="E71" i="46"/>
  <c r="D154" i="46"/>
  <c r="D155" i="46"/>
  <c r="C10" i="46"/>
  <c r="F11" i="37" s="1"/>
  <c r="E149" i="46"/>
  <c r="E152" i="46"/>
  <c r="D65" i="46"/>
  <c r="D68" i="46"/>
  <c r="C121" i="46"/>
  <c r="C124" i="46"/>
  <c r="C65" i="46"/>
  <c r="C68" i="46"/>
  <c r="E93" i="46"/>
  <c r="E96" i="46"/>
  <c r="B126" i="46"/>
  <c r="B127" i="46"/>
  <c r="C154" i="46"/>
  <c r="C155" i="46"/>
  <c r="D98" i="46"/>
  <c r="D99" i="46"/>
  <c r="B149" i="46"/>
  <c r="B152" i="46"/>
  <c r="F96" i="46"/>
  <c r="F93" i="46"/>
  <c r="D160" i="46"/>
  <c r="B76" i="46"/>
  <c r="G121" i="46"/>
  <c r="G124" i="46"/>
  <c r="B38" i="46"/>
  <c r="C3" i="46" s="1"/>
  <c r="E126" i="46"/>
  <c r="E132" i="46"/>
  <c r="E127" i="46"/>
  <c r="E76" i="46"/>
  <c r="G65" i="46"/>
  <c r="G68" i="46"/>
  <c r="C160" i="46"/>
  <c r="F126" i="46"/>
  <c r="F127" i="46"/>
  <c r="G154" i="46"/>
  <c r="G155" i="46"/>
  <c r="F70" i="46"/>
  <c r="F71" i="46"/>
  <c r="C10" i="45"/>
  <c r="F10" i="37" s="1"/>
  <c r="F154" i="45"/>
  <c r="F155" i="45"/>
  <c r="G155" i="45"/>
  <c r="G154" i="45"/>
  <c r="E154" i="45"/>
  <c r="E155" i="45"/>
  <c r="B98" i="45"/>
  <c r="B99" i="45"/>
  <c r="B94" i="45"/>
  <c r="C5" i="45" s="1"/>
  <c r="C8" i="45" s="1"/>
  <c r="E10" i="37" s="1"/>
  <c r="B71" i="45"/>
  <c r="B70" i="45"/>
  <c r="B66" i="45"/>
  <c r="C4" i="45" s="1"/>
  <c r="F127" i="45"/>
  <c r="F126" i="45"/>
  <c r="G50" i="45"/>
  <c r="B154" i="45"/>
  <c r="B150" i="45"/>
  <c r="C7" i="45" s="1"/>
  <c r="B155" i="45"/>
  <c r="B127" i="45"/>
  <c r="B126" i="45"/>
  <c r="B122" i="45"/>
  <c r="C6" i="45" s="1"/>
  <c r="B160" i="45"/>
  <c r="C155" i="45"/>
  <c r="C154" i="45"/>
  <c r="D126" i="45"/>
  <c r="D127" i="45"/>
  <c r="F98" i="45"/>
  <c r="F99" i="45"/>
  <c r="F71" i="45"/>
  <c r="F70" i="45"/>
  <c r="E126" i="45"/>
  <c r="E127" i="45"/>
  <c r="G79" i="45"/>
  <c r="C160" i="45"/>
  <c r="E132" i="45"/>
  <c r="G135" i="45" s="1"/>
  <c r="B68" i="43"/>
  <c r="B165" i="45" l="1"/>
  <c r="C9" i="45" s="1"/>
  <c r="D10" i="37" s="1"/>
  <c r="B165" i="48"/>
  <c r="C9" i="48" s="1"/>
  <c r="D13" i="37" s="1"/>
  <c r="G135" i="47"/>
  <c r="B103" i="47"/>
  <c r="G106" i="47" s="1"/>
  <c r="B104" i="47"/>
  <c r="G107" i="47" s="1"/>
  <c r="B126" i="47"/>
  <c r="B131" i="47"/>
  <c r="G134" i="47" s="1"/>
  <c r="B127" i="47"/>
  <c r="B122" i="47"/>
  <c r="C6" i="47" s="1"/>
  <c r="C8" i="47" s="1"/>
  <c r="E12" i="37" s="1"/>
  <c r="C71" i="51"/>
  <c r="C70" i="51"/>
  <c r="C76" i="51"/>
  <c r="B99" i="51"/>
  <c r="B98" i="51"/>
  <c r="B94" i="51"/>
  <c r="C5" i="51" s="1"/>
  <c r="C8" i="51" s="1"/>
  <c r="E15" i="37" s="1"/>
  <c r="B104" i="51"/>
  <c r="E99" i="51"/>
  <c r="E98" i="51"/>
  <c r="E104" i="51"/>
  <c r="D127" i="51"/>
  <c r="D126" i="51"/>
  <c r="D132" i="51"/>
  <c r="F155" i="51"/>
  <c r="F154" i="51"/>
  <c r="F160" i="51"/>
  <c r="G127" i="51"/>
  <c r="G126" i="51"/>
  <c r="G132" i="51"/>
  <c r="B155" i="51"/>
  <c r="B154" i="51"/>
  <c r="B150" i="51"/>
  <c r="C7" i="51" s="1"/>
  <c r="B160" i="51"/>
  <c r="G71" i="51"/>
  <c r="G70" i="51"/>
  <c r="G76" i="51"/>
  <c r="C127" i="51"/>
  <c r="C126" i="51"/>
  <c r="C132" i="51"/>
  <c r="F99" i="51"/>
  <c r="F98" i="51"/>
  <c r="F104" i="51"/>
  <c r="D71" i="51"/>
  <c r="D70" i="51"/>
  <c r="D76" i="51"/>
  <c r="E155" i="51"/>
  <c r="E154" i="51"/>
  <c r="E160" i="51"/>
  <c r="B66" i="50"/>
  <c r="C4" i="50" s="1"/>
  <c r="E155" i="50"/>
  <c r="E154" i="50"/>
  <c r="E160" i="50"/>
  <c r="F155" i="50"/>
  <c r="F154" i="50"/>
  <c r="F160" i="50"/>
  <c r="B155" i="50"/>
  <c r="B154" i="50"/>
  <c r="B150" i="50"/>
  <c r="C7" i="50" s="1"/>
  <c r="B160" i="50"/>
  <c r="F155" i="49"/>
  <c r="F154" i="49"/>
  <c r="F160" i="49"/>
  <c r="D127" i="49"/>
  <c r="D126" i="49"/>
  <c r="D132" i="49"/>
  <c r="D71" i="49"/>
  <c r="D70" i="49"/>
  <c r="D76" i="49"/>
  <c r="E99" i="49"/>
  <c r="E98" i="49"/>
  <c r="E104" i="49"/>
  <c r="B122" i="49"/>
  <c r="C6" i="49" s="1"/>
  <c r="G71" i="49"/>
  <c r="G70" i="49"/>
  <c r="G76" i="49"/>
  <c r="B99" i="49"/>
  <c r="B98" i="49"/>
  <c r="B94" i="49"/>
  <c r="C5" i="49" s="1"/>
  <c r="C8" i="49" s="1"/>
  <c r="E14" i="37" s="1"/>
  <c r="B104" i="49"/>
  <c r="F99" i="49"/>
  <c r="F98" i="49"/>
  <c r="F104" i="49"/>
  <c r="E155" i="49"/>
  <c r="E154" i="49"/>
  <c r="E160" i="49"/>
  <c r="C71" i="49"/>
  <c r="C70" i="49"/>
  <c r="C76" i="49"/>
  <c r="G79" i="49" s="1"/>
  <c r="B155" i="49"/>
  <c r="B154" i="49"/>
  <c r="B150" i="49"/>
  <c r="C7" i="49" s="1"/>
  <c r="B160" i="49"/>
  <c r="G163" i="49" s="1"/>
  <c r="G127" i="49"/>
  <c r="G126" i="49"/>
  <c r="G132" i="49"/>
  <c r="C127" i="49"/>
  <c r="C126" i="49"/>
  <c r="C132" i="49"/>
  <c r="G163" i="48"/>
  <c r="E155" i="48"/>
  <c r="E154" i="48"/>
  <c r="E160" i="48"/>
  <c r="E154" i="47"/>
  <c r="E155" i="47"/>
  <c r="E160" i="47"/>
  <c r="G163" i="47" s="1"/>
  <c r="B155" i="46"/>
  <c r="B154" i="46"/>
  <c r="B150" i="46"/>
  <c r="C7" i="46" s="1"/>
  <c r="B160" i="46"/>
  <c r="F99" i="46"/>
  <c r="F98" i="46"/>
  <c r="F104" i="46"/>
  <c r="C127" i="46"/>
  <c r="C126" i="46"/>
  <c r="C132" i="46"/>
  <c r="E155" i="46"/>
  <c r="E154" i="46"/>
  <c r="E160" i="46"/>
  <c r="G127" i="46"/>
  <c r="G126" i="46"/>
  <c r="G132" i="46"/>
  <c r="B122" i="46"/>
  <c r="C6" i="46" s="1"/>
  <c r="C8" i="46" s="1"/>
  <c r="E11" i="37" s="1"/>
  <c r="D127" i="46"/>
  <c r="D126" i="46"/>
  <c r="D132" i="46"/>
  <c r="F155" i="46"/>
  <c r="F154" i="46"/>
  <c r="F160" i="46"/>
  <c r="E99" i="46"/>
  <c r="E98" i="46"/>
  <c r="E104" i="46"/>
  <c r="G71" i="46"/>
  <c r="G70" i="46"/>
  <c r="G76" i="46"/>
  <c r="C71" i="46"/>
  <c r="C70" i="46"/>
  <c r="C76" i="46"/>
  <c r="D71" i="46"/>
  <c r="D70" i="46"/>
  <c r="D76" i="46"/>
  <c r="B99" i="46"/>
  <c r="B98" i="46"/>
  <c r="B94" i="46"/>
  <c r="C5" i="46" s="1"/>
  <c r="B104" i="46"/>
  <c r="G163" i="45"/>
  <c r="E158" i="36"/>
  <c r="F158" i="36"/>
  <c r="G158" i="36"/>
  <c r="C158" i="36"/>
  <c r="D158" i="36"/>
  <c r="B158" i="36"/>
  <c r="G46" i="36"/>
  <c r="G74" i="36"/>
  <c r="F46" i="36"/>
  <c r="E46" i="36"/>
  <c r="D46" i="36"/>
  <c r="C46" i="36"/>
  <c r="B46" i="36"/>
  <c r="F74" i="36"/>
  <c r="E74" i="36"/>
  <c r="D74" i="36"/>
  <c r="C74" i="36"/>
  <c r="G130" i="36"/>
  <c r="F130" i="36"/>
  <c r="E130" i="36"/>
  <c r="D130" i="36"/>
  <c r="C130" i="36"/>
  <c r="B130" i="36"/>
  <c r="G102" i="36"/>
  <c r="F102" i="36"/>
  <c r="E102" i="36"/>
  <c r="D102" i="36"/>
  <c r="C102" i="36"/>
  <c r="B102" i="36"/>
  <c r="G135" i="51" l="1"/>
  <c r="G107" i="49"/>
  <c r="G107" i="46"/>
  <c r="G79" i="46"/>
  <c r="B165" i="47"/>
  <c r="C9" i="47" s="1"/>
  <c r="D12" i="37" s="1"/>
  <c r="G163" i="51"/>
  <c r="G107" i="51"/>
  <c r="G79" i="51"/>
  <c r="C8" i="50"/>
  <c r="G163" i="50"/>
  <c r="G135" i="49"/>
  <c r="G163" i="46"/>
  <c r="G135" i="46"/>
  <c r="C103" i="43"/>
  <c r="C43" i="42"/>
  <c r="D57" i="42" l="1"/>
  <c r="C167" i="36" l="1"/>
  <c r="D167" i="36"/>
  <c r="E167" i="36"/>
  <c r="F167" i="36"/>
  <c r="G167" i="36"/>
  <c r="B167" i="36"/>
  <c r="G148" i="36" l="1"/>
  <c r="F148" i="36"/>
  <c r="E148" i="36"/>
  <c r="D148" i="36"/>
  <c r="C148" i="36"/>
  <c r="B148" i="36"/>
  <c r="G142" i="36"/>
  <c r="G144" i="36" s="1"/>
  <c r="F142" i="36"/>
  <c r="F147" i="36" s="1"/>
  <c r="E142" i="36"/>
  <c r="E147" i="36" s="1"/>
  <c r="D142" i="36"/>
  <c r="D147" i="36" s="1"/>
  <c r="C142" i="36"/>
  <c r="C144" i="36" s="1"/>
  <c r="B142" i="36"/>
  <c r="B144" i="36" s="1"/>
  <c r="D149" i="36" l="1"/>
  <c r="E149" i="36"/>
  <c r="F149" i="36"/>
  <c r="G147" i="36"/>
  <c r="G149" i="36" s="1"/>
  <c r="F144" i="36"/>
  <c r="E144" i="36"/>
  <c r="D144" i="36"/>
  <c r="B145" i="36" s="1"/>
  <c r="B147" i="36"/>
  <c r="B149" i="36" s="1"/>
  <c r="C147" i="36"/>
  <c r="C149" i="36" s="1"/>
  <c r="C101" i="43"/>
  <c r="F133" i="43" s="1"/>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C30" i="36"/>
  <c r="C32" i="36" s="1"/>
  <c r="D30" i="36"/>
  <c r="D32" i="36" s="1"/>
  <c r="G30" i="36"/>
  <c r="G35" i="36" s="1"/>
  <c r="C36" i="36"/>
  <c r="D36" i="36"/>
  <c r="G36" i="36"/>
  <c r="E48" i="36"/>
  <c r="F47" i="36"/>
  <c r="G47" i="36"/>
  <c r="E51" i="36"/>
  <c r="B63" i="36"/>
  <c r="C63" i="36"/>
  <c r="D60" i="36"/>
  <c r="G58" i="36"/>
  <c r="G60" i="36" s="1"/>
  <c r="B64" i="36"/>
  <c r="C64" i="36"/>
  <c r="D64" i="36"/>
  <c r="G64" i="36"/>
  <c r="B69" i="36"/>
  <c r="C69" i="36"/>
  <c r="D69" i="36"/>
  <c r="E69" i="36"/>
  <c r="F69" i="36"/>
  <c r="G69" i="36"/>
  <c r="B72" i="36"/>
  <c r="C72" i="36"/>
  <c r="D72" i="36"/>
  <c r="E72" i="36"/>
  <c r="F72" i="36"/>
  <c r="G72" i="36"/>
  <c r="F75" i="36"/>
  <c r="G75" i="36"/>
  <c r="B88" i="36"/>
  <c r="C91" i="36"/>
  <c r="D91" i="36"/>
  <c r="E88" i="36"/>
  <c r="F91" i="36"/>
  <c r="F96" i="36" s="1"/>
  <c r="G86" i="36"/>
  <c r="G88" i="36" s="1"/>
  <c r="B92" i="36"/>
  <c r="C92" i="36"/>
  <c r="D92" i="36"/>
  <c r="E92" i="36"/>
  <c r="F92" i="36"/>
  <c r="G92" i="36"/>
  <c r="B97" i="36"/>
  <c r="C97" i="36"/>
  <c r="D97" i="36"/>
  <c r="E97" i="36"/>
  <c r="F97" i="36"/>
  <c r="G97" i="36"/>
  <c r="B100" i="36"/>
  <c r="C100" i="36"/>
  <c r="D100" i="36"/>
  <c r="E100" i="36"/>
  <c r="F100" i="36"/>
  <c r="G100" i="36"/>
  <c r="F103" i="36"/>
  <c r="G103" i="36"/>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F131"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D93" i="36" l="1"/>
  <c r="D99" i="36" s="1"/>
  <c r="D35" i="36"/>
  <c r="D37" i="36" s="1"/>
  <c r="D47" i="36" s="1"/>
  <c r="B119" i="36"/>
  <c r="B124" i="36" s="1"/>
  <c r="E91" i="36"/>
  <c r="E96" i="36" s="1"/>
  <c r="D88" i="36"/>
  <c r="G37" i="36"/>
  <c r="G48" i="36" s="1"/>
  <c r="B47" i="36"/>
  <c r="E47" i="36"/>
  <c r="D152" i="36"/>
  <c r="E119" i="36"/>
  <c r="E124" i="36" s="1"/>
  <c r="F88" i="36"/>
  <c r="C35" i="36"/>
  <c r="C37" i="36" s="1"/>
  <c r="C47" i="36" s="1"/>
  <c r="F48" i="36"/>
  <c r="F159" i="36"/>
  <c r="G160" i="36"/>
  <c r="C152" i="36"/>
  <c r="D116" i="36"/>
  <c r="B152" i="36"/>
  <c r="G91" i="36"/>
  <c r="G96" i="36" s="1"/>
  <c r="F71" i="36"/>
  <c r="C116" i="36"/>
  <c r="G63" i="36"/>
  <c r="G68" i="36" s="1"/>
  <c r="C65" i="36"/>
  <c r="C76" i="36" s="1"/>
  <c r="C68" i="36"/>
  <c r="E68" i="36"/>
  <c r="E76" i="36"/>
  <c r="F121" i="36"/>
  <c r="F124" i="36"/>
  <c r="G121" i="36"/>
  <c r="G124" i="36"/>
  <c r="E155" i="36"/>
  <c r="E160" i="36"/>
  <c r="C96" i="36"/>
  <c r="C93" i="36"/>
  <c r="C103" i="36" s="1"/>
  <c r="B65" i="36"/>
  <c r="B76" i="36" s="1"/>
  <c r="B68" i="36"/>
  <c r="D96" i="36"/>
  <c r="D103" i="36"/>
  <c r="D121" i="36"/>
  <c r="D132" i="36" s="1"/>
  <c r="G116" i="36"/>
  <c r="F93" i="36"/>
  <c r="B91" i="36"/>
  <c r="E75" i="36"/>
  <c r="D63" i="36"/>
  <c r="C60" i="36"/>
  <c r="B48" i="36"/>
  <c r="C159" i="36"/>
  <c r="E152" i="36"/>
  <c r="E154" i="36" s="1"/>
  <c r="C121" i="36"/>
  <c r="C132" i="36" s="1"/>
  <c r="F116" i="36"/>
  <c r="B60" i="36"/>
  <c r="G32" i="36"/>
  <c r="C88" i="36"/>
  <c r="D104" i="36" l="1"/>
  <c r="D48" i="36"/>
  <c r="B89" i="36"/>
  <c r="D98" i="36"/>
  <c r="B61" i="36"/>
  <c r="C48" i="36"/>
  <c r="C104" i="36"/>
  <c r="B121" i="36"/>
  <c r="B117" i="36"/>
  <c r="E93" i="36"/>
  <c r="E104" i="36" s="1"/>
  <c r="F76" i="36"/>
  <c r="F68" i="36"/>
  <c r="F70" i="36" s="1"/>
  <c r="C160" i="36"/>
  <c r="E121" i="36"/>
  <c r="E131" i="36" s="1"/>
  <c r="G162" i="36"/>
  <c r="B38" i="36"/>
  <c r="C3" i="36" s="1"/>
  <c r="G50" i="36"/>
  <c r="G93" i="36"/>
  <c r="G65" i="36"/>
  <c r="G76" i="36" s="1"/>
  <c r="D65" i="36"/>
  <c r="D75" i="36" s="1"/>
  <c r="D68" i="36"/>
  <c r="C70" i="36"/>
  <c r="C71" i="36"/>
  <c r="C126" i="36"/>
  <c r="C127" i="36"/>
  <c r="C13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G51" i="36" l="1"/>
  <c r="E98" i="36"/>
  <c r="E103" i="36"/>
  <c r="B131" i="36"/>
  <c r="G134" i="36" s="1"/>
  <c r="B132" i="36"/>
  <c r="B122" i="36"/>
  <c r="C6" i="36" s="1"/>
  <c r="B127" i="36"/>
  <c r="G71" i="36"/>
  <c r="B66" i="36"/>
  <c r="C4" i="36" s="1"/>
  <c r="D155" i="36"/>
  <c r="D154" i="36"/>
  <c r="E99" i="36"/>
  <c r="C155" i="36"/>
  <c r="B126" i="36"/>
  <c r="G70" i="36"/>
  <c r="C7" i="36"/>
  <c r="C154" i="36"/>
  <c r="E126" i="36"/>
  <c r="E132" i="36"/>
  <c r="E127" i="36"/>
  <c r="B154" i="36"/>
  <c r="B160" i="36"/>
  <c r="G163" i="36" s="1"/>
  <c r="B155" i="36"/>
  <c r="G99" i="36"/>
  <c r="G104" i="36"/>
  <c r="G107" i="36" s="1"/>
  <c r="G98" i="36"/>
  <c r="G78" i="36"/>
  <c r="B94" i="36"/>
  <c r="C5" i="36" s="1"/>
  <c r="B98" i="36"/>
  <c r="B99" i="36"/>
  <c r="B103" i="36"/>
  <c r="D70" i="36"/>
  <c r="D71" i="36"/>
  <c r="D76" i="36"/>
  <c r="G79" i="36" s="1"/>
  <c r="G106" i="36" l="1"/>
  <c r="B165" i="36"/>
  <c r="C9" i="36" s="1"/>
  <c r="D9" i="37" s="1"/>
  <c r="D17" i="37" s="1"/>
  <c r="E21" i="37" s="1"/>
  <c r="G135" i="36"/>
  <c r="C8" i="36"/>
  <c r="E9" i="37" s="1"/>
  <c r="E17" i="37" s="1"/>
  <c r="C41" i="43" l="1"/>
  <c r="C107" i="43"/>
  <c r="E27" i="9"/>
  <c r="J24" i="23" l="1"/>
  <c r="J24" i="24"/>
  <c r="J24" i="25"/>
  <c r="J24" i="26"/>
  <c r="J24" i="27"/>
  <c r="J24" i="28"/>
  <c r="J24" i="29"/>
  <c r="J24" i="30"/>
  <c r="J24" i="31"/>
  <c r="J24" i="32"/>
  <c r="J24" i="14"/>
  <c r="D24" i="23"/>
  <c r="I24" i="23" s="1"/>
  <c r="K24" i="23" s="1"/>
  <c r="D24" i="24"/>
  <c r="I24" i="24" s="1"/>
  <c r="D24" i="25"/>
  <c r="I24" i="25" s="1"/>
  <c r="D24" i="26"/>
  <c r="I24" i="26" s="1"/>
  <c r="D24" i="27"/>
  <c r="I24" i="27" s="1"/>
  <c r="K24" i="27" s="1"/>
  <c r="D24" i="28"/>
  <c r="I24" i="28" s="1"/>
  <c r="D24" i="29"/>
  <c r="I24" i="29" s="1"/>
  <c r="K24" i="29" s="1"/>
  <c r="D24" i="30"/>
  <c r="I24" i="30" s="1"/>
  <c r="D24" i="31"/>
  <c r="I24" i="31" s="1"/>
  <c r="K24" i="31" s="1"/>
  <c r="D24" i="32"/>
  <c r="I24" i="32" s="1"/>
  <c r="D24" i="14"/>
  <c r="I24" i="14" s="1"/>
  <c r="K24" i="14" s="1"/>
  <c r="K24" i="32" l="1"/>
  <c r="K24" i="28"/>
  <c r="K24" i="24"/>
  <c r="K24" i="25"/>
  <c r="K24" i="30"/>
  <c r="K24" i="26"/>
  <c r="AA51" i="9"/>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T63" i="32"/>
  <c r="U63" i="32" s="1"/>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T60" i="31"/>
  <c r="U60" i="31" s="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D37" i="31"/>
  <c r="I37" i="31" s="1"/>
  <c r="T36" i="31"/>
  <c r="R36" i="31"/>
  <c r="J36" i="31"/>
  <c r="F36" i="31"/>
  <c r="D36" i="31"/>
  <c r="I36" i="31" s="1"/>
  <c r="T35" i="31"/>
  <c r="U35" i="31" s="1"/>
  <c r="R35" i="31"/>
  <c r="J35" i="31"/>
  <c r="F35" i="31"/>
  <c r="T34" i="31"/>
  <c r="U34" i="31" s="1"/>
  <c r="R34" i="31"/>
  <c r="J34" i="31"/>
  <c r="F34" i="31"/>
  <c r="T33" i="31"/>
  <c r="U33" i="31" s="1"/>
  <c r="R33" i="31"/>
  <c r="J33" i="31"/>
  <c r="F33" i="31"/>
  <c r="T29" i="31"/>
  <c r="J29" i="31"/>
  <c r="D29" i="31"/>
  <c r="I29" i="31" s="1"/>
  <c r="T28" i="31"/>
  <c r="J28" i="31"/>
  <c r="D28" i="31"/>
  <c r="I28" i="31" s="1"/>
  <c r="T27" i="31"/>
  <c r="J27" i="31"/>
  <c r="D27" i="31"/>
  <c r="I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T70" i="30"/>
  <c r="U70" i="30" s="1"/>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T38" i="29"/>
  <c r="U38" i="29" s="1"/>
  <c r="R38" i="29"/>
  <c r="J38" i="29"/>
  <c r="F38" i="29"/>
  <c r="T37" i="29"/>
  <c r="U37" i="29" s="1"/>
  <c r="R37" i="29"/>
  <c r="J37" i="29"/>
  <c r="F37" i="29"/>
  <c r="D37" i="29"/>
  <c r="I37" i="29" s="1"/>
  <c r="N37" i="29" s="1"/>
  <c r="T36" i="29"/>
  <c r="U36" i="29" s="1"/>
  <c r="R36" i="29"/>
  <c r="J36" i="29"/>
  <c r="F36" i="29"/>
  <c r="D36" i="29"/>
  <c r="I36" i="29" s="1"/>
  <c r="K36" i="29" s="1"/>
  <c r="T35" i="29"/>
  <c r="R35" i="29"/>
  <c r="J35" i="29"/>
  <c r="F35" i="29"/>
  <c r="T34" i="29"/>
  <c r="U34" i="29" s="1"/>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T60" i="28"/>
  <c r="U60" i="28" s="1"/>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T51" i="28"/>
  <c r="U51" i="28" s="1"/>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T49" i="27"/>
  <c r="U49" i="27" s="1"/>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F36" i="27"/>
  <c r="D36" i="27"/>
  <c r="I36" i="27" s="1"/>
  <c r="N36" i="27" s="1"/>
  <c r="T35" i="27"/>
  <c r="U35" i="27" s="1"/>
  <c r="R35" i="27"/>
  <c r="J35" i="27"/>
  <c r="F35" i="27"/>
  <c r="T34" i="27"/>
  <c r="U34" i="27" s="1"/>
  <c r="R34" i="27"/>
  <c r="J34" i="27"/>
  <c r="F34" i="27"/>
  <c r="T33" i="27"/>
  <c r="U33" i="27" s="1"/>
  <c r="R33" i="27"/>
  <c r="J33" i="27"/>
  <c r="F33" i="27"/>
  <c r="T29" i="27"/>
  <c r="U29" i="27" s="1"/>
  <c r="J29" i="27"/>
  <c r="D29" i="27"/>
  <c r="I29" i="27" s="1"/>
  <c r="T28" i="27"/>
  <c r="U28" i="27" s="1"/>
  <c r="J28" i="27"/>
  <c r="D28" i="27"/>
  <c r="I28" i="27" s="1"/>
  <c r="T27" i="27"/>
  <c r="U27" i="27" s="1"/>
  <c r="J27" i="27"/>
  <c r="D27" i="27"/>
  <c r="I27" i="27" s="1"/>
  <c r="T26" i="27"/>
  <c r="U26" i="27" s="1"/>
  <c r="J26" i="27"/>
  <c r="D26" i="27"/>
  <c r="I26" i="27" s="1"/>
  <c r="K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T61" i="26"/>
  <c r="U61" i="26" s="1"/>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K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T60" i="24"/>
  <c r="U60" i="24" s="1"/>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K28" i="23" l="1"/>
  <c r="F28" i="23" s="1"/>
  <c r="K61" i="24"/>
  <c r="V61" i="24" s="1"/>
  <c r="K26" i="30"/>
  <c r="K28" i="31"/>
  <c r="V28" i="31" s="1"/>
  <c r="K37" i="31"/>
  <c r="G33" i="27"/>
  <c r="K26" i="25"/>
  <c r="K27" i="31"/>
  <c r="F27" i="31" s="1"/>
  <c r="G33" i="31"/>
  <c r="K26" i="32"/>
  <c r="F26" i="32" s="1"/>
  <c r="F26" i="24"/>
  <c r="G33" i="24"/>
  <c r="F26" i="25"/>
  <c r="G33" i="25"/>
  <c r="K60" i="25"/>
  <c r="F29" i="28"/>
  <c r="K60" i="28"/>
  <c r="V60" i="28" s="1"/>
  <c r="K36" i="30"/>
  <c r="V36" i="30" s="1"/>
  <c r="G33" i="32"/>
  <c r="K29" i="14"/>
  <c r="K60" i="14"/>
  <c r="V60" i="14" s="1"/>
  <c r="K61" i="14"/>
  <c r="R45" i="29"/>
  <c r="K29" i="30"/>
  <c r="F26" i="27"/>
  <c r="K28" i="24"/>
  <c r="F28" i="24" s="1"/>
  <c r="K28" i="25"/>
  <c r="F28" i="25" s="1"/>
  <c r="G68" i="27"/>
  <c r="K28" i="29"/>
  <c r="K60" i="29"/>
  <c r="V60" i="29" s="1"/>
  <c r="K61" i="29"/>
  <c r="V61" i="29" s="1"/>
  <c r="K28" i="30"/>
  <c r="F28" i="30" s="1"/>
  <c r="K60" i="30"/>
  <c r="K61" i="30"/>
  <c r="V61" i="30" s="1"/>
  <c r="G68" i="31"/>
  <c r="K28" i="32"/>
  <c r="F28" i="32" s="1"/>
  <c r="V60" i="25"/>
  <c r="F26" i="26"/>
  <c r="K26" i="29"/>
  <c r="V26" i="29" s="1"/>
  <c r="G33" i="14"/>
  <c r="K26" i="23"/>
  <c r="F26" i="23" s="1"/>
  <c r="K36" i="23"/>
  <c r="G68" i="25"/>
  <c r="K28" i="26"/>
  <c r="F28" i="26" s="1"/>
  <c r="K60" i="26"/>
  <c r="V60" i="26" s="1"/>
  <c r="K61" i="26"/>
  <c r="V61" i="26" s="1"/>
  <c r="K28" i="27"/>
  <c r="F28" i="27" s="1"/>
  <c r="K27" i="28"/>
  <c r="K27" i="29"/>
  <c r="V27" i="29" s="1"/>
  <c r="K27" i="30"/>
  <c r="F27" i="30" s="1"/>
  <c r="G44" i="30"/>
  <c r="K29" i="3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F29" i="14"/>
  <c r="K60" i="24"/>
  <c r="V60" i="24" s="1"/>
  <c r="G33" i="26"/>
  <c r="G68" i="26"/>
  <c r="K61" i="27"/>
  <c r="V61" i="27" s="1"/>
  <c r="K37" i="28"/>
  <c r="G44" i="29"/>
  <c r="F28" i="31"/>
  <c r="F29" i="31"/>
  <c r="K60" i="32"/>
  <c r="V60" i="32" s="1"/>
  <c r="K61" i="32"/>
  <c r="V61" i="32" s="1"/>
  <c r="K28" i="14"/>
  <c r="F28" i="14" s="1"/>
  <c r="K25" i="23"/>
  <c r="K29" i="23"/>
  <c r="F29" i="23" s="1"/>
  <c r="G68" i="23"/>
  <c r="K29" i="24"/>
  <c r="F29" i="24" s="1"/>
  <c r="K27" i="25"/>
  <c r="F27" i="25" s="1"/>
  <c r="K29" i="26"/>
  <c r="F29" i="26" s="1"/>
  <c r="K27" i="27"/>
  <c r="F27" i="27" s="1"/>
  <c r="K26" i="28"/>
  <c r="G33" i="28"/>
  <c r="K37" i="29"/>
  <c r="P37" i="29" s="1"/>
  <c r="N36" i="30"/>
  <c r="G68" i="30"/>
  <c r="K26" i="31"/>
  <c r="F26" i="31" s="1"/>
  <c r="K27" i="32"/>
  <c r="F27" i="32" s="1"/>
  <c r="K36" i="32"/>
  <c r="K25" i="24"/>
  <c r="K25" i="27"/>
  <c r="L24" i="27" s="1"/>
  <c r="L9" i="27" s="1"/>
  <c r="K25" i="29"/>
  <c r="V25" i="29" s="1"/>
  <c r="K25" i="26"/>
  <c r="F25" i="26" s="1"/>
  <c r="K25" i="30"/>
  <c r="F25" i="30" s="1"/>
  <c r="K25" i="31"/>
  <c r="V25" i="31" s="1"/>
  <c r="K25" i="32"/>
  <c r="F25" i="32" s="1"/>
  <c r="V25" i="28"/>
  <c r="K25" i="14"/>
  <c r="V24" i="29"/>
  <c r="V24" i="28"/>
  <c r="V24" i="30"/>
  <c r="O34" i="29"/>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K63" i="30" s="1"/>
  <c r="D34" i="31"/>
  <c r="I34" i="31" s="1"/>
  <c r="N34" i="31" s="1"/>
  <c r="B31" i="9"/>
  <c r="U25" i="32"/>
  <c r="U30" i="32" s="1"/>
  <c r="P36" i="32"/>
  <c r="N37" i="32"/>
  <c r="K37" i="32"/>
  <c r="V24" i="32"/>
  <c r="V26"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U29" i="31"/>
  <c r="V29" i="31"/>
  <c r="U40" i="31"/>
  <c r="O36" i="31"/>
  <c r="U46" i="31"/>
  <c r="D55" i="31"/>
  <c r="I55" i="31" s="1"/>
  <c r="O62" i="31"/>
  <c r="U26" i="31"/>
  <c r="U28" i="31"/>
  <c r="N36" i="31"/>
  <c r="K36" i="31"/>
  <c r="V36" i="31" s="1"/>
  <c r="U36" i="31"/>
  <c r="N37" i="31"/>
  <c r="P37" i="31" s="1"/>
  <c r="O45" i="31"/>
  <c r="R45" i="31"/>
  <c r="F45" i="31"/>
  <c r="G44" i="31" s="1"/>
  <c r="O46" i="31"/>
  <c r="U48" i="31"/>
  <c r="U62" i="31"/>
  <c r="O56" i="31"/>
  <c r="F56" i="31"/>
  <c r="G55" i="31" s="1"/>
  <c r="F25" i="28"/>
  <c r="V26" i="28"/>
  <c r="F26" i="28"/>
  <c r="U30"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U60" i="29"/>
  <c r="U61" i="29"/>
  <c r="N36" i="29"/>
  <c r="P36" i="29" s="1"/>
  <c r="U39" i="29"/>
  <c r="U57" i="29"/>
  <c r="G68" i="29"/>
  <c r="F26" i="30"/>
  <c r="V26" i="30"/>
  <c r="V28" i="30"/>
  <c r="F29" i="30"/>
  <c r="V29" i="30"/>
  <c r="U35" i="30"/>
  <c r="U70" i="28"/>
  <c r="U45" i="29"/>
  <c r="U51" i="29"/>
  <c r="N49" i="30"/>
  <c r="K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V27"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L24" i="26"/>
  <c r="L9" i="26" s="1"/>
  <c r="N37" i="26"/>
  <c r="K37" i="26"/>
  <c r="V24" i="26"/>
  <c r="V25" i="26"/>
  <c r="V26" i="26"/>
  <c r="V28"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N37" i="24"/>
  <c r="K37" i="24"/>
  <c r="V24" i="24"/>
  <c r="V26" i="24"/>
  <c r="V28"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1" i="14"/>
  <c r="F25" i="14"/>
  <c r="N37" i="14"/>
  <c r="K37" i="14"/>
  <c r="U25" i="14"/>
  <c r="U30" i="14" s="1"/>
  <c r="V24" i="14"/>
  <c r="V25" i="14"/>
  <c r="V27" i="14"/>
  <c r="V28"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Q36" i="14" l="1"/>
  <c r="G24" i="23"/>
  <c r="L16" i="23" s="1"/>
  <c r="C31" i="9" s="1"/>
  <c r="V29" i="24"/>
  <c r="V29" i="27"/>
  <c r="V27" i="31"/>
  <c r="U41" i="31"/>
  <c r="Q36" i="30"/>
  <c r="V28" i="27"/>
  <c r="V25" i="25"/>
  <c r="Q36" i="26"/>
  <c r="P36" i="26"/>
  <c r="V29" i="32"/>
  <c r="P36" i="30"/>
  <c r="L24" i="28"/>
  <c r="L9" i="28" s="1"/>
  <c r="V28" i="32"/>
  <c r="G24" i="32"/>
  <c r="L16" i="32" s="1"/>
  <c r="C44" i="9" s="1"/>
  <c r="G24" i="14"/>
  <c r="Q37" i="29"/>
  <c r="Q36" i="23"/>
  <c r="V27" i="24"/>
  <c r="V28" i="25"/>
  <c r="G24" i="25"/>
  <c r="L16" i="25" s="1"/>
  <c r="C35" i="9" s="1"/>
  <c r="V27" i="26"/>
  <c r="V30" i="26" s="1"/>
  <c r="K70" i="30"/>
  <c r="Q70" i="30" s="1"/>
  <c r="V27" i="30"/>
  <c r="V28" i="28"/>
  <c r="V30" i="28" s="1"/>
  <c r="L24" i="24"/>
  <c r="L9" i="24" s="1"/>
  <c r="F27" i="29"/>
  <c r="V25" i="32"/>
  <c r="V26" i="14"/>
  <c r="V30" i="14" s="1"/>
  <c r="V26" i="23"/>
  <c r="G24" i="24"/>
  <c r="L16" i="24" s="1"/>
  <c r="C32" i="9" s="1"/>
  <c r="V27" i="25"/>
  <c r="F25" i="27"/>
  <c r="G24" i="27" s="1"/>
  <c r="L16" i="27" s="1"/>
  <c r="C37" i="9" s="1"/>
  <c r="N63" i="30"/>
  <c r="P63" i="30" s="1"/>
  <c r="K34" i="31"/>
  <c r="P34" i="31" s="1"/>
  <c r="V27" i="32"/>
  <c r="L24" i="25"/>
  <c r="L9" i="25" s="1"/>
  <c r="P36" i="14"/>
  <c r="V36" i="14"/>
  <c r="L24" i="14"/>
  <c r="L9" i="14" s="1"/>
  <c r="V27" i="23"/>
  <c r="V25" i="24"/>
  <c r="G24" i="26"/>
  <c r="L16" i="26" s="1"/>
  <c r="C36" i="9" s="1"/>
  <c r="V68" i="29"/>
  <c r="K64" i="28"/>
  <c r="V64" i="28" s="1"/>
  <c r="F25" i="29"/>
  <c r="Q36" i="32"/>
  <c r="L24" i="31"/>
  <c r="L9" i="31" s="1"/>
  <c r="V29" i="23"/>
  <c r="L24" i="23"/>
  <c r="L9" i="23" s="1"/>
  <c r="L24" i="30"/>
  <c r="L9" i="30" s="1"/>
  <c r="K68" i="30"/>
  <c r="V68" i="30" s="1"/>
  <c r="V26" i="31"/>
  <c r="K50" i="31"/>
  <c r="V25" i="30"/>
  <c r="V37" i="29"/>
  <c r="G24" i="30"/>
  <c r="L16" i="30" s="1"/>
  <c r="C42" i="9" s="1"/>
  <c r="L24" i="32"/>
  <c r="L9" i="32" s="1"/>
  <c r="L24" i="29"/>
  <c r="L9" i="29" s="1"/>
  <c r="V30" i="29"/>
  <c r="V25" i="27"/>
  <c r="F25" i="31"/>
  <c r="G24" i="31" s="1"/>
  <c r="L16" i="31" s="1"/>
  <c r="C43" i="9" s="1"/>
  <c r="K38" i="31"/>
  <c r="V38" i="31" s="1"/>
  <c r="U41" i="24"/>
  <c r="K63" i="29"/>
  <c r="Q63" i="29" s="1"/>
  <c r="C26" i="9"/>
  <c r="U41" i="29"/>
  <c r="U41" i="26"/>
  <c r="U41" i="32"/>
  <c r="B45" i="9"/>
  <c r="B33" i="9"/>
  <c r="B38" i="9"/>
  <c r="U41" i="23"/>
  <c r="N49" i="29"/>
  <c r="K49" i="29"/>
  <c r="Q49" i="29" s="1"/>
  <c r="U41" i="25"/>
  <c r="K57" i="32"/>
  <c r="N57" i="32"/>
  <c r="K45" i="32"/>
  <c r="N45" i="32"/>
  <c r="N71" i="32"/>
  <c r="K71" i="32"/>
  <c r="N38" i="32"/>
  <c r="K38" i="32"/>
  <c r="N49" i="32"/>
  <c r="K49" i="32"/>
  <c r="V37" i="32"/>
  <c r="Q37" i="32"/>
  <c r="P37" i="32"/>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K63" i="31"/>
  <c r="N63" i="31"/>
  <c r="N71" i="31"/>
  <c r="K71" i="31"/>
  <c r="K45" i="31"/>
  <c r="N45" i="31"/>
  <c r="U30" i="31"/>
  <c r="K35" i="30"/>
  <c r="N35" i="30"/>
  <c r="K45" i="30"/>
  <c r="N45" i="30"/>
  <c r="N71" i="30"/>
  <c r="K71" i="30"/>
  <c r="N56" i="30"/>
  <c r="K56" i="30"/>
  <c r="V56" i="30" s="1"/>
  <c r="N34" i="30"/>
  <c r="K34" i="30"/>
  <c r="K62" i="30"/>
  <c r="N62" i="30"/>
  <c r="K46" i="30"/>
  <c r="N46" i="30"/>
  <c r="K39" i="29"/>
  <c r="N39" i="29"/>
  <c r="N33" i="29"/>
  <c r="K33" i="29"/>
  <c r="N71" i="29"/>
  <c r="K71" i="29"/>
  <c r="N56" i="29"/>
  <c r="K56" i="29"/>
  <c r="V56" i="29" s="1"/>
  <c r="N34" i="29"/>
  <c r="K34" i="29"/>
  <c r="V63"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Q64" i="28"/>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L68" i="29"/>
  <c r="L13" i="29" s="1"/>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K39" i="25"/>
  <c r="N39" i="25"/>
  <c r="N33" i="25"/>
  <c r="K33" i="25"/>
  <c r="K55" i="25"/>
  <c r="V55" i="25" s="1"/>
  <c r="N55" i="25"/>
  <c r="N70" i="25"/>
  <c r="K70" i="25"/>
  <c r="N63" i="25"/>
  <c r="K63" i="25"/>
  <c r="N69" i="25"/>
  <c r="K69" i="25"/>
  <c r="N46" i="25"/>
  <c r="K46" i="25"/>
  <c r="K57" i="25"/>
  <c r="N57" i="25"/>
  <c r="K45" i="25"/>
  <c r="N45" i="25"/>
  <c r="N71" i="25"/>
  <c r="K71" i="25"/>
  <c r="N49" i="25"/>
  <c r="K49" i="25"/>
  <c r="V36"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K35" i="23"/>
  <c r="N35" i="23"/>
  <c r="K55" i="23"/>
  <c r="V55" i="23" s="1"/>
  <c r="N55" i="23"/>
  <c r="N70" i="23"/>
  <c r="K70" i="23"/>
  <c r="N63" i="23"/>
  <c r="K63" i="23"/>
  <c r="V37" i="23"/>
  <c r="Q37" i="23"/>
  <c r="P37" i="23"/>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V30" i="25" l="1"/>
  <c r="V30" i="31"/>
  <c r="V30" i="27"/>
  <c r="P38" i="31"/>
  <c r="V30" i="23"/>
  <c r="V30" i="32"/>
  <c r="V70" i="30"/>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V72" i="30" l="1"/>
  <c r="V65" i="30"/>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D52" i="9" l="1"/>
  <c r="D54" i="9"/>
  <c r="D56" i="9"/>
  <c r="D53" i="9"/>
  <c r="D25" i="9" l="1"/>
  <c r="D28" i="9" s="1"/>
  <c r="D47" i="9" s="1"/>
  <c r="AB24" i="9" s="1"/>
  <c r="D55" i="9"/>
  <c r="C25" i="9"/>
  <c r="C28" i="9" s="1"/>
  <c r="C47" i="9" s="1"/>
  <c r="D57" i="9" l="1"/>
  <c r="AB27" i="9"/>
  <c r="AB26" i="9"/>
  <c r="AB25" i="9"/>
  <c r="AB50" i="9" l="1"/>
  <c r="AB52" i="9"/>
  <c r="AB51" i="9"/>
  <c r="AB54" i="9"/>
  <c r="AB53" i="9"/>
  <c r="E25" i="9"/>
  <c r="E28" i="9" s="1"/>
  <c r="E25" i="37" l="1"/>
  <c r="B58" i="43" s="1"/>
  <c r="E31" i="37" l="1"/>
  <c r="C109" i="43"/>
</calcChain>
</file>

<file path=xl/sharedStrings.xml><?xml version="1.0" encoding="utf-8"?>
<sst xmlns="http://schemas.openxmlformats.org/spreadsheetml/2006/main" count="6697" uniqueCount="690">
  <si>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</si>
  <si>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</si>
  <si>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</si>
  <si>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</si>
  <si>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</si>
  <si>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</si>
  <si>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</si>
  <si>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</si>
  <si>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</si>
  <si>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</si>
  <si>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</si>
  <si>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</si>
  <si>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</si>
  <si>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</si>
  <si>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</si>
  <si>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</si>
  <si>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</si>
  <si>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</si>
  <si>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</si>
  <si>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</si>
  <si>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</si>
  <si>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</si>
  <si>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</si>
  <si>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</si>
  <si>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</si>
  <si>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</si>
  <si>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</si>
  <si>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</si>
  <si>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</si>
  <si>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</si>
  <si>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</si>
  <si>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</si>
  <si>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</si>
  <si>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</si>
  <si>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</si>
  <si>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</si>
  <si>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</si>
  <si>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</si>
  <si>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</si>
  <si>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</si>
  <si>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</si>
  <si>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</si>
  <si>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</si>
  <si>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</si>
  <si>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</si>
  <si>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</si>
  <si>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</si>
  <si>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</si>
  <si>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</si>
  <si>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</si>
  <si>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</si>
  <si>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</si>
  <si>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</si>
  <si>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</si>
  <si>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</si>
  <si>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</si>
  <si>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</si>
  <si>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</si>
  <si>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</si>
  <si>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</si>
  <si>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</si>
  <si>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</si>
  <si>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</si>
  <si>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</si>
  <si>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</si>
  <si>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</si>
  <si>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</si>
  <si>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</si>
  <si>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</si>
  <si>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</si>
  <si>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</si>
  <si>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</si>
  <si>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</si>
  <si>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</si>
  <si>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</si>
  <si>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</si>
  <si>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</si>
  <si>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</si>
  <si>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</si>
  <si>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</si>
  <si>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</si>
  <si>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</si>
  <si>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</si>
  <si>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</si>
  <si>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</si>
  <si>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</si>
  <si>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</si>
  <si>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</si>
  <si>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</si>
  <si>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</si>
  <si>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</si>
  <si>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</si>
  <si>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</si>
  <si>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</si>
  <si>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</si>
  <si>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</si>
  <si>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</si>
  <si>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</si>
  <si>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</si>
  <si>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</si>
  <si>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</si>
  <si>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</si>
  <si>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</si>
  <si>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</si>
  <si>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</si>
  <si>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</si>
  <si>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</si>
  <si>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</si>
  <si>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</si>
  <si>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</si>
  <si>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</si>
  <si>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</si>
  <si>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</si>
  <si>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</si>
  <si>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</si>
  <si>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</si>
  <si>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</si>
  <si>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</si>
  <si>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</si>
  <si>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</si>
  <si>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</si>
  <si>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</si>
  <si>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</si>
  <si>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</si>
  <si>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</si>
  <si>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</si>
  <si>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</si>
  <si>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</si>
  <si>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</si>
  <si>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</si>
  <si>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</si>
  <si>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</si>
  <si>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</si>
  <si>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</si>
  <si>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</si>
  <si>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</si>
  <si>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</si>
  <si>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</si>
  <si>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</si>
  <si>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</si>
  <si>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</si>
  <si>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Produk 1</t>
  </si>
  <si>
    <t>Produk 2</t>
  </si>
  <si>
    <t>Produk 3</t>
  </si>
  <si>
    <t>Product</t>
  </si>
  <si>
    <t>Product type</t>
  </si>
  <si>
    <t>CM</t>
  </si>
  <si>
    <t>Erik</t>
  </si>
  <si>
    <t>Ernest</t>
  </si>
  <si>
    <t>Kerien</t>
  </si>
  <si>
    <t>Logran</t>
  </si>
  <si>
    <t>Peak</t>
  </si>
  <si>
    <t>Topik</t>
  </si>
  <si>
    <t>Aphox</t>
  </si>
  <si>
    <t>Dividend</t>
  </si>
  <si>
    <t>Vooropkoms (met plant)</t>
  </si>
  <si>
    <t xml:space="preserve">Plantdigtheid (kg/ha):   </t>
  </si>
  <si>
    <t xml:space="preserve">Kg/sak:   </t>
  </si>
  <si>
    <t>Dosis lt/100kg</t>
  </si>
  <si>
    <t>Verpak</t>
  </si>
  <si>
    <t>SaadbehandelingVerpak</t>
  </si>
  <si>
    <t>Gramoxone</t>
  </si>
  <si>
    <t>Cruiser 350 FS</t>
  </si>
  <si>
    <t>Cruiser 600 FS</t>
  </si>
  <si>
    <t>Amistar Xtra</t>
  </si>
  <si>
    <t>Axial</t>
  </si>
  <si>
    <t>Unix</t>
  </si>
  <si>
    <t>Tilt</t>
  </si>
  <si>
    <t>Boxer</t>
  </si>
  <si>
    <t>Ha bespuit</t>
  </si>
  <si>
    <t>Preeglone</t>
  </si>
  <si>
    <t>Aantal kg saad</t>
  </si>
  <si>
    <t>Complement Super</t>
  </si>
  <si>
    <t>Totaal AgriSafe</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</si>
  <si>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</si>
  <si>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</si>
  <si>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</si>
  <si>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</si>
  <si>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</si>
  <si>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</si>
  <si>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</si>
  <si>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</si>
  <si>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</si>
  <si>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</si>
  <si>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</si>
  <si>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</si>
  <si>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</si>
  <si>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</si>
  <si>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</si>
  <si>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</si>
  <si>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</si>
  <si>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</si>
  <si>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</si>
  <si>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</si>
  <si>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</si>
  <si>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</si>
  <si>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</si>
  <si>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</si>
  <si>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</si>
  <si>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</si>
  <si>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</si>
  <si>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</si>
  <si>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</si>
  <si>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</si>
  <si>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</si>
  <si>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</si>
  <si>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</si>
  <si>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</si>
  <si>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</si>
  <si>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</si>
  <si>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</si>
  <si>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</si>
  <si>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</si>
  <si>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</si>
  <si>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</si>
  <si>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{"IsHide":true,"SheetId":4,"Name":"VLOOKUPS","HiddenRow":4,"VisibleRange":"","SheetTheme":{"TabColor":"","BodyColor":"","BodyImage":""}}</t>
  </si>
  <si>
    <t>{"IsHide":true,"SheetId":5,"Name":"Produklys","HiddenRow":5,"VisibleRange":"","SheetTheme":{"TabColor":"","BodyColor":"","BodyImage":""}}</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</si>
  <si>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</si>
  <si>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</si>
  <si>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</si>
  <si>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</si>
  <si>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</si>
  <si>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</si>
  <si>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</si>
  <si>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</si>
  <si>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</si>
  <si>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</si>
  <si>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</si>
  <si>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</si>
  <si>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</si>
  <si>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</si>
  <si>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</si>
  <si>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</si>
  <si>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</si>
  <si>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</si>
  <si>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</si>
  <si>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</si>
  <si>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</si>
  <si>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</si>
  <si>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</si>
  <si>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</si>
  <si>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</si>
  <si>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</si>
  <si>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</si>
  <si>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</si>
  <si>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</si>
  <si>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</si>
  <si>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</si>
  <si>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</si>
  <si>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</si>
  <si>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</si>
  <si>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</si>
  <si>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</si>
  <si>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</si>
  <si>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</si>
  <si>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</si>
  <si>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</si>
  <si>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</si>
  <si>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Ek verkies om inligting te ontvang deur sms</t>
  </si>
  <si>
    <t xml:space="preserve">Kliënt se handtekening </t>
  </si>
  <si>
    <t>e-pos: agri.safe@syngenta.com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</si>
  <si>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</si>
  <si>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</si>
  <si>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</si>
  <si>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</si>
  <si>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</si>
  <si>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</si>
  <si>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</si>
  <si>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</si>
  <si>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</si>
  <si>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</si>
  <si>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</si>
  <si>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</si>
  <si>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</si>
  <si>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</si>
  <si>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</si>
  <si>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_Ctrl_37</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</si>
  <si>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</si>
  <si>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</si>
  <si>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</si>
  <si>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</si>
  <si>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</si>
  <si>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</si>
  <si>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</si>
  <si>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</si>
  <si>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</si>
  <si>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</si>
  <si>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</si>
  <si>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</si>
  <si>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</si>
  <si>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</si>
  <si>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</si>
  <si>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</si>
  <si>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</si>
  <si>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</si>
  <si>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</si>
  <si>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</si>
  <si>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</si>
  <si>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</si>
  <si>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</si>
  <si>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</si>
  <si>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</si>
  <si>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</si>
  <si>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</si>
  <si>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</si>
  <si>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</si>
  <si>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</si>
  <si>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1.4</t>
    </r>
    <r>
      <rPr>
        <sz val="7"/>
        <color theme="1"/>
        <rFont val="Arial"/>
        <family val="2"/>
      </rPr>
      <t xml:space="preserve">             </t>
    </r>
    <r>
      <rPr>
        <b/>
        <sz val="11"/>
        <color theme="1"/>
        <rFont val="Arial"/>
        <family val="2"/>
      </rPr>
      <t>Handelaar</t>
    </r>
    <r>
      <rPr>
        <sz val="11"/>
        <color theme="1"/>
        <rFont val="Arial"/>
        <family val="2"/>
      </rPr>
      <t xml:space="preserve"> beteken</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</si>
  <si>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</si>
  <si>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</si>
  <si>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</si>
  <si>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</si>
  <si>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</si>
  <si>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</si>
  <si>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</si>
  <si>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</si>
  <si>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</si>
  <si>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</si>
  <si>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</si>
  <si>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</si>
  <si>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</si>
  <si>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</si>
  <si>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</si>
  <si>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</si>
  <si>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</si>
  <si>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</si>
  <si>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</si>
  <si>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</si>
  <si>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</si>
  <si>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</si>
  <si>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</si>
  <si>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</si>
  <si>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</si>
  <si>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</si>
  <si>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</si>
  <si>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</si>
  <si>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</si>
  <si>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</si>
  <si>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</si>
  <si>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</si>
  <si>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</si>
  <si>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</si>
  <si>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metrieke ton</t>
  </si>
  <si>
    <t>Geteken te</t>
  </si>
  <si>
    <t>op</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</si>
  <si>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</si>
  <si>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</si>
  <si>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</si>
  <si>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</si>
  <si>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</si>
  <si>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</si>
  <si>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</si>
  <si>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</si>
  <si>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</si>
  <si>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</si>
  <si>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</si>
  <si>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</si>
  <si>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</si>
  <si>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</si>
  <si>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</si>
  <si>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</si>
  <si>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</si>
  <si>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</si>
  <si>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</si>
  <si>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</si>
  <si>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</si>
  <si>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</si>
  <si>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</si>
  <si>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</si>
  <si>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</si>
  <si>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</si>
  <si>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</si>
  <si>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</si>
  <si>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</si>
  <si>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</si>
  <si>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</si>
  <si>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</si>
  <si>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</si>
  <si>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</si>
  <si>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</si>
  <si>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</si>
  <si>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</si>
  <si>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</si>
  <si>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</si>
  <si>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</si>
  <si>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</si>
  <si>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</si>
  <si>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</si>
  <si>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</si>
  <si>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</si>
  <si>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</si>
  <si>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 xml:space="preserve">Indien nodig, Faks voltooide vorm na: 086 773 8671 of </t>
  </si>
  <si>
    <t>_Ctrl_64</t>
  </si>
  <si>
    <t>_Ctrl_65</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</si>
  <si>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</si>
  <si>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</si>
  <si>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</si>
  <si>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</si>
  <si>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</si>
  <si>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</si>
  <si>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E-pos adres:</t>
  </si>
  <si>
    <t>_Ctrl_67</t>
  </si>
  <si>
    <t>{"WidgetClassification":0,"State":1,"IsRequired":false,"IsMergeJustify":false,"DefaultValue":"2013/05/01","CalendarFlavor":3,"CellName":"_Ctrl_67","CellAddress":"='Plaasinligting'!$I$53","WidgetName":1,"HiddenRow":67,"SheetCodeName":null,"ControlId":"plaasdatum"}</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</si>
  <si>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</si>
  <si>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</si>
  <si>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</si>
  <si>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</si>
  <si>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</si>
  <si>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</si>
  <si>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</si>
  <si>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</si>
  <si>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</si>
  <si>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</si>
  <si>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</si>
  <si>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</si>
  <si>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</si>
  <si>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</si>
  <si>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</si>
  <si>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</si>
  <si>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</si>
  <si>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</si>
  <si>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</si>
  <si>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</si>
  <si>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</si>
  <si>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</si>
  <si>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</si>
  <si>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</si>
  <si>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</si>
  <si>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</si>
  <si>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</si>
  <si>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</si>
  <si>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AgriSafe mielieprys op die dag van aankope (R/ton)</t>
  </si>
  <si>
    <t>Maak Syngenta kontantbetaling aan boer vir bedrag</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</si>
  <si>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</si>
  <si>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</si>
  <si>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</si>
  <si>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</si>
  <si>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</si>
  <si>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</si>
  <si>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t>
  </si>
  <si>
    <t>AgriSafe 2012 deelnemer</t>
  </si>
  <si>
    <t>_Ctrl_84</t>
  </si>
  <si>
    <t>_Ctrl_85</t>
  </si>
  <si>
    <t>{"WidgetClassification":0,"State":1,"IsRequired":true,"IsMultiline":false,"IsHidden":false,"Placeholder":"","InputType":0,"Rows":3,"IsMergeJustify":false,"CellName":"_Ctrl_85","CellAddress":"='Plaasinligting'!$E$11","WidgetName":4,"HiddenRow":85,"SheetCodeName":null,"ControlId":"Plaasnaam"}</t>
  </si>
  <si>
    <t>_Ctrl_86</t>
  </si>
  <si>
    <t>{"WidgetClassification":0,"State":1,"IsRequired":true,"IsMultiline":false,"IsHidden":false,"Placeholder":"","InputType":0,"Rows":3,"IsMergeJustify":false,"CellName":"_Ctrl_86","CellAddress":"='Plaasinligting'!$E$19","WidgetName":4,"HiddenRow":86,"SheetCodeName":null,"ControlId":"Selfoon"}</t>
  </si>
  <si>
    <t>_Ctrl_87</t>
  </si>
  <si>
    <t>{"WidgetClassification":0,"State":1,"IsRequired":true,"IsMultiline":false,"IsHidden":false,"Placeholder":"","InputType":0,"Rows":3,"IsMergeJustify":false,"CellName":"_Ctrl_87","CellAddress":"='Plaasinligting'!$E$21","WidgetName":4,"HiddenRow":87,"SheetCodeName":null,"ControlId":"Landlyn"}</t>
  </si>
  <si>
    <t>{"WidgetClassification":0,"State":1,"IsRequired":true,"IsMultiline":false,"IsHidden":false,"Placeholder":"","InputType":0,"Rows":3,"IsMergeJustify":false,"CellName":"_Ctrl_36","CellAddress":"='Plaasinligting'!$E$27","WidgetName":4,"HiddenRow":36,"SheetCodeName":null,"ControlId":"agentnaam"}</t>
  </si>
  <si>
    <t>Nuwe Syngenta klient?</t>
  </si>
  <si>
    <t>Ja</t>
  </si>
  <si>
    <t>Nee</t>
  </si>
  <si>
    <t>{"WidgetClassification":0,"State":1,"IsRequire":false,"DefaultChecked":false,"Label":"","EnableSubmit":false,"CellName":"_Ctrl_38","CellAddress":"=Plaasinligting!$F$35","WidgetName":2,"HiddenRow":38,"SheetCodeName":null,"ControlId":"Nuut JA"}</t>
  </si>
  <si>
    <t>{"WidgetClassification":0,"State":1,"IsRequire":false,"DefaultChecked":false,"Label":"","EnableSubmit":false,"CellName":"_Ctrl_66","CellAddress":"='Plaasinligting'!$J$35","WidgetName":2,"HiddenRow":66,"SheetCodeName":null,"ControlId":"Nuut NEE"}</t>
  </si>
  <si>
    <t>_Ctrl_88</t>
  </si>
  <si>
    <t>_Ctrl_89</t>
  </si>
  <si>
    <t>_Ctrl_90</t>
  </si>
  <si>
    <t>_Ctrl_91</t>
  </si>
  <si>
    <t>Ja; aanvaar</t>
  </si>
  <si>
    <t>Nee; aanvaar nie</t>
  </si>
  <si>
    <t>Hierdie keuse moet gemaak word.</t>
  </si>
  <si>
    <t>_Ctrl_92</t>
  </si>
  <si>
    <t>{"WidgetClassification":0,"State":1,"IsRequired":true,"IsMultiline":false,"IsHidden":false,"Placeholder":"","InputType":0,"Rows":3,"IsMergeJustify":false,"CellName":"_Ctrl_92","CellAddress":"='Plaasinligting'!$E$64","WidgetName":4,"HiddenRow":92,"SheetCodeName":null,"ControlId":"agent epos"}</t>
  </si>
  <si>
    <t>_Ctrl_93</t>
  </si>
  <si>
    <t>{"WidgetClassification":0,"State":1,"IsRequire":false,"DefaultChecked":false,"Label":"","EnableSubmit":false,"CellName":"_Ctrl_93","CellAddress":"='Plaasinligting'!$F$37","WidgetName":2,"HiddenRow":93,"SheetCodeName":null,"ControlId":"Ja"}</t>
  </si>
  <si>
    <t>_Ctrl_94</t>
  </si>
  <si>
    <t>{"WidgetClassification":0,"State":1,"IsRequire":false,"DefaultChecked":false,"Label":"","EnableSubmit":false,"CellName":"_Ctrl_94","CellAddress":"='Plaasinligting'!$J$37","WidgetName":2,"HiddenRow":94,"SheetCodeName":null,"ControlId":"Nee"}</t>
  </si>
  <si>
    <t>{"WidgetClassification":0,"State":1,"IsRequired":true,"DDLDefaultRequiredText":"U keuse","ListItem":"Ja; aanvaar\r\nNee; aanvaar nie","VlookupRange":"","CellName":"_Ctrl_82","CellAddress":"=Plaasinligting!$J$58","WidgetName":3,"HiddenRow":82,"SheetCodeName":null,"ControlId":null}</t>
  </si>
  <si>
    <t>Indien die mielieprys verander na</t>
  </si>
  <si>
    <t>Agent se e-pos adres:</t>
  </si>
  <si>
    <t>Ampligo</t>
  </si>
  <si>
    <t>Amistar 250 SC 4x5 Lt</t>
  </si>
  <si>
    <t>Amistar Top 4x5 Lt</t>
  </si>
  <si>
    <t>Apron XL 20 x 250 Ml</t>
  </si>
  <si>
    <t>Artea 330 EC 4X5 Lt</t>
  </si>
  <si>
    <t>Callisto 480 SC  4X5 Lt</t>
  </si>
  <si>
    <t>Camix Plus 443.8 SE 20 Lt</t>
  </si>
  <si>
    <t>Camix pre-mix 500 SE 20 Lt</t>
  </si>
  <si>
    <t>Celest XL 035 FS 12x1 Lt (Red)</t>
  </si>
  <si>
    <t>Complement Super 12x1 Lt</t>
  </si>
  <si>
    <t>Cruiser 350 FS 12x1 Lt</t>
  </si>
  <si>
    <t>Cruiser 600FS 12x1 Lt</t>
  </si>
  <si>
    <t>Dual Gold 915 EC 20 Lt</t>
  </si>
  <si>
    <t>Gardomil Gold 600 SC 20 Lt</t>
  </si>
  <si>
    <t>Gesaprim Super 600 SC 20 Lt</t>
  </si>
  <si>
    <t>Halex GT 525 CS 20 Lt</t>
  </si>
  <si>
    <t>Karate 5EC 12x1 Lt</t>
  </si>
  <si>
    <t>Karate Zeon CS 12x1 Lt</t>
  </si>
  <si>
    <t>Metagan Gold 960 EC 20 Lt</t>
  </si>
  <si>
    <t>Primagram Gold 660 SC 20 Lt</t>
  </si>
  <si>
    <t>Servian 75 WG 10x5x50 Gr</t>
  </si>
  <si>
    <t>Sorgomil Gold 600 SC 20 Lt</t>
  </si>
  <si>
    <t>Touchdown Forte Hitech 20 Lt</t>
  </si>
  <si>
    <t>Celest XL</t>
  </si>
  <si>
    <t>Bateleur Gold</t>
  </si>
  <si>
    <t>Oorlê-lande</t>
  </si>
  <si>
    <t>Opsomming van plantbeskermingsprogram</t>
  </si>
  <si>
    <t>Mielies</t>
  </si>
  <si>
    <t>Mielies GT</t>
  </si>
  <si>
    <t>Sonneblom</t>
  </si>
  <si>
    <t>Soja GT</t>
  </si>
  <si>
    <t>Grondbone</t>
  </si>
  <si>
    <t>Graansorghum</t>
  </si>
  <si>
    <t>Oorlê</t>
  </si>
  <si>
    <t>Gewasse</t>
  </si>
  <si>
    <t>Droëbone</t>
  </si>
  <si>
    <t>R/ha</t>
  </si>
  <si>
    <r>
      <t>AGRISAFE</t>
    </r>
    <r>
      <rPr>
        <b/>
        <vertAlign val="superscript"/>
        <sz val="14"/>
        <color theme="1"/>
        <rFont val="Arial"/>
        <family val="2"/>
      </rPr>
      <t>TM</t>
    </r>
    <r>
      <rPr>
        <b/>
        <sz val="14"/>
        <color theme="1"/>
        <rFont val="Arial"/>
        <family val="2"/>
      </rPr>
      <t xml:space="preserve"> OOREENKOMS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</si>
  <si>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15 Julie 2014,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</si>
  <si>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klousule 5 nagekom is;</t>
    </r>
  </si>
  <si>
    <r>
      <t>1.1</t>
    </r>
    <r>
      <rPr>
        <sz val="7"/>
        <color theme="1"/>
        <rFont val="Arial"/>
        <family val="2"/>
      </rPr>
      <t xml:space="preserve">            </t>
    </r>
    <r>
      <rPr>
        <b/>
        <sz val="11"/>
        <color theme="1"/>
        <rFont val="Arial"/>
        <family val="2"/>
      </rPr>
      <t>Ooreenkoms</t>
    </r>
    <r>
      <rPr>
        <sz val="11"/>
        <color theme="1"/>
        <rFont val="Arial"/>
        <family val="2"/>
      </rPr>
      <t> – beteken hierdie AgriSafe</t>
    </r>
    <r>
      <rPr>
        <vertAlign val="superscript"/>
        <sz val="11"/>
        <color theme="1"/>
        <rFont val="Arial"/>
        <family val="2"/>
      </rPr>
      <t>TM</t>
    </r>
    <r>
      <rPr>
        <sz val="11"/>
        <color theme="1"/>
        <rFont val="Arial"/>
        <family val="2"/>
      </rPr>
      <t xml:space="preserve"> Ooreenkoms en al die bylae en aanhangsels hierby;</t>
    </r>
  </si>
  <si>
    <r>
      <t>1.5</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</si>
  <si>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1.6</t>
    </r>
    <r>
      <rPr>
        <sz val="7"/>
        <color theme="1"/>
        <rFont val="Arial"/>
        <family val="2"/>
      </rPr>
      <t xml:space="preserve">             </t>
    </r>
    <r>
      <rPr>
        <b/>
        <sz val="11"/>
        <color theme="1"/>
        <rFont val="Arial"/>
        <family val="2"/>
      </rPr>
      <t>Laatste  Aankoop Datum</t>
    </r>
    <r>
      <rPr>
        <sz val="11"/>
        <color theme="1"/>
        <rFont val="Arial"/>
        <family val="2"/>
      </rPr>
      <t> – beteken middernag op 28 Februarie 2014;</t>
    </r>
  </si>
  <si>
    <r>
      <t>1.7</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</si>
  <si>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1.8</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</si>
  <si>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1.9</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</si>
  <si>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1.10</t>
    </r>
    <r>
      <rPr>
        <sz val="7"/>
        <color theme="1"/>
        <rFont val="Arial"/>
        <family val="2"/>
      </rPr>
      <t xml:space="preserve">          </t>
    </r>
    <r>
      <rPr>
        <b/>
        <sz val="11"/>
        <color theme="1"/>
        <rFont val="Arial"/>
        <family val="2"/>
      </rPr>
      <t>Verwysingsprys</t>
    </r>
    <r>
      <rPr>
        <sz val="11"/>
        <color theme="1"/>
        <rFont val="Arial"/>
        <family val="2"/>
      </rPr>
      <t>– beteken die uitbetalingsprys van die September 2014 Witmielies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</si>
  <si>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somer graan oeste (mielies, sojabone, sonneblom, droëbone en graansorghum) wat ingesluit moet word in die berekening van die AgriSafeTM Uitbetaling gestipuleer in klousule 7.1.</t>
    </r>
  </si>
  <si>
    <r>
      <t>5.4</t>
    </r>
    <r>
      <rPr>
        <sz val="7"/>
        <color theme="1"/>
        <rFont val="Arial"/>
        <family val="2"/>
      </rPr>
      <t xml:space="preserve">             </t>
    </r>
    <r>
      <rPr>
        <sz val="11"/>
        <color theme="1"/>
        <rFont val="Arial"/>
        <family val="2"/>
      </rPr>
      <t>Nieteenstaande klousule 5.1 mag Syngenta, in sy uitsluitlike diskresie, besluit om die AgriSafe</t>
    </r>
    <r>
      <rPr>
        <vertAlign val="superscript"/>
        <sz val="11"/>
        <color theme="1"/>
        <rFont val="Arial"/>
        <family val="2"/>
      </rPr>
      <t>TM</t>
    </r>
    <r>
      <rPr>
        <sz val="11"/>
        <color theme="1"/>
        <rFont val="Arial"/>
        <family val="2"/>
      </rPr>
      <t xml:space="preserve"> Uitbetaling uit te betaal aan die Kliënt as die feitlike aankoopwaarde nie meer as 1% onder die minimum Aankoopwaarde is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</si>
  <si>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kan word. Die Kliënt sal sodanige besonderhede verskaf binne 5 (vyf) dae na ontvangs van die kennisgewing verwys na in klousule 7.3 hierbo.</t>
    </r>
  </si>
  <si>
    <r>
      <t>9.3</t>
    </r>
    <r>
      <rPr>
        <sz val="7"/>
        <color theme="1"/>
        <rFont val="Arial"/>
        <family val="2"/>
      </rPr>
      <t xml:space="preserve">             </t>
    </r>
    <r>
      <rPr>
        <sz val="11"/>
        <color theme="1"/>
        <rFont val="Arial"/>
        <family val="2"/>
      </rPr>
      <t>Laaste Aankoopdatum: 28 Februarie 2014</t>
    </r>
  </si>
  <si>
    <r>
      <t>9.6</t>
    </r>
    <r>
      <rPr>
        <sz val="7"/>
        <color theme="1"/>
        <rFont val="Arial"/>
        <family val="2"/>
      </rPr>
      <t xml:space="preserve">             </t>
    </r>
    <r>
      <rPr>
        <sz val="11"/>
        <color theme="1"/>
        <rFont val="Arial"/>
        <family val="2"/>
      </rPr>
      <t>Handelaar:</t>
    </r>
  </si>
  <si>
    <r>
      <t>9.7</t>
    </r>
    <r>
      <rPr>
        <sz val="7"/>
        <color theme="1"/>
        <rFont val="Arial"/>
        <family val="2"/>
      </rPr>
      <t xml:space="preserve">             </t>
    </r>
    <r>
      <rPr>
        <sz val="11"/>
        <color theme="1"/>
        <rFont val="Arial"/>
        <family val="2"/>
      </rPr>
      <t>AgriSafe prys:</t>
    </r>
  </si>
  <si>
    <t xml:space="preserve">Syngenta South Africa (Pty) Ltd      </t>
  </si>
  <si>
    <t>of e-pos</t>
  </si>
  <si>
    <t>Aankoopwaarde:</t>
  </si>
  <si>
    <t>{"IsHide":false,"SheetId":7,"Name":"Mielies","HiddenRow":7,"VisibleRange":"","SheetTheme":{"TabColor":"","BodyColor":"","BodyImage":""}}</t>
  </si>
  <si>
    <t>{"IsHide":false,"SheetId":8,"Name":"Opsomming &amp; verskansing","HiddenRow":8,"VisibleRange":"","SheetTheme":{"TabColor":"","BodyColor":"","BodyImage":""}}</t>
  </si>
  <si>
    <t>{"WidgetClassification":0,"State":1,"IsRequired":false,"DDLDefaultRequiredText":"Kies 'n produk","ListItem":"Avicta\r\nApron XL\r\nCruiser 350 FS\r\nCruiser 600 FS","VlookupRange":"","ShowListLabel":false,"ShowDt":false,"CellName":"_Ctrl_1","CellAddress":"=Gewasbeskermingsprogram!$C$27","WidgetName":3,"HiddenRow":1,"SheetCodeName":null,"ControlId":null}</t>
  </si>
  <si>
    <t>{"WidgetClassification":0,"State":1,"IsRequired":false,"DDLDefaultRequiredText":"Please Select","ListItem":"\r\nAmistar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Top\r\nTouchdown\r\n","VlookupRange":"","CellName":"_Ctrl_77","CellAddress":"='Gewasbeskermingsprogram'!$B$111","WidgetName":3,"HiddenRow":77,"SheetCodeName":null,"ControlId":null}</t>
  </si>
  <si>
    <t>{"IsHide":false,"SheetId":12,"Name":"Mielies GT","HiddenRow":12,"VisibleRange":"","SheetTheme":{"TabColor":"","BodyColor":"","BodyImage":""}}</t>
  </si>
  <si>
    <t>{"IsHide":false,"SheetId":13,"Name":"Sonneblom","HiddenRow":13,"VisibleRange":"","SheetTheme":{"TabColor":"","BodyColor":"","BodyImage":""}}</t>
  </si>
  <si>
    <t>_Ctrl_95</t>
  </si>
  <si>
    <t>{"WidgetClassification":0,"State":1,"IsRequired":false,"DDLDefaultRequiredText":"Kies 'n produk","ListItem":"\r\nAvicta\r\nApron XL\r\nCelest XL\r\nCruiser 350 FS","VlookupRange":"","CellName":"_Ctrl_95","CellAddress":"='Mielies GT'!$B$27","WidgetName":3,"HiddenRow":95,"SheetCodeName":null,"ControlId":null}</t>
  </si>
  <si>
    <t>_Ctrl_96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</si>
  <si>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Top\r\nTouchdown","VlookupRange":"","CellName":"_Ctrl_96","CellAddress":"='Mielies GT'!$B$55","WidgetName":3,"HiddenRow":96,"SheetCodeName":null,"ControlId":null}</t>
  </si>
  <si>
    <t>_Ctrl_97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</si>
  <si>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Top\r\nTouchdown","VlookupRange":"","CellName":"_Ctrl_97","CellAddress":"='Mielies GT'!$B$83","WidgetName":3,"HiddenRow":97,"SheetCodeName":null,"ControlId":null}</t>
  </si>
  <si>
    <t>_Ctrl_98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</si>
  <si>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Top\r\nTouchdown","VlookupRange":"","CellName":"_Ctrl_98","CellAddress":"='Mielies GT'!$B$111","WidgetName":3,"HiddenRow":98,"SheetCodeName":null,"ControlId":null}</t>
  </si>
  <si>
    <t>_Ctrl_99</t>
  </si>
  <si>
    <t>{"WidgetClassification":0,"State":1,"IsRequired":false,"DDLDefaultRequiredText":"Kies 'n produk","ListItem":"\r\nAvicta\r\nApron XL\r\nCelest XL\r\nCruiser 350 FS","VlookupRange":"","CellName":"_Ctrl_99","CellAddress":"='Sonneblom'!$B$27","WidgetName":3,"HiddenRow":99,"SheetCodeName":null,"ControlId":null}</t>
  </si>
  <si>
    <t>_Ctrl_100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</si>
  <si>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Top\r\nTouchdown","VlookupRange":"","CellName":"_Ctrl_100","CellAddress":"='Sonneblom'!$B$55","WidgetName":3,"HiddenRow":100,"SheetCodeName":null,"ControlId":null}</t>
  </si>
  <si>
    <t>_Ctrl_101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</si>
  <si>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Top\r\nTouchdown","VlookupRange":"","CellName":"_Ctrl_101","CellAddress":"='Sonneblom'!$B$83","WidgetName":3,"HiddenRow":101,"SheetCodeName":null,"ControlId":null}</t>
  </si>
  <si>
    <t>_Ctrl_102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</si>
  <si>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Top\r\nTouchdown","VlookupRange":"","CellName":"_Ctrl_102","CellAddress":"='Sonneblom'!$B$111","WidgetName":3,"HiddenRow":102,"SheetCodeName":null,"ControlId":null}</t>
  </si>
  <si>
    <t>_Ctrl_103</t>
  </si>
  <si>
    <t>{"WidgetClassification":0,"State":1,"IsRequired":false,"DDLDefaultRequiredText":"Kies 'n produk","ListItem":"\r\nAvicta\r\nApron XL\r\nCelest XL\r\nCruiser 350 FS","VlookupRange":"","CellName":"_Ctrl_103","CellAddress":"='Soja GT'!$B$27","WidgetName":3,"HiddenRow":103,"SheetCodeName":null,"ControlId":null}</t>
  </si>
  <si>
    <t>_Ctrl_104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</si>
  <si>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Top\r\nTouchdown","VlookupRange":"","CellName":"_Ctrl_104","CellAddress":"='Soja GT'!$B$55","WidgetName":3,"HiddenRow":104,"SheetCodeName":null,"ControlId":null}</t>
  </si>
  <si>
    <t>_Ctrl_105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</si>
  <si>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Top\r\nTouchdown","VlookupRange":"","CellName":"_Ctrl_105","CellAddress":"='Soja GT'!$C$55","WidgetName":3,"HiddenRow":105,"SheetCodeName":null,"ControlId":null}</t>
  </si>
  <si>
    <t>_Ctrl_106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</si>
  <si>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Top\r\nTouchdown","VlookupRange":"","CellName":"_Ctrl_106","CellAddress":"='Soja GT'!$D$55","WidgetName":3,"HiddenRow":106,"SheetCodeName":null,"ControlId":null}</t>
  </si>
  <si>
    <t>_Ctrl_107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</si>
  <si>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Top\r\nTouchdown","VlookupRange":"","CellName":"_Ctrl_107","CellAddress":"='Soja GT'!$E$55","WidgetName":3,"HiddenRow":107,"SheetCodeName":null,"ControlId":null}</t>
  </si>
  <si>
    <t>_Ctrl_108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</si>
  <si>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Top\r\nTouchdown","VlookupRange":"","CellName":"_Ctrl_108","CellAddress":"='Soja GT'!$B$83","WidgetName":3,"HiddenRow":108,"SheetCodeName":null,"ControlId":null}</t>
  </si>
  <si>
    <t>_Ctrl_109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</si>
  <si>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Top\r\nTouchdown","VlookupRange":"","CellName":"_Ctrl_109","CellAddress":"='Soja GT'!$C$83","WidgetName":3,"HiddenRow":109,"SheetCodeName":null,"ControlId":null}</t>
  </si>
  <si>
    <t>_Ctrl_110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</si>
  <si>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Top\r\nTouchdown","VlookupRange":"","CellName":"_Ctrl_110","CellAddress":"='Soja GT'!$D$83","WidgetName":3,"HiddenRow":110,"SheetCodeName":null,"ControlId":null}</t>
  </si>
  <si>
    <t>_Ctrl_111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</si>
  <si>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Top\r\nTouchdown","VlookupRange":"","CellName":"_Ctrl_111","CellAddress":"='Soja GT'!$E$83","WidgetName":3,"HiddenRow":111,"SheetCodeName":null,"ControlId":null}</t>
  </si>
  <si>
    <t>_Ctrl_112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</si>
  <si>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Top\r\nTouchdown","VlookupRange":"","CellName":"_Ctrl_112","CellAddress":"='Soja GT'!$B$111","WidgetName":3,"HiddenRow":112,"SheetCodeName":null,"ControlId":null}</t>
  </si>
  <si>
    <t>_Ctrl_113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</si>
  <si>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Top\r\nTouchdown","VlookupRange":"","CellName":"_Ctrl_113","CellAddress":"='Soja GT'!$C$111","WidgetName":3,"HiddenRow":113,"SheetCodeName":null,"ControlId":null}</t>
  </si>
  <si>
    <t>_Ctrl_114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</si>
  <si>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Top\r\nTouchdown","VlookupRange":"","CellName":"_Ctrl_114","CellAddress":"='Soja GT'!$D$111","WidgetName":3,"HiddenRow":114,"SheetCodeName":null,"ControlId":null}</t>
  </si>
  <si>
    <t>_Ctrl_115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</si>
  <si>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Top\r\nTouchdown","VlookupRange":"","CellName":"_Ctrl_115","CellAddress":"='Soja GT'!$E$111","WidgetName":3,"HiddenRow":115,"SheetCodeName":null,"ControlId":null}</t>
  </si>
  <si>
    <t>_Ctrl_116</t>
  </si>
  <si>
    <t>{"WidgetClassification":0,"State":1,"IsRequired":false,"DDLDefaultRequiredText":"Kies 'n produk","ListItem":"\r\nAvicta\r\nApron XL\r\nCelest XL\r\nCruiser 350 FS","VlookupRange":"","CellName":"_Ctrl_116","CellAddress":"='Grondbone'!$B$27","WidgetName":3,"HiddenRow":116,"SheetCodeName":null,"ControlId":null}</t>
  </si>
  <si>
    <t>_Ctrl_117</t>
  </si>
  <si>
    <t>{"WidgetClassification":0,"State":1,"IsRequired":false,"DDLDefaultRequiredText":"Kies 'n produk","ListItem":"\r\nAvicta\r\nApron XL\r\nCelest XL\r\nCruiser 350 FS","VlookupRange":"","CellName":"_Ctrl_117","CellAddress":"='Grondbone'!$C$27","WidgetName":3,"HiddenRow":117,"SheetCodeName":null,"ControlId":null}</t>
  </si>
  <si>
    <t>_Ctrl_118</t>
  </si>
  <si>
    <t>{"WidgetClassification":0,"State":1,"IsRequired":false,"DDLDefaultRequiredText":"Kies 'n produk","ListItem":"\r\nAvicta\r\nApron XL\r\nCelest XL\r\nCruiser 350 FS","VlookupRange":"","CellName":"_Ctrl_118","CellAddress":"='Grondbone'!$D$27","WidgetName":3,"HiddenRow":118,"SheetCodeName":null,"ControlId":null}</t>
  </si>
  <si>
    <t>_Ctrl_119</t>
  </si>
  <si>
    <t>{"WidgetClassification":0,"State":1,"IsRequired":false,"DDLDefaultRequiredText":"Kies 'n produk","ListItem":"\r\nAvicta\r\nApron XL\r\nCelest XL\r\nCruiser 350 FS","VlookupRange":"","CellName":"_Ctrl_119","CellAddress":"='Grondbone'!$E$27","WidgetName":3,"HiddenRow":119,"SheetCodeName":null,"ControlId":null}</t>
  </si>
  <si>
    <t>_Ctrl_120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</si>
  <si>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Top\r\nTouchdown","VlookupRange":"","CellName":"_Ctrl_120","CellAddress":"='Grondbone'!$B$55","WidgetName":3,"HiddenRow":120,"SheetCodeName":null,"ControlId":null}</t>
  </si>
  <si>
    <t>_Ctrl_121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</si>
  <si>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Top\r\nTouchdown","VlookupRange":"","CellName":"_Ctrl_121","CellAddress":"='Grondbone'!$C$55","WidgetName":3,"HiddenRow":121,"SheetCodeName":null,"ControlId":null}</t>
  </si>
  <si>
    <t>_Ctrl_122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</si>
  <si>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Top\r\nTouchdown","VlookupRange":"","CellName":"_Ctrl_122","CellAddress":"='Grondbone'!$D$55","WidgetName":3,"HiddenRow":122,"SheetCodeName":null,"ControlId":null}</t>
  </si>
  <si>
    <t>_Ctrl_123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</si>
  <si>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Top\r\nTouchdown","VlookupRange":"","CellName":"_Ctrl_123","CellAddress":"='Grondbone'!$E$55","WidgetName":3,"HiddenRow":123,"SheetCodeName":null,"ControlId":null}</t>
  </si>
  <si>
    <t>_Ctrl_124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</si>
  <si>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Top\r\nTouchdown","VlookupRange":"","CellName":"_Ctrl_124","CellAddress":"='Grondbone'!$B$83","WidgetName":3,"HiddenRow":124,"SheetCodeName":null,"ControlId":null}</t>
  </si>
  <si>
    <t>_Ctrl_125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</si>
  <si>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Top\r\nTouchdown","VlookupRange":"","CellName":"_Ctrl_125","CellAddress":"='Grondbone'!$C$83","WidgetName":3,"HiddenRow":125,"SheetCodeName":null,"ControlId":null}</t>
  </si>
  <si>
    <t>_Ctrl_126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</si>
  <si>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Top\r\nTouchdown","VlookupRange":"","CellName":"_Ctrl_126","CellAddress":"='Grondbone'!$D$83","WidgetName":3,"HiddenRow":126,"SheetCodeName":null,"ControlId":null}</t>
  </si>
  <si>
    <t>_Ctrl_127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</si>
  <si>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Top\r\nTouchdown","VlookupRange":"","CellName":"_Ctrl_127","CellAddress":"='Grondbone'!$E$83","WidgetName":3,"HiddenRow":127,"SheetCodeName":null,"ControlId":null}</t>
  </si>
  <si>
    <t>_Ctrl_128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</si>
  <si>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Top\r\nTouchdown","VlookupRange":"","CellName":"_Ctrl_128","CellAddress":"='Grondbone'!$B$111","WidgetName":3,"HiddenRow":128,"SheetCodeName":null,"ControlId":null}</t>
  </si>
  <si>
    <t>_Ctrl_129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</si>
  <si>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Top\r\nTouchdown","VlookupRange":"","CellName":"_Ctrl_129","CellAddress":"='Grondbone'!$C$111","WidgetName":3,"HiddenRow":129,"SheetCodeName":null,"ControlId":null}</t>
  </si>
  <si>
    <t>_Ctrl_130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</si>
  <si>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Top\r\nTouchdown","VlookupRange":"","CellName":"_Ctrl_130","CellAddress":"='Grondbone'!$D$111","WidgetName":3,"HiddenRow":130,"SheetCodeName":null,"ControlId":null}</t>
  </si>
  <si>
    <t>_Ctrl_131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</si>
  <si>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Top\r\nTouchdown","VlookupRange":"","CellName":"_Ctrl_131","CellAddress":"='Grondbone'!$E$111","WidgetName":3,"HiddenRow":131,"SheetCodeName":null,"ControlId":null}</t>
  </si>
  <si>
    <t>_Ctrl_132</t>
  </si>
  <si>
    <t>{"WidgetClassification":0,"State":1,"IsRequired":false,"DDLDefaultRequiredText":"Kies 'n produk","ListItem":"\r\nAvicta\r\nApron XL\r\nCelest XL\r\nCruiser 350 FS","VlookupRange":"","CellName":"_Ctrl_132","CellAddress":"='Graansorghum'!$B$27","WidgetName":3,"HiddenRow":132,"SheetCodeName":null,"ControlId":null}</t>
  </si>
  <si>
    <t>_Ctrl_133</t>
  </si>
  <si>
    <t>{"WidgetClassification":0,"State":1,"IsRequired":false,"DDLDefaultRequiredText":"Kies 'n produk","ListItem":"\r\nAvicta\r\nApron XL\r\nCelest XL\r\nCruiser 350 FS","VlookupRange":"","CellName":"_Ctrl_133","CellAddress":"='Graansorghum'!$C$27","WidgetName":3,"HiddenRow":133,"SheetCodeName":null,"ControlId":null}</t>
  </si>
  <si>
    <t>_Ctrl_134</t>
  </si>
  <si>
    <t>{"WidgetClassification":0,"State":1,"IsRequired":false,"DDLDefaultRequiredText":"Kies 'n produk","ListItem":"\r\nAvicta\r\nApron XL\r\nCelest XL\r\nCruiser 350 FS","VlookupRange":"","CellName":"_Ctrl_134","CellAddress":"='Graansorghum'!$D$27","WidgetName":3,"HiddenRow":134,"SheetCodeName":null,"ControlId":null}</t>
  </si>
  <si>
    <t>_Ctrl_135</t>
  </si>
  <si>
    <t>{"WidgetClassification":0,"State":1,"IsRequired":false,"DDLDefaultRequiredText":"Kies 'n produk","ListItem":"\r\nAvicta\r\nApron XL\r\nCelest XL\r\nCruiser 350 FS","VlookupRange":"","CellName":"_Ctrl_135","CellAddress":"='Graansorghum'!$E$27","WidgetName":3,"HiddenRow":135,"SheetCodeName":null,"ControlId":null}</t>
  </si>
  <si>
    <t>_Ctrl_136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</si>
  <si>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Top\r\nTouchdown","VlookupRange":"","CellName":"_Ctrl_136","CellAddress":"='Graansorghum'!$B$55","WidgetName":3,"HiddenRow":136,"SheetCodeName":null,"ControlId":null}</t>
  </si>
  <si>
    <t>_Ctrl_137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</si>
  <si>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Top\r\nTouchdown","VlookupRange":"","CellName":"_Ctrl_137","CellAddress":"='Graansorghum'!$C$55","WidgetName":3,"HiddenRow":137,"SheetCodeName":null,"ControlId":null}</t>
  </si>
  <si>
    <t>_Ctrl_138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</si>
  <si>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Top\r\nTouchdown","VlookupRange":"","CellName":"_Ctrl_138","CellAddress":"='Graansorghum'!$D$55","WidgetName":3,"HiddenRow":138,"SheetCodeName":null,"ControlId":null}</t>
  </si>
  <si>
    <t>_Ctrl_139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</si>
  <si>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Top\r\nTouchdown","VlookupRange":"","CellName":"_Ctrl_139","CellAddress":"='Graansorghum'!$E$55","WidgetName":3,"HiddenRow":139,"SheetCodeName":null,"ControlId":null}</t>
  </si>
  <si>
    <t>_Ctrl_140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</si>
  <si>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Top\r\nTouchdown","VlookupRange":"","CellName":"_Ctrl_140","CellAddress":"='Graansorghum'!$B$83","WidgetName":3,"HiddenRow":140,"SheetCodeName":null,"ControlId":null}</t>
  </si>
  <si>
    <t>_Ctrl_141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</si>
  <si>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Top\r\nTouchdown","VlookupRange":"","CellName":"_Ctrl_141","CellAddress":"='Graansorghum'!$C$83","WidgetName":3,"HiddenRow":141,"SheetCodeName":null,"ControlId":null}</t>
  </si>
  <si>
    <t>_Ctrl_142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</si>
  <si>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Top\r\nTouchdown","VlookupRange":"","CellName":"_Ctrl_142","CellAddress":"='Graansorghum'!$D$83","WidgetName":3,"HiddenRow":142,"SheetCodeName":null,"ControlId":null}</t>
  </si>
  <si>
    <t>_Ctrl_143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</si>
  <si>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Top\r\nTouchdown","VlookupRange":"","CellName":"_Ctrl_143","CellAddress":"='Graansorghum'!$E$83","WidgetName":3,"HiddenRow":143,"SheetCodeName":null,"ControlId":null}</t>
  </si>
  <si>
    <t>_Ctrl_144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</si>
  <si>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Top\r\nTouchdown","VlookupRange":"","CellName":"_Ctrl_144","CellAddress":"='Graansorghum'!$B$111","WidgetName":3,"HiddenRow":144,"SheetCodeName":null,"ControlId":null}</t>
  </si>
  <si>
    <t>_Ctrl_145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</si>
  <si>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Top\r\nTouchdown","VlookupRange":"","CellName":"_Ctrl_145","CellAddress":"='Graansorghum'!$C$111","WidgetName":3,"HiddenRow":145,"SheetCodeName":null,"ControlId":null}</t>
  </si>
  <si>
    <t>_Ctrl_146</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</si>
  <si>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Top\r\nTouchdown","VlookupRange":"","CellName":"_Ctrl_146","CellAddress":"='Graansorghum'!$D$111","WidgetName":3,"HiddenRow":146,"SheetCodeName":null,"ControlId":null}</t>
  </si>
  <si>
    <t>_Ctrl_147</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</si>
  <si>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Top\r\nTouchdown","VlookupRange":"","CellName":"_Ctrl_147","CellAddress":"='Graansorghum'!$E$111","WidgetName":3,"HiddenRow":147,"SheetCodeName":null,"ControlId":null}</t>
  </si>
  <si>
    <t>_Ctrl_148</t>
  </si>
  <si>
    <t>{"WidgetClassification":0,"State":1,"IsRequired":false,"DDLDefaultRequiredText":"Kies 'n produk","ListItem":"\r\nAvicta\r\nApron XL\r\nCelest XL\r\nCruiser 350 FS","VlookupRange":"","CellName":"_Ctrl_148","CellAddress":"='Droebone'!$B$27","WidgetName":3,"HiddenRow":148,"SheetCodeName":null,"ControlId":null}</t>
  </si>
  <si>
    <t>_Ctrl_149</t>
  </si>
  <si>
    <t>{"WidgetClassification":0,"State":1,"IsRequired":false,"DDLDefaultRequiredText":"Kies 'n produk","ListItem":"\r\nAvicta\r\nApron XL\r\nCelest XL\r\nCruiser 350 FS","VlookupRange":"","CellName":"_Ctrl_149","CellAddress":"='Droebone'!$C$27","WidgetName":3,"HiddenRow":149,"SheetCodeName":null,"ControlId":null}</t>
  </si>
  <si>
    <t>_Ctrl_150</t>
  </si>
  <si>
    <t>{"WidgetClassification":0,"State":1,"IsRequired":false,"DDLDefaultRequiredText":"Kies 'n produk","ListItem":"\r\nAvicta\r\nApron XL\r\nCelest XL\r\nCruiser 350 FS","VlookupRange":"","CellName":"_Ctrl_150","CellAddress":"='Droebone'!$D$27","WidgetName":3,"HiddenRow":150,"SheetCodeName":null,"ControlId":null}</t>
  </si>
  <si>
    <t>_Ctrl_151</t>
  </si>
  <si>
    <t>{"WidgetClassification":0,"State":1,"IsRequired":false,"DDLDefaultRequiredText":"Kies 'n produk","ListItem":"\r\nAvicta\r\nApron XL\r\nCelest XL\r\nCruiser 350 FS","VlookupRange":"","CellName":"_Ctrl_151","CellAddress":"='Droebone'!$E$27","WidgetName":3,"HiddenRow":151,"SheetCodeName":null,"ControlId":null}</t>
  </si>
  <si>
    <t>_Ctrl_152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</si>
  <si>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Top\r\nTouchdown","VlookupRange":"","CellName":"_Ctrl_152","CellAddress":"='Droebone'!$B$55","WidgetName":3,"HiddenRow":152,"SheetCodeName":null,"ControlId":null}</t>
  </si>
  <si>
    <t>_Ctrl_153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</si>
  <si>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Top\r\nTouchdown","VlookupRange":"","CellName":"_Ctrl_153","CellAddress":"='Droebone'!$C$55","WidgetName":3,"HiddenRow":153,"SheetCodeName":null,"ControlId":null}</t>
  </si>
  <si>
    <t>_Ctrl_154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</si>
  <si>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Top\r\nTouchdown","VlookupRange":"","CellName":"_Ctrl_154","CellAddress":"='Droebone'!$D$55","WidgetName":3,"HiddenRow":154,"SheetCodeName":null,"ControlId":null}</t>
  </si>
  <si>
    <t>_Ctrl_155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</si>
  <si>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Top\r\nTouchdown","VlookupRange":"","CellName":"_Ctrl_155","CellAddress":"='Droebone'!$E$55","WidgetName":3,"HiddenRow":155,"SheetCodeName":null,"ControlId":null}</t>
  </si>
  <si>
    <t>_Ctrl_156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</si>
  <si>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Top\r\nTouchdown","VlookupRange":"","CellName":"_Ctrl_156","CellAddress":"='Droebone'!$B$83","WidgetName":3,"HiddenRow":156,"SheetCodeName":null,"ControlId":null}</t>
  </si>
  <si>
    <t>_Ctrl_157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</si>
  <si>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Top\r\nTouchdown","VlookupRange":"","CellName":"_Ctrl_157","CellAddress":"='Droebone'!$C$83","WidgetName":3,"HiddenRow":157,"SheetCodeName":null,"ControlId":null}</t>
  </si>
  <si>
    <t>_Ctrl_158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</si>
  <si>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Top\r\nTouchdown","VlookupRange":"","CellName":"_Ctrl_158","CellAddress":"='Droebone'!$D$83","WidgetName":3,"HiddenRow":158,"SheetCodeName":null,"ControlId":null}</t>
  </si>
  <si>
    <t>_Ctrl_159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</si>
  <si>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Top\r\nTouchdown","VlookupRange":"","CellName":"_Ctrl_159","CellAddress":"='Droebone'!$E$83","WidgetName":3,"HiddenRow":159,"SheetCodeName":null,"ControlId":null}</t>
  </si>
  <si>
    <t>_Ctrl_160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</si>
  <si>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Top\r\nTouchdown","VlookupRange":"","CellName":"_Ctrl_160","CellAddress":"='Droebone'!$B$111","WidgetName":3,"HiddenRow":160,"SheetCodeName":null,"ControlId":null}</t>
  </si>
  <si>
    <t>_Ctrl_161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</si>
  <si>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Top\r\nTouchdown","VlookupRange":"","CellName":"_Ctrl_161","CellAddress":"='Droebone'!$C$111","WidgetName":3,"HiddenRow":161,"SheetCodeName":null,"ControlId":null}</t>
  </si>
  <si>
    <t>_Ctrl_162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</si>
  <si>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Top\r\nTouchdown","VlookupRange":"","CellName":"_Ctrl_162","CellAddress":"='Droebone'!$D$111","WidgetName":3,"HiddenRow":162,"SheetCodeName":null,"ControlId":null}</t>
  </si>
  <si>
    <t>_Ctrl_163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</si>
  <si>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Top\r\nTouchdown","VlookupRange":"","CellName":"_Ctrl_163","CellAddress":"='Droebone'!$E$111","WidgetName":3,"HiddenRow":163,"SheetCodeName":null,"ControlId":null}</t>
  </si>
  <si>
    <t>_Ctrl_164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</si>
  <si>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Top\r\nTouchdown","VlookupRange":"","CellName":"_Ctrl_164","CellAddress":"='Oorle'!$B$55","WidgetName":3,"HiddenRow":164,"SheetCodeName":null,"ControlId":null}</t>
  </si>
  <si>
    <t>_Ctrl_165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</si>
  <si>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Top\r\nTouchdown","VlookupRange":"","CellName":"_Ctrl_165","CellAddress":"='Oorle'!$C$55","WidgetName":3,"HiddenRow":165,"SheetCodeName":null,"ControlId":null}</t>
  </si>
  <si>
    <t>_Ctrl_166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</si>
  <si>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Top\r\nTouchdown","VlookupRange":"","CellName":"_Ctrl_166","CellAddress":"='Oorle'!$D$55","WidgetName":3,"HiddenRow":166,"SheetCodeName":null,"ControlId":null}</t>
  </si>
  <si>
    <t>_Ctrl_167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</si>
  <si>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Top\r\nTouchdown","VlookupRange":"","CellName":"_Ctrl_167","CellAddress":"='Oorle'!$E$55","WidgetName":3,"HiddenRow":167,"SheetCodeName":null,"ControlId":null}</t>
  </si>
  <si>
    <t>_Ctrl_168</t>
  </si>
  <si>
    <t>{"WidgetClassification":0,"State":1,"IsRequired":true,"IsMultiline":false,"IsHidden":false,"Placeholder":"","InputType":0,"Rows":3,"IsMergeJustify":false,"CellName":"_Ctrl_37","CellAddress":"='Plaasinligting'!$E$29","WidgetName":4,"HiddenRow":37,"SheetCodeName":null,"ControlId":"agentepos"}</t>
  </si>
  <si>
    <t>_Ctrl_169</t>
  </si>
  <si>
    <t>{"WidgetClassification":0,"State":1,"IsRequired":false,"IsMultiline":false,"IsHidden":false,"Placeholder":"","InputType":0,"Rows":3,"IsMergeJustify":false,"CellName":"_Ctrl_169","CellAddress":"='Plaasinligting'!$E$35","WidgetName":4,"HiddenRow":169,"SheetCodeName":null,"ControlId":"handelaarskap"}</t>
  </si>
  <si>
    <t>agrisafe.xlsx21aug13 10:28pm</t>
  </si>
  <si>
    <t>{"ButtonStyle":0,"Name":"AgriSafe2","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</si>
  <si>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t>{"IsHide":false,"SheetId":14,"Name":"Soja GT","HiddenRow":14,"VisibleRange":"","SheetTheme":{"TabColor":"","BodyColor":"","BodyImage":""}}</t>
  </si>
  <si>
    <t>{"IsHide":false,"SheetId":15,"Name":"Grondbone","HiddenRow":15,"VisibleRange":"","SheetTheme":{"TabColor":"","BodyColor":"","BodyImage":""}}</t>
  </si>
  <si>
    <t>{"IsHide":false,"SheetId":16,"Name":"Graansorghum","HiddenRow":16,"VisibleRange":"","SheetTheme":{"TabColor":"","BodyColor":"","BodyImage":""}}</t>
  </si>
  <si>
    <t>{"IsHide":false,"SheetId":17,"Name":"Droëbone","HiddenRow":17,"VisibleRange":"","SheetTheme":{"TabColor":"","BodyColor":"","BodyImage":""}}</t>
  </si>
  <si>
    <t>{"IsHide":false,"SheetId":18,"Name":"Oorlê","HiddenRow":18,"VisibleRange":"","SheetTheme":{"TabColor":"","BodyColor":"","BodyImage":""}}</t>
  </si>
  <si>
    <t>Kliek &amp; kies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</si>
</sst>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436]\ #,##0.00"/>
    <numFmt numFmtId="169" formatCode="&quot;R&quot;\ #,##0.00"/>
  </numFmts>
  <fonts count="42"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b/>
      <sz val="20"/>
      <color theme="1"/>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
      <sz val="20"/>
      <color theme="1"/>
      <name val="Arial"/>
      <family val="2"/>
    </font>
    <font>
      <b/>
      <sz val="12"/>
      <color theme="1"/>
      <name val="Arial"/>
      <family val="2"/>
    </font>
    <font>
      <sz val="9"/>
      <color theme="1"/>
      <name val="Arial"/>
      <family val="2"/>
    </font>
    <font>
      <sz val="11"/>
      <color theme="0" tint="-0.499984740745262"/>
      <name val="Arial"/>
      <family val="2"/>
    </font>
  </fonts>
  <fills count="23">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
      <patternFill patternType="solid">
        <fgColor rgb="FFFFFF00"/>
        <bgColor indexed="64"/>
      </patternFill>
    </fill>
  </fills>
  <borders count="1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hair">
        <color theme="0" tint="-0.1499679555650502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165" fontId="9" fillId="0" borderId="0" applyFont="0" applyFill="0" applyBorder="0" applyAlignment="0" applyProtection="0"/>
    <xf numFmtId="9" fontId="9" fillId="0" borderId="0" applyFont="0" applyFill="0" applyBorder="0" applyAlignment="0" applyProtection="0"/>
    <xf numFmtId="0" fontId="15" fillId="0" borderId="0" applyNumberFormat="0" applyFill="0" applyBorder="0" applyAlignment="0" applyProtection="0"/>
  </cellStyleXfs>
  <cellXfs count="446">
    <xf numFmtId="0" fontId="0" fillId="0" borderId="0" xfId="0"/>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6"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0" borderId="33" xfId="0" applyFont="1" applyFill="1" applyBorder="1" applyAlignment="1" applyProtection="1">
      <alignment horizontal="center" vertical="center" wrapText="1"/>
    </xf>
    <xf numFmtId="0" fontId="3" fillId="10"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1" borderId="51" xfId="0" applyFill="1" applyBorder="1" applyAlignment="1" applyProtection="1">
      <alignment vertical="center"/>
    </xf>
    <xf numFmtId="0" fontId="3" fillId="11"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1" borderId="48" xfId="0" applyFill="1" applyBorder="1" applyAlignment="1" applyProtection="1">
      <alignment vertical="center"/>
    </xf>
    <xf numFmtId="0" fontId="3" fillId="11"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3" fillId="0" borderId="47" xfId="1" applyNumberFormat="1" applyFont="1" applyBorder="1" applyProtection="1"/>
    <xf numFmtId="167" fontId="3" fillId="0" borderId="0" xfId="1" applyNumberFormat="1" applyFont="1" applyBorder="1" applyProtection="1"/>
    <xf numFmtId="0" fontId="3"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2" fillId="3" borderId="33" xfId="0" applyFont="1" applyFill="1" applyBorder="1" applyAlignment="1" applyProtection="1">
      <alignment horizontal="center" vertical="center" wrapText="1"/>
    </xf>
    <xf numFmtId="166" fontId="3" fillId="0" borderId="63" xfId="0" applyNumberFormat="1" applyFont="1" applyFill="1" applyBorder="1" applyAlignment="1" applyProtection="1">
      <alignment vertical="center"/>
    </xf>
    <xf numFmtId="167" fontId="3" fillId="0" borderId="54" xfId="0" applyNumberFormat="1" applyFont="1" applyBorder="1" applyProtection="1"/>
    <xf numFmtId="167"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8" fontId="0" fillId="0" borderId="56" xfId="0" applyNumberFormat="1" applyFont="1" applyFill="1" applyBorder="1" applyAlignment="1" applyProtection="1">
      <alignment horizontal="center" vertical="center"/>
    </xf>
    <xf numFmtId="168" fontId="0" fillId="0" borderId="65" xfId="0" applyNumberFormat="1" applyFont="1" applyFill="1" applyBorder="1" applyAlignment="1" applyProtection="1">
      <alignment horizontal="center" vertical="center"/>
    </xf>
    <xf numFmtId="168"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8" fontId="3" fillId="3" borderId="73" xfId="0" applyNumberFormat="1" applyFont="1" applyFill="1" applyBorder="1" applyAlignment="1" applyProtection="1">
      <alignment horizontal="center" vertical="center"/>
    </xf>
    <xf numFmtId="168" fontId="3" fillId="3" borderId="66" xfId="0" applyNumberFormat="1" applyFont="1" applyFill="1" applyBorder="1" applyAlignment="1" applyProtection="1">
      <alignment horizontal="center" vertical="center"/>
    </xf>
    <xf numFmtId="168"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8" fontId="3" fillId="3" borderId="3" xfId="0" applyNumberFormat="1" applyFont="1" applyFill="1" applyBorder="1" applyAlignment="1" applyProtection="1">
      <alignment horizontal="center" vertical="center"/>
    </xf>
    <xf numFmtId="168"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8"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8"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8"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8"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2" borderId="0" xfId="0" applyFont="1" applyFill="1"/>
    <xf numFmtId="0" fontId="14" fillId="0" borderId="0" xfId="0" applyFont="1"/>
    <xf numFmtId="0" fontId="11" fillId="0" borderId="0" xfId="0" applyFont="1"/>
    <xf numFmtId="0" fontId="3" fillId="2" borderId="0" xfId="0" applyFont="1" applyFill="1" applyAlignment="1">
      <alignment horizontal="center" vertical="center"/>
    </xf>
    <xf numFmtId="0" fontId="0" fillId="0" borderId="0" xfId="0" quotePrefix="1"/>
    <xf numFmtId="0" fontId="16" fillId="0" borderId="0" xfId="0" applyFont="1"/>
    <xf numFmtId="0" fontId="18" fillId="0" borderId="0" xfId="0" applyFont="1"/>
    <xf numFmtId="0" fontId="19" fillId="0" borderId="0" xfId="0" applyFont="1"/>
    <xf numFmtId="0" fontId="20" fillId="0" borderId="0" xfId="0" applyFont="1" applyAlignment="1">
      <alignment vertical="top"/>
    </xf>
    <xf numFmtId="0" fontId="21" fillId="0" borderId="0" xfId="0" applyFont="1"/>
    <xf numFmtId="0" fontId="16" fillId="0" borderId="0" xfId="0" applyFont="1" applyAlignment="1">
      <alignment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xf numFmtId="0" fontId="16" fillId="19" borderId="0" xfId="0" applyFont="1" applyFill="1"/>
    <xf numFmtId="0" fontId="16" fillId="18" borderId="0" xfId="0" applyFont="1" applyFill="1"/>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wrapText="1" indent="2"/>
    </xf>
    <xf numFmtId="0" fontId="16" fillId="0" borderId="0" xfId="0" applyFont="1" applyAlignment="1">
      <alignment horizontal="left" wrapText="1"/>
    </xf>
    <xf numFmtId="0" fontId="16" fillId="0" borderId="0" xfId="0" applyFont="1" applyAlignment="1">
      <alignment horizontal="left"/>
    </xf>
    <xf numFmtId="0" fontId="16" fillId="3" borderId="0" xfId="0" applyFont="1" applyFill="1" applyAlignment="1">
      <alignment horizontal="left" wrapText="1"/>
    </xf>
    <xf numFmtId="0" fontId="16" fillId="3" borderId="0" xfId="0" applyFont="1" applyFill="1" applyAlignment="1">
      <alignment horizontal="left"/>
    </xf>
    <xf numFmtId="0" fontId="16" fillId="0" borderId="0" xfId="0" applyFont="1" applyAlignment="1">
      <alignment horizontal="right" wrapText="1"/>
    </xf>
    <xf numFmtId="0" fontId="16" fillId="0" borderId="0" xfId="0" applyFont="1" applyAlignment="1">
      <alignment horizontal="right"/>
    </xf>
    <xf numFmtId="0" fontId="17" fillId="0" borderId="0" xfId="0" applyFont="1" applyAlignment="1">
      <alignment horizontal="right"/>
    </xf>
    <xf numFmtId="0" fontId="28" fillId="0" borderId="0" xfId="0" applyFont="1" applyAlignment="1" applyProtection="1">
      <alignment horizontal="left"/>
    </xf>
    <xf numFmtId="0" fontId="16" fillId="21" borderId="0" xfId="0" applyFont="1" applyFill="1"/>
    <xf numFmtId="0" fontId="16" fillId="21" borderId="0" xfId="0" applyFont="1" applyFill="1" applyAlignment="1">
      <alignment horizontal="left" wrapText="1"/>
    </xf>
    <xf numFmtId="0" fontId="16" fillId="21" borderId="0" xfId="0" applyFont="1" applyFill="1" applyAlignment="1">
      <alignment horizontal="left"/>
    </xf>
    <xf numFmtId="0" fontId="16" fillId="6" borderId="0" xfId="0" applyFont="1" applyFill="1" applyAlignment="1">
      <alignment horizontal="right"/>
    </xf>
    <xf numFmtId="8" fontId="16" fillId="0" borderId="0" xfId="0" applyNumberFormat="1" applyFont="1"/>
    <xf numFmtId="0" fontId="32" fillId="0" borderId="0" xfId="3" applyFont="1" applyAlignment="1">
      <alignment horizontal="right"/>
    </xf>
    <xf numFmtId="0" fontId="33" fillId="8" borderId="0" xfId="0" applyFont="1" applyFill="1" applyAlignment="1">
      <alignment horizontal="center"/>
    </xf>
    <xf numFmtId="0" fontId="16" fillId="0" borderId="0" xfId="0" applyFont="1" applyAlignment="1">
      <alignment horizontal="center"/>
    </xf>
    <xf numFmtId="0" fontId="16" fillId="0" borderId="0" xfId="0" applyFont="1" applyAlignment="1">
      <alignment horizontal="center"/>
    </xf>
    <xf numFmtId="0" fontId="33" fillId="0" borderId="0" xfId="0" applyFont="1" applyAlignment="1">
      <alignment horizontal="right"/>
    </xf>
    <xf numFmtId="0" fontId="16" fillId="6" borderId="78" xfId="0" applyFont="1" applyFill="1" applyBorder="1" applyAlignment="1">
      <alignment horizontal="right"/>
    </xf>
    <xf numFmtId="0" fontId="16" fillId="6" borderId="78" xfId="0" applyFont="1" applyFill="1" applyBorder="1"/>
    <xf numFmtId="0" fontId="16" fillId="6" borderId="83" xfId="0" applyFont="1" applyFill="1" applyBorder="1"/>
    <xf numFmtId="0" fontId="16" fillId="6" borderId="84" xfId="0" applyFont="1" applyFill="1" applyBorder="1"/>
    <xf numFmtId="0" fontId="16" fillId="3" borderId="78" xfId="0" applyFont="1" applyFill="1" applyBorder="1"/>
    <xf numFmtId="0" fontId="16" fillId="3" borderId="84" xfId="0" applyFont="1" applyFill="1" applyBorder="1"/>
    <xf numFmtId="169" fontId="16" fillId="6" borderId="84" xfId="0" applyNumberFormat="1" applyFont="1" applyFill="1" applyBorder="1"/>
    <xf numFmtId="0" fontId="16" fillId="20" borderId="78" xfId="0" applyFont="1" applyFill="1" applyBorder="1"/>
    <xf numFmtId="0" fontId="36" fillId="9" borderId="0" xfId="0" applyFont="1" applyFill="1" applyAlignment="1">
      <alignment horizontal="center"/>
    </xf>
    <xf numFmtId="0" fontId="16" fillId="14" borderId="0" xfId="0" applyFont="1" applyFill="1"/>
    <xf numFmtId="0" fontId="16" fillId="14" borderId="0" xfId="0" applyFont="1" applyFill="1" applyAlignment="1">
      <alignment horizontal="right"/>
    </xf>
    <xf numFmtId="0" fontId="16" fillId="17" borderId="0" xfId="0" applyFont="1" applyFill="1"/>
    <xf numFmtId="0" fontId="16" fillId="17" borderId="0" xfId="0" applyFont="1" applyFill="1" applyAlignment="1">
      <alignment horizontal="right"/>
    </xf>
    <xf numFmtId="0" fontId="16" fillId="6" borderId="0" xfId="0" applyFont="1" applyFill="1"/>
    <xf numFmtId="0" fontId="17" fillId="14" borderId="0" xfId="0" applyFont="1" applyFill="1" applyAlignment="1">
      <alignment horizontal="right"/>
    </xf>
    <xf numFmtId="0" fontId="16" fillId="15" borderId="0" xfId="0" applyFont="1" applyFill="1"/>
    <xf numFmtId="0" fontId="16" fillId="15" borderId="0" xfId="0" applyFont="1" applyFill="1" applyAlignment="1">
      <alignment horizontal="right"/>
    </xf>
    <xf numFmtId="0" fontId="16" fillId="21" borderId="0" xfId="0" applyFont="1" applyFill="1" applyAlignment="1">
      <alignment horizontal="right"/>
    </xf>
    <xf numFmtId="0" fontId="2" fillId="6" borderId="0" xfId="0" applyFont="1" applyFill="1" applyAlignment="1" applyProtection="1">
      <alignment horizontal="center"/>
    </xf>
    <xf numFmtId="0" fontId="2" fillId="0" borderId="0" xfId="0" applyFont="1" applyAlignment="1" applyProtection="1">
      <alignment horizontal="left"/>
    </xf>
    <xf numFmtId="0" fontId="2" fillId="0" borderId="0" xfId="0" applyFont="1" applyAlignment="1" applyProtection="1">
      <alignment horizontal="center"/>
    </xf>
    <xf numFmtId="0" fontId="28" fillId="0" borderId="0" xfId="0" applyFont="1" applyAlignment="1" applyProtection="1">
      <alignment horizontal="center"/>
    </xf>
    <xf numFmtId="169" fontId="28" fillId="18" borderId="0" xfId="0" applyNumberFormat="1" applyFont="1" applyFill="1"/>
    <xf numFmtId="0" fontId="2" fillId="21" borderId="0" xfId="0" applyFont="1" applyFill="1" applyAlignment="1" applyProtection="1">
      <alignment horizontal="center"/>
    </xf>
    <xf numFmtId="0" fontId="16" fillId="3" borderId="87" xfId="0" applyFont="1" applyFill="1" applyBorder="1"/>
    <xf numFmtId="0" fontId="16" fillId="6" borderId="86" xfId="0" applyFont="1" applyFill="1" applyBorder="1"/>
    <xf numFmtId="0" fontId="16" fillId="6" borderId="88" xfId="0" applyFont="1" applyFill="1" applyBorder="1"/>
    <xf numFmtId="0" fontId="16" fillId="3" borderId="88" xfId="0" applyFont="1" applyFill="1" applyBorder="1"/>
    <xf numFmtId="169" fontId="16" fillId="6" borderId="88" xfId="0" applyNumberFormat="1" applyFont="1" applyFill="1" applyBorder="1"/>
    <xf numFmtId="0" fontId="16" fillId="6" borderId="89" xfId="0" applyFont="1" applyFill="1" applyBorder="1"/>
    <xf numFmtId="0" fontId="16" fillId="6" borderId="87" xfId="0" applyFont="1" applyFill="1" applyBorder="1"/>
    <xf numFmtId="169" fontId="16" fillId="6" borderId="87" xfId="0" applyNumberFormat="1" applyFont="1" applyFill="1" applyBorder="1"/>
    <xf numFmtId="169" fontId="16" fillId="3" borderId="90" xfId="0" applyNumberFormat="1" applyFont="1" applyFill="1" applyBorder="1"/>
    <xf numFmtId="169" fontId="16" fillId="3" borderId="91" xfId="0" applyNumberFormat="1" applyFont="1" applyFill="1" applyBorder="1"/>
    <xf numFmtId="169" fontId="16" fillId="3" borderId="85" xfId="0" applyNumberFormat="1" applyFont="1" applyFill="1" applyBorder="1"/>
    <xf numFmtId="0" fontId="16" fillId="6" borderId="92" xfId="0" applyFont="1" applyFill="1" applyBorder="1"/>
    <xf numFmtId="0" fontId="16" fillId="6" borderId="93" xfId="0" applyFont="1" applyFill="1" applyBorder="1"/>
    <xf numFmtId="0" fontId="16" fillId="6" borderId="96" xfId="0" applyFont="1" applyFill="1" applyBorder="1"/>
    <xf numFmtId="0" fontId="16" fillId="6" borderId="97" xfId="0" applyFont="1" applyFill="1" applyBorder="1"/>
    <xf numFmtId="0" fontId="16" fillId="3" borderId="98" xfId="0" applyFont="1" applyFill="1" applyBorder="1"/>
    <xf numFmtId="169" fontId="16" fillId="6" borderId="97" xfId="0" applyNumberFormat="1" applyFont="1" applyFill="1" applyBorder="1"/>
    <xf numFmtId="169" fontId="16" fillId="3" borderId="94" xfId="0" applyNumberFormat="1" applyFont="1" applyFill="1" applyBorder="1"/>
    <xf numFmtId="0" fontId="16" fillId="6" borderId="99" xfId="0" applyFont="1" applyFill="1" applyBorder="1"/>
    <xf numFmtId="0" fontId="16" fillId="3" borderId="99" xfId="0" applyFont="1" applyFill="1" applyBorder="1"/>
    <xf numFmtId="169" fontId="16" fillId="6" borderId="99" xfId="0" applyNumberFormat="1" applyFont="1" applyFill="1" applyBorder="1"/>
    <xf numFmtId="0" fontId="16" fillId="6" borderId="100" xfId="0" applyFont="1" applyFill="1" applyBorder="1"/>
    <xf numFmtId="169" fontId="16" fillId="3" borderId="101" xfId="0" applyNumberFormat="1" applyFont="1" applyFill="1" applyBorder="1"/>
    <xf numFmtId="169" fontId="16" fillId="3" borderId="102" xfId="0" applyNumberFormat="1" applyFont="1" applyFill="1" applyBorder="1"/>
    <xf numFmtId="169" fontId="16" fillId="3" borderId="95" xfId="0" applyNumberFormat="1" applyFont="1" applyFill="1" applyBorder="1"/>
    <xf numFmtId="169" fontId="16" fillId="3" borderId="88" xfId="0" applyNumberFormat="1" applyFont="1" applyFill="1" applyBorder="1" applyAlignment="1">
      <alignment horizontal="right"/>
    </xf>
    <xf numFmtId="169" fontId="16" fillId="3" borderId="94" xfId="0" applyNumberFormat="1" applyFont="1" applyFill="1" applyBorder="1" applyAlignment="1">
      <alignment horizontal="right"/>
    </xf>
    <xf numFmtId="169" fontId="16" fillId="3" borderId="108" xfId="0" applyNumberFormat="1" applyFont="1" applyFill="1" applyBorder="1" applyAlignment="1">
      <alignment horizontal="right"/>
    </xf>
    <xf numFmtId="0" fontId="16" fillId="6" borderId="107" xfId="0" applyFont="1" applyFill="1" applyBorder="1" applyAlignment="1">
      <alignment horizontal="right"/>
    </xf>
    <xf numFmtId="0" fontId="16" fillId="0" borderId="0" xfId="0" applyFont="1" applyBorder="1" applyAlignment="1">
      <alignment horizontal="right"/>
    </xf>
    <xf numFmtId="0" fontId="16" fillId="0" borderId="107" xfId="0" applyFont="1" applyBorder="1"/>
    <xf numFmtId="169" fontId="17" fillId="7" borderId="88" xfId="0" applyNumberFormat="1" applyFont="1" applyFill="1" applyBorder="1" applyAlignment="1">
      <alignment horizontal="right"/>
    </xf>
    <xf numFmtId="0" fontId="30" fillId="8" borderId="0" xfId="0" applyFont="1" applyFill="1"/>
    <xf numFmtId="0" fontId="33" fillId="0" borderId="0" xfId="0" applyFont="1" applyAlignment="1">
      <alignment horizontal="left"/>
    </xf>
    <xf numFmtId="0" fontId="3" fillId="0" borderId="0" xfId="0" applyFont="1" applyFill="1" applyBorder="1" applyAlignment="1" applyProtection="1"/>
    <xf numFmtId="168" fontId="16" fillId="3" borderId="88" xfId="0" applyNumberFormat="1" applyFont="1" applyFill="1" applyBorder="1"/>
    <xf numFmtId="168" fontId="16" fillId="3" borderId="94" xfId="0" applyNumberFormat="1" applyFont="1" applyFill="1" applyBorder="1"/>
    <xf numFmtId="2" fontId="16" fillId="6" borderId="86" xfId="0" applyNumberFormat="1" applyFont="1" applyFill="1" applyBorder="1"/>
    <xf numFmtId="2" fontId="16" fillId="6" borderId="89" xfId="0" applyNumberFormat="1" applyFont="1" applyFill="1" applyBorder="1"/>
    <xf numFmtId="2" fontId="16" fillId="6" borderId="83" xfId="0" applyNumberFormat="1" applyFont="1" applyFill="1" applyBorder="1"/>
    <xf numFmtId="1" fontId="16" fillId="14" borderId="0" xfId="0" applyNumberFormat="1" applyFont="1" applyFill="1" applyAlignment="1">
      <alignment horizontal="right"/>
    </xf>
    <xf numFmtId="0" fontId="16" fillId="0" borderId="0" xfId="0" applyFont="1" applyAlignment="1">
      <alignment horizontal="left" vertical="center"/>
    </xf>
    <xf numFmtId="0" fontId="16" fillId="0" borderId="0" xfId="0" applyFont="1" applyProtection="1">
      <protection locked="0"/>
    </xf>
    <xf numFmtId="0" fontId="17" fillId="0" borderId="0" xfId="0" applyFont="1" applyAlignment="1">
      <alignment horizontal="left" vertical="center" wrapText="1"/>
    </xf>
    <xf numFmtId="169" fontId="30" fillId="6" borderId="0" xfId="0" applyNumberFormat="1" applyFont="1" applyFill="1"/>
    <xf numFmtId="0" fontId="16" fillId="0" borderId="0" xfId="0" applyFont="1" applyAlignment="1">
      <alignment horizontal="center" vertical="center"/>
    </xf>
    <xf numFmtId="0" fontId="16" fillId="0" borderId="0" xfId="0" applyFont="1" applyAlignment="1">
      <alignment horizontal="center" vertical="center"/>
    </xf>
    <xf numFmtId="0" fontId="16" fillId="6" borderId="110" xfId="0" applyFont="1" applyFill="1" applyBorder="1" applyAlignment="1">
      <alignment horizontal="right"/>
    </xf>
    <xf numFmtId="0" fontId="0" fillId="22" borderId="0" xfId="0" applyFill="1" applyProtection="1"/>
    <xf numFmtId="0" fontId="0" fillId="22" borderId="0" xfId="0" applyFill="1" applyBorder="1" applyProtection="1"/>
    <xf numFmtId="169" fontId="17" fillId="3" borderId="88" xfId="0" applyNumberFormat="1" applyFont="1" applyFill="1" applyBorder="1" applyAlignment="1">
      <alignment horizontal="right"/>
    </xf>
    <xf numFmtId="0" fontId="16" fillId="0" borderId="0" xfId="0" applyFont="1" applyAlignment="1">
      <alignment horizontal="right"/>
    </xf>
    <xf numFmtId="0" fontId="16" fillId="0" borderId="0" xfId="0" applyFont="1" applyAlignment="1">
      <alignment horizontal="center"/>
    </xf>
    <xf numFmtId="0" fontId="33" fillId="8" borderId="0" xfId="0" applyFont="1" applyFill="1" applyAlignment="1">
      <alignment horizontal="center"/>
    </xf>
    <xf numFmtId="0" fontId="2" fillId="0" borderId="0" xfId="0" applyFont="1" applyFill="1" applyAlignment="1" applyProtection="1">
      <alignment horizontal="center"/>
    </xf>
    <xf numFmtId="0" fontId="28" fillId="0" borderId="0" xfId="0" applyFont="1" applyFill="1" applyAlignment="1" applyProtection="1">
      <alignment horizontal="center"/>
    </xf>
    <xf numFmtId="0" fontId="38" fillId="0" borderId="0" xfId="0" applyFont="1" applyAlignment="1" applyProtection="1">
      <alignment horizontal="left"/>
    </xf>
    <xf numFmtId="0" fontId="1" fillId="0" borderId="0" xfId="0" applyFont="1" applyAlignment="1" applyProtection="1">
      <alignment horizontal="right"/>
    </xf>
    <xf numFmtId="169" fontId="30" fillId="0" borderId="0" xfId="0" applyNumberFormat="1" applyFont="1" applyFill="1"/>
    <xf numFmtId="0" fontId="28" fillId="0" borderId="0" xfId="0" applyFont="1" applyFill="1" applyAlignment="1" applyProtection="1">
      <alignment horizontal="left"/>
    </xf>
    <xf numFmtId="169" fontId="28" fillId="0" borderId="0" xfId="0" applyNumberFormat="1" applyFont="1" applyFill="1"/>
    <xf numFmtId="0" fontId="1" fillId="0" borderId="22" xfId="0" applyFont="1" applyBorder="1" applyAlignment="1" applyProtection="1">
      <alignment horizontal="right"/>
    </xf>
    <xf numFmtId="167" fontId="2" fillId="0" borderId="22" xfId="1" applyNumberFormat="1" applyFont="1" applyBorder="1" applyAlignment="1" applyProtection="1">
      <alignment horizontal="center"/>
    </xf>
    <xf numFmtId="167" fontId="2" fillId="0" borderId="67" xfId="1" applyNumberFormat="1" applyFont="1" applyBorder="1" applyAlignment="1" applyProtection="1">
      <alignment horizontal="center"/>
    </xf>
    <xf numFmtId="167" fontId="2" fillId="0" borderId="48" xfId="1" applyNumberFormat="1" applyFont="1" applyBorder="1" applyAlignment="1" applyProtection="1">
      <alignment horizontal="center"/>
    </xf>
    <xf numFmtId="167" fontId="2" fillId="0" borderId="40" xfId="1" applyNumberFormat="1" applyFont="1" applyBorder="1" applyAlignment="1" applyProtection="1">
      <alignment horizontal="center"/>
    </xf>
    <xf numFmtId="0" fontId="39" fillId="7" borderId="1" xfId="0" applyFont="1" applyFill="1" applyBorder="1" applyAlignment="1" applyProtection="1">
      <alignment horizontal="center"/>
    </xf>
    <xf numFmtId="0" fontId="39" fillId="7" borderId="30" xfId="0" applyFont="1" applyFill="1" applyBorder="1" applyAlignment="1" applyProtection="1">
      <alignment horizontal="center"/>
    </xf>
    <xf numFmtId="0" fontId="39" fillId="7" borderId="30" xfId="0" applyFont="1" applyFill="1" applyBorder="1" applyAlignment="1" applyProtection="1">
      <alignment horizontal="right"/>
    </xf>
    <xf numFmtId="2" fontId="30" fillId="0" borderId="0" xfId="0" applyNumberFormat="1" applyFont="1" applyAlignment="1" applyProtection="1">
      <alignment horizontal="right"/>
    </xf>
    <xf numFmtId="0" fontId="30" fillId="0" borderId="0" xfId="0" applyFont="1" applyAlignment="1" applyProtection="1">
      <alignment horizontal="left"/>
    </xf>
    <xf numFmtId="167" fontId="39" fillId="7" borderId="40" xfId="1" applyNumberFormat="1" applyFont="1" applyFill="1" applyBorder="1" applyAlignment="1" applyProtection="1">
      <alignment horizontal="center"/>
    </xf>
    <xf numFmtId="0" fontId="39" fillId="2" borderId="1" xfId="0" applyFont="1" applyFill="1" applyBorder="1" applyAlignment="1" applyProtection="1">
      <alignment horizontal="center"/>
    </xf>
    <xf numFmtId="167" fontId="39" fillId="2" borderId="48" xfId="1" applyNumberFormat="1" applyFont="1" applyFill="1" applyBorder="1" applyAlignment="1" applyProtection="1">
      <alignment horizontal="center"/>
    </xf>
    <xf numFmtId="0" fontId="16" fillId="6" borderId="80" xfId="0" applyFont="1" applyFill="1" applyBorder="1"/>
    <xf numFmtId="0" fontId="16" fillId="3" borderId="80" xfId="0" applyFont="1" applyFill="1" applyBorder="1"/>
    <xf numFmtId="0" fontId="16" fillId="20" borderId="80" xfId="0" applyFont="1" applyFill="1" applyBorder="1"/>
    <xf numFmtId="168" fontId="16" fillId="3" borderId="87" xfId="0" applyNumberFormat="1" applyFont="1" applyFill="1" applyBorder="1"/>
    <xf numFmtId="168" fontId="16" fillId="3" borderId="110" xfId="0" applyNumberFormat="1" applyFont="1" applyFill="1" applyBorder="1"/>
    <xf numFmtId="168" fontId="16" fillId="3" borderId="95" xfId="0" applyNumberFormat="1" applyFont="1" applyFill="1" applyBorder="1"/>
    <xf numFmtId="0" fontId="16" fillId="3" borderId="111" xfId="0" applyFont="1" applyFill="1" applyBorder="1"/>
    <xf numFmtId="0" fontId="16" fillId="3" borderId="112" xfId="0" applyFont="1" applyFill="1" applyBorder="1"/>
    <xf numFmtId="169" fontId="16" fillId="3" borderId="112" xfId="0" applyNumberFormat="1" applyFont="1" applyFill="1" applyBorder="1"/>
    <xf numFmtId="169" fontId="16" fillId="3" borderId="112" xfId="0" applyNumberFormat="1" applyFont="1" applyFill="1" applyBorder="1" applyAlignment="1"/>
    <xf numFmtId="168" fontId="16" fillId="6" borderId="110" xfId="0" applyNumberFormat="1" applyFont="1" applyFill="1" applyBorder="1"/>
    <xf numFmtId="0" fontId="16" fillId="6" borderId="78" xfId="0" applyFont="1" applyFill="1" applyBorder="1" applyAlignment="1">
      <alignment horizontal="center"/>
    </xf>
    <xf numFmtId="0" fontId="16" fillId="6" borderId="110" xfId="0" applyFont="1" applyFill="1" applyBorder="1" applyAlignment="1">
      <alignment horizontal="center"/>
    </xf>
    <xf numFmtId="0" fontId="16" fillId="0" borderId="0" xfId="0" applyFont="1" applyFill="1" applyAlignment="1">
      <alignment horizontal="right" wrapText="1"/>
    </xf>
    <xf numFmtId="0" fontId="16" fillId="0" borderId="0" xfId="0" applyFont="1" applyFill="1" applyAlignment="1">
      <alignment horizontal="left"/>
    </xf>
    <xf numFmtId="0" fontId="16" fillId="0" borderId="0" xfId="0" applyFont="1" applyFill="1" applyAlignment="1">
      <alignment horizontal="left" wrapText="1"/>
    </xf>
    <xf numFmtId="0" fontId="17" fillId="0" borderId="0" xfId="0" applyFont="1" applyFill="1"/>
    <xf numFmtId="0" fontId="16" fillId="0" borderId="0" xfId="0" applyFont="1" applyFill="1"/>
    <xf numFmtId="0" fontId="17" fillId="0" borderId="0" xfId="0" applyFont="1" applyAlignment="1">
      <alignment horizontal="left" vertical="center"/>
    </xf>
    <xf numFmtId="0" fontId="22" fillId="18" borderId="0" xfId="0" applyFont="1" applyFill="1" applyAlignment="1" applyProtection="1">
      <alignment horizontal="center" vertical="center"/>
      <protection locked="0"/>
    </xf>
    <xf numFmtId="0" fontId="17" fillId="0" borderId="0" xfId="0" applyFont="1" applyAlignment="1">
      <alignment horizontal="right" vertical="center"/>
    </xf>
    <xf numFmtId="0" fontId="16" fillId="18" borderId="0" xfId="0" applyFont="1" applyFill="1" applyAlignment="1" applyProtection="1">
      <alignment horizontal="center" vertical="center"/>
      <protection locked="0"/>
    </xf>
    <xf numFmtId="0" fontId="37" fillId="13" borderId="0" xfId="0" applyFont="1" applyFill="1" applyAlignment="1">
      <alignment horizontal="center" vertical="center" wrapText="1"/>
    </xf>
    <xf numFmtId="0" fontId="16" fillId="0" borderId="0" xfId="0" applyFont="1" applyAlignment="1">
      <alignment horizontal="right"/>
    </xf>
    <xf numFmtId="0" fontId="16" fillId="20" borderId="0" xfId="0" applyFont="1" applyFill="1" applyBorder="1" applyAlignment="1" applyProtection="1">
      <alignment horizontal="center"/>
      <protection locked="0"/>
    </xf>
    <xf numFmtId="0" fontId="16" fillId="20" borderId="79" xfId="0" applyFont="1" applyFill="1" applyBorder="1" applyAlignment="1" applyProtection="1">
      <alignment horizontal="center"/>
      <protection locked="0"/>
    </xf>
    <xf numFmtId="0" fontId="16" fillId="18" borderId="0" xfId="0" applyFont="1" applyFill="1" applyAlignment="1" applyProtection="1">
      <alignment horizontal="center"/>
      <protection locked="0"/>
    </xf>
    <xf numFmtId="0" fontId="17" fillId="0" borderId="0" xfId="0" applyFont="1" applyAlignment="1">
      <alignment horizontal="left" vertical="center" wrapText="1"/>
    </xf>
    <xf numFmtId="0" fontId="34" fillId="9" borderId="0" xfId="0" applyFont="1" applyFill="1" applyAlignment="1">
      <alignment horizontal="center" vertical="center"/>
    </xf>
    <xf numFmtId="0" fontId="35" fillId="6" borderId="80" xfId="0" applyFont="1" applyFill="1" applyBorder="1" applyAlignment="1">
      <alignment horizontal="center"/>
    </xf>
    <xf numFmtId="0" fontId="35" fillId="6" borderId="81" xfId="0" applyFont="1" applyFill="1" applyBorder="1" applyAlignment="1">
      <alignment horizontal="center"/>
    </xf>
    <xf numFmtId="0" fontId="35" fillId="6" borderId="82" xfId="0" applyFont="1" applyFill="1" applyBorder="1" applyAlignment="1">
      <alignment horizontal="center"/>
    </xf>
    <xf numFmtId="169" fontId="17" fillId="20" borderId="80" xfId="0" applyNumberFormat="1" applyFont="1" applyFill="1" applyBorder="1" applyAlignment="1">
      <alignment horizontal="center"/>
    </xf>
    <xf numFmtId="169" fontId="17" fillId="20" borderId="81" xfId="0" applyNumberFormat="1" applyFont="1" applyFill="1" applyBorder="1" applyAlignment="1">
      <alignment horizontal="center"/>
    </xf>
    <xf numFmtId="169" fontId="17" fillId="20" borderId="82" xfId="0" applyNumberFormat="1" applyFont="1" applyFill="1" applyBorder="1" applyAlignment="1">
      <alignment horizontal="center"/>
    </xf>
    <xf numFmtId="169" fontId="30" fillId="16" borderId="80" xfId="0" applyNumberFormat="1" applyFont="1" applyFill="1" applyBorder="1" applyAlignment="1">
      <alignment horizontal="center"/>
    </xf>
    <xf numFmtId="169" fontId="30" fillId="16" borderId="81" xfId="0" applyNumberFormat="1" applyFont="1" applyFill="1" applyBorder="1" applyAlignment="1">
      <alignment horizontal="center"/>
    </xf>
    <xf numFmtId="169" fontId="30" fillId="16" borderId="82" xfId="0" applyNumberFormat="1" applyFont="1" applyFill="1" applyBorder="1" applyAlignment="1">
      <alignment horizontal="center"/>
    </xf>
    <xf numFmtId="169" fontId="16" fillId="20" borderId="80" xfId="0" applyNumberFormat="1" applyFont="1" applyFill="1" applyBorder="1" applyAlignment="1">
      <alignment horizontal="center"/>
    </xf>
    <xf numFmtId="169" fontId="16" fillId="20" borderId="81" xfId="0" applyNumberFormat="1" applyFont="1" applyFill="1" applyBorder="1" applyAlignment="1">
      <alignment horizontal="center"/>
    </xf>
    <xf numFmtId="169" fontId="16" fillId="20" borderId="82" xfId="0" applyNumberFormat="1" applyFont="1" applyFill="1" applyBorder="1" applyAlignment="1">
      <alignment horizontal="center"/>
    </xf>
    <xf numFmtId="0" fontId="31" fillId="9" borderId="0" xfId="0" applyFont="1" applyFill="1" applyAlignment="1">
      <alignment horizontal="center"/>
    </xf>
    <xf numFmtId="169" fontId="16" fillId="20" borderId="103" xfId="0" applyNumberFormat="1" applyFont="1" applyFill="1" applyBorder="1" applyAlignment="1">
      <alignment horizontal="center"/>
    </xf>
    <xf numFmtId="169" fontId="16" fillId="20" borderId="104" xfId="0" applyNumberFormat="1" applyFont="1" applyFill="1" applyBorder="1" applyAlignment="1">
      <alignment horizontal="center"/>
    </xf>
    <xf numFmtId="169" fontId="16" fillId="20" borderId="105" xfId="0" applyNumberFormat="1" applyFont="1" applyFill="1" applyBorder="1" applyAlignment="1">
      <alignment horizontal="center"/>
    </xf>
    <xf numFmtId="169" fontId="16" fillId="20" borderId="0" xfId="0" applyNumberFormat="1" applyFont="1" applyFill="1" applyBorder="1" applyAlignment="1">
      <alignment horizontal="center"/>
    </xf>
    <xf numFmtId="169" fontId="16" fillId="20" borderId="79" xfId="0" applyNumberFormat="1" applyFont="1" applyFill="1" applyBorder="1" applyAlignment="1">
      <alignment horizontal="center"/>
    </xf>
    <xf numFmtId="0" fontId="31" fillId="5" borderId="80" xfId="0" applyFont="1" applyFill="1" applyBorder="1" applyAlignment="1">
      <alignment horizontal="center"/>
    </xf>
    <xf numFmtId="0" fontId="31" fillId="5" borderId="81" xfId="0" applyFont="1" applyFill="1" applyBorder="1" applyAlignment="1">
      <alignment horizontal="center"/>
    </xf>
    <xf numFmtId="0" fontId="31" fillId="5" borderId="82" xfId="0" applyFont="1" applyFill="1" applyBorder="1" applyAlignment="1">
      <alignment horizontal="center"/>
    </xf>
    <xf numFmtId="0" fontId="17" fillId="6" borderId="107" xfId="0" applyFont="1" applyFill="1" applyBorder="1" applyAlignment="1">
      <alignment horizontal="center"/>
    </xf>
    <xf numFmtId="0" fontId="17" fillId="6" borderId="79" xfId="0" applyFont="1" applyFill="1" applyBorder="1" applyAlignment="1">
      <alignment horizontal="center"/>
    </xf>
    <xf numFmtId="0" fontId="16" fillId="6" borderId="107" xfId="0" applyFont="1" applyFill="1" applyBorder="1" applyAlignment="1">
      <alignment horizontal="center"/>
    </xf>
    <xf numFmtId="0" fontId="16" fillId="6" borderId="79" xfId="0" applyFont="1" applyFill="1" applyBorder="1" applyAlignment="1">
      <alignment horizontal="center"/>
    </xf>
    <xf numFmtId="0" fontId="17" fillId="3" borderId="107" xfId="0" applyFont="1" applyFill="1" applyBorder="1" applyAlignment="1">
      <alignment horizontal="center"/>
    </xf>
    <xf numFmtId="0" fontId="17" fillId="3" borderId="79" xfId="0" applyFont="1" applyFill="1" applyBorder="1" applyAlignment="1">
      <alignment horizontal="center"/>
    </xf>
    <xf numFmtId="0" fontId="16" fillId="6" borderId="109" xfId="0" applyFont="1" applyFill="1" applyBorder="1" applyAlignment="1">
      <alignment horizontal="center"/>
    </xf>
    <xf numFmtId="0" fontId="16" fillId="6" borderId="106" xfId="0" applyFont="1" applyFill="1" applyBorder="1" applyAlignment="1">
      <alignment horizontal="center"/>
    </xf>
    <xf numFmtId="0" fontId="16" fillId="0" borderId="0" xfId="0" applyFont="1" applyAlignment="1">
      <alignment horizontal="center"/>
    </xf>
    <xf numFmtId="0" fontId="33" fillId="8" borderId="0" xfId="0" applyFont="1" applyFill="1" applyAlignment="1">
      <alignment horizontal="center"/>
    </xf>
    <xf numFmtId="0" fontId="31" fillId="8" borderId="0" xfId="0" applyFont="1" applyFill="1" applyAlignment="1">
      <alignment horizontal="center"/>
    </xf>
    <xf numFmtId="0" fontId="16" fillId="0" borderId="0" xfId="0" applyFont="1" applyAlignment="1">
      <alignment horizontal="left" vertical="center"/>
    </xf>
    <xf numFmtId="0" fontId="16" fillId="20" borderId="0" xfId="0" applyNumberFormat="1" applyFont="1" applyFill="1" applyAlignment="1" applyProtection="1">
      <alignment horizontal="center"/>
      <protection locked="0"/>
    </xf>
    <xf numFmtId="2" fontId="16" fillId="20" borderId="0" xfId="0" applyNumberFormat="1" applyFont="1" applyFill="1" applyAlignment="1" applyProtection="1">
      <alignment horizontal="center"/>
      <protection locked="0"/>
    </xf>
    <xf numFmtId="0" fontId="40" fillId="0" borderId="0" xfId="0" applyFont="1" applyAlignment="1">
      <alignment horizontal="center" vertical="center" wrapText="1"/>
    </xf>
    <xf numFmtId="0" fontId="16" fillId="0" borderId="0" xfId="0" applyFont="1" applyAlignment="1">
      <alignment horizontal="left" vertical="center" wrapText="1" indent="2"/>
    </xf>
    <xf numFmtId="0" fontId="16" fillId="0" borderId="0" xfId="0" applyFont="1" applyFill="1" applyAlignment="1">
      <alignment horizontal="center"/>
    </xf>
    <xf numFmtId="0" fontId="16" fillId="20" borderId="0" xfId="0" applyFont="1" applyFill="1" applyAlignment="1" applyProtection="1">
      <alignment horizontal="center"/>
      <protection locked="0"/>
    </xf>
    <xf numFmtId="0" fontId="16" fillId="0" borderId="0" xfId="0" applyFont="1" applyFill="1" applyAlignment="1" applyProtection="1">
      <alignment horizontal="center"/>
      <protection locked="0"/>
    </xf>
    <xf numFmtId="0" fontId="16" fillId="20" borderId="0" xfId="0" applyFont="1" applyFill="1" applyAlignment="1" applyProtection="1">
      <alignment horizontal="center" vertical="center" wrapText="1"/>
      <protection locked="0"/>
    </xf>
    <xf numFmtId="0" fontId="16" fillId="0" borderId="0" xfId="0" applyFont="1" applyAlignment="1">
      <alignment horizontal="center" vertical="center" wrapText="1"/>
    </xf>
    <xf numFmtId="0" fontId="16" fillId="20" borderId="0" xfId="0" applyFont="1" applyFill="1" applyAlignment="1">
      <alignment horizontal="center"/>
    </xf>
    <xf numFmtId="4" fontId="16" fillId="20" borderId="0" xfId="0" applyNumberFormat="1" applyFont="1" applyFill="1" applyAlignment="1" applyProtection="1">
      <alignment horizontal="center"/>
      <protection locked="0"/>
    </xf>
    <xf numFmtId="0" fontId="16" fillId="17" borderId="0" xfId="0" applyFont="1" applyFill="1" applyAlignment="1">
      <alignment horizontal="left" vertical="center"/>
    </xf>
    <xf numFmtId="0" fontId="16" fillId="0" borderId="0" xfId="0" applyFont="1" applyAlignment="1">
      <alignment horizontal="left" vertical="center" wrapText="1"/>
    </xf>
    <xf numFmtId="4" fontId="16" fillId="18" borderId="0" xfId="1" applyNumberFormat="1" applyFont="1" applyFill="1" applyAlignment="1" applyProtection="1">
      <alignment horizontal="center" vertical="center"/>
      <protection locked="0"/>
    </xf>
    <xf numFmtId="2" fontId="16" fillId="18" borderId="0" xfId="0" applyNumberFormat="1" applyFont="1" applyFill="1" applyAlignment="1" applyProtection="1">
      <alignment horizontal="center" vertical="center" wrapText="1"/>
      <protection locked="0"/>
    </xf>
    <xf numFmtId="0" fontId="16" fillId="18" borderId="0" xfId="0" applyFont="1" applyFill="1" applyAlignment="1" applyProtection="1">
      <alignment horizontal="center" vertical="center" wrapText="1"/>
      <protection locked="0"/>
    </xf>
    <xf numFmtId="0" fontId="16" fillId="0" borderId="0" xfId="0" applyFont="1" applyAlignment="1">
      <alignment wrapText="1"/>
    </xf>
    <xf numFmtId="0" fontId="17" fillId="0" borderId="0" xfId="0" applyFont="1" applyAlignment="1">
      <alignment horizontal="center" vertical="center"/>
    </xf>
    <xf numFmtId="0" fontId="16" fillId="0" borderId="0" xfId="0" applyFont="1" applyAlignment="1">
      <alignment horizontal="center" vertical="center"/>
    </xf>
    <xf numFmtId="0" fontId="17" fillId="17" borderId="0" xfId="0" applyFont="1" applyFill="1" applyAlignment="1">
      <alignment horizontal="left" vertical="center"/>
    </xf>
    <xf numFmtId="0" fontId="16" fillId="0" borderId="0" xfId="0" applyFont="1" applyAlignment="1">
      <alignment horizontal="left" vertical="center" indent="2"/>
    </xf>
    <xf numFmtId="0" fontId="30" fillId="0" borderId="0" xfId="0" applyFont="1" applyAlignment="1">
      <alignment horizontal="center" vertical="center"/>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3" fillId="0" borderId="20" xfId="1" applyFont="1" applyBorder="1" applyAlignment="1" applyProtection="1">
      <alignment horizontal="left" vertical="center"/>
      <protection locked="0"/>
    </xf>
    <xf numFmtId="165" fontId="13"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49" fontId="3" fillId="0" borderId="2"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3" fillId="11" borderId="4" xfId="0" applyFont="1" applyFill="1" applyBorder="1" applyAlignment="1" applyProtection="1">
      <alignment horizontal="center" vertical="center"/>
    </xf>
    <xf numFmtId="0" fontId="3" fillId="11" borderId="6"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6" fontId="3" fillId="10" borderId="55" xfId="0" applyNumberFormat="1" applyFont="1" applyFill="1" applyBorder="1" applyAlignment="1" applyProtection="1">
      <alignment horizontal="center" vertical="center"/>
    </xf>
    <xf numFmtId="166" fontId="3" fillId="10" borderId="56" xfId="0" applyNumberFormat="1" applyFont="1" applyFill="1" applyBorder="1" applyAlignment="1" applyProtection="1">
      <alignment horizontal="center" vertical="center"/>
    </xf>
    <xf numFmtId="166" fontId="3" fillId="10" borderId="57" xfId="0" applyNumberFormat="1" applyFont="1" applyFill="1" applyBorder="1" applyAlignment="1" applyProtection="1">
      <alignment horizontal="center" vertical="center"/>
    </xf>
    <xf numFmtId="166" fontId="3" fillId="10" borderId="58" xfId="0" applyNumberFormat="1" applyFont="1" applyFill="1" applyBorder="1" applyAlignment="1" applyProtection="1">
      <alignment horizontal="center" vertical="center"/>
    </xf>
    <xf numFmtId="166" fontId="3" fillId="10" borderId="59" xfId="0" applyNumberFormat="1" applyFont="1" applyFill="1" applyBorder="1" applyAlignment="1" applyProtection="1">
      <alignment horizontal="center" vertical="center"/>
    </xf>
    <xf numFmtId="166" fontId="3" fillId="10" borderId="60" xfId="0" applyNumberFormat="1" applyFont="1" applyFill="1" applyBorder="1" applyAlignment="1" applyProtection="1">
      <alignment horizontal="center" vertical="center"/>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10" fillId="0" borderId="0" xfId="0" applyFont="1" applyAlignment="1" applyProtection="1">
      <alignment horizontal="center" vertic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165" fontId="13" fillId="0" borderId="14" xfId="1" applyFont="1" applyBorder="1" applyAlignment="1" applyProtection="1">
      <alignment horizontal="left" vertical="center"/>
      <protection locked="0"/>
    </xf>
    <xf numFmtId="165" fontId="13"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xf numFmtId="0" fontId="0" fillId="0" borderId="0" xfId="0" applyNumberFormat="1"/>
    <xf numFmtId="0" fontId="41" fillId="0" borderId="0" xfId="0"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ADFBB"/>
      <color rgb="FFD5D6A2"/>
      <color rgb="FF728430"/>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twoCellAnchor editAs="oneCell">
    <xdr:from>
      <xdr:col>11</xdr:col>
      <xdr:colOff>152400</xdr:colOff>
      <xdr:row>63</xdr:row>
      <xdr:rowOff>133350</xdr:rowOff>
    </xdr:from>
    <xdr:to>
      <xdr:col>14</xdr:col>
      <xdr:colOff>48768</xdr:colOff>
      <xdr:row>66</xdr:row>
      <xdr:rowOff>163449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0" y="12906375"/>
          <a:ext cx="1725168" cy="5730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452437</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4</xdr:col>
      <xdr:colOff>261956</xdr:colOff>
      <xdr:row>33</xdr:row>
      <xdr:rowOff>47624</xdr:rowOff>
    </xdr:from>
    <xdr:to>
      <xdr:col>6</xdr:col>
      <xdr:colOff>94030</xdr:colOff>
      <xdr:row>35</xdr:row>
      <xdr:rowOff>192023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7331" y="6977062"/>
          <a:ext cx="1725168" cy="5730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933450</xdr:colOff>
      <xdr:row>125</xdr:row>
      <xdr:rowOff>28575</xdr:rowOff>
    </xdr:from>
    <xdr:to>
      <xdr:col>5</xdr:col>
      <xdr:colOff>86868</xdr:colOff>
      <xdr:row>127</xdr:row>
      <xdr:rowOff>182499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14800" y="36042600"/>
          <a:ext cx="1725168" cy="57302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15164" y="18034698"/>
          <a:ext cx="1725168" cy="57302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0480" y="786598"/>
          <a:ext cx="2109212" cy="484221"/>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1025770</xdr:colOff>
      <xdr:row>2</xdr:row>
      <xdr:rowOff>1</xdr:rowOff>
    </xdr:from>
    <xdr:to>
      <xdr:col>5</xdr:col>
      <xdr:colOff>848982</xdr:colOff>
      <xdr:row>7</xdr:row>
      <xdr:rowOff>119236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83435" y="439616"/>
          <a:ext cx="2105025" cy="475115"/>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4061" y="18239328"/>
          <a:ext cx="1729355" cy="5821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4"/>
  <sheetViews>
    <sheetView workbookViewId="0">
      <selection activeCell="D80" sqref="D80"/>
    </sheetView>
  </sheetViews>
  <sheetFormatPr defaultRowHeight="14.25" x14ac:dyDescent="0.2"/>
  <cols>
    <col min="1" max="1" width="9.140625" style="159"/>
    <col min="2" max="2" width="9.140625" style="159" customWidth="1"/>
    <col min="3" max="7" width="9.140625" style="159"/>
    <col min="8" max="8" width="4.5703125" style="159" customWidth="1"/>
    <col min="9" max="16384" width="9.140625" style="159"/>
  </cols>
  <sheetData>
    <row r="8" spans="2:11" ht="27" x14ac:dyDescent="0.35">
      <c r="B8" s="160" t="s">
        <v>234</v>
      </c>
      <c r="C8" s="161"/>
      <c r="D8" s="162" t="s">
        <v>235</v>
      </c>
      <c r="E8" s="163" t="s">
        <v>236</v>
      </c>
      <c r="F8" s="161"/>
      <c r="G8" s="161"/>
    </row>
    <row r="11" spans="2:11" s="164" customFormat="1" ht="24.95" customHeight="1" x14ac:dyDescent="0.25">
      <c r="B11" s="307" t="s">
        <v>238</v>
      </c>
      <c r="C11" s="307"/>
      <c r="D11" s="307"/>
      <c r="E11" s="308"/>
      <c r="F11" s="308"/>
      <c r="G11" s="308"/>
      <c r="H11" s="308"/>
      <c r="I11" s="308"/>
      <c r="J11" s="308"/>
      <c r="K11" s="308"/>
    </row>
    <row r="12" spans="2:11" s="164" customFormat="1" ht="6.75" customHeight="1" x14ac:dyDescent="0.25">
      <c r="B12" s="165"/>
      <c r="C12" s="165"/>
      <c r="D12" s="165"/>
    </row>
    <row r="13" spans="2:11" s="164" customFormat="1" ht="24.95" customHeight="1" x14ac:dyDescent="0.25">
      <c r="B13" s="307" t="s">
        <v>237</v>
      </c>
      <c r="C13" s="307"/>
      <c r="D13" s="307"/>
      <c r="E13" s="308"/>
      <c r="F13" s="308"/>
      <c r="G13" s="308"/>
      <c r="H13" s="308"/>
      <c r="I13" s="308"/>
      <c r="J13" s="308"/>
      <c r="K13" s="308"/>
    </row>
    <row r="14" spans="2:11" s="164" customFormat="1" ht="6.75" customHeight="1" x14ac:dyDescent="0.25">
      <c r="B14" s="165"/>
      <c r="C14" s="165"/>
      <c r="D14" s="165"/>
    </row>
    <row r="15" spans="2:11" s="164" customFormat="1" ht="24.95" customHeight="1" x14ac:dyDescent="0.25">
      <c r="B15" s="307" t="s">
        <v>245</v>
      </c>
      <c r="C15" s="307"/>
      <c r="D15" s="307"/>
      <c r="E15" s="308"/>
      <c r="F15" s="308"/>
      <c r="G15" s="308"/>
      <c r="H15" s="308"/>
      <c r="I15" s="308"/>
      <c r="J15" s="308"/>
      <c r="K15" s="308"/>
    </row>
    <row r="16" spans="2:11" s="164" customFormat="1" ht="6" customHeight="1" x14ac:dyDescent="0.25">
      <c r="B16" s="165"/>
      <c r="C16" s="165"/>
      <c r="D16" s="165"/>
    </row>
    <row r="17" spans="2:11" s="164" customFormat="1" ht="24.95" customHeight="1" x14ac:dyDescent="0.25">
      <c r="B17" s="307" t="s">
        <v>400</v>
      </c>
      <c r="C17" s="307"/>
      <c r="D17" s="307"/>
      <c r="E17" s="308"/>
      <c r="F17" s="308"/>
      <c r="G17" s="308"/>
      <c r="H17" s="308"/>
      <c r="I17" s="308"/>
      <c r="J17" s="308"/>
      <c r="K17" s="308"/>
    </row>
    <row r="18" spans="2:11" s="164" customFormat="1" ht="6.75" customHeight="1" x14ac:dyDescent="0.25">
      <c r="B18" s="166"/>
      <c r="C18" s="166"/>
      <c r="D18" s="166"/>
    </row>
    <row r="19" spans="2:11" s="164" customFormat="1" ht="24.95" customHeight="1" x14ac:dyDescent="0.25">
      <c r="B19" s="307" t="s">
        <v>244</v>
      </c>
      <c r="C19" s="307"/>
      <c r="D19" s="307"/>
      <c r="E19" s="308"/>
      <c r="F19" s="308"/>
      <c r="G19" s="308"/>
      <c r="H19" s="308"/>
      <c r="I19" s="308"/>
      <c r="J19" s="308"/>
      <c r="K19" s="308"/>
    </row>
    <row r="20" spans="2:11" s="164" customFormat="1" ht="6.75" customHeight="1" x14ac:dyDescent="0.25">
      <c r="B20" s="165"/>
      <c r="C20" s="165"/>
      <c r="D20" s="165"/>
    </row>
    <row r="21" spans="2:11" s="164" customFormat="1" ht="24.95" customHeight="1" x14ac:dyDescent="0.25">
      <c r="B21" s="307" t="s">
        <v>243</v>
      </c>
      <c r="C21" s="307"/>
      <c r="D21" s="307"/>
      <c r="E21" s="308"/>
      <c r="F21" s="308"/>
      <c r="G21" s="308"/>
      <c r="H21" s="308"/>
      <c r="I21" s="308"/>
      <c r="J21" s="308"/>
      <c r="K21" s="308"/>
    </row>
    <row r="22" spans="2:11" s="164" customFormat="1" ht="6" customHeight="1" x14ac:dyDescent="0.25">
      <c r="B22" s="165"/>
      <c r="C22" s="165"/>
      <c r="D22" s="165"/>
    </row>
    <row r="23" spans="2:11" s="164" customFormat="1" ht="24.95" customHeight="1" x14ac:dyDescent="0.25">
      <c r="B23" s="307" t="s">
        <v>242</v>
      </c>
      <c r="C23" s="307"/>
      <c r="D23" s="307"/>
      <c r="E23" s="308"/>
      <c r="F23" s="308"/>
      <c r="G23" s="308"/>
      <c r="H23" s="308"/>
      <c r="I23" s="308"/>
      <c r="J23" s="308"/>
      <c r="K23" s="308"/>
    </row>
    <row r="24" spans="2:11" s="164" customFormat="1" ht="6.75" customHeight="1" x14ac:dyDescent="0.25">
      <c r="B24" s="165"/>
      <c r="C24" s="165"/>
      <c r="D24" s="165"/>
    </row>
    <row r="25" spans="2:11" s="164" customFormat="1" ht="24.95" customHeight="1" x14ac:dyDescent="0.25">
      <c r="B25" s="309" t="s">
        <v>239</v>
      </c>
      <c r="C25" s="309"/>
      <c r="D25" s="309"/>
      <c r="E25" s="310"/>
      <c r="F25" s="310"/>
      <c r="G25" s="309" t="s">
        <v>127</v>
      </c>
      <c r="H25" s="309"/>
      <c r="I25" s="309"/>
      <c r="J25" s="310"/>
      <c r="K25" s="310"/>
    </row>
    <row r="26" spans="2:11" ht="6" customHeight="1" x14ac:dyDescent="0.25">
      <c r="B26" s="179"/>
      <c r="C26" s="179"/>
      <c r="D26" s="179"/>
      <c r="G26" s="178"/>
      <c r="H26" s="178"/>
      <c r="I26" s="178"/>
    </row>
    <row r="27" spans="2:11" s="164" customFormat="1" ht="24.95" customHeight="1" x14ac:dyDescent="0.25">
      <c r="B27" s="309" t="s">
        <v>239</v>
      </c>
      <c r="C27" s="309"/>
      <c r="D27" s="309"/>
      <c r="E27" s="310"/>
      <c r="F27" s="310"/>
      <c r="G27" s="309" t="s">
        <v>127</v>
      </c>
      <c r="H27" s="309"/>
      <c r="I27" s="309"/>
      <c r="J27" s="310"/>
      <c r="K27" s="310"/>
    </row>
    <row r="28" spans="2:11" ht="6" customHeight="1" x14ac:dyDescent="0.25">
      <c r="B28" s="179"/>
      <c r="C28" s="179"/>
      <c r="D28" s="179"/>
      <c r="G28" s="178"/>
      <c r="H28" s="178"/>
      <c r="I28" s="178"/>
    </row>
    <row r="29" spans="2:11" s="164" customFormat="1" ht="24.95" customHeight="1" x14ac:dyDescent="0.25">
      <c r="B29" s="309" t="s">
        <v>239</v>
      </c>
      <c r="C29" s="309"/>
      <c r="D29" s="309"/>
      <c r="E29" s="310"/>
      <c r="F29" s="310"/>
      <c r="G29" s="309" t="s">
        <v>127</v>
      </c>
      <c r="H29" s="309"/>
      <c r="I29" s="309"/>
      <c r="J29" s="310"/>
      <c r="K29" s="310"/>
    </row>
    <row r="30" spans="2:11" ht="7.5" customHeight="1" x14ac:dyDescent="0.25">
      <c r="B30" s="167"/>
      <c r="C30" s="167"/>
      <c r="D30" s="167"/>
    </row>
    <row r="31" spans="2:11" s="164" customFormat="1" ht="24.95" customHeight="1" x14ac:dyDescent="0.25">
      <c r="B31" s="307" t="s">
        <v>241</v>
      </c>
      <c r="C31" s="307"/>
      <c r="D31" s="307"/>
      <c r="E31" s="308"/>
      <c r="F31" s="308"/>
      <c r="G31" s="308"/>
      <c r="H31" s="308"/>
      <c r="I31" s="308"/>
      <c r="J31" s="308"/>
      <c r="K31" s="308"/>
    </row>
    <row r="32" spans="2:11" ht="8.25" customHeight="1" x14ac:dyDescent="0.25">
      <c r="B32" s="167"/>
      <c r="C32" s="167"/>
      <c r="D32" s="167"/>
    </row>
    <row r="33" spans="2:11" s="164" customFormat="1" ht="24.95" customHeight="1" x14ac:dyDescent="0.25">
      <c r="B33" s="307" t="s">
        <v>469</v>
      </c>
      <c r="C33" s="307"/>
      <c r="D33" s="307"/>
      <c r="E33" s="308"/>
      <c r="F33" s="308"/>
      <c r="G33" s="308"/>
      <c r="H33" s="308"/>
      <c r="I33" s="308"/>
      <c r="J33" s="308"/>
      <c r="K33" s="308"/>
    </row>
    <row r="34" spans="2:11" ht="8.25" customHeight="1" x14ac:dyDescent="0.25">
      <c r="B34" s="167"/>
      <c r="C34" s="167"/>
      <c r="D34" s="167"/>
    </row>
    <row r="35" spans="2:11" s="164" customFormat="1" ht="24.95" customHeight="1" x14ac:dyDescent="0.25">
      <c r="B35" s="307" t="s">
        <v>240</v>
      </c>
      <c r="C35" s="307"/>
      <c r="D35" s="307"/>
      <c r="E35" s="308"/>
      <c r="F35" s="308"/>
      <c r="G35" s="308"/>
      <c r="H35" s="308"/>
      <c r="I35" s="308"/>
      <c r="J35" s="308"/>
      <c r="K35" s="308"/>
    </row>
    <row r="36" spans="2:11" ht="8.25" customHeight="1" x14ac:dyDescent="0.25">
      <c r="B36" s="167"/>
      <c r="C36" s="167"/>
      <c r="D36" s="167"/>
    </row>
    <row r="37" spans="2:11" s="164" customFormat="1" ht="27.95" customHeight="1" x14ac:dyDescent="0.25">
      <c r="B37" s="316" t="s">
        <v>449</v>
      </c>
      <c r="C37" s="316"/>
      <c r="D37" s="316"/>
      <c r="E37" s="261" t="s">
        <v>450</v>
      </c>
      <c r="F37" s="310"/>
      <c r="G37" s="310"/>
      <c r="I37" s="261" t="s">
        <v>451</v>
      </c>
      <c r="J37" s="310"/>
      <c r="K37" s="310"/>
    </row>
    <row r="38" spans="2:11" s="164" customFormat="1" ht="8.25" customHeight="1" x14ac:dyDescent="0.25">
      <c r="B38" s="258"/>
      <c r="C38" s="258"/>
      <c r="D38" s="258"/>
    </row>
    <row r="39" spans="2:11" s="164" customFormat="1" ht="27.95" customHeight="1" x14ac:dyDescent="0.25">
      <c r="B39" s="316" t="s">
        <v>440</v>
      </c>
      <c r="C39" s="316"/>
      <c r="D39" s="316"/>
      <c r="E39" s="260" t="s">
        <v>450</v>
      </c>
      <c r="F39" s="310"/>
      <c r="G39" s="310"/>
      <c r="I39" s="260" t="s">
        <v>451</v>
      </c>
      <c r="J39" s="310"/>
      <c r="K39" s="310"/>
    </row>
    <row r="41" spans="2:11" ht="23.25" x14ac:dyDescent="0.35">
      <c r="B41" s="163" t="s">
        <v>246</v>
      </c>
    </row>
    <row r="43" spans="2:11" ht="18" customHeight="1" x14ac:dyDescent="0.2">
      <c r="B43" s="159" t="s">
        <v>247</v>
      </c>
      <c r="C43" s="315">
        <f>E13</f>
        <v>0</v>
      </c>
      <c r="D43" s="315"/>
      <c r="E43" s="315"/>
      <c r="F43" s="315"/>
      <c r="G43" s="159" t="s">
        <v>254</v>
      </c>
    </row>
    <row r="44" spans="2:11" ht="18" customHeight="1" x14ac:dyDescent="0.2">
      <c r="B44" s="159" t="s">
        <v>248</v>
      </c>
    </row>
    <row r="45" spans="2:11" ht="18" customHeight="1" x14ac:dyDescent="0.2">
      <c r="B45" s="159" t="s">
        <v>249</v>
      </c>
    </row>
    <row r="46" spans="2:11" ht="18" customHeight="1" x14ac:dyDescent="0.2">
      <c r="B46" s="159" t="s">
        <v>250</v>
      </c>
    </row>
    <row r="47" spans="2:11" ht="11.25" customHeight="1" x14ac:dyDescent="0.2"/>
    <row r="48" spans="2:11" ht="18" customHeight="1" x14ac:dyDescent="0.2">
      <c r="B48" s="159" t="s">
        <v>251</v>
      </c>
    </row>
    <row r="49" spans="2:12" ht="18" customHeight="1" x14ac:dyDescent="0.2">
      <c r="B49" s="159" t="s">
        <v>252</v>
      </c>
    </row>
    <row r="50" spans="2:12" ht="18" customHeight="1" x14ac:dyDescent="0.2">
      <c r="B50" s="159" t="s">
        <v>253</v>
      </c>
    </row>
    <row r="54" spans="2:12" x14ac:dyDescent="0.2">
      <c r="B54" s="159" t="s">
        <v>258</v>
      </c>
      <c r="G54" s="169" t="b">
        <v>0</v>
      </c>
      <c r="I54" s="159" t="s">
        <v>524</v>
      </c>
      <c r="J54" s="169" t="b">
        <v>0</v>
      </c>
    </row>
    <row r="57" spans="2:12" x14ac:dyDescent="0.2">
      <c r="B57" s="312" t="s">
        <v>396</v>
      </c>
      <c r="C57" s="312"/>
      <c r="D57" s="315">
        <f>+C43</f>
        <v>0</v>
      </c>
      <c r="E57" s="315"/>
      <c r="F57" s="315"/>
      <c r="G57" s="312" t="s">
        <v>389</v>
      </c>
      <c r="H57" s="312"/>
      <c r="I57" s="315"/>
      <c r="J57" s="315"/>
      <c r="K57" s="312"/>
      <c r="L57" s="312"/>
    </row>
    <row r="59" spans="2:12" ht="15" customHeight="1" x14ac:dyDescent="0.2">
      <c r="B59" s="311" t="s">
        <v>395</v>
      </c>
      <c r="C59" s="311"/>
      <c r="D59" s="311"/>
      <c r="E59" s="311"/>
      <c r="F59" s="311"/>
      <c r="H59" s="159" t="s">
        <v>460</v>
      </c>
    </row>
    <row r="60" spans="2:12" ht="14.25" customHeight="1" x14ac:dyDescent="0.2">
      <c r="B60" s="311"/>
      <c r="C60" s="311"/>
      <c r="D60" s="311"/>
      <c r="E60" s="311"/>
      <c r="F60" s="311"/>
      <c r="H60" s="313" t="s">
        <v>458</v>
      </c>
      <c r="I60" s="313"/>
      <c r="J60" s="314"/>
    </row>
    <row r="61" spans="2:12" x14ac:dyDescent="0.2">
      <c r="B61" s="311"/>
      <c r="C61" s="311"/>
      <c r="D61" s="311"/>
      <c r="E61" s="311"/>
      <c r="F61" s="311"/>
      <c r="I61" s="257"/>
    </row>
    <row r="62" spans="2:12" x14ac:dyDescent="0.2">
      <c r="B62" s="311"/>
      <c r="C62" s="311"/>
      <c r="D62" s="311"/>
      <c r="E62" s="311"/>
      <c r="F62" s="311"/>
    </row>
    <row r="63" spans="2:12" x14ac:dyDescent="0.2">
      <c r="B63" s="311"/>
      <c r="C63" s="311"/>
      <c r="D63" s="311"/>
      <c r="E63" s="311"/>
      <c r="F63" s="311"/>
    </row>
    <row r="64" spans="2:12" x14ac:dyDescent="0.2">
      <c r="D64" s="159" t="s">
        <v>259</v>
      </c>
    </row>
    <row r="68" spans="2:14" ht="3" customHeight="1" x14ac:dyDescent="0.2">
      <c r="B68" s="168"/>
      <c r="C68" s="168"/>
      <c r="D68" s="168"/>
      <c r="E68" s="168"/>
      <c r="F68" s="168"/>
      <c r="G68" s="168"/>
      <c r="H68" s="168"/>
      <c r="I68" s="168"/>
      <c r="J68" s="168"/>
      <c r="K68" s="168"/>
      <c r="L68" s="168"/>
      <c r="M68" s="168"/>
      <c r="N68" s="168"/>
    </row>
    <row r="69" spans="2:14" x14ac:dyDescent="0.2">
      <c r="B69" s="159" t="s">
        <v>255</v>
      </c>
    </row>
    <row r="70" spans="2:14" x14ac:dyDescent="0.2">
      <c r="B70" s="159" t="s">
        <v>256</v>
      </c>
    </row>
    <row r="72" spans="2:14" x14ac:dyDescent="0.2">
      <c r="B72" s="159" t="s">
        <v>391</v>
      </c>
    </row>
    <row r="73" spans="2:14" x14ac:dyDescent="0.2">
      <c r="B73" s="159" t="s">
        <v>260</v>
      </c>
    </row>
    <row r="74" spans="2:14" x14ac:dyDescent="0.2">
      <c r="B74" s="445" t="s">
        <v>682</v>
      </c>
    </row>
  </sheetData>
  <mergeCells count="46">
    <mergeCell ref="F39:G39"/>
    <mergeCell ref="J39:K39"/>
    <mergeCell ref="K57:L57"/>
    <mergeCell ref="B29:D29"/>
    <mergeCell ref="E29:F29"/>
    <mergeCell ref="G29:I29"/>
    <mergeCell ref="D57:F57"/>
    <mergeCell ref="I57:J57"/>
    <mergeCell ref="J29:K29"/>
    <mergeCell ref="B31:D31"/>
    <mergeCell ref="E31:K31"/>
    <mergeCell ref="E35:K35"/>
    <mergeCell ref="B27:D27"/>
    <mergeCell ref="G27:I27"/>
    <mergeCell ref="E27:F27"/>
    <mergeCell ref="J27:K27"/>
    <mergeCell ref="B59:F63"/>
    <mergeCell ref="G57:H57"/>
    <mergeCell ref="B57:C57"/>
    <mergeCell ref="H60:J60"/>
    <mergeCell ref="B33:D33"/>
    <mergeCell ref="C43:F43"/>
    <mergeCell ref="B37:D37"/>
    <mergeCell ref="B35:D35"/>
    <mergeCell ref="E33:K33"/>
    <mergeCell ref="F37:G37"/>
    <mergeCell ref="J37:K37"/>
    <mergeCell ref="B39:D39"/>
    <mergeCell ref="B11:D11"/>
    <mergeCell ref="E11:K11"/>
    <mergeCell ref="B13:D13"/>
    <mergeCell ref="E13:K13"/>
    <mergeCell ref="B15:D15"/>
    <mergeCell ref="E15:K15"/>
    <mergeCell ref="B23:D23"/>
    <mergeCell ref="E23:K23"/>
    <mergeCell ref="B25:D25"/>
    <mergeCell ref="B17:D17"/>
    <mergeCell ref="E17:K17"/>
    <mergeCell ref="B19:D19"/>
    <mergeCell ref="E19:K19"/>
    <mergeCell ref="B21:D21"/>
    <mergeCell ref="E21:K21"/>
    <mergeCell ref="G25:I25"/>
    <mergeCell ref="E25:F25"/>
    <mergeCell ref="J25:K25"/>
  </mergeCells>
  <dataValidations count="1">
    <dataValidation type="list" allowBlank="1" showInputMessage="1" showErrorMessage="1" sqref="H60">
      <formula1>_options50</formula1>
    </dataValidation>
  </dataValidation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L50"/>
  <sheetViews>
    <sheetView topLeftCell="A11" zoomScale="80" zoomScaleNormal="80" workbookViewId="0">
      <selection activeCell="E23" sqref="E23"/>
    </sheetView>
  </sheetViews>
  <sheetFormatPr defaultRowHeight="15" x14ac:dyDescent="0.2"/>
  <cols>
    <col min="1" max="1" width="2.5703125" style="209" customWidth="1"/>
    <col min="2" max="2" width="33.5703125" style="211" customWidth="1"/>
    <col min="3" max="3" width="18.7109375" style="211" customWidth="1"/>
    <col min="4" max="5" width="17.42578125" style="211" customWidth="1"/>
    <col min="6" max="6" width="10.85546875" style="211" customWidth="1"/>
    <col min="7" max="7" width="2.42578125" style="269" customWidth="1"/>
    <col min="8" max="8" width="9.140625" style="210" customWidth="1"/>
    <col min="9" max="9" width="9.140625" style="189"/>
    <col min="10" max="16384" width="9.140625" style="211"/>
  </cols>
  <sheetData>
    <row r="1" spans="2:12" s="209" customFormat="1" ht="17.25" customHeight="1" x14ac:dyDescent="0.2">
      <c r="B1" s="211"/>
      <c r="C1" s="211"/>
      <c r="D1" s="211"/>
      <c r="E1" s="211"/>
      <c r="F1" s="211"/>
      <c r="G1" s="269"/>
      <c r="H1" s="210"/>
      <c r="J1" s="211"/>
      <c r="K1" s="211"/>
      <c r="L1" s="211"/>
    </row>
    <row r="2" spans="2:12" s="209" customFormat="1" ht="17.25" customHeight="1" x14ac:dyDescent="0.2">
      <c r="B2" s="211"/>
      <c r="C2" s="211"/>
      <c r="D2" s="211"/>
      <c r="E2" s="211"/>
      <c r="F2" s="211"/>
      <c r="G2" s="269"/>
      <c r="H2" s="210"/>
      <c r="J2" s="211"/>
      <c r="K2" s="211"/>
      <c r="L2" s="211"/>
    </row>
    <row r="3" spans="2:12" s="209" customFormat="1" ht="17.25" customHeight="1" x14ac:dyDescent="0.2">
      <c r="B3" s="211"/>
      <c r="C3" s="211"/>
      <c r="D3" s="211"/>
      <c r="E3" s="211"/>
      <c r="F3" s="211"/>
      <c r="G3" s="269"/>
      <c r="H3" s="210"/>
      <c r="J3" s="211"/>
      <c r="K3" s="211"/>
      <c r="L3" s="211"/>
    </row>
    <row r="4" spans="2:12" s="209" customFormat="1" ht="17.25" customHeight="1" x14ac:dyDescent="0.2">
      <c r="B4" s="211"/>
      <c r="C4" s="211"/>
      <c r="D4" s="211"/>
      <c r="E4" s="211"/>
      <c r="F4" s="211"/>
      <c r="G4" s="269"/>
      <c r="H4" s="210"/>
      <c r="J4" s="211"/>
      <c r="K4" s="211"/>
      <c r="L4" s="211"/>
    </row>
    <row r="5" spans="2:12" s="209" customFormat="1" ht="17.25" customHeight="1" x14ac:dyDescent="0.2">
      <c r="B5" s="211"/>
      <c r="C5" s="211"/>
      <c r="D5" s="211"/>
      <c r="E5" s="211"/>
      <c r="F5" s="211"/>
      <c r="G5" s="269"/>
      <c r="H5" s="210"/>
      <c r="J5" s="211"/>
      <c r="K5" s="211"/>
      <c r="L5" s="211"/>
    </row>
    <row r="6" spans="2:12" s="209" customFormat="1" ht="25.5" x14ac:dyDescent="0.35">
      <c r="B6" s="271" t="s">
        <v>496</v>
      </c>
      <c r="C6" s="271"/>
      <c r="D6" s="271"/>
      <c r="E6" s="211"/>
      <c r="F6" s="211"/>
      <c r="G6" s="269"/>
      <c r="H6" s="210"/>
      <c r="J6" s="211"/>
      <c r="K6" s="211"/>
      <c r="L6" s="211"/>
    </row>
    <row r="7" spans="2:12" s="209" customFormat="1" ht="17.25" customHeight="1" thickBot="1" x14ac:dyDescent="0.25">
      <c r="B7" s="269"/>
      <c r="C7" s="269"/>
      <c r="D7" s="269"/>
      <c r="E7" s="211"/>
      <c r="F7" s="211"/>
      <c r="G7" s="269"/>
      <c r="H7" s="210"/>
      <c r="J7" s="211"/>
      <c r="K7" s="211"/>
      <c r="L7" s="211"/>
    </row>
    <row r="8" spans="2:12" s="209" customFormat="1" ht="17.25" customHeight="1" thickBot="1" x14ac:dyDescent="0.3">
      <c r="B8" s="269"/>
      <c r="C8" s="281" t="s">
        <v>504</v>
      </c>
      <c r="D8" s="287" t="s">
        <v>73</v>
      </c>
      <c r="E8" s="282" t="s">
        <v>0</v>
      </c>
      <c r="F8" s="282" t="s">
        <v>506</v>
      </c>
      <c r="G8" s="269"/>
      <c r="H8" s="210"/>
      <c r="J8" s="211"/>
      <c r="K8" s="211"/>
      <c r="L8" s="211"/>
    </row>
    <row r="9" spans="2:12" s="209" customFormat="1" ht="17.25" customHeight="1" x14ac:dyDescent="0.2">
      <c r="B9" s="269"/>
      <c r="C9" s="276" t="s">
        <v>497</v>
      </c>
      <c r="D9" s="277">
        <f>+Mielies!C9</f>
        <v>0</v>
      </c>
      <c r="E9" s="278">
        <f>+Mielies!C8</f>
        <v>0</v>
      </c>
      <c r="F9" s="278">
        <f>+Mielies!C10</f>
        <v>0</v>
      </c>
      <c r="G9" s="269"/>
      <c r="H9" s="210"/>
      <c r="J9" s="211"/>
      <c r="K9" s="211"/>
      <c r="L9" s="211"/>
    </row>
    <row r="10" spans="2:12" s="209" customFormat="1" ht="17.25" customHeight="1" x14ac:dyDescent="0.2">
      <c r="B10" s="269"/>
      <c r="C10" s="276" t="s">
        <v>498</v>
      </c>
      <c r="D10" s="277">
        <f>+'Mielies GT'!C9</f>
        <v>0</v>
      </c>
      <c r="E10" s="278">
        <f>+'Mielies GT'!C8</f>
        <v>0</v>
      </c>
      <c r="F10" s="278">
        <f>+'Mielies GT'!C10</f>
        <v>0</v>
      </c>
      <c r="G10" s="269"/>
      <c r="H10" s="210"/>
      <c r="J10" s="211"/>
      <c r="K10" s="211"/>
      <c r="L10" s="211"/>
    </row>
    <row r="11" spans="2:12" s="209" customFormat="1" ht="17.25" customHeight="1" x14ac:dyDescent="0.2">
      <c r="B11" s="269"/>
      <c r="C11" s="276" t="s">
        <v>499</v>
      </c>
      <c r="D11" s="277">
        <f>+Sonneblom!C9</f>
        <v>0</v>
      </c>
      <c r="E11" s="278">
        <f>+Sonneblom!C8</f>
        <v>0</v>
      </c>
      <c r="F11" s="278">
        <f>+Sonneblom!C10</f>
        <v>0</v>
      </c>
      <c r="G11" s="269"/>
      <c r="H11" s="210"/>
      <c r="J11" s="211"/>
      <c r="K11" s="211"/>
      <c r="L11" s="211"/>
    </row>
    <row r="12" spans="2:12" s="209" customFormat="1" ht="17.25" customHeight="1" x14ac:dyDescent="0.2">
      <c r="B12" s="269"/>
      <c r="C12" s="276" t="s">
        <v>500</v>
      </c>
      <c r="D12" s="277">
        <f>+'Soja GT'!C9</f>
        <v>0</v>
      </c>
      <c r="E12" s="278">
        <f>+'Soja GT'!C8</f>
        <v>0</v>
      </c>
      <c r="F12" s="278">
        <f>+'Soja GT'!C10</f>
        <v>0</v>
      </c>
      <c r="G12" s="269"/>
      <c r="H12" s="210"/>
      <c r="J12" s="211"/>
      <c r="K12" s="211"/>
      <c r="L12" s="211"/>
    </row>
    <row r="13" spans="2:12" s="209" customFormat="1" ht="17.25" customHeight="1" x14ac:dyDescent="0.2">
      <c r="B13" s="269"/>
      <c r="C13" s="276" t="s">
        <v>501</v>
      </c>
      <c r="D13" s="277">
        <f>+Grondbone!C9</f>
        <v>0</v>
      </c>
      <c r="E13" s="278">
        <f>+Grondbone!C8</f>
        <v>0</v>
      </c>
      <c r="F13" s="278">
        <f>+Grondbone!C10</f>
        <v>0</v>
      </c>
      <c r="G13" s="269"/>
      <c r="H13" s="210"/>
      <c r="J13" s="211"/>
      <c r="K13" s="211"/>
      <c r="L13" s="211"/>
    </row>
    <row r="14" spans="2:12" s="209" customFormat="1" ht="17.25" customHeight="1" x14ac:dyDescent="0.2">
      <c r="B14" s="269"/>
      <c r="C14" s="276" t="s">
        <v>502</v>
      </c>
      <c r="D14" s="277">
        <f>+Graansorghum!C9</f>
        <v>0</v>
      </c>
      <c r="E14" s="278">
        <f>+Graansorghum!C8</f>
        <v>0</v>
      </c>
      <c r="F14" s="278">
        <f>+Graansorghum!C10</f>
        <v>0</v>
      </c>
      <c r="G14" s="269"/>
      <c r="H14" s="210"/>
      <c r="J14" s="211"/>
      <c r="K14" s="211"/>
      <c r="L14" s="211"/>
    </row>
    <row r="15" spans="2:12" s="209" customFormat="1" ht="17.25" customHeight="1" x14ac:dyDescent="0.2">
      <c r="B15" s="269"/>
      <c r="C15" s="276" t="s">
        <v>505</v>
      </c>
      <c r="D15" s="277">
        <f>+Droëbone!C9</f>
        <v>0</v>
      </c>
      <c r="E15" s="278">
        <f>+Droëbone!C8</f>
        <v>0</v>
      </c>
      <c r="F15" s="278">
        <f>+Droëbone!C10</f>
        <v>0</v>
      </c>
      <c r="G15" s="269"/>
      <c r="H15" s="210"/>
      <c r="J15" s="211"/>
      <c r="K15" s="211"/>
      <c r="L15" s="211"/>
    </row>
    <row r="16" spans="2:12" s="209" customFormat="1" ht="17.25" customHeight="1" thickBot="1" x14ac:dyDescent="0.25">
      <c r="B16" s="269"/>
      <c r="C16" s="276" t="s">
        <v>503</v>
      </c>
      <c r="D16" s="279">
        <f>+Oorlê!C9</f>
        <v>0</v>
      </c>
      <c r="E16" s="280">
        <f>+Oorlê!C8</f>
        <v>0</v>
      </c>
      <c r="F16" s="280">
        <f>+Oorlê!C10</f>
        <v>0</v>
      </c>
      <c r="G16" s="269"/>
      <c r="H16" s="210"/>
      <c r="J16" s="211"/>
      <c r="K16" s="211"/>
      <c r="L16" s="211"/>
    </row>
    <row r="17" spans="2:12" s="209" customFormat="1" ht="17.25" customHeight="1" thickBot="1" x14ac:dyDescent="0.3">
      <c r="B17" s="272"/>
      <c r="C17" s="283" t="s">
        <v>130</v>
      </c>
      <c r="D17" s="288">
        <f>SUM(D9:D16)</f>
        <v>0</v>
      </c>
      <c r="E17" s="286">
        <f>SUM(E9:E16)</f>
        <v>0</v>
      </c>
      <c r="F17" s="286"/>
      <c r="G17" s="269"/>
      <c r="H17" s="210"/>
      <c r="J17" s="211"/>
      <c r="K17" s="211"/>
      <c r="L17" s="211"/>
    </row>
    <row r="18" spans="2:12" s="209" customFormat="1" ht="17.25" customHeight="1" x14ac:dyDescent="0.2">
      <c r="B18" s="211"/>
      <c r="C18" s="211"/>
      <c r="D18" s="211"/>
      <c r="E18" s="211"/>
      <c r="F18" s="211"/>
      <c r="G18" s="269"/>
      <c r="H18" s="210"/>
      <c r="J18" s="211"/>
      <c r="K18" s="211"/>
      <c r="L18" s="211"/>
    </row>
    <row r="19" spans="2:12" s="209" customFormat="1" ht="25.5" x14ac:dyDescent="0.35">
      <c r="B19" s="271" t="s">
        <v>78</v>
      </c>
      <c r="C19" s="271"/>
      <c r="D19" s="271"/>
      <c r="E19" s="211"/>
      <c r="F19" s="211"/>
      <c r="G19" s="269"/>
      <c r="H19" s="210"/>
      <c r="J19" s="211"/>
      <c r="K19" s="211"/>
      <c r="L19" s="211"/>
    </row>
    <row r="20" spans="2:12" ht="17.25" customHeight="1" x14ac:dyDescent="0.2">
      <c r="I20" s="211"/>
    </row>
    <row r="21" spans="2:12" ht="17.25" customHeight="1" x14ac:dyDescent="0.25">
      <c r="B21" s="180" t="s">
        <v>91</v>
      </c>
      <c r="C21" s="180"/>
      <c r="D21" s="274"/>
      <c r="E21" s="259">
        <f>+D17</f>
        <v>0</v>
      </c>
      <c r="F21" s="275"/>
      <c r="G21" s="270"/>
      <c r="H21" s="180"/>
      <c r="I21" s="211"/>
    </row>
    <row r="22" spans="2:12" ht="17.25" customHeight="1" x14ac:dyDescent="0.25">
      <c r="B22" s="180"/>
      <c r="C22" s="180"/>
      <c r="D22" s="180"/>
      <c r="E22" s="270"/>
      <c r="F22" s="212"/>
      <c r="G22" s="270"/>
      <c r="H22" s="180"/>
      <c r="I22" s="211"/>
    </row>
    <row r="23" spans="2:12" ht="17.25" customHeight="1" x14ac:dyDescent="0.25">
      <c r="B23" s="180" t="s">
        <v>431</v>
      </c>
      <c r="C23" s="180"/>
      <c r="D23" s="180"/>
      <c r="E23" s="213"/>
      <c r="F23" s="180" t="s">
        <v>79</v>
      </c>
      <c r="G23" s="270"/>
      <c r="H23" s="211"/>
      <c r="I23" s="211"/>
    </row>
    <row r="24" spans="2:12" ht="17.25" customHeight="1" x14ac:dyDescent="0.25">
      <c r="B24" s="180"/>
      <c r="C24" s="180"/>
      <c r="D24" s="180"/>
      <c r="E24" s="212"/>
      <c r="F24" s="212"/>
      <c r="G24" s="270"/>
      <c r="H24" s="180"/>
      <c r="I24" s="211"/>
    </row>
    <row r="25" spans="2:12" ht="17.25" customHeight="1" x14ac:dyDescent="0.25">
      <c r="B25" s="180" t="s">
        <v>80</v>
      </c>
      <c r="C25" s="180"/>
      <c r="D25" s="180"/>
      <c r="E25" s="284">
        <f>IFERROR((E21)/(E23),0)</f>
        <v>0</v>
      </c>
      <c r="F25" s="285" t="s">
        <v>90</v>
      </c>
      <c r="G25" s="270"/>
      <c r="H25" s="211"/>
      <c r="I25" s="211"/>
    </row>
    <row r="26" spans="2:12" ht="17.25" customHeight="1" x14ac:dyDescent="0.25">
      <c r="B26" s="180"/>
      <c r="C26" s="180"/>
      <c r="D26" s="180"/>
      <c r="E26" s="212"/>
      <c r="F26" s="212"/>
      <c r="G26" s="270"/>
      <c r="H26" s="180"/>
      <c r="I26" s="211"/>
    </row>
    <row r="27" spans="2:12" ht="6" customHeight="1" x14ac:dyDescent="0.25">
      <c r="B27" s="269"/>
      <c r="C27" s="269"/>
      <c r="D27" s="269"/>
      <c r="E27" s="269"/>
      <c r="F27" s="269"/>
      <c r="G27" s="270"/>
      <c r="H27" s="180"/>
      <c r="I27" s="211"/>
    </row>
    <row r="28" spans="2:12" ht="17.25" customHeight="1" x14ac:dyDescent="0.25">
      <c r="B28" s="180"/>
      <c r="C28" s="180"/>
      <c r="D28" s="180"/>
      <c r="E28" s="212"/>
      <c r="F28" s="212"/>
      <c r="G28" s="270"/>
      <c r="H28" s="180"/>
      <c r="I28" s="211"/>
    </row>
    <row r="29" spans="2:12" ht="17.25" customHeight="1" x14ac:dyDescent="0.25">
      <c r="B29" s="180" t="s">
        <v>468</v>
      </c>
      <c r="C29" s="180"/>
      <c r="D29" s="180"/>
      <c r="E29" s="213"/>
      <c r="F29" s="180" t="s">
        <v>79</v>
      </c>
      <c r="G29" s="270"/>
      <c r="H29" s="180"/>
      <c r="I29" s="211"/>
    </row>
    <row r="30" spans="2:12" ht="17.25" customHeight="1" x14ac:dyDescent="0.25">
      <c r="B30" s="180"/>
      <c r="C30" s="180"/>
      <c r="D30" s="180"/>
      <c r="E30" s="212"/>
      <c r="F30" s="212"/>
      <c r="G30" s="270"/>
      <c r="H30" s="180"/>
      <c r="I30" s="211"/>
    </row>
    <row r="31" spans="2:12" ht="17.25" customHeight="1" x14ac:dyDescent="0.25">
      <c r="B31" s="180" t="s">
        <v>432</v>
      </c>
      <c r="C31" s="180"/>
      <c r="D31" s="274"/>
      <c r="E31" s="259">
        <f>IF((E29&gt;E23),0,(E21-(E29*E25)))</f>
        <v>0</v>
      </c>
      <c r="F31" s="273"/>
      <c r="G31" s="270"/>
      <c r="H31" s="180"/>
      <c r="I31" s="211"/>
    </row>
    <row r="32" spans="2:12" ht="17.25" customHeight="1" x14ac:dyDescent="0.25">
      <c r="B32" s="180"/>
      <c r="C32" s="180"/>
      <c r="D32" s="180"/>
      <c r="G32" s="270"/>
      <c r="H32" s="180"/>
      <c r="I32" s="211"/>
    </row>
    <row r="33" spans="2:12" ht="17.25" hidden="1" customHeight="1" x14ac:dyDescent="0.25">
      <c r="B33" s="180"/>
      <c r="C33" s="180"/>
      <c r="D33" s="180"/>
      <c r="G33" s="270"/>
      <c r="H33" s="180"/>
      <c r="I33" s="211"/>
    </row>
    <row r="34" spans="2:12" ht="17.25" customHeight="1" x14ac:dyDescent="0.25">
      <c r="B34" s="180"/>
      <c r="C34" s="180"/>
      <c r="D34" s="180"/>
      <c r="G34" s="270"/>
      <c r="H34" s="180"/>
      <c r="I34" s="211"/>
    </row>
    <row r="35" spans="2:12" ht="17.25" customHeight="1" x14ac:dyDescent="0.25">
      <c r="B35" s="180"/>
      <c r="C35" s="180"/>
      <c r="D35" s="180"/>
      <c r="G35" s="270"/>
      <c r="H35" s="180"/>
      <c r="I35" s="211"/>
    </row>
    <row r="36" spans="2:12" s="209" customFormat="1" ht="17.25" customHeight="1" x14ac:dyDescent="0.25">
      <c r="B36" s="211"/>
      <c r="C36" s="211"/>
      <c r="D36" s="211"/>
      <c r="E36" s="211"/>
      <c r="F36" s="211"/>
      <c r="G36" s="270"/>
      <c r="H36" s="180"/>
      <c r="J36" s="211"/>
      <c r="K36" s="211"/>
      <c r="L36" s="211"/>
    </row>
    <row r="37" spans="2:12" s="209" customFormat="1" ht="6.75" customHeight="1" x14ac:dyDescent="0.25">
      <c r="B37" s="214"/>
      <c r="C37" s="214"/>
      <c r="D37" s="214"/>
      <c r="E37" s="214"/>
      <c r="F37" s="214"/>
      <c r="G37" s="270"/>
      <c r="H37" s="180"/>
      <c r="J37" s="211"/>
      <c r="K37" s="211"/>
      <c r="L37" s="211"/>
    </row>
    <row r="38" spans="2:12" s="209" customFormat="1" ht="17.25" customHeight="1" x14ac:dyDescent="0.25">
      <c r="B38" s="211"/>
      <c r="C38" s="211"/>
      <c r="D38" s="211"/>
      <c r="E38" s="211"/>
      <c r="F38" s="211"/>
      <c r="G38" s="270"/>
      <c r="H38" s="180"/>
      <c r="J38" s="211"/>
      <c r="K38" s="211"/>
      <c r="L38" s="211"/>
    </row>
    <row r="39" spans="2:12" s="209" customFormat="1" ht="17.25" customHeight="1" x14ac:dyDescent="0.2">
      <c r="B39" s="211"/>
      <c r="C39" s="211"/>
      <c r="D39" s="211"/>
      <c r="E39" s="211"/>
      <c r="F39" s="211"/>
      <c r="G39" s="269"/>
      <c r="H39" s="210"/>
      <c r="J39" s="211"/>
      <c r="K39" s="211"/>
      <c r="L39" s="211"/>
    </row>
    <row r="40" spans="2:12" s="209" customFormat="1" ht="17.25" customHeight="1" x14ac:dyDescent="0.2">
      <c r="B40" s="211"/>
      <c r="C40" s="211"/>
      <c r="D40" s="211"/>
      <c r="E40" s="211"/>
      <c r="F40" s="211"/>
      <c r="G40" s="269"/>
      <c r="H40" s="210"/>
      <c r="J40" s="211"/>
      <c r="K40" s="211"/>
      <c r="L40" s="211"/>
    </row>
    <row r="41" spans="2:12" s="209" customFormat="1" ht="17.25" customHeight="1" x14ac:dyDescent="0.2">
      <c r="B41" s="211"/>
      <c r="C41" s="211"/>
      <c r="D41" s="211"/>
      <c r="E41" s="211"/>
      <c r="F41" s="211"/>
      <c r="G41" s="269"/>
      <c r="H41" s="210"/>
      <c r="J41" s="211"/>
      <c r="K41" s="211"/>
      <c r="L41" s="211"/>
    </row>
    <row r="42" spans="2:12" s="209" customFormat="1" ht="17.25" customHeight="1" x14ac:dyDescent="0.2">
      <c r="B42" s="211"/>
      <c r="C42" s="211"/>
      <c r="D42" s="211"/>
      <c r="E42" s="211"/>
      <c r="F42" s="211"/>
      <c r="G42" s="269"/>
      <c r="H42" s="210"/>
      <c r="J42" s="211"/>
      <c r="K42" s="211"/>
      <c r="L42" s="211"/>
    </row>
    <row r="43" spans="2:12" s="209" customFormat="1" ht="17.25" customHeight="1" x14ac:dyDescent="0.2">
      <c r="B43" s="211"/>
      <c r="C43" s="211"/>
      <c r="D43" s="211"/>
      <c r="E43" s="211"/>
      <c r="F43" s="211"/>
      <c r="G43" s="269"/>
      <c r="H43" s="210"/>
      <c r="J43" s="211"/>
      <c r="K43" s="211"/>
      <c r="L43" s="211"/>
    </row>
    <row r="44" spans="2:12" s="209" customFormat="1" ht="17.25" customHeight="1" x14ac:dyDescent="0.2">
      <c r="B44" s="211"/>
      <c r="C44" s="211"/>
      <c r="D44" s="211"/>
      <c r="E44" s="211"/>
      <c r="F44" s="211"/>
      <c r="G44" s="269"/>
      <c r="H44" s="210"/>
      <c r="J44" s="211"/>
      <c r="K44" s="211"/>
      <c r="L44" s="211"/>
    </row>
    <row r="45" spans="2:12" s="209" customFormat="1" ht="17.25" customHeight="1" x14ac:dyDescent="0.2">
      <c r="B45" s="211"/>
      <c r="C45" s="211"/>
      <c r="D45" s="211"/>
      <c r="E45" s="211"/>
      <c r="F45" s="211"/>
      <c r="G45" s="269"/>
      <c r="H45" s="210"/>
      <c r="J45" s="211"/>
      <c r="K45" s="211"/>
      <c r="L45" s="211"/>
    </row>
    <row r="46" spans="2:12" ht="17.25" customHeight="1" x14ac:dyDescent="0.2">
      <c r="I46" s="211"/>
    </row>
    <row r="47" spans="2:12" ht="17.25" customHeight="1" x14ac:dyDescent="0.2">
      <c r="I47" s="211"/>
    </row>
    <row r="48" spans="2:12" ht="17.25" customHeight="1" x14ac:dyDescent="0.2">
      <c r="I48" s="211"/>
    </row>
    <row r="49" spans="9:9" ht="17.25" customHeight="1" x14ac:dyDescent="0.2">
      <c r="I49" s="211"/>
    </row>
    <row r="50" spans="9:9" ht="17.25" customHeight="1" x14ac:dyDescent="0.2">
      <c r="I50" s="211"/>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F133"/>
  <sheetViews>
    <sheetView topLeftCell="A33" workbookViewId="0">
      <selection activeCell="B126" sqref="B126"/>
    </sheetView>
  </sheetViews>
  <sheetFormatPr defaultRowHeight="14.25" x14ac:dyDescent="0.2"/>
  <cols>
    <col min="1" max="1" width="9.140625" style="159"/>
    <col min="2" max="2" width="19.28515625" style="173" customWidth="1"/>
    <col min="3" max="6" width="19.28515625" style="174" customWidth="1"/>
    <col min="7" max="10" width="19.28515625" style="159" customWidth="1"/>
    <col min="11" max="16384" width="9.140625" style="159"/>
  </cols>
  <sheetData>
    <row r="2" spans="2:6" x14ac:dyDescent="0.2">
      <c r="B2" s="171"/>
    </row>
    <row r="3" spans="2:6" x14ac:dyDescent="0.2">
      <c r="B3" s="171"/>
    </row>
    <row r="4" spans="2:6" x14ac:dyDescent="0.2">
      <c r="B4" s="171"/>
    </row>
    <row r="5" spans="2:6" x14ac:dyDescent="0.2">
      <c r="B5" s="171"/>
    </row>
    <row r="6" spans="2:6" x14ac:dyDescent="0.2">
      <c r="B6" s="171"/>
    </row>
    <row r="7" spans="2:6" x14ac:dyDescent="0.2">
      <c r="B7" s="171"/>
    </row>
    <row r="8" spans="2:6" x14ac:dyDescent="0.2">
      <c r="B8" s="350"/>
      <c r="C8" s="350"/>
      <c r="D8" s="350"/>
      <c r="E8" s="350"/>
      <c r="F8" s="350"/>
    </row>
    <row r="9" spans="2:6" ht="21" x14ac:dyDescent="0.2">
      <c r="B9" s="372" t="s">
        <v>507</v>
      </c>
      <c r="C9" s="372"/>
      <c r="D9" s="372"/>
      <c r="E9" s="372"/>
      <c r="F9" s="372"/>
    </row>
    <row r="10" spans="2:6" x14ac:dyDescent="0.2">
      <c r="B10" s="369" t="s">
        <v>286</v>
      </c>
      <c r="C10" s="369"/>
      <c r="D10" s="369"/>
      <c r="E10" s="369"/>
      <c r="F10" s="369"/>
    </row>
    <row r="11" spans="2:6" x14ac:dyDescent="0.2">
      <c r="B11" s="159"/>
      <c r="C11" s="315">
        <f>+Plaasinligting!E13</f>
        <v>0</v>
      </c>
      <c r="D11" s="315"/>
      <c r="E11" s="315"/>
      <c r="F11" s="159"/>
    </row>
    <row r="12" spans="2:6" x14ac:dyDescent="0.2">
      <c r="B12" s="369" t="s">
        <v>287</v>
      </c>
      <c r="C12" s="369"/>
      <c r="D12" s="369"/>
      <c r="E12" s="369"/>
      <c r="F12" s="369"/>
    </row>
    <row r="13" spans="2:6" x14ac:dyDescent="0.2">
      <c r="B13" s="369" t="s">
        <v>288</v>
      </c>
      <c r="C13" s="369"/>
      <c r="D13" s="369"/>
      <c r="E13" s="369"/>
      <c r="F13" s="369"/>
    </row>
    <row r="14" spans="2:6" ht="15" x14ac:dyDescent="0.2">
      <c r="B14" s="368" t="s">
        <v>289</v>
      </c>
      <c r="C14" s="368"/>
      <c r="D14" s="368"/>
      <c r="E14" s="368"/>
      <c r="F14" s="368"/>
    </row>
    <row r="15" spans="2:6" x14ac:dyDescent="0.2">
      <c r="B15" s="369" t="s">
        <v>290</v>
      </c>
      <c r="C15" s="369"/>
      <c r="D15" s="369"/>
      <c r="E15" s="369"/>
      <c r="F15" s="369"/>
    </row>
    <row r="16" spans="2:6" x14ac:dyDescent="0.2">
      <c r="B16" s="369"/>
      <c r="C16" s="369"/>
      <c r="D16" s="369"/>
      <c r="E16" s="369"/>
      <c r="F16" s="369"/>
    </row>
    <row r="17" spans="2:6" x14ac:dyDescent="0.2">
      <c r="B17" s="350"/>
      <c r="C17" s="350"/>
      <c r="D17" s="350"/>
      <c r="E17" s="350"/>
      <c r="F17" s="350"/>
    </row>
    <row r="18" spans="2:6" ht="15" x14ac:dyDescent="0.2">
      <c r="B18" s="370" t="s">
        <v>306</v>
      </c>
      <c r="C18" s="370"/>
      <c r="D18" s="370"/>
      <c r="E18" s="370"/>
      <c r="F18" s="370"/>
    </row>
    <row r="19" spans="2:6" ht="32.25" customHeight="1" x14ac:dyDescent="0.2">
      <c r="B19" s="363" t="s">
        <v>291</v>
      </c>
      <c r="C19" s="363"/>
      <c r="D19" s="363"/>
      <c r="E19" s="363"/>
      <c r="F19" s="363"/>
    </row>
    <row r="20" spans="2:6" ht="33" customHeight="1" x14ac:dyDescent="0.2">
      <c r="B20" s="354" t="s">
        <v>510</v>
      </c>
      <c r="C20" s="354"/>
      <c r="D20" s="354"/>
      <c r="E20" s="354"/>
      <c r="F20" s="354"/>
    </row>
    <row r="21" spans="2:6" ht="33" customHeight="1" x14ac:dyDescent="0.2">
      <c r="B21" s="354" t="s">
        <v>508</v>
      </c>
      <c r="C21" s="354"/>
      <c r="D21" s="354"/>
      <c r="E21" s="354"/>
      <c r="F21" s="354"/>
    </row>
    <row r="22" spans="2:6" ht="49.5" customHeight="1" x14ac:dyDescent="0.2">
      <c r="B22" s="354" t="s">
        <v>509</v>
      </c>
      <c r="C22" s="354"/>
      <c r="D22" s="354"/>
      <c r="E22" s="354"/>
      <c r="F22" s="354"/>
    </row>
    <row r="23" spans="2:6" ht="15" x14ac:dyDescent="0.2">
      <c r="B23" s="371" t="s">
        <v>307</v>
      </c>
      <c r="C23" s="371"/>
      <c r="D23" s="371"/>
      <c r="E23" s="371"/>
      <c r="F23" s="371"/>
    </row>
    <row r="24" spans="2:6" x14ac:dyDescent="0.2">
      <c r="B24" s="159"/>
      <c r="C24" s="315">
        <f>+Plaasinligting!E35</f>
        <v>0</v>
      </c>
      <c r="D24" s="315"/>
      <c r="E24" s="315"/>
      <c r="F24" s="159"/>
    </row>
    <row r="25" spans="2:6" ht="30.75" customHeight="1" x14ac:dyDescent="0.2">
      <c r="B25" s="354" t="s">
        <v>511</v>
      </c>
      <c r="C25" s="354"/>
      <c r="D25" s="354"/>
      <c r="E25" s="354"/>
      <c r="F25" s="354"/>
    </row>
    <row r="26" spans="2:6" ht="20.25" customHeight="1" x14ac:dyDescent="0.2">
      <c r="B26" s="371" t="s">
        <v>512</v>
      </c>
      <c r="C26" s="371"/>
      <c r="D26" s="371"/>
      <c r="E26" s="371"/>
      <c r="F26" s="371"/>
    </row>
    <row r="27" spans="2:6" ht="30" customHeight="1" x14ac:dyDescent="0.2">
      <c r="B27" s="354" t="s">
        <v>513</v>
      </c>
      <c r="C27" s="354"/>
      <c r="D27" s="354"/>
      <c r="E27" s="354"/>
      <c r="F27" s="354"/>
    </row>
    <row r="28" spans="2:6" ht="44.25" customHeight="1" x14ac:dyDescent="0.2">
      <c r="B28" s="354" t="s">
        <v>514</v>
      </c>
      <c r="C28" s="354"/>
      <c r="D28" s="354"/>
      <c r="E28" s="354"/>
      <c r="F28" s="354"/>
    </row>
    <row r="29" spans="2:6" ht="45.75" customHeight="1" x14ac:dyDescent="0.2">
      <c r="B29" s="354" t="s">
        <v>515</v>
      </c>
      <c r="C29" s="354"/>
      <c r="D29" s="354"/>
      <c r="E29" s="354"/>
      <c r="F29" s="354"/>
    </row>
    <row r="30" spans="2:6" ht="46.5" customHeight="1" x14ac:dyDescent="0.2">
      <c r="B30" s="354" t="s">
        <v>516</v>
      </c>
      <c r="C30" s="354"/>
      <c r="D30" s="354"/>
      <c r="E30" s="354"/>
      <c r="F30" s="354"/>
    </row>
    <row r="31" spans="2:6" ht="48" customHeight="1" x14ac:dyDescent="0.2">
      <c r="B31" s="354" t="s">
        <v>517</v>
      </c>
      <c r="C31" s="354"/>
      <c r="D31" s="354"/>
      <c r="E31" s="354"/>
      <c r="F31" s="354"/>
    </row>
    <row r="32" spans="2:6" x14ac:dyDescent="0.2">
      <c r="B32" s="350"/>
      <c r="C32" s="350"/>
      <c r="D32" s="350"/>
      <c r="E32" s="350"/>
      <c r="F32" s="350"/>
    </row>
    <row r="33" spans="2:6" ht="15" x14ac:dyDescent="0.2">
      <c r="B33" s="362" t="s">
        <v>308</v>
      </c>
      <c r="C33" s="362"/>
      <c r="D33" s="362"/>
      <c r="E33" s="362"/>
      <c r="F33" s="362"/>
    </row>
    <row r="34" spans="2:6" ht="45.75" customHeight="1" x14ac:dyDescent="0.2">
      <c r="B34" s="354" t="s">
        <v>292</v>
      </c>
      <c r="C34" s="354"/>
      <c r="D34" s="354"/>
      <c r="E34" s="354"/>
      <c r="F34" s="354"/>
    </row>
    <row r="35" spans="2:6" x14ac:dyDescent="0.2">
      <c r="B35" s="350"/>
      <c r="C35" s="350"/>
      <c r="D35" s="350"/>
      <c r="E35" s="350"/>
      <c r="F35" s="350"/>
    </row>
    <row r="36" spans="2:6" ht="15" x14ac:dyDescent="0.2">
      <c r="B36" s="362" t="s">
        <v>309</v>
      </c>
      <c r="C36" s="362"/>
      <c r="D36" s="362"/>
      <c r="E36" s="362"/>
      <c r="F36" s="362"/>
    </row>
    <row r="37" spans="2:6" x14ac:dyDescent="0.2">
      <c r="B37" s="350" t="s">
        <v>293</v>
      </c>
      <c r="C37" s="350"/>
      <c r="D37" s="350"/>
      <c r="E37" s="350"/>
      <c r="F37" s="350"/>
    </row>
    <row r="38" spans="2:6" x14ac:dyDescent="0.2">
      <c r="B38" s="170"/>
      <c r="C38" s="170"/>
      <c r="D38" s="170"/>
      <c r="E38" s="170"/>
      <c r="F38" s="170"/>
    </row>
    <row r="39" spans="2:6" ht="15" x14ac:dyDescent="0.2">
      <c r="B39" s="362" t="s">
        <v>310</v>
      </c>
      <c r="C39" s="362"/>
      <c r="D39" s="362"/>
      <c r="E39" s="362"/>
      <c r="F39" s="362"/>
    </row>
    <row r="40" spans="2:6" x14ac:dyDescent="0.2">
      <c r="B40" s="350" t="s">
        <v>304</v>
      </c>
      <c r="C40" s="350"/>
      <c r="D40" s="350"/>
      <c r="E40" s="350"/>
      <c r="F40" s="350"/>
    </row>
    <row r="41" spans="2:6" x14ac:dyDescent="0.2">
      <c r="B41" s="159"/>
      <c r="C41" s="364">
        <f>+'Opsomming &amp; verskansing'!E21</f>
        <v>0</v>
      </c>
      <c r="D41" s="364"/>
      <c r="E41" s="364"/>
      <c r="F41" s="159" t="s">
        <v>305</v>
      </c>
    </row>
    <row r="42" spans="2:6" x14ac:dyDescent="0.2">
      <c r="B42" s="350"/>
      <c r="C42" s="350"/>
      <c r="D42" s="350"/>
      <c r="E42" s="350"/>
      <c r="F42" s="350"/>
    </row>
    <row r="43" spans="2:6" ht="17.25" x14ac:dyDescent="0.2">
      <c r="B43" s="362" t="s">
        <v>311</v>
      </c>
      <c r="C43" s="362"/>
      <c r="D43" s="362"/>
      <c r="E43" s="362"/>
      <c r="F43" s="362"/>
    </row>
    <row r="44" spans="2:6" ht="16.5" x14ac:dyDescent="0.2">
      <c r="B44" s="350" t="s">
        <v>312</v>
      </c>
      <c r="C44" s="350"/>
      <c r="D44" s="350"/>
      <c r="E44" s="350"/>
      <c r="F44" s="350"/>
    </row>
    <row r="45" spans="2:6" ht="30.75" customHeight="1" x14ac:dyDescent="0.2">
      <c r="B45" s="354" t="s">
        <v>294</v>
      </c>
      <c r="C45" s="354"/>
      <c r="D45" s="354"/>
      <c r="E45" s="354"/>
      <c r="F45" s="354"/>
    </row>
    <row r="46" spans="2:6" ht="30.75" customHeight="1" x14ac:dyDescent="0.2">
      <c r="B46" s="354" t="s">
        <v>313</v>
      </c>
      <c r="C46" s="354"/>
      <c r="D46" s="354"/>
      <c r="E46" s="354"/>
      <c r="F46" s="354"/>
    </row>
    <row r="47" spans="2:6" ht="32.25" customHeight="1" x14ac:dyDescent="0.2">
      <c r="B47" s="354" t="s">
        <v>314</v>
      </c>
      <c r="C47" s="354"/>
      <c r="D47" s="354"/>
      <c r="E47" s="354"/>
      <c r="F47" s="354"/>
    </row>
    <row r="48" spans="2:6" ht="31.5" customHeight="1" x14ac:dyDescent="0.2">
      <c r="B48" s="354" t="s">
        <v>315</v>
      </c>
      <c r="C48" s="354"/>
      <c r="D48" s="354"/>
      <c r="E48" s="354"/>
      <c r="F48" s="354"/>
    </row>
    <row r="49" spans="2:6" ht="66" customHeight="1" x14ac:dyDescent="0.2">
      <c r="B49" s="354" t="s">
        <v>316</v>
      </c>
      <c r="C49" s="354"/>
      <c r="D49" s="354"/>
      <c r="E49" s="354"/>
      <c r="F49" s="354"/>
    </row>
    <row r="50" spans="2:6" ht="45" customHeight="1" x14ac:dyDescent="0.2">
      <c r="B50" s="354" t="s">
        <v>317</v>
      </c>
      <c r="C50" s="354"/>
      <c r="D50" s="354"/>
      <c r="E50" s="354"/>
      <c r="F50" s="354"/>
    </row>
    <row r="51" spans="2:6" ht="46.5" customHeight="1" x14ac:dyDescent="0.2">
      <c r="B51" s="354" t="s">
        <v>518</v>
      </c>
      <c r="C51" s="354"/>
      <c r="D51" s="354"/>
      <c r="E51" s="354"/>
      <c r="F51" s="354"/>
    </row>
    <row r="52" spans="2:6" x14ac:dyDescent="0.2">
      <c r="B52" s="350"/>
      <c r="C52" s="350"/>
      <c r="D52" s="350"/>
      <c r="E52" s="350"/>
      <c r="F52" s="350"/>
    </row>
    <row r="53" spans="2:6" ht="15" x14ac:dyDescent="0.2">
      <c r="B53" s="362" t="s">
        <v>318</v>
      </c>
      <c r="C53" s="362"/>
      <c r="D53" s="362"/>
      <c r="E53" s="362"/>
      <c r="F53" s="362"/>
    </row>
    <row r="54" spans="2:6" ht="64.5" customHeight="1" x14ac:dyDescent="0.2">
      <c r="B54" s="354" t="s">
        <v>295</v>
      </c>
      <c r="C54" s="354"/>
      <c r="D54" s="354"/>
      <c r="E54" s="354"/>
      <c r="F54" s="354"/>
    </row>
    <row r="55" spans="2:6" x14ac:dyDescent="0.2">
      <c r="B55" s="350"/>
      <c r="C55" s="350"/>
      <c r="D55" s="350"/>
      <c r="E55" s="350"/>
      <c r="F55" s="350"/>
    </row>
    <row r="56" spans="2:6" ht="17.25" x14ac:dyDescent="0.2">
      <c r="B56" s="362" t="s">
        <v>319</v>
      </c>
      <c r="C56" s="362"/>
      <c r="D56" s="362"/>
      <c r="E56" s="362"/>
      <c r="F56" s="362"/>
    </row>
    <row r="57" spans="2:6" ht="33.75" customHeight="1" x14ac:dyDescent="0.2">
      <c r="B57" s="354" t="s">
        <v>340</v>
      </c>
      <c r="C57" s="354"/>
      <c r="D57" s="354"/>
      <c r="E57" s="354"/>
      <c r="F57" s="354"/>
    </row>
    <row r="58" spans="2:6" ht="17.25" customHeight="1" x14ac:dyDescent="0.2">
      <c r="B58" s="365">
        <f>+'Opsomming &amp; verskansing'!E25</f>
        <v>0</v>
      </c>
      <c r="C58" s="366"/>
      <c r="D58" s="367" t="s">
        <v>341</v>
      </c>
      <c r="E58" s="367"/>
      <c r="F58" s="172"/>
    </row>
    <row r="59" spans="2:6" ht="16.5" x14ac:dyDescent="0.2">
      <c r="B59" s="350" t="s">
        <v>320</v>
      </c>
      <c r="C59" s="350"/>
      <c r="D59" s="350"/>
      <c r="E59" s="350"/>
      <c r="F59" s="350"/>
    </row>
    <row r="60" spans="2:6" ht="34.5" customHeight="1" x14ac:dyDescent="0.2">
      <c r="B60" s="354" t="s">
        <v>296</v>
      </c>
      <c r="C60" s="354"/>
      <c r="D60" s="354"/>
      <c r="E60" s="354"/>
      <c r="F60" s="354"/>
    </row>
    <row r="61" spans="2:6" ht="33.75" customHeight="1" x14ac:dyDescent="0.2">
      <c r="B61" s="354" t="s">
        <v>321</v>
      </c>
      <c r="C61" s="354"/>
      <c r="D61" s="354"/>
      <c r="E61" s="354"/>
      <c r="F61" s="354"/>
    </row>
    <row r="62" spans="2:6" ht="68.25" customHeight="1" x14ac:dyDescent="0.2">
      <c r="B62" s="354" t="s">
        <v>519</v>
      </c>
      <c r="C62" s="354"/>
      <c r="D62" s="354"/>
      <c r="E62" s="354"/>
      <c r="F62" s="354"/>
    </row>
    <row r="63" spans="2:6" ht="47.25" customHeight="1" x14ac:dyDescent="0.2">
      <c r="B63" s="354" t="s">
        <v>322</v>
      </c>
      <c r="C63" s="354"/>
      <c r="D63" s="354"/>
      <c r="E63" s="354"/>
      <c r="F63" s="354"/>
    </row>
    <row r="64" spans="2:6" x14ac:dyDescent="0.2">
      <c r="B64" s="350"/>
      <c r="C64" s="350"/>
      <c r="D64" s="350"/>
      <c r="E64" s="350"/>
      <c r="F64" s="350"/>
    </row>
    <row r="65" spans="2:6" ht="15" x14ac:dyDescent="0.2">
      <c r="B65" s="362" t="s">
        <v>323</v>
      </c>
      <c r="C65" s="362"/>
      <c r="D65" s="362"/>
      <c r="E65" s="362"/>
      <c r="F65" s="362"/>
    </row>
    <row r="66" spans="2:6" ht="15" x14ac:dyDescent="0.2">
      <c r="B66" s="350" t="s">
        <v>324</v>
      </c>
      <c r="C66" s="350"/>
      <c r="D66" s="350"/>
      <c r="E66" s="350"/>
      <c r="F66" s="350"/>
    </row>
    <row r="67" spans="2:6" ht="59.25" customHeight="1" x14ac:dyDescent="0.2">
      <c r="B67" s="354" t="s">
        <v>325</v>
      </c>
      <c r="C67" s="354"/>
      <c r="D67" s="354"/>
      <c r="E67" s="354"/>
      <c r="F67" s="354"/>
    </row>
    <row r="68" spans="2:6" ht="42.75" customHeight="1" x14ac:dyDescent="0.2">
      <c r="B68" s="358">
        <f>+Plaasinligting!E13</f>
        <v>0</v>
      </c>
      <c r="C68" s="358"/>
      <c r="E68" s="356">
        <f>+Plaasinligting!E15</f>
        <v>0</v>
      </c>
      <c r="F68" s="356"/>
    </row>
    <row r="69" spans="2:6" ht="4.5" customHeight="1" x14ac:dyDescent="0.2">
      <c r="B69" s="175"/>
      <c r="C69" s="176"/>
      <c r="E69" s="176"/>
      <c r="F69" s="176"/>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customHeight="1" x14ac:dyDescent="0.2"/>
    <row r="76" spans="2:6" ht="27.75" customHeight="1" x14ac:dyDescent="0.2"/>
    <row r="77" spans="2:6" ht="27.75" customHeight="1" x14ac:dyDescent="0.2">
      <c r="B77" s="359" t="s">
        <v>523</v>
      </c>
      <c r="C77" s="359"/>
      <c r="E77" s="359" t="s">
        <v>381</v>
      </c>
      <c r="F77" s="359"/>
    </row>
    <row r="78" spans="2:6" ht="27.75" customHeight="1" x14ac:dyDescent="0.2">
      <c r="B78" s="359"/>
      <c r="C78" s="359"/>
      <c r="E78" s="359"/>
      <c r="F78" s="359"/>
    </row>
    <row r="79" spans="2:6" x14ac:dyDescent="0.2">
      <c r="B79" s="359"/>
      <c r="C79" s="359"/>
      <c r="D79" s="353"/>
      <c r="E79" s="359"/>
      <c r="F79" s="359"/>
    </row>
    <row r="80" spans="2:6" x14ac:dyDescent="0.2">
      <c r="B80" s="359"/>
      <c r="C80" s="359"/>
      <c r="D80" s="353"/>
      <c r="E80" s="359"/>
      <c r="F80" s="359"/>
    </row>
    <row r="82" spans="2:6" ht="29.25" customHeight="1" x14ac:dyDescent="0.2">
      <c r="B82" s="354" t="s">
        <v>326</v>
      </c>
      <c r="C82" s="354"/>
      <c r="D82" s="354"/>
      <c r="E82" s="354"/>
      <c r="F82" s="354"/>
    </row>
    <row r="83" spans="2:6" ht="43.5" customHeight="1" x14ac:dyDescent="0.2">
      <c r="B83" s="354" t="s">
        <v>327</v>
      </c>
      <c r="C83" s="354"/>
      <c r="D83" s="354"/>
      <c r="E83" s="354"/>
      <c r="F83" s="354"/>
    </row>
    <row r="84" spans="2:6" ht="29.25" customHeight="1" x14ac:dyDescent="0.2">
      <c r="B84" s="354" t="s">
        <v>328</v>
      </c>
      <c r="C84" s="354"/>
      <c r="D84" s="354"/>
      <c r="E84" s="354"/>
      <c r="F84" s="354"/>
    </row>
    <row r="85" spans="2:6" ht="45.75" customHeight="1" x14ac:dyDescent="0.2">
      <c r="B85" s="354" t="s">
        <v>329</v>
      </c>
      <c r="C85" s="354"/>
      <c r="D85" s="354"/>
      <c r="E85" s="354"/>
      <c r="F85" s="354"/>
    </row>
    <row r="86" spans="2:6" ht="18" customHeight="1" x14ac:dyDescent="0.2">
      <c r="B86" s="172"/>
      <c r="C86" s="172"/>
      <c r="D86" s="172"/>
      <c r="E86" s="172"/>
      <c r="F86" s="172"/>
    </row>
    <row r="87" spans="2:6" ht="15" x14ac:dyDescent="0.2">
      <c r="B87" s="350" t="s">
        <v>330</v>
      </c>
      <c r="C87" s="350"/>
      <c r="D87" s="350"/>
      <c r="E87" s="350"/>
      <c r="F87" s="350"/>
    </row>
    <row r="88" spans="2:6" x14ac:dyDescent="0.2">
      <c r="B88" s="350" t="s">
        <v>297</v>
      </c>
      <c r="C88" s="350"/>
      <c r="D88" s="350"/>
      <c r="E88" s="350"/>
      <c r="F88" s="350"/>
    </row>
    <row r="89" spans="2:6" ht="15" x14ac:dyDescent="0.2">
      <c r="B89" s="350" t="s">
        <v>331</v>
      </c>
      <c r="C89" s="350"/>
      <c r="D89" s="350"/>
      <c r="E89" s="350"/>
      <c r="F89" s="350"/>
    </row>
    <row r="90" spans="2:6" ht="46.5" customHeight="1" x14ac:dyDescent="0.2">
      <c r="B90" s="354" t="s">
        <v>298</v>
      </c>
      <c r="C90" s="354"/>
      <c r="D90" s="354"/>
      <c r="E90" s="354"/>
      <c r="F90" s="354"/>
    </row>
    <row r="91" spans="2:6" ht="15" x14ac:dyDescent="0.2">
      <c r="B91" s="350" t="s">
        <v>332</v>
      </c>
      <c r="C91" s="350"/>
      <c r="D91" s="350"/>
      <c r="E91" s="350"/>
      <c r="F91" s="350"/>
    </row>
    <row r="92" spans="2:6" x14ac:dyDescent="0.2">
      <c r="B92" s="350" t="s">
        <v>299</v>
      </c>
      <c r="C92" s="350"/>
      <c r="D92" s="350"/>
      <c r="E92" s="350"/>
      <c r="F92" s="350"/>
    </row>
    <row r="93" spans="2:6" ht="15" x14ac:dyDescent="0.2">
      <c r="B93" s="350" t="s">
        <v>333</v>
      </c>
      <c r="C93" s="350"/>
      <c r="D93" s="350"/>
      <c r="E93" s="350"/>
      <c r="F93" s="350"/>
    </row>
    <row r="94" spans="2:6" ht="45.75" customHeight="1" x14ac:dyDescent="0.2">
      <c r="B94" s="354" t="s">
        <v>300</v>
      </c>
      <c r="C94" s="354"/>
      <c r="D94" s="354"/>
      <c r="E94" s="354"/>
      <c r="F94" s="354"/>
    </row>
    <row r="95" spans="2:6" ht="15" x14ac:dyDescent="0.2">
      <c r="B95" s="350" t="s">
        <v>334</v>
      </c>
      <c r="C95" s="350"/>
      <c r="D95" s="350"/>
      <c r="E95" s="350"/>
      <c r="F95" s="350"/>
    </row>
    <row r="96" spans="2:6" ht="28.5" customHeight="1" x14ac:dyDescent="0.2">
      <c r="B96" s="354" t="s">
        <v>301</v>
      </c>
      <c r="C96" s="354"/>
      <c r="D96" s="354"/>
      <c r="E96" s="354"/>
      <c r="F96" s="354"/>
    </row>
    <row r="99" spans="2:6" ht="15" x14ac:dyDescent="0.2">
      <c r="B99" s="362" t="s">
        <v>335</v>
      </c>
      <c r="C99" s="362"/>
      <c r="D99" s="362"/>
      <c r="E99" s="362"/>
      <c r="F99" s="362"/>
    </row>
    <row r="100" spans="2:6" ht="21.75" customHeight="1" x14ac:dyDescent="0.2">
      <c r="B100" s="350" t="s">
        <v>336</v>
      </c>
      <c r="C100" s="350"/>
      <c r="D100" s="350"/>
      <c r="E100" s="350"/>
      <c r="F100" s="350"/>
    </row>
    <row r="101" spans="2:6" ht="19.5" customHeight="1" x14ac:dyDescent="0.2">
      <c r="C101" s="356">
        <f>+Plaasinligting!E13</f>
        <v>0</v>
      </c>
      <c r="D101" s="356"/>
    </row>
    <row r="102" spans="2:6" ht="19.5" customHeight="1" x14ac:dyDescent="0.2">
      <c r="B102" s="350" t="s">
        <v>337</v>
      </c>
      <c r="C102" s="350"/>
      <c r="D102" s="350"/>
      <c r="E102" s="350"/>
      <c r="F102" s="350"/>
    </row>
    <row r="103" spans="2:6" ht="19.5" customHeight="1" x14ac:dyDescent="0.2">
      <c r="C103" s="360">
        <f>+Plaasinligting!I57</f>
        <v>0</v>
      </c>
      <c r="D103" s="360"/>
    </row>
    <row r="104" spans="2:6" ht="19.5" customHeight="1" x14ac:dyDescent="0.2">
      <c r="B104" s="350" t="s">
        <v>520</v>
      </c>
      <c r="C104" s="350"/>
      <c r="D104" s="350"/>
      <c r="E104" s="350"/>
      <c r="F104" s="350"/>
    </row>
    <row r="105" spans="2:6" ht="19.5" customHeight="1" x14ac:dyDescent="0.2">
      <c r="C105" s="355"/>
      <c r="D105" s="355"/>
    </row>
    <row r="106" spans="2:6" ht="19.5" customHeight="1" x14ac:dyDescent="0.2">
      <c r="B106" s="350" t="s">
        <v>338</v>
      </c>
      <c r="C106" s="350"/>
      <c r="D106" s="350"/>
      <c r="E106" s="350"/>
      <c r="F106" s="350"/>
    </row>
    <row r="107" spans="2:6" ht="19.5" customHeight="1" x14ac:dyDescent="0.2">
      <c r="C107" s="361">
        <f>+'Opsomming &amp; verskansing'!E21</f>
        <v>0</v>
      </c>
      <c r="D107" s="361"/>
    </row>
    <row r="108" spans="2:6" ht="19.5" customHeight="1" x14ac:dyDescent="0.2">
      <c r="B108" s="350" t="s">
        <v>339</v>
      </c>
      <c r="C108" s="350"/>
      <c r="D108" s="350"/>
      <c r="E108" s="350"/>
      <c r="F108" s="350"/>
    </row>
    <row r="109" spans="2:6" ht="19.5" customHeight="1" x14ac:dyDescent="0.2">
      <c r="C109" s="352">
        <f>+'Opsomming &amp; verskansing'!E25</f>
        <v>0</v>
      </c>
      <c r="D109" s="356"/>
      <c r="E109" s="174" t="s">
        <v>342</v>
      </c>
    </row>
    <row r="110" spans="2:6" ht="16.5" customHeight="1" x14ac:dyDescent="0.2">
      <c r="B110" s="350" t="s">
        <v>521</v>
      </c>
      <c r="C110" s="350"/>
      <c r="D110" s="350"/>
      <c r="E110" s="350"/>
      <c r="F110" s="350"/>
    </row>
    <row r="111" spans="2:6" ht="16.5" customHeight="1" x14ac:dyDescent="0.2">
      <c r="B111" s="159"/>
      <c r="C111" s="351">
        <f>+Plaasinligting!E35</f>
        <v>0</v>
      </c>
      <c r="D111" s="351"/>
      <c r="E111" s="159"/>
      <c r="F111" s="159"/>
    </row>
    <row r="112" spans="2:6" ht="16.5" customHeight="1" x14ac:dyDescent="0.2">
      <c r="B112" s="350" t="s">
        <v>522</v>
      </c>
      <c r="C112" s="350"/>
      <c r="D112" s="350"/>
      <c r="E112" s="350"/>
      <c r="F112" s="350"/>
    </row>
    <row r="113" spans="2:6" ht="16.5" customHeight="1" x14ac:dyDescent="0.2">
      <c r="B113" s="159"/>
      <c r="C113" s="352">
        <f>+'Opsomming &amp; verskansing'!E23</f>
        <v>0</v>
      </c>
      <c r="D113" s="352"/>
      <c r="E113" s="159"/>
      <c r="F113" s="159"/>
    </row>
    <row r="114" spans="2:6" ht="16.5" customHeight="1" x14ac:dyDescent="0.2"/>
    <row r="115" spans="2:6" ht="16.5" customHeight="1" x14ac:dyDescent="0.2">
      <c r="B115" s="177" t="s">
        <v>343</v>
      </c>
      <c r="C115" s="356"/>
      <c r="D115" s="356"/>
    </row>
    <row r="116" spans="2:6" ht="16.5" customHeight="1" x14ac:dyDescent="0.2">
      <c r="B116" s="177" t="s">
        <v>344</v>
      </c>
      <c r="C116" s="360"/>
      <c r="D116" s="360"/>
      <c r="E116" s="174">
        <v>2013</v>
      </c>
    </row>
    <row r="117" spans="2:6" ht="16.5" customHeight="1" x14ac:dyDescent="0.25">
      <c r="C117" s="167" t="s">
        <v>302</v>
      </c>
    </row>
    <row r="118" spans="2:6" ht="16.5" customHeight="1" x14ac:dyDescent="0.2">
      <c r="B118" s="159"/>
      <c r="C118" s="159"/>
      <c r="D118" s="159"/>
      <c r="E118" s="159"/>
      <c r="F118" s="159"/>
    </row>
    <row r="119" spans="2:6" ht="16.5" hidden="1" customHeight="1" x14ac:dyDescent="0.2">
      <c r="B119" s="302"/>
      <c r="C119" s="357"/>
      <c r="D119" s="357"/>
      <c r="E119" s="303"/>
      <c r="F119" s="159"/>
    </row>
    <row r="120" spans="2:6" ht="16.5" hidden="1" customHeight="1" x14ac:dyDescent="0.2">
      <c r="B120" s="302"/>
      <c r="C120" s="355"/>
      <c r="D120" s="355"/>
      <c r="E120" s="303"/>
      <c r="F120" s="159"/>
    </row>
    <row r="121" spans="2:6" ht="16.5" hidden="1" customHeight="1" x14ac:dyDescent="0.25">
      <c r="B121" s="304"/>
      <c r="C121" s="305"/>
      <c r="D121" s="303"/>
      <c r="E121" s="303"/>
      <c r="F121" s="159"/>
    </row>
    <row r="122" spans="2:6" ht="16.5" hidden="1" customHeight="1" x14ac:dyDescent="0.2">
      <c r="B122" s="306"/>
      <c r="C122" s="306"/>
      <c r="D122" s="306"/>
      <c r="E122" s="306"/>
      <c r="F122" s="159"/>
    </row>
    <row r="123" spans="2:6" ht="16.5" hidden="1" customHeight="1" x14ac:dyDescent="0.2">
      <c r="B123" s="159"/>
      <c r="C123" s="159"/>
      <c r="D123" s="159"/>
      <c r="E123" s="159"/>
      <c r="F123" s="159"/>
    </row>
    <row r="124" spans="2:6" ht="16.5" customHeight="1" x14ac:dyDescent="0.2">
      <c r="B124" s="350" t="s">
        <v>303</v>
      </c>
      <c r="C124" s="350"/>
      <c r="D124" s="350"/>
      <c r="E124" s="350"/>
      <c r="F124" s="350"/>
    </row>
    <row r="125" spans="2:6" ht="16.5" customHeight="1" x14ac:dyDescent="0.2">
      <c r="B125" s="256"/>
      <c r="C125" s="256"/>
      <c r="D125" s="256"/>
      <c r="E125" s="256"/>
      <c r="F125" s="256"/>
    </row>
    <row r="126" spans="2:6" ht="16.5" customHeight="1" x14ac:dyDescent="0.2">
      <c r="B126" s="256"/>
      <c r="C126" s="256"/>
      <c r="D126" s="256"/>
      <c r="E126" s="256"/>
      <c r="F126" s="256"/>
    </row>
    <row r="127" spans="2:6" ht="16.5" customHeight="1" x14ac:dyDescent="0.2">
      <c r="B127" s="256"/>
      <c r="C127" s="256"/>
      <c r="D127" s="256"/>
      <c r="E127" s="256"/>
      <c r="F127" s="256"/>
    </row>
    <row r="128" spans="2:6" ht="16.5" customHeight="1" x14ac:dyDescent="0.2">
      <c r="E128" s="174" t="s">
        <v>439</v>
      </c>
    </row>
    <row r="129" spans="1:6" ht="6" customHeight="1" x14ac:dyDescent="0.2">
      <c r="A129" s="181"/>
      <c r="B129" s="182"/>
      <c r="C129" s="183"/>
      <c r="D129" s="183"/>
      <c r="E129" s="183"/>
    </row>
    <row r="130" spans="1:6" ht="16.5" customHeight="1" x14ac:dyDescent="0.2"/>
    <row r="133" spans="1:6" x14ac:dyDescent="0.2">
      <c r="F133" s="248">
        <f>+C101</f>
        <v>0</v>
      </c>
    </row>
  </sheetData>
  <mergeCells count="99">
    <mergeCell ref="B8:F8"/>
    <mergeCell ref="B9:F9"/>
    <mergeCell ref="B10:F10"/>
    <mergeCell ref="B12:F12"/>
    <mergeCell ref="B13:F13"/>
    <mergeCell ref="C11:E11"/>
    <mergeCell ref="B29:F29"/>
    <mergeCell ref="B25:F25"/>
    <mergeCell ref="B28:F28"/>
    <mergeCell ref="B27:F27"/>
    <mergeCell ref="B14:F14"/>
    <mergeCell ref="B15:F15"/>
    <mergeCell ref="B16:F16"/>
    <mergeCell ref="B17:F17"/>
    <mergeCell ref="B18:F18"/>
    <mergeCell ref="B20:F20"/>
    <mergeCell ref="B21:F21"/>
    <mergeCell ref="B22:F22"/>
    <mergeCell ref="B23:F23"/>
    <mergeCell ref="B26:F26"/>
    <mergeCell ref="B37:F37"/>
    <mergeCell ref="B39:F39"/>
    <mergeCell ref="B40:F40"/>
    <mergeCell ref="B42:F42"/>
    <mergeCell ref="B30:F30"/>
    <mergeCell ref="B32:F32"/>
    <mergeCell ref="B33:F33"/>
    <mergeCell ref="B34:F34"/>
    <mergeCell ref="B35:F35"/>
    <mergeCell ref="B36:F36"/>
    <mergeCell ref="B31:F31"/>
    <mergeCell ref="B54:F54"/>
    <mergeCell ref="B43:F43"/>
    <mergeCell ref="B44:F44"/>
    <mergeCell ref="B45:F45"/>
    <mergeCell ref="B46:F46"/>
    <mergeCell ref="B47:F47"/>
    <mergeCell ref="B48:F48"/>
    <mergeCell ref="B49:F49"/>
    <mergeCell ref="B50:F50"/>
    <mergeCell ref="B51:F51"/>
    <mergeCell ref="B52:F52"/>
    <mergeCell ref="B53:F53"/>
    <mergeCell ref="B67:F67"/>
    <mergeCell ref="B55:F55"/>
    <mergeCell ref="B56:F56"/>
    <mergeCell ref="B57:F57"/>
    <mergeCell ref="B59:F59"/>
    <mergeCell ref="B60:F60"/>
    <mergeCell ref="B61:F61"/>
    <mergeCell ref="B62:F62"/>
    <mergeCell ref="B63:F63"/>
    <mergeCell ref="B64:F64"/>
    <mergeCell ref="B65:F65"/>
    <mergeCell ref="B66:F66"/>
    <mergeCell ref="B124:F124"/>
    <mergeCell ref="B19:F19"/>
    <mergeCell ref="C41:E41"/>
    <mergeCell ref="C24:E24"/>
    <mergeCell ref="B58:C58"/>
    <mergeCell ref="D58:E58"/>
    <mergeCell ref="E77:F80"/>
    <mergeCell ref="B108:F108"/>
    <mergeCell ref="C116:D116"/>
    <mergeCell ref="B102:F102"/>
    <mergeCell ref="B104:F104"/>
    <mergeCell ref="B106:F106"/>
    <mergeCell ref="B93:F93"/>
    <mergeCell ref="B94:F94"/>
    <mergeCell ref="B95:F95"/>
    <mergeCell ref="B96:F96"/>
    <mergeCell ref="C120:D120"/>
    <mergeCell ref="C115:D115"/>
    <mergeCell ref="C119:D119"/>
    <mergeCell ref="B68:C68"/>
    <mergeCell ref="E68:F68"/>
    <mergeCell ref="B77:C80"/>
    <mergeCell ref="C101:D101"/>
    <mergeCell ref="C103:D103"/>
    <mergeCell ref="C105:D105"/>
    <mergeCell ref="C107:D107"/>
    <mergeCell ref="C109:D109"/>
    <mergeCell ref="B99:F99"/>
    <mergeCell ref="B100:F100"/>
    <mergeCell ref="B89:F89"/>
    <mergeCell ref="B90:F90"/>
    <mergeCell ref="B91:F91"/>
    <mergeCell ref="B110:F110"/>
    <mergeCell ref="C111:D111"/>
    <mergeCell ref="B112:F112"/>
    <mergeCell ref="C113:D113"/>
    <mergeCell ref="D79:D80"/>
    <mergeCell ref="B92:F92"/>
    <mergeCell ref="B82:F82"/>
    <mergeCell ref="B83:F83"/>
    <mergeCell ref="B84:F84"/>
    <mergeCell ref="B85:F85"/>
    <mergeCell ref="B87:F87"/>
    <mergeCell ref="B88:F88"/>
  </mergeCells>
  <pageMargins left="0.7" right="0.7" top="0.75" bottom="0.75" header="0.3" footer="0.3"/>
  <pageSetup paperSize="9" orientation="portrait" r:id="rId1"/>
  <customProperties>
    <customPr name="SSCSheetTrackingNo"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topLeftCell="A19" workbookViewId="0">
      <selection activeCell="H47" sqref="H47"/>
    </sheetView>
  </sheetViews>
  <sheetFormatPr defaultRowHeight="15" x14ac:dyDescent="0.25"/>
  <sheetData/>
  <pageMargins left="0.7" right="0.7" top="0.75" bottom="0.75" header="0.3" footer="0.3"/>
  <customProperties>
    <customPr name="SSCSheetTrackingNo"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113</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0</v>
      </c>
    </row>
    <row r="11" spans="1:14" x14ac:dyDescent="0.25">
      <c r="A11" s="28"/>
      <c r="B11" s="385" t="e">
        <f>+#REF!</f>
        <v>#REF!</v>
      </c>
      <c r="C11" s="386"/>
      <c r="F11" s="27" t="s">
        <v>83</v>
      </c>
      <c r="G11" s="385" t="e">
        <f>+#REF!</f>
        <v>#REF!</v>
      </c>
      <c r="H11" s="386"/>
      <c r="J11" s="387" t="str">
        <f>+A42</f>
        <v>Voor-opkoms (met plant)</v>
      </c>
      <c r="K11" s="388"/>
      <c r="L11" s="22">
        <f>+L44</f>
        <v>0</v>
      </c>
    </row>
    <row r="12" spans="1:14" x14ac:dyDescent="0.25">
      <c r="A12" s="27" t="s">
        <v>45</v>
      </c>
      <c r="B12" s="385" t="e">
        <f>+#REF!</f>
        <v>#REF!</v>
      </c>
      <c r="C12" s="386"/>
      <c r="F12" s="27" t="s">
        <v>84</v>
      </c>
      <c r="G12" s="385" t="e">
        <f>+#REF!</f>
        <v>#REF!</v>
      </c>
      <c r="H12" s="386"/>
      <c r="J12" s="387" t="str">
        <f>+A53</f>
        <v>Na-opkoms</v>
      </c>
      <c r="K12" s="388"/>
      <c r="L12" s="22">
        <f>+L55</f>
        <v>0</v>
      </c>
    </row>
    <row r="13" spans="1:14" x14ac:dyDescent="0.25">
      <c r="A13" s="27" t="s">
        <v>41</v>
      </c>
      <c r="B13" s="385" t="e">
        <f>+#REF!</f>
        <v>#REF!</v>
      </c>
      <c r="C13" s="386"/>
      <c r="F13" s="27" t="s">
        <v>85</v>
      </c>
      <c r="G13" s="385" t="e">
        <f>+#REF!</f>
        <v>#REF!</v>
      </c>
      <c r="H13" s="386"/>
      <c r="J13" s="387" t="str">
        <f>+A66</f>
        <v>Ander</v>
      </c>
      <c r="K13" s="388"/>
      <c r="L13" s="22">
        <f>+L68</f>
        <v>0</v>
      </c>
    </row>
    <row r="14" spans="1:14" ht="15.75" thickBot="1" x14ac:dyDescent="0.3">
      <c r="A14" s="27" t="s">
        <v>42</v>
      </c>
      <c r="B14" s="385" t="e">
        <f>+#REF!</f>
        <v>#REF!</v>
      </c>
      <c r="C14" s="386"/>
      <c r="F14" s="27" t="s">
        <v>86</v>
      </c>
      <c r="G14" s="385" t="e">
        <f>+#REF!</f>
        <v>#REF!</v>
      </c>
      <c r="H14" s="386"/>
      <c r="J14" s="389" t="s">
        <v>55</v>
      </c>
      <c r="K14" s="390"/>
      <c r="L14" s="24">
        <f>SUM(L9:L13)</f>
        <v>8500</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932.6733333333334</v>
      </c>
      <c r="N16" s="60" t="e">
        <f>+L14/L18</f>
        <v>#DIV/0!</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141</v>
      </c>
      <c r="B33" s="3">
        <v>1.5</v>
      </c>
      <c r="C33" s="4">
        <v>1</v>
      </c>
      <c r="D33" s="41">
        <f>+L18*B33*C33</f>
        <v>0</v>
      </c>
      <c r="E33" s="5">
        <v>48</v>
      </c>
      <c r="F33" s="42">
        <f>+B33*C33*E33</f>
        <v>72</v>
      </c>
      <c r="G33" s="415">
        <f>SUM(F33:F40)</f>
        <v>108.6</v>
      </c>
      <c r="H33" s="6">
        <v>25</v>
      </c>
      <c r="I33" s="43">
        <f t="shared" ref="I33:I40" si="11">+IFERROR(ROUNDUP(D33/H33,0),0)</f>
        <v>0</v>
      </c>
      <c r="J33" s="42">
        <f>+E33*H33</f>
        <v>1200</v>
      </c>
      <c r="K33" s="42">
        <f t="shared" ref="K33:K40" si="12">+I33*J33</f>
        <v>0</v>
      </c>
      <c r="L33" s="4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142</v>
      </c>
      <c r="B34" s="8">
        <v>1.5</v>
      </c>
      <c r="C34" s="9">
        <v>1</v>
      </c>
      <c r="D34" s="44">
        <f>+L18*B34*C34</f>
        <v>0</v>
      </c>
      <c r="E34" s="10">
        <v>11</v>
      </c>
      <c r="F34" s="45">
        <f t="shared" ref="F34:F40" si="18">+B34*C34*E34</f>
        <v>16.5</v>
      </c>
      <c r="G34" s="416"/>
      <c r="H34" s="11">
        <v>20</v>
      </c>
      <c r="I34" s="46">
        <f t="shared" si="11"/>
        <v>0</v>
      </c>
      <c r="J34" s="45">
        <f>+E34*H34</f>
        <v>220</v>
      </c>
      <c r="K34" s="45">
        <f t="shared" si="12"/>
        <v>0</v>
      </c>
      <c r="L34" s="4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143</v>
      </c>
      <c r="B35" s="8">
        <v>0.3</v>
      </c>
      <c r="C35" s="9">
        <v>1</v>
      </c>
      <c r="D35" s="44">
        <f>+L18*B35*C35</f>
        <v>0</v>
      </c>
      <c r="E35" s="10">
        <v>67</v>
      </c>
      <c r="F35" s="45">
        <f t="shared" si="18"/>
        <v>20.099999999999998</v>
      </c>
      <c r="G35" s="416"/>
      <c r="H35" s="11">
        <v>20</v>
      </c>
      <c r="I35" s="46">
        <f t="shared" si="11"/>
        <v>0</v>
      </c>
      <c r="J35" s="45">
        <f>+E35*H35</f>
        <v>1340</v>
      </c>
      <c r="K35" s="45">
        <f t="shared" si="12"/>
        <v>0</v>
      </c>
      <c r="L35" s="4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141</v>
      </c>
      <c r="B44" s="3">
        <v>1.7</v>
      </c>
      <c r="C44" s="4">
        <v>1</v>
      </c>
      <c r="D44" s="41">
        <f t="shared" ref="D44:D51" si="23">+$L$18*B44*C44</f>
        <v>0</v>
      </c>
      <c r="E44" s="5">
        <v>78</v>
      </c>
      <c r="F44" s="42">
        <f>+B44*C44*E44</f>
        <v>132.6</v>
      </c>
      <c r="G44" s="415">
        <f>SUM(F44:F51)</f>
        <v>337</v>
      </c>
      <c r="H44" s="6">
        <v>20</v>
      </c>
      <c r="I44" s="43">
        <f t="shared" ref="I44:I51" si="24">+IFERROR(ROUNDUP(D44/H44,0),0)</f>
        <v>0</v>
      </c>
      <c r="J44" s="42">
        <f>+E44*H44</f>
        <v>1560</v>
      </c>
      <c r="K44" s="42">
        <f>+I44*J44</f>
        <v>0</v>
      </c>
      <c r="L44" s="4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142</v>
      </c>
      <c r="B45" s="8">
        <v>7.3</v>
      </c>
      <c r="C45" s="9">
        <f>+C44</f>
        <v>1</v>
      </c>
      <c r="D45" s="44">
        <f t="shared" si="23"/>
        <v>0</v>
      </c>
      <c r="E45" s="10">
        <v>28</v>
      </c>
      <c r="F45" s="45">
        <f t="shared" ref="F45:F51" si="30">+B45*C45*E45</f>
        <v>204.4</v>
      </c>
      <c r="G45" s="416"/>
      <c r="H45" s="11">
        <v>18</v>
      </c>
      <c r="I45" s="46">
        <f t="shared" si="24"/>
        <v>0</v>
      </c>
      <c r="J45" s="45">
        <f t="shared" ref="J45:J51" si="31">+E45*H45</f>
        <v>504</v>
      </c>
      <c r="K45" s="45">
        <f t="shared" ref="K45:K51" si="32">+I45*J45</f>
        <v>0</v>
      </c>
      <c r="L45" s="4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141</v>
      </c>
      <c r="B55" s="3">
        <v>2</v>
      </c>
      <c r="C55" s="4">
        <v>1</v>
      </c>
      <c r="D55" s="41">
        <f>+L18*B55*C55</f>
        <v>0</v>
      </c>
      <c r="E55" s="5">
        <v>69</v>
      </c>
      <c r="F55" s="42">
        <f>+B55*C55*E55</f>
        <v>138</v>
      </c>
      <c r="G55" s="415">
        <f>SUM(F55:F64)</f>
        <v>313.20000000000005</v>
      </c>
      <c r="H55" s="6">
        <v>20</v>
      </c>
      <c r="I55" s="43">
        <f t="shared" ref="I55:I64" si="33">+IFERROR(ROUNDUP(D55/H55,0),0)</f>
        <v>0</v>
      </c>
      <c r="J55" s="42">
        <f>+E55*H55</f>
        <v>1380</v>
      </c>
      <c r="K55" s="42">
        <f>+I55*J55</f>
        <v>0</v>
      </c>
      <c r="L55" s="4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142</v>
      </c>
      <c r="B56" s="8">
        <v>0.6</v>
      </c>
      <c r="C56" s="9">
        <f>+C55</f>
        <v>1</v>
      </c>
      <c r="D56" s="44">
        <f>+L18*B56*C56</f>
        <v>0</v>
      </c>
      <c r="E56" s="10">
        <v>148</v>
      </c>
      <c r="F56" s="45">
        <f t="shared" ref="F56:F64" si="39">+B56*C56*E56</f>
        <v>88.8</v>
      </c>
      <c r="G56" s="416"/>
      <c r="H56" s="11">
        <v>20</v>
      </c>
      <c r="I56" s="46">
        <f t="shared" si="33"/>
        <v>0</v>
      </c>
      <c r="J56" s="45">
        <f t="shared" ref="J56:J64" si="40">+E56*H56</f>
        <v>2960</v>
      </c>
      <c r="K56" s="45">
        <f t="shared" ref="K56:K64" si="41">+I56*J56</f>
        <v>0</v>
      </c>
      <c r="L56" s="4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143</v>
      </c>
      <c r="B57" s="8">
        <v>1.8</v>
      </c>
      <c r="C57" s="9">
        <v>1</v>
      </c>
      <c r="D57" s="44">
        <f>L18*B57*C57</f>
        <v>0</v>
      </c>
      <c r="E57" s="10">
        <v>48</v>
      </c>
      <c r="F57" s="45">
        <f t="shared" si="39"/>
        <v>86.4</v>
      </c>
      <c r="G57" s="416"/>
      <c r="H57" s="11">
        <v>25</v>
      </c>
      <c r="I57" s="46">
        <f t="shared" si="33"/>
        <v>0</v>
      </c>
      <c r="J57" s="45">
        <f t="shared" si="40"/>
        <v>1200</v>
      </c>
      <c r="K57" s="45">
        <f t="shared" si="41"/>
        <v>0</v>
      </c>
      <c r="L57" s="4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274.08</v>
      </c>
      <c r="F68" s="42">
        <f>+B68*C68*E68</f>
        <v>137.04</v>
      </c>
      <c r="G68" s="415">
        <f>SUM(F68:F71)</f>
        <v>137.04</v>
      </c>
      <c r="H68" s="6">
        <v>5</v>
      </c>
      <c r="I68" s="43">
        <f t="shared" ref="I68:I71" si="43">+IFERROR(ROUNDUP(D68/H68,0),0)</f>
        <v>0</v>
      </c>
      <c r="J68" s="42">
        <f>+E68*H68</f>
        <v>1370.3999999999999</v>
      </c>
      <c r="K68" s="42">
        <f>+I68*J68</f>
        <v>0</v>
      </c>
      <c r="L68" s="418">
        <f>SUM(K68:K71)</f>
        <v>0</v>
      </c>
      <c r="N68" s="64">
        <f t="shared" si="19"/>
        <v>0</v>
      </c>
      <c r="O68" s="65">
        <f t="shared" si="20"/>
        <v>0</v>
      </c>
      <c r="P68" s="66">
        <f t="shared" ref="P68:P71" si="44">+IFERROR(K68/N68,0)</f>
        <v>0</v>
      </c>
      <c r="Q68" s="66">
        <f t="shared" ref="Q68:Q71" si="45">+IFERROR(K68/O68,0)</f>
        <v>0</v>
      </c>
      <c r="R68" s="67">
        <f t="shared" ref="R68:R71" si="46">+B68*C68*E68</f>
        <v>137.04</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114</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0</v>
      </c>
    </row>
    <row r="11" spans="1:14" x14ac:dyDescent="0.25">
      <c r="A11" s="28"/>
      <c r="B11" s="385" t="e">
        <f>+#REF!</f>
        <v>#REF!</v>
      </c>
      <c r="C11" s="386"/>
      <c r="F11" s="27" t="s">
        <v>83</v>
      </c>
      <c r="G11" s="385" t="e">
        <f>+#REF!</f>
        <v>#REF!</v>
      </c>
      <c r="H11" s="386"/>
      <c r="J11" s="387" t="str">
        <f>+A42</f>
        <v>Voor-opkoms (met plant)</v>
      </c>
      <c r="K11" s="388"/>
      <c r="L11" s="22">
        <f>+L44</f>
        <v>0</v>
      </c>
    </row>
    <row r="12" spans="1:14" x14ac:dyDescent="0.25">
      <c r="A12" s="27" t="s">
        <v>45</v>
      </c>
      <c r="B12" s="385" t="e">
        <f>+#REF!</f>
        <v>#REF!</v>
      </c>
      <c r="C12" s="386"/>
      <c r="F12" s="27" t="s">
        <v>84</v>
      </c>
      <c r="G12" s="385" t="e">
        <f>+#REF!</f>
        <v>#REF!</v>
      </c>
      <c r="H12" s="386"/>
      <c r="J12" s="387" t="str">
        <f>+A53</f>
        <v>Na-opkoms</v>
      </c>
      <c r="K12" s="388"/>
      <c r="L12" s="22">
        <f>+L55</f>
        <v>0</v>
      </c>
    </row>
    <row r="13" spans="1:14" x14ac:dyDescent="0.25">
      <c r="A13" s="27" t="s">
        <v>41</v>
      </c>
      <c r="B13" s="385" t="e">
        <f>+#REF!</f>
        <v>#REF!</v>
      </c>
      <c r="C13" s="386"/>
      <c r="F13" s="27" t="s">
        <v>85</v>
      </c>
      <c r="G13" s="385" t="e">
        <f>+#REF!</f>
        <v>#REF!</v>
      </c>
      <c r="H13" s="386"/>
      <c r="J13" s="387" t="str">
        <f>+A66</f>
        <v>Ander</v>
      </c>
      <c r="K13" s="388"/>
      <c r="L13" s="22">
        <f>+L68</f>
        <v>0</v>
      </c>
    </row>
    <row r="14" spans="1:14" ht="15.75" thickBot="1" x14ac:dyDescent="0.3">
      <c r="A14" s="27" t="s">
        <v>42</v>
      </c>
      <c r="B14" s="385" t="e">
        <f>+#REF!</f>
        <v>#REF!</v>
      </c>
      <c r="C14" s="386"/>
      <c r="F14" s="27" t="s">
        <v>86</v>
      </c>
      <c r="G14" s="385" t="e">
        <f>+#REF!</f>
        <v>#REF!</v>
      </c>
      <c r="H14" s="386"/>
      <c r="J14" s="389" t="s">
        <v>55</v>
      </c>
      <c r="K14" s="390"/>
      <c r="L14" s="24">
        <f>SUM(L9:L13)</f>
        <v>8500</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t="e">
        <f>+L14/L18</f>
        <v>#DIV/0!</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415">
        <f>SUM(F33:F40)</f>
        <v>108.6</v>
      </c>
      <c r="H33" s="6">
        <v>25</v>
      </c>
      <c r="I33" s="43">
        <f t="shared" ref="I33:I40" si="11">+IFERROR(ROUNDUP(D33/H33,0),0)</f>
        <v>0</v>
      </c>
      <c r="J33" s="42">
        <f>+E33*H33</f>
        <v>1200</v>
      </c>
      <c r="K33" s="42">
        <f t="shared" ref="K33:K40" si="12">+I33*J33</f>
        <v>0</v>
      </c>
      <c r="L33" s="4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416"/>
      <c r="H34" s="11">
        <v>20</v>
      </c>
      <c r="I34" s="46">
        <f t="shared" si="11"/>
        <v>0</v>
      </c>
      <c r="J34" s="45">
        <f>+E34*H34</f>
        <v>220</v>
      </c>
      <c r="K34" s="45">
        <f t="shared" si="12"/>
        <v>0</v>
      </c>
      <c r="L34" s="4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416"/>
      <c r="H35" s="11">
        <v>20</v>
      </c>
      <c r="I35" s="46">
        <f t="shared" si="11"/>
        <v>0</v>
      </c>
      <c r="J35" s="45">
        <f>+E35*H35</f>
        <v>1340</v>
      </c>
      <c r="K35" s="45">
        <f t="shared" si="12"/>
        <v>0</v>
      </c>
      <c r="L35" s="4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415">
        <f>SUM(F44:F51)</f>
        <v>337</v>
      </c>
      <c r="H44" s="6">
        <v>20</v>
      </c>
      <c r="I44" s="43">
        <f t="shared" ref="I44:I51" si="24">+IFERROR(ROUNDUP(D44/H44,0),0)</f>
        <v>0</v>
      </c>
      <c r="J44" s="42">
        <f>+E44*H44</f>
        <v>1560</v>
      </c>
      <c r="K44" s="42">
        <f>+I44*J44</f>
        <v>0</v>
      </c>
      <c r="L44" s="4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416"/>
      <c r="H45" s="11">
        <v>18</v>
      </c>
      <c r="I45" s="46">
        <f t="shared" si="24"/>
        <v>0</v>
      </c>
      <c r="J45" s="45">
        <f t="shared" ref="J45:J51" si="31">+E45*H45</f>
        <v>504</v>
      </c>
      <c r="K45" s="45">
        <f t="shared" ref="K45:K51" si="32">+I45*J45</f>
        <v>0</v>
      </c>
      <c r="L45" s="4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415">
        <f>SUM(F55:F64)</f>
        <v>313.20000000000005</v>
      </c>
      <c r="H55" s="6">
        <v>20</v>
      </c>
      <c r="I55" s="43">
        <f t="shared" ref="I55:I64" si="33">+IFERROR(ROUNDUP(D55/H55,0),0)</f>
        <v>0</v>
      </c>
      <c r="J55" s="42">
        <f>+E55*H55</f>
        <v>1380</v>
      </c>
      <c r="K55" s="42">
        <f>+I55*J55</f>
        <v>0</v>
      </c>
      <c r="L55" s="4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416"/>
      <c r="H56" s="11">
        <v>20</v>
      </c>
      <c r="I56" s="46">
        <f t="shared" si="33"/>
        <v>0</v>
      </c>
      <c r="J56" s="45">
        <f t="shared" ref="J56:J64" si="40">+E56*H56</f>
        <v>2960</v>
      </c>
      <c r="K56" s="45">
        <f t="shared" ref="K56:K64" si="41">+I56*J56</f>
        <v>0</v>
      </c>
      <c r="L56" s="4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416"/>
      <c r="H57" s="11">
        <v>25</v>
      </c>
      <c r="I57" s="46">
        <f t="shared" si="33"/>
        <v>0</v>
      </c>
      <c r="J57" s="45">
        <f t="shared" si="40"/>
        <v>1200</v>
      </c>
      <c r="K57" s="45">
        <f t="shared" si="41"/>
        <v>0</v>
      </c>
      <c r="L57" s="4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415">
        <f>SUM(F68:F71)</f>
        <v>125</v>
      </c>
      <c r="H68" s="6">
        <v>5</v>
      </c>
      <c r="I68" s="43">
        <f t="shared" ref="I68:I71" si="43">+IFERROR(ROUNDUP(D68/H68,0),0)</f>
        <v>0</v>
      </c>
      <c r="J68" s="42">
        <f>+E68*H68</f>
        <v>1250</v>
      </c>
      <c r="K68" s="42">
        <f>+I68*J68</f>
        <v>0</v>
      </c>
      <c r="L68" s="418">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115</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0</v>
      </c>
    </row>
    <row r="11" spans="1:14" x14ac:dyDescent="0.25">
      <c r="A11" s="28"/>
      <c r="B11" s="385" t="e">
        <f>+#REF!</f>
        <v>#REF!</v>
      </c>
      <c r="C11" s="386"/>
      <c r="F11" s="27" t="s">
        <v>83</v>
      </c>
      <c r="G11" s="385" t="e">
        <f>+#REF!</f>
        <v>#REF!</v>
      </c>
      <c r="H11" s="386"/>
      <c r="J11" s="387" t="str">
        <f>+A42</f>
        <v>Voor-opkoms (met plant)</v>
      </c>
      <c r="K11" s="388"/>
      <c r="L11" s="22">
        <f>+L44</f>
        <v>0</v>
      </c>
    </row>
    <row r="12" spans="1:14" x14ac:dyDescent="0.25">
      <c r="A12" s="27" t="s">
        <v>45</v>
      </c>
      <c r="B12" s="385" t="e">
        <f>+#REF!</f>
        <v>#REF!</v>
      </c>
      <c r="C12" s="386"/>
      <c r="F12" s="27" t="s">
        <v>84</v>
      </c>
      <c r="G12" s="385" t="e">
        <f>+#REF!</f>
        <v>#REF!</v>
      </c>
      <c r="H12" s="386"/>
      <c r="J12" s="387" t="str">
        <f>+A53</f>
        <v>Na-opkoms</v>
      </c>
      <c r="K12" s="388"/>
      <c r="L12" s="22">
        <f>+L55</f>
        <v>0</v>
      </c>
    </row>
    <row r="13" spans="1:14" x14ac:dyDescent="0.25">
      <c r="A13" s="27" t="s">
        <v>41</v>
      </c>
      <c r="B13" s="385" t="e">
        <f>+#REF!</f>
        <v>#REF!</v>
      </c>
      <c r="C13" s="386"/>
      <c r="F13" s="27" t="s">
        <v>85</v>
      </c>
      <c r="G13" s="385" t="e">
        <f>+#REF!</f>
        <v>#REF!</v>
      </c>
      <c r="H13" s="386"/>
      <c r="J13" s="387" t="str">
        <f>+A66</f>
        <v>Ander</v>
      </c>
      <c r="K13" s="388"/>
      <c r="L13" s="22">
        <f>+L68</f>
        <v>0</v>
      </c>
    </row>
    <row r="14" spans="1:14" ht="15.75" thickBot="1" x14ac:dyDescent="0.3">
      <c r="A14" s="27" t="s">
        <v>42</v>
      </c>
      <c r="B14" s="385" t="e">
        <f>+#REF!</f>
        <v>#REF!</v>
      </c>
      <c r="C14" s="386"/>
      <c r="F14" s="27" t="s">
        <v>86</v>
      </c>
      <c r="G14" s="385" t="e">
        <f>+#REF!</f>
        <v>#REF!</v>
      </c>
      <c r="H14" s="386"/>
      <c r="J14" s="389" t="s">
        <v>55</v>
      </c>
      <c r="K14" s="390"/>
      <c r="L14" s="24">
        <f>SUM(L9:L13)</f>
        <v>8500</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t="e">
        <f>+L14/L18</f>
        <v>#DIV/0!</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415">
        <f>SUM(F33:F40)</f>
        <v>108.6</v>
      </c>
      <c r="H33" s="6">
        <v>25</v>
      </c>
      <c r="I33" s="43">
        <f t="shared" ref="I33:I40" si="11">+IFERROR(ROUNDUP(D33/H33,0),0)</f>
        <v>0</v>
      </c>
      <c r="J33" s="42">
        <f>+E33*H33</f>
        <v>1200</v>
      </c>
      <c r="K33" s="42">
        <f t="shared" ref="K33:K40" si="12">+I33*J33</f>
        <v>0</v>
      </c>
      <c r="L33" s="418">
        <f>SUM(K33:K40)</f>
        <v>0</v>
      </c>
      <c r="N33" s="64">
        <f>+IFERROR((I33*H33)/B33,0)</f>
        <v>0</v>
      </c>
      <c r="O33" s="65">
        <f>+IFERROR(C33*$L$18,0)</f>
        <v>0</v>
      </c>
      <c r="P33" s="66">
        <f t="shared" ref="P33:P40" si="13">+IFERROR(K33/N33,0)</f>
        <v>0</v>
      </c>
      <c r="Q33" s="66">
        <f t="shared" ref="Q33:Q40" si="14">+IFERROR(K33/O33,0)</f>
        <v>0</v>
      </c>
      <c r="R33" s="67">
        <f t="shared" ref="R33:R40" si="15">+B33*C33*E33</f>
        <v>72</v>
      </c>
      <c r="T33" s="68" t="str">
        <f>IFERROR(VLOOKUP(A33,VLOOKUPS!$A$3:$D$31,2,0),"Ander")</f>
        <v>Ander</v>
      </c>
      <c r="U33" s="69">
        <f t="shared" ref="U33:U40" si="16">IF(T33="Syngenta",K33,0)</f>
        <v>0</v>
      </c>
      <c r="V33" s="69">
        <f t="shared" ref="V33:V40" si="17">IF(T33="Ander",K33,0)</f>
        <v>0</v>
      </c>
    </row>
    <row r="34" spans="1:22" x14ac:dyDescent="0.25">
      <c r="A34" s="7" t="s">
        <v>1</v>
      </c>
      <c r="B34" s="8">
        <v>1.5</v>
      </c>
      <c r="C34" s="9">
        <v>1</v>
      </c>
      <c r="D34" s="44">
        <f>+L18*B34*C34</f>
        <v>0</v>
      </c>
      <c r="E34" s="10">
        <v>11</v>
      </c>
      <c r="F34" s="45">
        <f t="shared" ref="F34:F40" si="18">+B34*C34*E34</f>
        <v>16.5</v>
      </c>
      <c r="G34" s="416"/>
      <c r="H34" s="11">
        <v>20</v>
      </c>
      <c r="I34" s="46">
        <f t="shared" si="11"/>
        <v>0</v>
      </c>
      <c r="J34" s="45">
        <f>+E34*H34</f>
        <v>220</v>
      </c>
      <c r="K34" s="45">
        <f t="shared" si="12"/>
        <v>0</v>
      </c>
      <c r="L34" s="419"/>
      <c r="N34" s="64">
        <f t="shared" ref="N34:N71" si="19">+IFERROR((I34*H34)/B34,0)</f>
        <v>0</v>
      </c>
      <c r="O34" s="65">
        <f t="shared" ref="O34:O71" si="20">+IFERROR(C34*$L$18,0)</f>
        <v>0</v>
      </c>
      <c r="P34" s="66">
        <f t="shared" si="13"/>
        <v>0</v>
      </c>
      <c r="Q34" s="66">
        <f t="shared" si="14"/>
        <v>0</v>
      </c>
      <c r="R34" s="67">
        <f t="shared" si="15"/>
        <v>16.5</v>
      </c>
      <c r="T34" s="68" t="str">
        <f>IFERROR(VLOOKUP(A34,VLOOKUPS!$A$3:$D$31,2,0),"Ander")</f>
        <v>Ander</v>
      </c>
      <c r="U34" s="69">
        <f t="shared" si="16"/>
        <v>0</v>
      </c>
      <c r="V34" s="69">
        <f t="shared" si="17"/>
        <v>0</v>
      </c>
    </row>
    <row r="35" spans="1:22" x14ac:dyDescent="0.25">
      <c r="A35" s="7" t="s">
        <v>1</v>
      </c>
      <c r="B35" s="8">
        <v>0.3</v>
      </c>
      <c r="C35" s="9">
        <v>1</v>
      </c>
      <c r="D35" s="44">
        <f>+L18*B35*C35</f>
        <v>0</v>
      </c>
      <c r="E35" s="10">
        <v>67</v>
      </c>
      <c r="F35" s="45">
        <f t="shared" si="18"/>
        <v>20.099999999999998</v>
      </c>
      <c r="G35" s="416"/>
      <c r="H35" s="11">
        <v>20</v>
      </c>
      <c r="I35" s="46">
        <f t="shared" si="11"/>
        <v>0</v>
      </c>
      <c r="J35" s="45">
        <f>+E35*H35</f>
        <v>1340</v>
      </c>
      <c r="K35" s="45">
        <f t="shared" si="12"/>
        <v>0</v>
      </c>
      <c r="L35" s="419"/>
      <c r="N35" s="64">
        <f t="shared" si="19"/>
        <v>0</v>
      </c>
      <c r="O35" s="65">
        <f t="shared" si="20"/>
        <v>0</v>
      </c>
      <c r="P35" s="66">
        <f t="shared" si="13"/>
        <v>0</v>
      </c>
      <c r="Q35" s="66">
        <f t="shared" si="14"/>
        <v>0</v>
      </c>
      <c r="R35" s="67">
        <f t="shared" si="15"/>
        <v>20.099999999999998</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0</v>
      </c>
      <c r="E44" s="5">
        <v>78</v>
      </c>
      <c r="F44" s="42">
        <f>+B44*C44*E44</f>
        <v>132.6</v>
      </c>
      <c r="G44" s="415">
        <f>SUM(F44:F51)</f>
        <v>337</v>
      </c>
      <c r="H44" s="6">
        <v>20</v>
      </c>
      <c r="I44" s="43">
        <f t="shared" ref="I44:I51" si="24">+IFERROR(ROUNDUP(D44/H44,0),0)</f>
        <v>0</v>
      </c>
      <c r="J44" s="42">
        <f>+E44*H44</f>
        <v>1560</v>
      </c>
      <c r="K44" s="42">
        <f>+I44*J44</f>
        <v>0</v>
      </c>
      <c r="L44" s="418">
        <f>SUM(K44:K51)</f>
        <v>0</v>
      </c>
      <c r="N44" s="64">
        <f t="shared" si="19"/>
        <v>0</v>
      </c>
      <c r="O44" s="65">
        <f t="shared" si="20"/>
        <v>0</v>
      </c>
      <c r="P44" s="66">
        <f t="shared" ref="P44:P51" si="25">+IFERROR(K44/N44,0)</f>
        <v>0</v>
      </c>
      <c r="Q44" s="66">
        <f t="shared" ref="Q44:Q51" si="26">+IFERROR(K44/O44,0)</f>
        <v>0</v>
      </c>
      <c r="R44" s="67">
        <f t="shared" ref="R44:R51" si="27">+B44*C44*E44</f>
        <v>132.6</v>
      </c>
      <c r="T44" s="68" t="str">
        <f>IFERROR(VLOOKUP(A44,VLOOKUPS!$A$3:$D$31,2,0),"Ander")</f>
        <v>Ander</v>
      </c>
      <c r="U44" s="69">
        <f t="shared" ref="U44:U51" si="28">IF(T44="Syngenta",K44,0)</f>
        <v>0</v>
      </c>
      <c r="V44" s="69">
        <f t="shared" ref="V44:V51" si="29">IF(T44="Ander",K44,0)</f>
        <v>0</v>
      </c>
    </row>
    <row r="45" spans="1:22" x14ac:dyDescent="0.25">
      <c r="A45" s="7" t="s">
        <v>1</v>
      </c>
      <c r="B45" s="8">
        <v>7.3</v>
      </c>
      <c r="C45" s="9">
        <f>+C44</f>
        <v>1</v>
      </c>
      <c r="D45" s="44">
        <f t="shared" si="23"/>
        <v>0</v>
      </c>
      <c r="E45" s="10">
        <v>28</v>
      </c>
      <c r="F45" s="45">
        <f t="shared" ref="F45:F51" si="30">+B45*C45*E45</f>
        <v>204.4</v>
      </c>
      <c r="G45" s="416"/>
      <c r="H45" s="11">
        <v>18</v>
      </c>
      <c r="I45" s="46">
        <f t="shared" si="24"/>
        <v>0</v>
      </c>
      <c r="J45" s="45">
        <f t="shared" ref="J45:J51" si="31">+E45*H45</f>
        <v>504</v>
      </c>
      <c r="K45" s="45">
        <f t="shared" ref="K45:K51" si="32">+I45*J45</f>
        <v>0</v>
      </c>
      <c r="L45" s="419"/>
      <c r="N45" s="64">
        <f t="shared" si="19"/>
        <v>0</v>
      </c>
      <c r="O45" s="65">
        <f t="shared" si="20"/>
        <v>0</v>
      </c>
      <c r="P45" s="66">
        <f t="shared" si="25"/>
        <v>0</v>
      </c>
      <c r="Q45" s="66">
        <f t="shared" si="26"/>
        <v>0</v>
      </c>
      <c r="R45" s="67">
        <f t="shared" si="27"/>
        <v>204.4</v>
      </c>
      <c r="T45" s="68" t="str">
        <f>IFERROR(VLOOKUP(A45,VLOOKUPS!$A$3:$D$31,2,0),"Ander")</f>
        <v>Ander</v>
      </c>
      <c r="U45" s="69">
        <f t="shared" si="28"/>
        <v>0</v>
      </c>
      <c r="V45" s="69">
        <f t="shared" si="29"/>
        <v>0</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0</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415">
        <f>SUM(F55:F64)</f>
        <v>313.20000000000005</v>
      </c>
      <c r="H55" s="6">
        <v>20</v>
      </c>
      <c r="I55" s="43">
        <f t="shared" ref="I55:I64" si="33">+IFERROR(ROUNDUP(D55/H55,0),0)</f>
        <v>0</v>
      </c>
      <c r="J55" s="42">
        <f>+E55*H55</f>
        <v>1380</v>
      </c>
      <c r="K55" s="42">
        <f>+I55*J55</f>
        <v>0</v>
      </c>
      <c r="L55" s="418">
        <f>SUM(K55:K64)</f>
        <v>0</v>
      </c>
      <c r="N55" s="64">
        <f t="shared" si="19"/>
        <v>0</v>
      </c>
      <c r="O55" s="65">
        <f t="shared" si="20"/>
        <v>0</v>
      </c>
      <c r="P55" s="66">
        <f t="shared" ref="P55:P64" si="34">+IFERROR(K55/N55,0)</f>
        <v>0</v>
      </c>
      <c r="Q55" s="66">
        <f t="shared" ref="Q55:Q64" si="35">+IFERROR(K55/O55,0)</f>
        <v>0</v>
      </c>
      <c r="R55" s="67">
        <f t="shared" ref="R55:R64" si="36">+B55*C55*E55</f>
        <v>138</v>
      </c>
      <c r="T55" s="68" t="str">
        <f>IFERROR(VLOOKUP(A55,VLOOKUPS!$A$3:$D$31,2,0),"Ander")</f>
        <v>Ander</v>
      </c>
      <c r="U55" s="69">
        <f t="shared" ref="U55:U64" si="37">IF(T55="Syngenta",K55,0)</f>
        <v>0</v>
      </c>
      <c r="V55" s="69">
        <f t="shared" ref="V55:V64" si="38">IF(T55="Ander",K55,0)</f>
        <v>0</v>
      </c>
    </row>
    <row r="56" spans="1:22" x14ac:dyDescent="0.25">
      <c r="A56" s="7" t="s">
        <v>1</v>
      </c>
      <c r="B56" s="8">
        <v>0.6</v>
      </c>
      <c r="C56" s="9">
        <f>+C55</f>
        <v>1</v>
      </c>
      <c r="D56" s="44">
        <f>+L18*B56*C56</f>
        <v>0</v>
      </c>
      <c r="E56" s="10">
        <v>148</v>
      </c>
      <c r="F56" s="45">
        <f t="shared" ref="F56:F64" si="39">+B56*C56*E56</f>
        <v>88.8</v>
      </c>
      <c r="G56" s="416"/>
      <c r="H56" s="11">
        <v>20</v>
      </c>
      <c r="I56" s="46">
        <f t="shared" si="33"/>
        <v>0</v>
      </c>
      <c r="J56" s="45">
        <f t="shared" ref="J56:J64" si="40">+E56*H56</f>
        <v>2960</v>
      </c>
      <c r="K56" s="45">
        <f t="shared" ref="K56:K64" si="41">+I56*J56</f>
        <v>0</v>
      </c>
      <c r="L56" s="419"/>
      <c r="N56" s="64">
        <f t="shared" si="19"/>
        <v>0</v>
      </c>
      <c r="O56" s="65">
        <f t="shared" si="20"/>
        <v>0</v>
      </c>
      <c r="P56" s="66">
        <f t="shared" si="34"/>
        <v>0</v>
      </c>
      <c r="Q56" s="66">
        <f t="shared" si="35"/>
        <v>0</v>
      </c>
      <c r="R56" s="67">
        <f t="shared" si="36"/>
        <v>88.8</v>
      </c>
      <c r="T56" s="68" t="str">
        <f>IFERROR(VLOOKUP(A56,VLOOKUPS!$A$3:$D$31,2,0),"Ander")</f>
        <v>Ander</v>
      </c>
      <c r="U56" s="69">
        <f t="shared" si="37"/>
        <v>0</v>
      </c>
      <c r="V56" s="69">
        <f t="shared" si="38"/>
        <v>0</v>
      </c>
    </row>
    <row r="57" spans="1:22" x14ac:dyDescent="0.25">
      <c r="A57" s="7" t="s">
        <v>1</v>
      </c>
      <c r="B57" s="8">
        <v>1.8</v>
      </c>
      <c r="C57" s="9">
        <v>1</v>
      </c>
      <c r="D57" s="44">
        <f>L18*B57*C57</f>
        <v>0</v>
      </c>
      <c r="E57" s="10">
        <v>48</v>
      </c>
      <c r="F57" s="45">
        <f t="shared" si="39"/>
        <v>86.4</v>
      </c>
      <c r="G57" s="416"/>
      <c r="H57" s="11">
        <v>25</v>
      </c>
      <c r="I57" s="46">
        <f t="shared" si="33"/>
        <v>0</v>
      </c>
      <c r="J57" s="45">
        <f t="shared" si="40"/>
        <v>1200</v>
      </c>
      <c r="K57" s="45">
        <f t="shared" si="41"/>
        <v>0</v>
      </c>
      <c r="L57" s="419"/>
      <c r="N57" s="64">
        <f t="shared" si="19"/>
        <v>0</v>
      </c>
      <c r="O57" s="65">
        <f t="shared" si="20"/>
        <v>0</v>
      </c>
      <c r="P57" s="66">
        <f t="shared" si="34"/>
        <v>0</v>
      </c>
      <c r="Q57" s="66">
        <f t="shared" si="35"/>
        <v>0</v>
      </c>
      <c r="R57" s="67">
        <f t="shared" si="36"/>
        <v>86.4</v>
      </c>
      <c r="T57" s="68" t="str">
        <f>IFERROR(VLOOKUP(A57,VLOOKUPS!$A$3:$D$31,2,0),"Ander")</f>
        <v>Ander</v>
      </c>
      <c r="U57" s="69">
        <f t="shared" si="37"/>
        <v>0</v>
      </c>
      <c r="V57" s="69">
        <f t="shared" si="38"/>
        <v>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415">
        <f>SUM(F68:F71)</f>
        <v>125</v>
      </c>
      <c r="H68" s="6">
        <v>5</v>
      </c>
      <c r="I68" s="43">
        <f t="shared" ref="I68:I71" si="43">+IFERROR(ROUNDUP(D68/H68,0),0)</f>
        <v>0</v>
      </c>
      <c r="J68" s="42">
        <f>+E68*H68</f>
        <v>1250</v>
      </c>
      <c r="K68" s="42">
        <f>+I68*J68</f>
        <v>0</v>
      </c>
      <c r="L68" s="418">
        <f>SUM(K68:K71)</f>
        <v>0</v>
      </c>
      <c r="N68" s="64">
        <f t="shared" si="19"/>
        <v>0</v>
      </c>
      <c r="O68" s="65">
        <f t="shared" si="20"/>
        <v>0</v>
      </c>
      <c r="P68" s="66">
        <f t="shared" ref="P68:P71" si="44">+IFERROR(K68/N68,0)</f>
        <v>0</v>
      </c>
      <c r="Q68" s="66">
        <f t="shared" ref="Q68:Q71" si="45">+IFERROR(K68/O68,0)</f>
        <v>0</v>
      </c>
      <c r="R68" s="67">
        <f t="shared" ref="R68:R71" si="46">+B68*C68*E68</f>
        <v>125</v>
      </c>
      <c r="T68" s="68" t="str">
        <f>IFERROR(VLOOKUP(A68,VLOOKUPS!$A$3:$D$31,2,0),"Ander")</f>
        <v>Ander</v>
      </c>
      <c r="U68" s="69">
        <f t="shared" ref="U68:U71" si="47">IF(T68="Syngenta",K68,0)</f>
        <v>0</v>
      </c>
      <c r="V68" s="69">
        <f t="shared" ref="V68:V71" si="48">IF(T68="Ander",K68,0)</f>
        <v>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117</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1340</v>
      </c>
    </row>
    <row r="11" spans="1:14" x14ac:dyDescent="0.25">
      <c r="A11" s="28"/>
      <c r="B11" s="385" t="e">
        <f>+#REF!</f>
        <v>#REF!</v>
      </c>
      <c r="C11" s="386"/>
      <c r="F11" s="27" t="s">
        <v>83</v>
      </c>
      <c r="G11" s="385" t="e">
        <f>+#REF!</f>
        <v>#REF!</v>
      </c>
      <c r="H11" s="386"/>
      <c r="J11" s="387" t="str">
        <f>+A42</f>
        <v>Voor-opkoms (met plant)</v>
      </c>
      <c r="K11" s="388"/>
      <c r="L11" s="22">
        <f>+L44</f>
        <v>18384</v>
      </c>
    </row>
    <row r="12" spans="1:14" x14ac:dyDescent="0.25">
      <c r="A12" s="27" t="s">
        <v>45</v>
      </c>
      <c r="B12" s="385" t="e">
        <f>+#REF!</f>
        <v>#REF!</v>
      </c>
      <c r="C12" s="386"/>
      <c r="F12" s="27" t="s">
        <v>84</v>
      </c>
      <c r="G12" s="385" t="e">
        <f>+#REF!</f>
        <v>#REF!</v>
      </c>
      <c r="H12" s="386"/>
      <c r="J12" s="387" t="str">
        <f>+A53</f>
        <v>Na-opkoms</v>
      </c>
      <c r="K12" s="388"/>
      <c r="L12" s="22">
        <f>+L55</f>
        <v>17620</v>
      </c>
    </row>
    <row r="13" spans="1:14" x14ac:dyDescent="0.25">
      <c r="A13" s="27" t="s">
        <v>41</v>
      </c>
      <c r="B13" s="385" t="e">
        <f>+#REF!</f>
        <v>#REF!</v>
      </c>
      <c r="C13" s="386"/>
      <c r="F13" s="27" t="s">
        <v>85</v>
      </c>
      <c r="G13" s="385" t="e">
        <f>+#REF!</f>
        <v>#REF!</v>
      </c>
      <c r="H13" s="386"/>
      <c r="J13" s="387" t="str">
        <f>+A66</f>
        <v>Ander</v>
      </c>
      <c r="K13" s="388"/>
      <c r="L13" s="22">
        <f>+L68</f>
        <v>6250</v>
      </c>
    </row>
    <row r="14" spans="1:14" ht="15.75" thickBot="1" x14ac:dyDescent="0.3">
      <c r="A14" s="27" t="s">
        <v>42</v>
      </c>
      <c r="B14" s="385" t="e">
        <f>+#REF!</f>
        <v>#REF!</v>
      </c>
      <c r="C14" s="386"/>
      <c r="F14" s="27" t="s">
        <v>86</v>
      </c>
      <c r="G14" s="385" t="e">
        <f>+#REF!</f>
        <v>#REF!</v>
      </c>
      <c r="H14" s="386"/>
      <c r="J14" s="389" t="s">
        <v>55</v>
      </c>
      <c r="K14" s="390"/>
      <c r="L14" s="24">
        <f>SUM(L9:L13)</f>
        <v>52094</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832.13333333333344</v>
      </c>
      <c r="N16" s="60">
        <f>+L14/L18</f>
        <v>1041.8800000000001</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15</v>
      </c>
      <c r="E33" s="10">
        <v>67</v>
      </c>
      <c r="F33" s="42">
        <f>+B33*C33*E33</f>
        <v>20.099999999999998</v>
      </c>
      <c r="G33" s="415">
        <f>SUM(F33:F40)</f>
        <v>20.099999999999998</v>
      </c>
      <c r="H33" s="11">
        <v>20</v>
      </c>
      <c r="I33" s="43">
        <f t="shared" ref="I33:I40" si="11">+IFERROR(ROUNDUP(D33/H33,0),0)</f>
        <v>1</v>
      </c>
      <c r="J33" s="42">
        <f>+E33*H33</f>
        <v>1340</v>
      </c>
      <c r="K33" s="42">
        <f t="shared" ref="K33:K40" si="12">+I33*J33</f>
        <v>1340</v>
      </c>
      <c r="L33" s="418">
        <f>SUM(K33:K40)</f>
        <v>1340</v>
      </c>
      <c r="N33" s="64">
        <f>+IFERROR((I33*H33)/B33,0)</f>
        <v>66.666666666666671</v>
      </c>
      <c r="O33" s="65">
        <f>+IFERROR(C33*$L$18,0)</f>
        <v>50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1340</v>
      </c>
    </row>
    <row r="34" spans="1:22" x14ac:dyDescent="0.25">
      <c r="A34" s="7"/>
      <c r="B34" s="8"/>
      <c r="C34" s="9"/>
      <c r="D34" s="44">
        <f>+L18*B34*C34</f>
        <v>0</v>
      </c>
      <c r="E34" s="10">
        <v>11</v>
      </c>
      <c r="F34" s="45">
        <f t="shared" ref="F34:F40" si="18">+B34*C34*E34</f>
        <v>0</v>
      </c>
      <c r="G34" s="416"/>
      <c r="H34" s="11"/>
      <c r="I34" s="46">
        <f t="shared" si="11"/>
        <v>0</v>
      </c>
      <c r="J34" s="45">
        <f>+E34*H34</f>
        <v>0</v>
      </c>
      <c r="K34" s="45">
        <f t="shared" si="12"/>
        <v>0</v>
      </c>
      <c r="L34" s="4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416"/>
      <c r="H35" s="11"/>
      <c r="I35" s="46">
        <f t="shared" si="11"/>
        <v>0</v>
      </c>
      <c r="J35" s="45">
        <f>+E35*H35</f>
        <v>0</v>
      </c>
      <c r="K35" s="45">
        <f t="shared" si="12"/>
        <v>0</v>
      </c>
      <c r="L35" s="4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1340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415">
        <f>SUM(F44:F51)</f>
        <v>337</v>
      </c>
      <c r="H44" s="6">
        <v>20</v>
      </c>
      <c r="I44" s="43">
        <f t="shared" ref="I44:I51" si="24">+IFERROR(ROUNDUP(D44/H44,0),0)</f>
        <v>5</v>
      </c>
      <c r="J44" s="42">
        <f>+E44*H44</f>
        <v>1560</v>
      </c>
      <c r="K44" s="42">
        <f>+I44*J44</f>
        <v>7800</v>
      </c>
      <c r="L44" s="418">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416"/>
      <c r="H45" s="11">
        <v>18</v>
      </c>
      <c r="I45" s="46">
        <f t="shared" si="24"/>
        <v>21</v>
      </c>
      <c r="J45" s="45">
        <f t="shared" ref="J45:J51" si="31">+E45*H45</f>
        <v>504</v>
      </c>
      <c r="K45" s="45">
        <f t="shared" ref="K45:K51" si="32">+I45*J45</f>
        <v>10584</v>
      </c>
      <c r="L45" s="419"/>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415">
        <f>SUM(F55:F64)</f>
        <v>313.20000000000005</v>
      </c>
      <c r="H55" s="6">
        <v>20</v>
      </c>
      <c r="I55" s="43">
        <f t="shared" ref="I55:I64" si="33">+IFERROR(ROUNDUP(D55/H55,0),0)</f>
        <v>5</v>
      </c>
      <c r="J55" s="42">
        <f>+E55*H55</f>
        <v>1380</v>
      </c>
      <c r="K55" s="42">
        <f>+I55*J55</f>
        <v>6900</v>
      </c>
      <c r="L55" s="418">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416"/>
      <c r="H56" s="11">
        <v>20</v>
      </c>
      <c r="I56" s="46">
        <f t="shared" si="33"/>
        <v>2</v>
      </c>
      <c r="J56" s="45">
        <f t="shared" ref="J56:J64" si="40">+E56*H56</f>
        <v>2960</v>
      </c>
      <c r="K56" s="45">
        <f t="shared" ref="K56:K64" si="41">+I56*J56</f>
        <v>5920</v>
      </c>
      <c r="L56" s="419"/>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416"/>
      <c r="H57" s="11">
        <v>25</v>
      </c>
      <c r="I57" s="46">
        <f t="shared" si="33"/>
        <v>4</v>
      </c>
      <c r="J57" s="45">
        <f t="shared" si="40"/>
        <v>1200</v>
      </c>
      <c r="K57" s="45">
        <f t="shared" si="41"/>
        <v>4800</v>
      </c>
      <c r="L57" s="419"/>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415">
        <f>SUM(F68:F71)</f>
        <v>125</v>
      </c>
      <c r="H68" s="6">
        <v>5</v>
      </c>
      <c r="I68" s="43">
        <f t="shared" ref="I68:I71" si="43">+IFERROR(ROUNDUP(D68/H68,0),0)</f>
        <v>5</v>
      </c>
      <c r="J68" s="42">
        <f>+E68*H68</f>
        <v>1250</v>
      </c>
      <c r="K68" s="42">
        <f>+I68*J68</f>
        <v>6250</v>
      </c>
      <c r="L68" s="418">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52094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118</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2680</v>
      </c>
    </row>
    <row r="11" spans="1:14" x14ac:dyDescent="0.25">
      <c r="A11" s="28"/>
      <c r="B11" s="385" t="e">
        <f>+#REF!</f>
        <v>#REF!</v>
      </c>
      <c r="C11" s="386"/>
      <c r="F11" s="27" t="s">
        <v>83</v>
      </c>
      <c r="G11" s="385" t="e">
        <f>+#REF!</f>
        <v>#REF!</v>
      </c>
      <c r="H11" s="386"/>
      <c r="J11" s="387" t="str">
        <f>+A42</f>
        <v>Voor-opkoms (met plant)</v>
      </c>
      <c r="K11" s="388"/>
      <c r="L11" s="22">
        <f>+L44</f>
        <v>34704</v>
      </c>
    </row>
    <row r="12" spans="1:14" x14ac:dyDescent="0.25">
      <c r="A12" s="27" t="s">
        <v>45</v>
      </c>
      <c r="B12" s="385" t="e">
        <f>+#REF!</f>
        <v>#REF!</v>
      </c>
      <c r="C12" s="386"/>
      <c r="F12" s="27" t="s">
        <v>84</v>
      </c>
      <c r="G12" s="385" t="e">
        <f>+#REF!</f>
        <v>#REF!</v>
      </c>
      <c r="H12" s="386"/>
      <c r="J12" s="387" t="str">
        <f>+A53</f>
        <v>Na-opkoms</v>
      </c>
      <c r="K12" s="388"/>
      <c r="L12" s="22">
        <f>+L55</f>
        <v>32280</v>
      </c>
    </row>
    <row r="13" spans="1:14" x14ac:dyDescent="0.25">
      <c r="A13" s="27" t="s">
        <v>41</v>
      </c>
      <c r="B13" s="385" t="e">
        <f>+#REF!</f>
        <v>#REF!</v>
      </c>
      <c r="C13" s="386"/>
      <c r="F13" s="27" t="s">
        <v>85</v>
      </c>
      <c r="G13" s="385" t="e">
        <f>+#REF!</f>
        <v>#REF!</v>
      </c>
      <c r="H13" s="386"/>
      <c r="J13" s="387" t="str">
        <f>+A66</f>
        <v>Ander</v>
      </c>
      <c r="K13" s="388"/>
      <c r="L13" s="22">
        <f>+L68</f>
        <v>12500</v>
      </c>
    </row>
    <row r="14" spans="1:14" ht="15.75" thickBot="1" x14ac:dyDescent="0.3">
      <c r="A14" s="27" t="s">
        <v>42</v>
      </c>
      <c r="B14" s="385" t="e">
        <f>+#REF!</f>
        <v>#REF!</v>
      </c>
      <c r="C14" s="386"/>
      <c r="F14" s="27" t="s">
        <v>86</v>
      </c>
      <c r="G14" s="385" t="e">
        <f>+#REF!</f>
        <v>#REF!</v>
      </c>
      <c r="H14" s="386"/>
      <c r="J14" s="389" t="s">
        <v>55</v>
      </c>
      <c r="K14" s="390"/>
      <c r="L14" s="24">
        <f>SUM(L9:L13)</f>
        <v>90664</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832.13333333333344</v>
      </c>
      <c r="N16" s="60">
        <f>+L14/L18</f>
        <v>906.64</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100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30</v>
      </c>
      <c r="E33" s="10">
        <v>67</v>
      </c>
      <c r="F33" s="42">
        <f>+B33*C33*E33</f>
        <v>20.099999999999998</v>
      </c>
      <c r="G33" s="415">
        <f>SUM(F33:F40)</f>
        <v>20.099999999999998</v>
      </c>
      <c r="H33" s="11">
        <v>20</v>
      </c>
      <c r="I33" s="43">
        <f t="shared" ref="I33:I40" si="11">+IFERROR(ROUNDUP(D33/H33,0),0)</f>
        <v>2</v>
      </c>
      <c r="J33" s="42">
        <f>+E33*H33</f>
        <v>1340</v>
      </c>
      <c r="K33" s="42">
        <f t="shared" ref="K33:K40" si="12">+I33*J33</f>
        <v>2680</v>
      </c>
      <c r="L33" s="418">
        <f>SUM(K33:K40)</f>
        <v>2680</v>
      </c>
      <c r="N33" s="64">
        <f>+IFERROR((I33*H33)/B33,0)</f>
        <v>133.33333333333334</v>
      </c>
      <c r="O33" s="65">
        <f>+IFERROR(C33*$L$18,0)</f>
        <v>100</v>
      </c>
      <c r="P33" s="66">
        <f t="shared" ref="P33:P40" si="13">+IFERROR(K33/N33,0)</f>
        <v>20.099999999999998</v>
      </c>
      <c r="Q33" s="66">
        <f t="shared" ref="Q33:Q40" si="14">+IFERROR(K33/O33,0)</f>
        <v>26.8</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416"/>
      <c r="H34" s="11"/>
      <c r="I34" s="46">
        <f t="shared" si="11"/>
        <v>0</v>
      </c>
      <c r="J34" s="45">
        <f>+E34*H34</f>
        <v>0</v>
      </c>
      <c r="K34" s="45">
        <f t="shared" si="12"/>
        <v>0</v>
      </c>
      <c r="L34" s="4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416"/>
      <c r="H35" s="11"/>
      <c r="I35" s="46">
        <f t="shared" si="11"/>
        <v>0</v>
      </c>
      <c r="J35" s="45">
        <f>+E35*H35</f>
        <v>0</v>
      </c>
      <c r="K35" s="45">
        <f t="shared" si="12"/>
        <v>0</v>
      </c>
      <c r="L35" s="4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170</v>
      </c>
      <c r="E44" s="5">
        <v>78</v>
      </c>
      <c r="F44" s="42">
        <f>+B44*C44*E44</f>
        <v>132.6</v>
      </c>
      <c r="G44" s="415">
        <f>SUM(F44:F51)</f>
        <v>337</v>
      </c>
      <c r="H44" s="6">
        <v>20</v>
      </c>
      <c r="I44" s="43">
        <f t="shared" ref="I44:I51" si="24">+IFERROR(ROUNDUP(D44/H44,0),0)</f>
        <v>9</v>
      </c>
      <c r="J44" s="42">
        <f>+E44*H44</f>
        <v>1560</v>
      </c>
      <c r="K44" s="42">
        <f>+I44*J44</f>
        <v>14040</v>
      </c>
      <c r="L44" s="418">
        <f>SUM(K44:K51)</f>
        <v>34704</v>
      </c>
      <c r="N44" s="64">
        <f t="shared" si="19"/>
        <v>105.88235294117648</v>
      </c>
      <c r="O44" s="65">
        <f t="shared" si="20"/>
        <v>100</v>
      </c>
      <c r="P44" s="66">
        <f t="shared" ref="P44:P51" si="25">+IFERROR(K44/N44,0)</f>
        <v>132.6</v>
      </c>
      <c r="Q44" s="66">
        <f t="shared" ref="Q44:Q51" si="26">+IFERROR(K44/O44,0)</f>
        <v>140.4</v>
      </c>
      <c r="R44" s="67">
        <f t="shared" ref="R44:R51" si="27">+B44*C44*E44</f>
        <v>132.6</v>
      </c>
      <c r="T44" s="68" t="str">
        <f>IFERROR(VLOOKUP(A44,VLOOKUPS!$A$3:$D$31,2,0),"Ander")</f>
        <v>Ander</v>
      </c>
      <c r="U44" s="69">
        <f t="shared" ref="U44:U51" si="28">IF(T44="Syngenta",K44,0)</f>
        <v>0</v>
      </c>
      <c r="V44" s="69">
        <f t="shared" ref="V44:V51" si="29">IF(T44="Ander",K44,0)</f>
        <v>14040</v>
      </c>
    </row>
    <row r="45" spans="1:22" x14ac:dyDescent="0.25">
      <c r="A45" s="7" t="s">
        <v>1</v>
      </c>
      <c r="B45" s="8">
        <v>7.3</v>
      </c>
      <c r="C45" s="9">
        <f>+C44</f>
        <v>1</v>
      </c>
      <c r="D45" s="44">
        <f t="shared" si="23"/>
        <v>730</v>
      </c>
      <c r="E45" s="10">
        <v>28</v>
      </c>
      <c r="F45" s="45">
        <f t="shared" ref="F45:F51" si="30">+B45*C45*E45</f>
        <v>204.4</v>
      </c>
      <c r="G45" s="416"/>
      <c r="H45" s="11">
        <v>18</v>
      </c>
      <c r="I45" s="46">
        <f t="shared" si="24"/>
        <v>41</v>
      </c>
      <c r="J45" s="45">
        <f t="shared" ref="J45:J51" si="31">+E45*H45</f>
        <v>504</v>
      </c>
      <c r="K45" s="45">
        <f t="shared" ref="K45:K51" si="32">+I45*J45</f>
        <v>20664</v>
      </c>
      <c r="L45" s="419"/>
      <c r="N45" s="64">
        <f t="shared" si="19"/>
        <v>101.0958904109589</v>
      </c>
      <c r="O45" s="65">
        <f t="shared" si="20"/>
        <v>100</v>
      </c>
      <c r="P45" s="66">
        <f t="shared" si="25"/>
        <v>204.4</v>
      </c>
      <c r="Q45" s="66">
        <f t="shared" si="26"/>
        <v>206.64</v>
      </c>
      <c r="R45" s="67">
        <f t="shared" si="27"/>
        <v>204.4</v>
      </c>
      <c r="T45" s="68" t="str">
        <f>IFERROR(VLOOKUP(A45,VLOOKUPS!$A$3:$D$31,2,0),"Ander")</f>
        <v>Ander</v>
      </c>
      <c r="U45" s="69">
        <f t="shared" si="28"/>
        <v>0</v>
      </c>
      <c r="V45" s="69">
        <f t="shared" si="29"/>
        <v>20664</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34704</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200</v>
      </c>
      <c r="E55" s="5">
        <v>69</v>
      </c>
      <c r="F55" s="42">
        <f>+B55*C55*E55</f>
        <v>138</v>
      </c>
      <c r="G55" s="415">
        <f>SUM(F55:F64)</f>
        <v>313.20000000000005</v>
      </c>
      <c r="H55" s="6">
        <v>20</v>
      </c>
      <c r="I55" s="43">
        <f t="shared" ref="I55:I64" si="33">+IFERROR(ROUNDUP(D55/H55,0),0)</f>
        <v>10</v>
      </c>
      <c r="J55" s="42">
        <f>+E55*H55</f>
        <v>1380</v>
      </c>
      <c r="K55" s="42">
        <f>+I55*J55</f>
        <v>13800</v>
      </c>
      <c r="L55" s="418">
        <f>SUM(K55:K64)</f>
        <v>32280</v>
      </c>
      <c r="N55" s="64">
        <f t="shared" si="19"/>
        <v>100</v>
      </c>
      <c r="O55" s="65">
        <f t="shared" si="20"/>
        <v>100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13800</v>
      </c>
    </row>
    <row r="56" spans="1:22" x14ac:dyDescent="0.25">
      <c r="A56" s="7" t="s">
        <v>1</v>
      </c>
      <c r="B56" s="8">
        <v>0.6</v>
      </c>
      <c r="C56" s="9">
        <f>+C55</f>
        <v>1</v>
      </c>
      <c r="D56" s="44">
        <f>+L18*B56*C56</f>
        <v>60</v>
      </c>
      <c r="E56" s="10">
        <v>148</v>
      </c>
      <c r="F56" s="45">
        <f t="shared" ref="F56:F64" si="39">+B56*C56*E56</f>
        <v>88.8</v>
      </c>
      <c r="G56" s="416"/>
      <c r="H56" s="11">
        <v>20</v>
      </c>
      <c r="I56" s="46">
        <f t="shared" si="33"/>
        <v>3</v>
      </c>
      <c r="J56" s="45">
        <f t="shared" ref="J56:J64" si="40">+E56*H56</f>
        <v>2960</v>
      </c>
      <c r="K56" s="45">
        <f t="shared" ref="K56:K64" si="41">+I56*J56</f>
        <v>8880</v>
      </c>
      <c r="L56" s="419"/>
      <c r="N56" s="64">
        <f t="shared" si="19"/>
        <v>100</v>
      </c>
      <c r="O56" s="65">
        <f t="shared" si="20"/>
        <v>100</v>
      </c>
      <c r="P56" s="66">
        <f t="shared" si="34"/>
        <v>88.8</v>
      </c>
      <c r="Q56" s="66">
        <f t="shared" si="35"/>
        <v>88.8</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180</v>
      </c>
      <c r="E57" s="10">
        <v>48</v>
      </c>
      <c r="F57" s="45">
        <f t="shared" si="39"/>
        <v>86.4</v>
      </c>
      <c r="G57" s="416"/>
      <c r="H57" s="11">
        <v>25</v>
      </c>
      <c r="I57" s="46">
        <f t="shared" si="33"/>
        <v>8</v>
      </c>
      <c r="J57" s="45">
        <f t="shared" si="40"/>
        <v>1200</v>
      </c>
      <c r="K57" s="45">
        <f t="shared" si="41"/>
        <v>9600</v>
      </c>
      <c r="L57" s="419"/>
      <c r="N57" s="64">
        <f t="shared" si="19"/>
        <v>111.11111111111111</v>
      </c>
      <c r="O57" s="65">
        <f t="shared" si="20"/>
        <v>100</v>
      </c>
      <c r="P57" s="66">
        <f t="shared" si="34"/>
        <v>86.399999999999991</v>
      </c>
      <c r="Q57" s="66">
        <f t="shared" si="35"/>
        <v>96</v>
      </c>
      <c r="R57" s="67">
        <f t="shared" si="36"/>
        <v>86.4</v>
      </c>
      <c r="T57" s="68" t="str">
        <f>IFERROR(VLOOKUP(A57,VLOOKUPS!$A$3:$D$31,2,0),"Ander")</f>
        <v>Ander</v>
      </c>
      <c r="U57" s="69">
        <f t="shared" si="37"/>
        <v>0</v>
      </c>
      <c r="V57" s="69">
        <f t="shared" si="38"/>
        <v>9600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32280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50</v>
      </c>
      <c r="E68" s="5">
        <v>250</v>
      </c>
      <c r="F68" s="42">
        <f>+B68*C68*E68</f>
        <v>125</v>
      </c>
      <c r="G68" s="415">
        <f>SUM(F68:F71)</f>
        <v>125</v>
      </c>
      <c r="H68" s="6">
        <v>5</v>
      </c>
      <c r="I68" s="43">
        <f t="shared" ref="I68:I71" si="43">+IFERROR(ROUNDUP(D68/H68,0),0)</f>
        <v>10</v>
      </c>
      <c r="J68" s="42">
        <f>+E68*H68</f>
        <v>1250</v>
      </c>
      <c r="K68" s="42">
        <f>+I68*J68</f>
        <v>12500</v>
      </c>
      <c r="L68" s="418">
        <f>SUM(K68:K71)</f>
        <v>12500</v>
      </c>
      <c r="N68" s="64">
        <f t="shared" si="19"/>
        <v>100</v>
      </c>
      <c r="O68" s="65">
        <f t="shared" si="20"/>
        <v>100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90664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119</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2680</v>
      </c>
    </row>
    <row r="11" spans="1:14" x14ac:dyDescent="0.25">
      <c r="A11" s="28"/>
      <c r="B11" s="385" t="e">
        <f>+#REF!</f>
        <v>#REF!</v>
      </c>
      <c r="C11" s="386"/>
      <c r="F11" s="27" t="s">
        <v>83</v>
      </c>
      <c r="G11" s="385" t="e">
        <f>+#REF!</f>
        <v>#REF!</v>
      </c>
      <c r="H11" s="386"/>
      <c r="J11" s="387" t="str">
        <f>+A42</f>
        <v>Voor-opkoms (met plant)</v>
      </c>
      <c r="K11" s="388"/>
      <c r="L11" s="22">
        <f>+L44</f>
        <v>23976</v>
      </c>
    </row>
    <row r="12" spans="1:14" x14ac:dyDescent="0.25">
      <c r="A12" s="27" t="s">
        <v>45</v>
      </c>
      <c r="B12" s="385" t="e">
        <f>+#REF!</f>
        <v>#REF!</v>
      </c>
      <c r="C12" s="386"/>
      <c r="F12" s="27" t="s">
        <v>84</v>
      </c>
      <c r="G12" s="385" t="e">
        <f>+#REF!</f>
        <v>#REF!</v>
      </c>
      <c r="H12" s="386"/>
      <c r="J12" s="387" t="str">
        <f>+A53</f>
        <v>Na-opkoms</v>
      </c>
      <c r="K12" s="388"/>
      <c r="L12" s="22">
        <f>+L55</f>
        <v>25740</v>
      </c>
    </row>
    <row r="13" spans="1:14" x14ac:dyDescent="0.25">
      <c r="A13" s="27" t="s">
        <v>41</v>
      </c>
      <c r="B13" s="385" t="e">
        <f>+#REF!</f>
        <v>#REF!</v>
      </c>
      <c r="C13" s="386"/>
      <c r="F13" s="27" t="s">
        <v>85</v>
      </c>
      <c r="G13" s="385" t="e">
        <f>+#REF!</f>
        <v>#REF!</v>
      </c>
      <c r="H13" s="386"/>
      <c r="J13" s="387" t="str">
        <f>+A66</f>
        <v>Ander</v>
      </c>
      <c r="K13" s="388"/>
      <c r="L13" s="22">
        <f>+L68</f>
        <v>8750</v>
      </c>
    </row>
    <row r="14" spans="1:14" ht="15.75" thickBot="1" x14ac:dyDescent="0.3">
      <c r="A14" s="27" t="s">
        <v>42</v>
      </c>
      <c r="B14" s="385" t="e">
        <f>+#REF!</f>
        <v>#REF!</v>
      </c>
      <c r="C14" s="386"/>
      <c r="F14" s="27" t="s">
        <v>86</v>
      </c>
      <c r="G14" s="385" t="e">
        <f>+#REF!</f>
        <v>#REF!</v>
      </c>
      <c r="H14" s="386"/>
      <c r="J14" s="389" t="s">
        <v>55</v>
      </c>
      <c r="K14" s="390"/>
      <c r="L14" s="24">
        <f>SUM(L9:L13)</f>
        <v>69646</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832.13333333333344</v>
      </c>
      <c r="N16" s="60">
        <f>+L14/L18</f>
        <v>994.94285714285718</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70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7" t="s">
        <v>1</v>
      </c>
      <c r="B33" s="8">
        <v>0.3</v>
      </c>
      <c r="C33" s="9">
        <v>1</v>
      </c>
      <c r="D33" s="41">
        <f>+L18*B33*C33</f>
        <v>21</v>
      </c>
      <c r="E33" s="10">
        <v>67</v>
      </c>
      <c r="F33" s="42">
        <f>+B33*C33*E33</f>
        <v>20.099999999999998</v>
      </c>
      <c r="G33" s="415">
        <f>SUM(F33:F40)</f>
        <v>20.099999999999998</v>
      </c>
      <c r="H33" s="11">
        <v>20</v>
      </c>
      <c r="I33" s="43">
        <f t="shared" ref="I33:I40" si="11">+IFERROR(ROUNDUP(D33/H33,0),0)</f>
        <v>2</v>
      </c>
      <c r="J33" s="42">
        <f>+E33*H33</f>
        <v>1340</v>
      </c>
      <c r="K33" s="42">
        <f t="shared" ref="K33:K40" si="12">+I33*J33</f>
        <v>2680</v>
      </c>
      <c r="L33" s="418">
        <f>SUM(K33:K40)</f>
        <v>2680</v>
      </c>
      <c r="N33" s="64">
        <f>+IFERROR((I33*H33)/B33,0)</f>
        <v>133.33333333333334</v>
      </c>
      <c r="O33" s="65">
        <f>+IFERROR(C33*$L$18,0)</f>
        <v>70</v>
      </c>
      <c r="P33" s="66">
        <f t="shared" ref="P33:P40" si="13">+IFERROR(K33/N33,0)</f>
        <v>20.099999999999998</v>
      </c>
      <c r="Q33" s="66">
        <f t="shared" ref="Q33:Q40" si="14">+IFERROR(K33/O33,0)</f>
        <v>38.285714285714285</v>
      </c>
      <c r="R33" s="67">
        <f t="shared" ref="R33:R40" si="15">+B33*C33*E33</f>
        <v>20.099999999999998</v>
      </c>
      <c r="T33" s="68" t="str">
        <f>IFERROR(VLOOKUP(A33,VLOOKUPS!$A$3:$D$31,2,0),"Ander")</f>
        <v>Ander</v>
      </c>
      <c r="U33" s="69">
        <f t="shared" ref="U33:U40" si="16">IF(T33="Syngenta",K33,0)</f>
        <v>0</v>
      </c>
      <c r="V33" s="69">
        <f t="shared" ref="V33:V40" si="17">IF(T33="Ander",K33,0)</f>
        <v>2680</v>
      </c>
    </row>
    <row r="34" spans="1:22" x14ac:dyDescent="0.25">
      <c r="A34" s="7"/>
      <c r="B34" s="8"/>
      <c r="C34" s="9"/>
      <c r="D34" s="44">
        <f>+L18*B34*C34</f>
        <v>0</v>
      </c>
      <c r="E34" s="10">
        <v>11</v>
      </c>
      <c r="F34" s="45">
        <f t="shared" ref="F34:F40" si="18">+B34*C34*E34</f>
        <v>0</v>
      </c>
      <c r="G34" s="416"/>
      <c r="H34" s="11"/>
      <c r="I34" s="46">
        <f t="shared" si="11"/>
        <v>0</v>
      </c>
      <c r="J34" s="45">
        <f>+E34*H34</f>
        <v>0</v>
      </c>
      <c r="K34" s="45">
        <f t="shared" si="12"/>
        <v>0</v>
      </c>
      <c r="L34" s="419"/>
      <c r="N34" s="64">
        <f t="shared" ref="N34:N71" si="19">+IFERROR((I34*H34)/B34,0)</f>
        <v>0</v>
      </c>
      <c r="O34" s="65">
        <f t="shared" ref="O34:O71" si="20">+IFERROR(C34*$L$18,0)</f>
        <v>0</v>
      </c>
      <c r="P34" s="66">
        <f t="shared" si="13"/>
        <v>0</v>
      </c>
      <c r="Q34" s="66">
        <f t="shared" si="14"/>
        <v>0</v>
      </c>
      <c r="R34" s="67">
        <f t="shared" si="15"/>
        <v>0</v>
      </c>
      <c r="T34" s="68" t="str">
        <f>IFERROR(VLOOKUP(A34,VLOOKUPS!$A$3:$D$31,2,0),"Ander")</f>
        <v>Ander</v>
      </c>
      <c r="U34" s="69">
        <f t="shared" si="16"/>
        <v>0</v>
      </c>
      <c r="V34" s="69">
        <f t="shared" si="17"/>
        <v>0</v>
      </c>
    </row>
    <row r="35" spans="1:22" x14ac:dyDescent="0.25">
      <c r="A35" s="7"/>
      <c r="B35" s="8"/>
      <c r="C35" s="9"/>
      <c r="D35" s="44">
        <f>+L18*B35*C35</f>
        <v>0</v>
      </c>
      <c r="E35" s="10">
        <v>67</v>
      </c>
      <c r="F35" s="45">
        <f t="shared" si="18"/>
        <v>0</v>
      </c>
      <c r="G35" s="416"/>
      <c r="H35" s="11"/>
      <c r="I35" s="46">
        <f t="shared" si="11"/>
        <v>0</v>
      </c>
      <c r="J35" s="45">
        <f>+E35*H35</f>
        <v>0</v>
      </c>
      <c r="K35" s="45">
        <f t="shared" si="12"/>
        <v>0</v>
      </c>
      <c r="L35" s="419"/>
      <c r="N35" s="64">
        <f t="shared" si="19"/>
        <v>0</v>
      </c>
      <c r="O35" s="65">
        <f t="shared" si="20"/>
        <v>0</v>
      </c>
      <c r="P35" s="66">
        <f t="shared" si="13"/>
        <v>0</v>
      </c>
      <c r="Q35" s="66">
        <f t="shared" si="14"/>
        <v>0</v>
      </c>
      <c r="R35" s="67">
        <f t="shared" si="15"/>
        <v>0</v>
      </c>
      <c r="T35" s="68" t="str">
        <f>IFERROR(VLOOKUP(A35,VLOOKUPS!$A$3:$D$31,2,0),"Ander")</f>
        <v>Ander</v>
      </c>
      <c r="U35" s="69">
        <f t="shared" si="16"/>
        <v>0</v>
      </c>
      <c r="V35" s="69">
        <f t="shared" si="17"/>
        <v>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2680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119</v>
      </c>
      <c r="E44" s="5">
        <v>78</v>
      </c>
      <c r="F44" s="42">
        <f>+B44*C44*E44</f>
        <v>132.6</v>
      </c>
      <c r="G44" s="415">
        <f>SUM(F44:F51)</f>
        <v>337</v>
      </c>
      <c r="H44" s="6">
        <v>20</v>
      </c>
      <c r="I44" s="43">
        <f t="shared" ref="I44:I51" si="24">+IFERROR(ROUNDUP(D44/H44,0),0)</f>
        <v>6</v>
      </c>
      <c r="J44" s="42">
        <f>+E44*H44</f>
        <v>1560</v>
      </c>
      <c r="K44" s="42">
        <f>+I44*J44</f>
        <v>9360</v>
      </c>
      <c r="L44" s="418">
        <f>SUM(K44:K51)</f>
        <v>23976</v>
      </c>
      <c r="N44" s="64">
        <f t="shared" si="19"/>
        <v>70.588235294117652</v>
      </c>
      <c r="O44" s="65">
        <f t="shared" si="20"/>
        <v>70</v>
      </c>
      <c r="P44" s="66">
        <f t="shared" ref="P44:P51" si="25">+IFERROR(K44/N44,0)</f>
        <v>132.6</v>
      </c>
      <c r="Q44" s="66">
        <f t="shared" ref="Q44:Q51" si="26">+IFERROR(K44/O44,0)</f>
        <v>133.71428571428572</v>
      </c>
      <c r="R44" s="67">
        <f t="shared" ref="R44:R51" si="27">+B44*C44*E44</f>
        <v>132.6</v>
      </c>
      <c r="T44" s="68" t="str">
        <f>IFERROR(VLOOKUP(A44,VLOOKUPS!$A$3:$D$31,2,0),"Ander")</f>
        <v>Ander</v>
      </c>
      <c r="U44" s="69">
        <f t="shared" ref="U44:U51" si="28">IF(T44="Syngenta",K44,0)</f>
        <v>0</v>
      </c>
      <c r="V44" s="69">
        <f t="shared" ref="V44:V51" si="29">IF(T44="Ander",K44,0)</f>
        <v>9360</v>
      </c>
    </row>
    <row r="45" spans="1:22" x14ac:dyDescent="0.25">
      <c r="A45" s="7" t="s">
        <v>1</v>
      </c>
      <c r="B45" s="8">
        <v>7.3</v>
      </c>
      <c r="C45" s="9">
        <f>+C44</f>
        <v>1</v>
      </c>
      <c r="D45" s="44">
        <f t="shared" si="23"/>
        <v>511</v>
      </c>
      <c r="E45" s="10">
        <v>28</v>
      </c>
      <c r="F45" s="45">
        <f t="shared" ref="F45:F51" si="30">+B45*C45*E45</f>
        <v>204.4</v>
      </c>
      <c r="G45" s="416"/>
      <c r="H45" s="11">
        <v>18</v>
      </c>
      <c r="I45" s="46">
        <f t="shared" si="24"/>
        <v>29</v>
      </c>
      <c r="J45" s="45">
        <f t="shared" ref="J45:J51" si="31">+E45*H45</f>
        <v>504</v>
      </c>
      <c r="K45" s="45">
        <f t="shared" ref="K45:K51" si="32">+I45*J45</f>
        <v>14616</v>
      </c>
      <c r="L45" s="419"/>
      <c r="N45" s="64">
        <f t="shared" si="19"/>
        <v>71.506849315068493</v>
      </c>
      <c r="O45" s="65">
        <f t="shared" si="20"/>
        <v>70</v>
      </c>
      <c r="P45" s="66">
        <f t="shared" si="25"/>
        <v>204.4</v>
      </c>
      <c r="Q45" s="66">
        <f t="shared" si="26"/>
        <v>208.8</v>
      </c>
      <c r="R45" s="67">
        <f t="shared" si="27"/>
        <v>204.4</v>
      </c>
      <c r="T45" s="68" t="str">
        <f>IFERROR(VLOOKUP(A45,VLOOKUPS!$A$3:$D$31,2,0),"Ander")</f>
        <v>Ander</v>
      </c>
      <c r="U45" s="69">
        <f t="shared" si="28"/>
        <v>0</v>
      </c>
      <c r="V45" s="69">
        <f t="shared" si="29"/>
        <v>14616</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23976</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140</v>
      </c>
      <c r="E55" s="5">
        <v>69</v>
      </c>
      <c r="F55" s="42">
        <f>+B55*C55*E55</f>
        <v>138</v>
      </c>
      <c r="G55" s="415">
        <f>SUM(F55:F64)</f>
        <v>313.20000000000005</v>
      </c>
      <c r="H55" s="6">
        <v>20</v>
      </c>
      <c r="I55" s="43">
        <f t="shared" ref="I55:I64" si="33">+IFERROR(ROUNDUP(D55/H55,0),0)</f>
        <v>7</v>
      </c>
      <c r="J55" s="42">
        <f>+E55*H55</f>
        <v>1380</v>
      </c>
      <c r="K55" s="42">
        <f>+I55*J55</f>
        <v>9660</v>
      </c>
      <c r="L55" s="418">
        <f>SUM(K55:K64)</f>
        <v>25740</v>
      </c>
      <c r="N55" s="64">
        <f t="shared" si="19"/>
        <v>70</v>
      </c>
      <c r="O55" s="65">
        <f t="shared" si="20"/>
        <v>70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9660</v>
      </c>
    </row>
    <row r="56" spans="1:22" x14ac:dyDescent="0.25">
      <c r="A56" s="7" t="s">
        <v>1</v>
      </c>
      <c r="B56" s="8">
        <v>0.6</v>
      </c>
      <c r="C56" s="9">
        <f>+C55</f>
        <v>1</v>
      </c>
      <c r="D56" s="44">
        <f>+L18*B56*C56</f>
        <v>42</v>
      </c>
      <c r="E56" s="10">
        <v>148</v>
      </c>
      <c r="F56" s="45">
        <f t="shared" ref="F56:F64" si="39">+B56*C56*E56</f>
        <v>88.8</v>
      </c>
      <c r="G56" s="416"/>
      <c r="H56" s="11">
        <v>20</v>
      </c>
      <c r="I56" s="46">
        <f t="shared" si="33"/>
        <v>3</v>
      </c>
      <c r="J56" s="45">
        <f t="shared" ref="J56:J64" si="40">+E56*H56</f>
        <v>2960</v>
      </c>
      <c r="K56" s="45">
        <f t="shared" ref="K56:K64" si="41">+I56*J56</f>
        <v>8880</v>
      </c>
      <c r="L56" s="419"/>
      <c r="N56" s="64">
        <f t="shared" si="19"/>
        <v>100</v>
      </c>
      <c r="O56" s="65">
        <f t="shared" si="20"/>
        <v>70</v>
      </c>
      <c r="P56" s="66">
        <f t="shared" si="34"/>
        <v>88.8</v>
      </c>
      <c r="Q56" s="66">
        <f t="shared" si="35"/>
        <v>126.85714285714286</v>
      </c>
      <c r="R56" s="67">
        <f t="shared" si="36"/>
        <v>88.8</v>
      </c>
      <c r="T56" s="68" t="str">
        <f>IFERROR(VLOOKUP(A56,VLOOKUPS!$A$3:$D$31,2,0),"Ander")</f>
        <v>Ander</v>
      </c>
      <c r="U56" s="69">
        <f t="shared" si="37"/>
        <v>0</v>
      </c>
      <c r="V56" s="69">
        <f t="shared" si="38"/>
        <v>8880</v>
      </c>
    </row>
    <row r="57" spans="1:22" x14ac:dyDescent="0.25">
      <c r="A57" s="7" t="s">
        <v>1</v>
      </c>
      <c r="B57" s="8">
        <v>1.8</v>
      </c>
      <c r="C57" s="9">
        <v>1</v>
      </c>
      <c r="D57" s="44">
        <f>L18*B57*C57</f>
        <v>126</v>
      </c>
      <c r="E57" s="10">
        <v>48</v>
      </c>
      <c r="F57" s="45">
        <f t="shared" si="39"/>
        <v>86.4</v>
      </c>
      <c r="G57" s="416"/>
      <c r="H57" s="11">
        <v>25</v>
      </c>
      <c r="I57" s="46">
        <f t="shared" si="33"/>
        <v>6</v>
      </c>
      <c r="J57" s="45">
        <f t="shared" si="40"/>
        <v>1200</v>
      </c>
      <c r="K57" s="45">
        <f t="shared" si="41"/>
        <v>7200</v>
      </c>
      <c r="L57" s="419"/>
      <c r="N57" s="64">
        <f t="shared" si="19"/>
        <v>83.333333333333329</v>
      </c>
      <c r="O57" s="65">
        <f t="shared" si="20"/>
        <v>70</v>
      </c>
      <c r="P57" s="66">
        <f t="shared" si="34"/>
        <v>86.4</v>
      </c>
      <c r="Q57" s="66">
        <f t="shared" si="35"/>
        <v>102.85714285714286</v>
      </c>
      <c r="R57" s="67">
        <f t="shared" si="36"/>
        <v>86.4</v>
      </c>
      <c r="T57" s="68" t="str">
        <f>IFERROR(VLOOKUP(A57,VLOOKUPS!$A$3:$D$31,2,0),"Ander")</f>
        <v>Ander</v>
      </c>
      <c r="U57" s="69">
        <f t="shared" si="37"/>
        <v>0</v>
      </c>
      <c r="V57" s="69">
        <f t="shared" si="38"/>
        <v>7200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25740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35</v>
      </c>
      <c r="E68" s="5">
        <v>250</v>
      </c>
      <c r="F68" s="42">
        <f>+B68*C68*E68</f>
        <v>125</v>
      </c>
      <c r="G68" s="415">
        <f>SUM(F68:F71)</f>
        <v>125</v>
      </c>
      <c r="H68" s="6">
        <v>5</v>
      </c>
      <c r="I68" s="43">
        <f t="shared" ref="I68:I71" si="43">+IFERROR(ROUNDUP(D68/H68,0),0)</f>
        <v>7</v>
      </c>
      <c r="J68" s="42">
        <f>+E68*H68</f>
        <v>1250</v>
      </c>
      <c r="K68" s="42">
        <f>+I68*J68</f>
        <v>8750</v>
      </c>
      <c r="L68" s="418">
        <f>SUM(K68:K71)</f>
        <v>8750</v>
      </c>
      <c r="N68" s="64">
        <f t="shared" si="19"/>
        <v>70</v>
      </c>
      <c r="O68" s="65">
        <f t="shared" si="20"/>
        <v>70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8750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8750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69646</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122</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430" t="e">
        <f>+#REF!</f>
        <v>#REF!</v>
      </c>
      <c r="C9" s="431"/>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5820</v>
      </c>
    </row>
    <row r="11" spans="1:14" x14ac:dyDescent="0.25">
      <c r="A11" s="28"/>
      <c r="B11" s="385" t="e">
        <f>+#REF!</f>
        <v>#REF!</v>
      </c>
      <c r="C11" s="386"/>
      <c r="F11" s="27" t="s">
        <v>83</v>
      </c>
      <c r="G11" s="385" t="e">
        <f>+#REF!</f>
        <v>#REF!</v>
      </c>
      <c r="H11" s="386"/>
      <c r="J11" s="387" t="str">
        <f>+A42</f>
        <v>Voor-opkoms (met plant)</v>
      </c>
      <c r="K11" s="388"/>
      <c r="L11" s="22">
        <f>+L44</f>
        <v>18384</v>
      </c>
    </row>
    <row r="12" spans="1:14" x14ac:dyDescent="0.25">
      <c r="A12" s="27" t="s">
        <v>45</v>
      </c>
      <c r="B12" s="385" t="e">
        <f>+#REF!</f>
        <v>#REF!</v>
      </c>
      <c r="C12" s="386"/>
      <c r="F12" s="27" t="s">
        <v>84</v>
      </c>
      <c r="G12" s="385" t="e">
        <f>+#REF!</f>
        <v>#REF!</v>
      </c>
      <c r="H12" s="386"/>
      <c r="J12" s="387" t="str">
        <f>+A53</f>
        <v>Na-opkoms</v>
      </c>
      <c r="K12" s="388"/>
      <c r="L12" s="22">
        <f>+L55</f>
        <v>17620</v>
      </c>
    </row>
    <row r="13" spans="1:14" x14ac:dyDescent="0.25">
      <c r="A13" s="27" t="s">
        <v>41</v>
      </c>
      <c r="B13" s="385" t="e">
        <f>+#REF!</f>
        <v>#REF!</v>
      </c>
      <c r="C13" s="386"/>
      <c r="F13" s="27" t="s">
        <v>85</v>
      </c>
      <c r="G13" s="385" t="e">
        <f>+#REF!</f>
        <v>#REF!</v>
      </c>
      <c r="H13" s="386"/>
      <c r="J13" s="387" t="str">
        <f>+A66</f>
        <v>Ander</v>
      </c>
      <c r="K13" s="388"/>
      <c r="L13" s="22">
        <f>+L68</f>
        <v>6250</v>
      </c>
    </row>
    <row r="14" spans="1:14" ht="15.75" thickBot="1" x14ac:dyDescent="0.3">
      <c r="A14" s="27" t="s">
        <v>42</v>
      </c>
      <c r="B14" s="385" t="e">
        <f>+#REF!</f>
        <v>#REF!</v>
      </c>
      <c r="C14" s="386"/>
      <c r="F14" s="27" t="s">
        <v>86</v>
      </c>
      <c r="G14" s="385" t="e">
        <f>+#REF!</f>
        <v>#REF!</v>
      </c>
      <c r="H14" s="386"/>
      <c r="J14" s="389" t="s">
        <v>55</v>
      </c>
      <c r="K14" s="390"/>
      <c r="L14" s="24">
        <f>SUM(L9:L13)</f>
        <v>56574</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f>+L14/L18</f>
        <v>1131.48</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75</v>
      </c>
      <c r="E33" s="5">
        <v>48</v>
      </c>
      <c r="F33" s="42">
        <f>+B33*C33*E33</f>
        <v>72</v>
      </c>
      <c r="G33" s="415">
        <f>SUM(F33:F40)</f>
        <v>108.6</v>
      </c>
      <c r="H33" s="6">
        <v>25</v>
      </c>
      <c r="I33" s="43">
        <f t="shared" ref="I33:I40" si="11">+IFERROR(ROUNDUP(D33/H33,0),0)</f>
        <v>3</v>
      </c>
      <c r="J33" s="42">
        <f>+E33*H33</f>
        <v>1200</v>
      </c>
      <c r="K33" s="42">
        <f t="shared" ref="K33:K40" si="12">+I33*J33</f>
        <v>3600</v>
      </c>
      <c r="L33" s="418">
        <f>SUM(K33:K40)</f>
        <v>5820</v>
      </c>
      <c r="N33" s="64">
        <f>+IFERROR((I33*H33)/B33,0)</f>
        <v>50</v>
      </c>
      <c r="O33" s="65">
        <f>+IFERROR(C33*$L$18,0)</f>
        <v>50</v>
      </c>
      <c r="P33" s="66">
        <f t="shared" ref="P33:P40" si="13">+IFERROR(K33/N33,0)</f>
        <v>72</v>
      </c>
      <c r="Q33" s="66">
        <f t="shared" ref="Q33:Q40" si="14">+IFERROR(K33/O33,0)</f>
        <v>72</v>
      </c>
      <c r="R33" s="67">
        <f t="shared" ref="R33:R40" si="15">+B33*C33*E33</f>
        <v>72</v>
      </c>
      <c r="T33" s="68" t="str">
        <f>IFERROR(VLOOKUP(A33,VLOOKUPS!$A$3:$D$31,2,0),"Ander")</f>
        <v>Ander</v>
      </c>
      <c r="U33" s="69">
        <f t="shared" ref="U33:U40" si="16">IF(T33="Syngenta",K33,0)</f>
        <v>0</v>
      </c>
      <c r="V33" s="69">
        <f t="shared" ref="V33:V40" si="17">IF(T33="Ander",K33,0)</f>
        <v>3600</v>
      </c>
    </row>
    <row r="34" spans="1:22" x14ac:dyDescent="0.25">
      <c r="A34" s="7" t="s">
        <v>1</v>
      </c>
      <c r="B34" s="8">
        <v>1.5</v>
      </c>
      <c r="C34" s="9">
        <v>1</v>
      </c>
      <c r="D34" s="44">
        <f>+L18*B34*C34</f>
        <v>75</v>
      </c>
      <c r="E34" s="10">
        <v>11</v>
      </c>
      <c r="F34" s="45">
        <f t="shared" ref="F34:F40" si="18">+B34*C34*E34</f>
        <v>16.5</v>
      </c>
      <c r="G34" s="416"/>
      <c r="H34" s="11">
        <v>20</v>
      </c>
      <c r="I34" s="46">
        <f t="shared" si="11"/>
        <v>4</v>
      </c>
      <c r="J34" s="45">
        <f>+E34*H34</f>
        <v>220</v>
      </c>
      <c r="K34" s="45">
        <f t="shared" si="12"/>
        <v>880</v>
      </c>
      <c r="L34" s="419"/>
      <c r="N34" s="64">
        <f t="shared" ref="N34:N71" si="19">+IFERROR((I34*H34)/B34,0)</f>
        <v>53.333333333333336</v>
      </c>
      <c r="O34" s="65">
        <f t="shared" ref="O34:O71" si="20">+IFERROR(C34*$L$18,0)</f>
        <v>50</v>
      </c>
      <c r="P34" s="66">
        <f t="shared" si="13"/>
        <v>16.5</v>
      </c>
      <c r="Q34" s="66">
        <f t="shared" si="14"/>
        <v>17.600000000000001</v>
      </c>
      <c r="R34" s="67">
        <f t="shared" si="15"/>
        <v>16.5</v>
      </c>
      <c r="T34" s="68" t="str">
        <f>IFERROR(VLOOKUP(A34,VLOOKUPS!$A$3:$D$31,2,0),"Ander")</f>
        <v>Ander</v>
      </c>
      <c r="U34" s="69">
        <f t="shared" si="16"/>
        <v>0</v>
      </c>
      <c r="V34" s="69">
        <f t="shared" si="17"/>
        <v>880</v>
      </c>
    </row>
    <row r="35" spans="1:22" x14ac:dyDescent="0.25">
      <c r="A35" s="7" t="s">
        <v>1</v>
      </c>
      <c r="B35" s="8">
        <v>0.3</v>
      </c>
      <c r="C35" s="9">
        <v>1</v>
      </c>
      <c r="D35" s="44">
        <f>+L18*B35*C35</f>
        <v>15</v>
      </c>
      <c r="E35" s="10">
        <v>67</v>
      </c>
      <c r="F35" s="45">
        <f t="shared" si="18"/>
        <v>20.099999999999998</v>
      </c>
      <c r="G35" s="416"/>
      <c r="H35" s="11">
        <v>20</v>
      </c>
      <c r="I35" s="46">
        <f t="shared" si="11"/>
        <v>1</v>
      </c>
      <c r="J35" s="45">
        <f>+E35*H35</f>
        <v>1340</v>
      </c>
      <c r="K35" s="45">
        <f t="shared" si="12"/>
        <v>1340</v>
      </c>
      <c r="L35" s="419"/>
      <c r="N35" s="64">
        <f t="shared" si="19"/>
        <v>66.666666666666671</v>
      </c>
      <c r="O35" s="65">
        <f t="shared" si="20"/>
        <v>50</v>
      </c>
      <c r="P35" s="66">
        <f t="shared" si="13"/>
        <v>20.099999999999998</v>
      </c>
      <c r="Q35" s="66">
        <f t="shared" si="14"/>
        <v>26.8</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5820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85</v>
      </c>
      <c r="E44" s="5">
        <v>78</v>
      </c>
      <c r="F44" s="42">
        <f>+B44*C44*E44</f>
        <v>132.6</v>
      </c>
      <c r="G44" s="415">
        <f>SUM(F44:F51)</f>
        <v>337</v>
      </c>
      <c r="H44" s="6">
        <v>20</v>
      </c>
      <c r="I44" s="43">
        <f t="shared" ref="I44:I51" si="24">+IFERROR(ROUNDUP(D44/H44,0),0)</f>
        <v>5</v>
      </c>
      <c r="J44" s="42">
        <f>+E44*H44</f>
        <v>1560</v>
      </c>
      <c r="K44" s="42">
        <f>+I44*J44</f>
        <v>7800</v>
      </c>
      <c r="L44" s="418">
        <f>SUM(K44:K51)</f>
        <v>18384</v>
      </c>
      <c r="N44" s="64">
        <f t="shared" si="19"/>
        <v>58.82352941176471</v>
      </c>
      <c r="O44" s="65">
        <f t="shared" si="20"/>
        <v>50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7800</v>
      </c>
    </row>
    <row r="45" spans="1:22" x14ac:dyDescent="0.25">
      <c r="A45" s="7" t="s">
        <v>1</v>
      </c>
      <c r="B45" s="8">
        <v>7.3</v>
      </c>
      <c r="C45" s="9">
        <f>+C44</f>
        <v>1</v>
      </c>
      <c r="D45" s="44">
        <f t="shared" si="23"/>
        <v>365</v>
      </c>
      <c r="E45" s="10">
        <v>28</v>
      </c>
      <c r="F45" s="45">
        <f t="shared" ref="F45:F51" si="30">+B45*C45*E45</f>
        <v>204.4</v>
      </c>
      <c r="G45" s="416"/>
      <c r="H45" s="11">
        <v>18</v>
      </c>
      <c r="I45" s="46">
        <f t="shared" si="24"/>
        <v>21</v>
      </c>
      <c r="J45" s="45">
        <f t="shared" ref="J45:J51" si="31">+E45*H45</f>
        <v>504</v>
      </c>
      <c r="K45" s="45">
        <f t="shared" ref="K45:K51" si="32">+I45*J45</f>
        <v>10584</v>
      </c>
      <c r="L45" s="419"/>
      <c r="N45" s="64">
        <f t="shared" si="19"/>
        <v>51.780821917808218</v>
      </c>
      <c r="O45" s="65">
        <f t="shared" si="20"/>
        <v>50</v>
      </c>
      <c r="P45" s="66">
        <f t="shared" si="25"/>
        <v>204.4</v>
      </c>
      <c r="Q45" s="66">
        <f t="shared" si="26"/>
        <v>211.68</v>
      </c>
      <c r="R45" s="67">
        <f t="shared" si="27"/>
        <v>204.4</v>
      </c>
      <c r="T45" s="68" t="str">
        <f>IFERROR(VLOOKUP(A45,VLOOKUPS!$A$3:$D$31,2,0),"Ander")</f>
        <v>Ander</v>
      </c>
      <c r="U45" s="69">
        <f t="shared" si="28"/>
        <v>0</v>
      </c>
      <c r="V45" s="69">
        <f t="shared" si="29"/>
        <v>10584</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18384</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415">
        <f>SUM(F55:F64)</f>
        <v>313.20000000000005</v>
      </c>
      <c r="H55" s="6">
        <v>20</v>
      </c>
      <c r="I55" s="43">
        <f t="shared" ref="I55:I64" si="33">+IFERROR(ROUNDUP(D55/H55,0),0)</f>
        <v>5</v>
      </c>
      <c r="J55" s="42">
        <f>+E55*H55</f>
        <v>1380</v>
      </c>
      <c r="K55" s="42">
        <f>+I55*J55</f>
        <v>6900</v>
      </c>
      <c r="L55" s="418">
        <f>SUM(K55:K64)</f>
        <v>17620</v>
      </c>
      <c r="N55" s="64">
        <f t="shared" si="19"/>
        <v>50</v>
      </c>
      <c r="O55" s="65">
        <f t="shared" si="20"/>
        <v>50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6900</v>
      </c>
    </row>
    <row r="56" spans="1:22" x14ac:dyDescent="0.25">
      <c r="A56" s="7" t="s">
        <v>1</v>
      </c>
      <c r="B56" s="8">
        <v>0.6</v>
      </c>
      <c r="C56" s="9">
        <f>+C55</f>
        <v>1</v>
      </c>
      <c r="D56" s="44">
        <f>+L18*B56*C56</f>
        <v>30</v>
      </c>
      <c r="E56" s="10">
        <v>148</v>
      </c>
      <c r="F56" s="45">
        <f t="shared" ref="F56:F64" si="39">+B56*C56*E56</f>
        <v>88.8</v>
      </c>
      <c r="G56" s="416"/>
      <c r="H56" s="11">
        <v>20</v>
      </c>
      <c r="I56" s="46">
        <f t="shared" si="33"/>
        <v>2</v>
      </c>
      <c r="J56" s="45">
        <f t="shared" ref="J56:J64" si="40">+E56*H56</f>
        <v>2960</v>
      </c>
      <c r="K56" s="45">
        <f t="shared" ref="K56:K64" si="41">+I56*J56</f>
        <v>5920</v>
      </c>
      <c r="L56" s="419"/>
      <c r="N56" s="64">
        <f t="shared" si="19"/>
        <v>66.666666666666671</v>
      </c>
      <c r="O56" s="65">
        <f t="shared" si="20"/>
        <v>50</v>
      </c>
      <c r="P56" s="66">
        <f t="shared" si="34"/>
        <v>88.8</v>
      </c>
      <c r="Q56" s="66">
        <f t="shared" si="35"/>
        <v>118.4</v>
      </c>
      <c r="R56" s="67">
        <f t="shared" si="36"/>
        <v>88.8</v>
      </c>
      <c r="T56" s="68" t="str">
        <f>IFERROR(VLOOKUP(A56,VLOOKUPS!$A$3:$D$31,2,0),"Ander")</f>
        <v>Ander</v>
      </c>
      <c r="U56" s="69">
        <f t="shared" si="37"/>
        <v>0</v>
      </c>
      <c r="V56" s="69">
        <f t="shared" si="38"/>
        <v>5920</v>
      </c>
    </row>
    <row r="57" spans="1:22" x14ac:dyDescent="0.25">
      <c r="A57" s="7" t="s">
        <v>1</v>
      </c>
      <c r="B57" s="8">
        <v>1.8</v>
      </c>
      <c r="C57" s="9">
        <v>1</v>
      </c>
      <c r="D57" s="44">
        <f>L18*B57*C57</f>
        <v>90</v>
      </c>
      <c r="E57" s="10">
        <v>48</v>
      </c>
      <c r="F57" s="45">
        <f t="shared" si="39"/>
        <v>86.4</v>
      </c>
      <c r="G57" s="416"/>
      <c r="H57" s="11">
        <v>25</v>
      </c>
      <c r="I57" s="46">
        <f t="shared" si="33"/>
        <v>4</v>
      </c>
      <c r="J57" s="45">
        <f t="shared" si="40"/>
        <v>1200</v>
      </c>
      <c r="K57" s="45">
        <f t="shared" si="41"/>
        <v>4800</v>
      </c>
      <c r="L57" s="419"/>
      <c r="N57" s="64">
        <f t="shared" si="19"/>
        <v>55.555555555555557</v>
      </c>
      <c r="O57" s="65">
        <f t="shared" si="20"/>
        <v>50</v>
      </c>
      <c r="P57" s="66">
        <f t="shared" si="34"/>
        <v>86.399999999999991</v>
      </c>
      <c r="Q57" s="66">
        <f t="shared" si="35"/>
        <v>96</v>
      </c>
      <c r="R57" s="67">
        <f t="shared" si="36"/>
        <v>86.4</v>
      </c>
      <c r="T57" s="68" t="str">
        <f>IFERROR(VLOOKUP(A57,VLOOKUPS!$A$3:$D$31,2,0),"Ander")</f>
        <v>Ander</v>
      </c>
      <c r="U57" s="69">
        <f t="shared" si="37"/>
        <v>0</v>
      </c>
      <c r="V57" s="69">
        <f t="shared" si="38"/>
        <v>4800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17620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415">
        <f>SUM(F68:F71)</f>
        <v>125</v>
      </c>
      <c r="H68" s="6">
        <v>5</v>
      </c>
      <c r="I68" s="43">
        <f t="shared" ref="I68:I71" si="43">+IFERROR(ROUNDUP(D68/H68,0),0)</f>
        <v>5</v>
      </c>
      <c r="J68" s="42">
        <f>+E68*H68</f>
        <v>1250</v>
      </c>
      <c r="K68" s="42">
        <f>+I68*J68</f>
        <v>6250</v>
      </c>
      <c r="L68" s="418">
        <f>SUM(K68:K71)</f>
        <v>6250</v>
      </c>
      <c r="N68" s="64">
        <f t="shared" si="19"/>
        <v>50</v>
      </c>
      <c r="O68" s="65">
        <f t="shared" si="20"/>
        <v>50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6250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6250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56574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84" zoomScale="91" zoomScaleNormal="91" workbookViewId="0">
      <selection activeCell="B139" sqref="B139"/>
    </sheetView>
  </sheetViews>
  <sheetFormatPr defaultRowHeight="14.25" x14ac:dyDescent="0.2"/>
  <cols>
    <col min="1" max="1" width="22.140625" style="159" bestFit="1" customWidth="1"/>
    <col min="2" max="7" width="17.140625" style="178"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187" t="s">
        <v>157</v>
      </c>
      <c r="B23" s="188"/>
      <c r="C23" s="348" t="s">
        <v>156</v>
      </c>
      <c r="D23" s="348"/>
    </row>
    <row r="24" spans="1:7" x14ac:dyDescent="0.2">
      <c r="A24" s="188">
        <v>0</v>
      </c>
      <c r="B24" s="188"/>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 si="1">+F28*F29/100</f>
        <v>0</v>
      </c>
      <c r="G30" s="196">
        <f t="shared" ref="G30" si="2">+G28*G29/100</f>
        <v>0</v>
      </c>
    </row>
    <row r="31" spans="1:7" x14ac:dyDescent="0.2">
      <c r="A31" s="289" t="s">
        <v>61</v>
      </c>
      <c r="B31" s="297"/>
      <c r="C31" s="222"/>
      <c r="D31" s="219"/>
      <c r="E31" s="222"/>
      <c r="F31" s="197"/>
      <c r="G31" s="197"/>
    </row>
    <row r="32" spans="1:7" x14ac:dyDescent="0.2">
      <c r="A32" s="290" t="s">
        <v>93</v>
      </c>
      <c r="B32" s="297"/>
      <c r="C32" s="224">
        <f t="shared" ref="C32:G32" si="3">+IFERROR(((C30*C31)/(C29/$C$24)),0)</f>
        <v>0</v>
      </c>
      <c r="D32" s="223">
        <f t="shared" si="3"/>
        <v>0</v>
      </c>
      <c r="E32" s="224">
        <f t="shared" ref="E32" si="4">+IFERROR(((E30*E31)/(E29/$C$24)),0)</f>
        <v>0</v>
      </c>
      <c r="F32" s="225">
        <f t="shared" ref="F32" si="5">+IFERROR(((F30*F31)/(F29/$C$24)),0)</f>
        <v>0</v>
      </c>
      <c r="G32" s="225">
        <f t="shared" si="3"/>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E35" si="6">+IFERROR(ROUNDUP(C30/C34,0),0)</f>
        <v>0</v>
      </c>
      <c r="D35" s="218">
        <f t="shared" si="6"/>
        <v>0</v>
      </c>
      <c r="E35" s="215">
        <f t="shared" si="6"/>
        <v>0</v>
      </c>
      <c r="F35" s="196">
        <f t="shared" ref="F35" si="7">+IFERROR(ROUNDUP(F30/F34,0),0)</f>
        <v>0</v>
      </c>
      <c r="G35" s="196">
        <f t="shared" ref="G35" si="8">+IFERROR(ROUNDUP(G30/G34,0),0)</f>
        <v>0</v>
      </c>
    </row>
    <row r="36" spans="1:7" x14ac:dyDescent="0.2">
      <c r="A36" s="290" t="s">
        <v>57</v>
      </c>
      <c r="B36" s="293" t="s">
        <v>525</v>
      </c>
      <c r="C36" s="292">
        <f t="shared" ref="C36:E36" si="9">+C31*C34</f>
        <v>0</v>
      </c>
      <c r="D36" s="250">
        <f t="shared" si="9"/>
        <v>0</v>
      </c>
      <c r="E36" s="250">
        <f t="shared" si="9"/>
        <v>0</v>
      </c>
      <c r="F36" s="250">
        <f t="shared" ref="F36" si="10">+F31*F34</f>
        <v>0</v>
      </c>
      <c r="G36" s="250">
        <f t="shared" ref="G36" si="11">+G31*G34</f>
        <v>0</v>
      </c>
    </row>
    <row r="37" spans="1:7" x14ac:dyDescent="0.2">
      <c r="A37" s="290" t="s">
        <v>58</v>
      </c>
      <c r="B37" s="299"/>
      <c r="C37" s="294">
        <f t="shared" ref="C37:E37" si="12">+C35*C36</f>
        <v>0</v>
      </c>
      <c r="D37" s="251">
        <f t="shared" si="12"/>
        <v>0</v>
      </c>
      <c r="E37" s="251">
        <f t="shared" si="12"/>
        <v>0</v>
      </c>
      <c r="F37" s="251">
        <f t="shared" ref="F37" si="13">+F35*F36</f>
        <v>0</v>
      </c>
      <c r="G37" s="251">
        <f t="shared" ref="G37" si="14">+G35*G36</f>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F47" si="15">IF(B46="Syngenta",B37,0)</f>
        <v>0</v>
      </c>
      <c r="C47" s="203">
        <f t="shared" si="15"/>
        <v>0</v>
      </c>
      <c r="D47" s="203">
        <f t="shared" si="15"/>
        <v>0</v>
      </c>
      <c r="E47" s="203">
        <f t="shared" si="15"/>
        <v>0</v>
      </c>
      <c r="F47" s="203">
        <f t="shared" si="15"/>
        <v>0</v>
      </c>
      <c r="G47" s="203">
        <f t="shared" ref="G47" si="16">IF(G46="Syngenta",G37,0)</f>
        <v>0</v>
      </c>
    </row>
    <row r="48" spans="1:7" ht="15" hidden="1" customHeight="1" x14ac:dyDescent="0.2">
      <c r="A48" s="202" t="s">
        <v>75</v>
      </c>
      <c r="B48" s="203">
        <f t="shared" ref="B48:F48" si="17">IF(B46="Ander",B37,0)</f>
        <v>0</v>
      </c>
      <c r="C48" s="203">
        <f t="shared" si="17"/>
        <v>0</v>
      </c>
      <c r="D48" s="203">
        <f t="shared" si="17"/>
        <v>0</v>
      </c>
      <c r="E48" s="203">
        <f t="shared" si="17"/>
        <v>0</v>
      </c>
      <c r="F48" s="203">
        <f t="shared" si="17"/>
        <v>0</v>
      </c>
      <c r="G48" s="203">
        <f t="shared" ref="G48" si="18">IF(G46="Ander",G37,0)</f>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F58" si="19">B56*B57</f>
        <v>0</v>
      </c>
      <c r="C58" s="218">
        <f t="shared" si="19"/>
        <v>0</v>
      </c>
      <c r="D58" s="218">
        <f t="shared" si="19"/>
        <v>0</v>
      </c>
      <c r="E58" s="215">
        <f t="shared" si="19"/>
        <v>0</v>
      </c>
      <c r="F58" s="196">
        <f t="shared" si="19"/>
        <v>0</v>
      </c>
      <c r="G58" s="196">
        <f t="shared" ref="G58" si="20">G56*G57</f>
        <v>0</v>
      </c>
    </row>
    <row r="59" spans="1:7" x14ac:dyDescent="0.2">
      <c r="A59" s="192" t="s">
        <v>61</v>
      </c>
      <c r="B59" s="219"/>
      <c r="C59" s="219"/>
      <c r="D59" s="219"/>
      <c r="E59" s="222"/>
      <c r="F59" s="197"/>
      <c r="G59" s="197"/>
    </row>
    <row r="60" spans="1:7" x14ac:dyDescent="0.2">
      <c r="A60" s="195" t="s">
        <v>93</v>
      </c>
      <c r="B60" s="223">
        <f t="shared" ref="B60:E60" si="21">IFERROR((B58*B59)/B57,0)</f>
        <v>0</v>
      </c>
      <c r="C60" s="223">
        <f t="shared" si="21"/>
        <v>0</v>
      </c>
      <c r="D60" s="223">
        <f t="shared" si="21"/>
        <v>0</v>
      </c>
      <c r="E60" s="224">
        <f t="shared" si="21"/>
        <v>0</v>
      </c>
      <c r="F60" s="225">
        <f t="shared" ref="F60" si="22">IFERROR((F58*F59)/F57,0)</f>
        <v>0</v>
      </c>
      <c r="G60" s="225">
        <f t="shared" ref="G60" si="23">IFERROR((G58*G59)/G57,0)</f>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E63" si="24">+IFERROR(ROUNDUP(B58/B62,0),0)</f>
        <v>0</v>
      </c>
      <c r="C63" s="218">
        <f t="shared" si="24"/>
        <v>0</v>
      </c>
      <c r="D63" s="218">
        <f t="shared" si="24"/>
        <v>0</v>
      </c>
      <c r="E63" s="215">
        <f t="shared" si="24"/>
        <v>0</v>
      </c>
      <c r="F63" s="196">
        <f t="shared" ref="F63" si="25">+IFERROR(ROUNDUP(F58/F62,0),0)</f>
        <v>0</v>
      </c>
      <c r="G63" s="196">
        <f t="shared" ref="G63" si="26">+IFERROR(ROUNDUP(G58/G62,0),0)</f>
        <v>0</v>
      </c>
    </row>
    <row r="64" spans="1:7" x14ac:dyDescent="0.2">
      <c r="A64" s="195" t="s">
        <v>57</v>
      </c>
      <c r="B64" s="250">
        <f t="shared" ref="B64:E64" si="27">+B59*B62</f>
        <v>0</v>
      </c>
      <c r="C64" s="250">
        <f t="shared" si="27"/>
        <v>0</v>
      </c>
      <c r="D64" s="250">
        <f t="shared" si="27"/>
        <v>0</v>
      </c>
      <c r="E64" s="250">
        <f t="shared" si="27"/>
        <v>0</v>
      </c>
      <c r="F64" s="250">
        <f t="shared" ref="F64" si="28">+F59*F62</f>
        <v>0</v>
      </c>
      <c r="G64" s="250">
        <f t="shared" ref="G64" si="29">+G59*G62</f>
        <v>0</v>
      </c>
    </row>
    <row r="65" spans="1:7" x14ac:dyDescent="0.2">
      <c r="A65" s="195" t="s">
        <v>58</v>
      </c>
      <c r="B65" s="251">
        <f t="shared" ref="B65:E65" si="30">+B63*B64</f>
        <v>0</v>
      </c>
      <c r="C65" s="251">
        <f t="shared" si="30"/>
        <v>0</v>
      </c>
      <c r="D65" s="251">
        <f t="shared" si="30"/>
        <v>0</v>
      </c>
      <c r="E65" s="251">
        <f t="shared" si="30"/>
        <v>0</v>
      </c>
      <c r="F65" s="251">
        <f t="shared" ref="F65" si="31">+F63*F64</f>
        <v>0</v>
      </c>
      <c r="G65" s="251">
        <f t="shared" ref="G65" si="32">+G63*G64</f>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33">+IFERROR((B63*B62)/B56,0)</f>
        <v>0</v>
      </c>
      <c r="C68" s="201">
        <f t="shared" si="33"/>
        <v>0</v>
      </c>
      <c r="D68" s="201">
        <f t="shared" si="33"/>
        <v>0</v>
      </c>
      <c r="E68" s="201">
        <f t="shared" si="33"/>
        <v>0</v>
      </c>
      <c r="F68" s="201">
        <f t="shared" si="33"/>
        <v>0</v>
      </c>
      <c r="G68" s="201">
        <f t="shared" si="3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34">+IFERROR(B65/B68,0)</f>
        <v>0</v>
      </c>
      <c r="C70" s="207">
        <f t="shared" si="34"/>
        <v>0</v>
      </c>
      <c r="D70" s="207">
        <f t="shared" si="34"/>
        <v>0</v>
      </c>
      <c r="E70" s="207">
        <f t="shared" si="34"/>
        <v>0</v>
      </c>
      <c r="F70" s="207">
        <f t="shared" si="34"/>
        <v>0</v>
      </c>
      <c r="G70" s="207">
        <f t="shared" si="34"/>
        <v>0</v>
      </c>
    </row>
    <row r="71" spans="1:7" ht="15" hidden="1" customHeight="1" x14ac:dyDescent="0.2">
      <c r="A71" s="202" t="s">
        <v>102</v>
      </c>
      <c r="B71" s="203">
        <f t="shared" ref="B71:G71" si="35">+IFERROR(B65/B69,0)</f>
        <v>0</v>
      </c>
      <c r="C71" s="203">
        <f t="shared" si="35"/>
        <v>0</v>
      </c>
      <c r="D71" s="203">
        <f t="shared" si="35"/>
        <v>0</v>
      </c>
      <c r="E71" s="203">
        <f t="shared" si="35"/>
        <v>0</v>
      </c>
      <c r="F71" s="203">
        <f t="shared" si="35"/>
        <v>0</v>
      </c>
      <c r="G71" s="203">
        <f t="shared" si="35"/>
        <v>0</v>
      </c>
    </row>
    <row r="72" spans="1:7" ht="15" hidden="1" customHeight="1" x14ac:dyDescent="0.2">
      <c r="A72" s="206" t="s">
        <v>103</v>
      </c>
      <c r="B72" s="207">
        <f t="shared" ref="B72:G72" si="36">+B56*B57*B59</f>
        <v>0</v>
      </c>
      <c r="C72" s="207">
        <f t="shared" si="36"/>
        <v>0</v>
      </c>
      <c r="D72" s="207">
        <f t="shared" si="36"/>
        <v>0</v>
      </c>
      <c r="E72" s="207">
        <f t="shared" si="36"/>
        <v>0</v>
      </c>
      <c r="F72" s="207">
        <f t="shared" si="36"/>
        <v>0</v>
      </c>
      <c r="G72" s="207">
        <f t="shared" si="3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F75" si="37">IF(B74="Syngenta",B65,0)</f>
        <v>0</v>
      </c>
      <c r="C75" s="203">
        <f t="shared" si="37"/>
        <v>0</v>
      </c>
      <c r="D75" s="203">
        <f t="shared" si="37"/>
        <v>0</v>
      </c>
      <c r="E75" s="203">
        <f t="shared" si="37"/>
        <v>0</v>
      </c>
      <c r="F75" s="203">
        <f t="shared" si="37"/>
        <v>0</v>
      </c>
      <c r="G75" s="203">
        <f t="shared" ref="G75" si="38">IF(G74="Syngenta",G65,0)</f>
        <v>0</v>
      </c>
    </row>
    <row r="76" spans="1:7" ht="15" hidden="1" customHeight="1" x14ac:dyDescent="0.2">
      <c r="A76" s="202" t="s">
        <v>75</v>
      </c>
      <c r="B76" s="203">
        <f t="shared" ref="B76:F76" si="39">IF(B74="Ander",B65,0)</f>
        <v>0</v>
      </c>
      <c r="C76" s="203">
        <f t="shared" si="39"/>
        <v>0</v>
      </c>
      <c r="D76" s="203">
        <f t="shared" si="39"/>
        <v>0</v>
      </c>
      <c r="E76" s="203">
        <f t="shared" si="39"/>
        <v>0</v>
      </c>
      <c r="F76" s="203">
        <f t="shared" si="39"/>
        <v>0</v>
      </c>
      <c r="G76" s="203">
        <f t="shared" ref="G76" si="40">IF(G74="Ander",G65,0)</f>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41">+B84*B85</f>
        <v>0</v>
      </c>
      <c r="C86" s="218">
        <f t="shared" si="41"/>
        <v>0</v>
      </c>
      <c r="D86" s="234">
        <f t="shared" si="41"/>
        <v>0</v>
      </c>
      <c r="E86" s="218">
        <f t="shared" si="41"/>
        <v>0</v>
      </c>
      <c r="F86" s="234">
        <f t="shared" si="41"/>
        <v>0</v>
      </c>
      <c r="G86" s="218">
        <f t="shared" si="41"/>
        <v>0</v>
      </c>
    </row>
    <row r="87" spans="1:7" x14ac:dyDescent="0.2">
      <c r="A87" s="192" t="s">
        <v>61</v>
      </c>
      <c r="B87" s="231"/>
      <c r="C87" s="219"/>
      <c r="D87" s="235"/>
      <c r="E87" s="219"/>
      <c r="F87" s="235"/>
      <c r="G87" s="219"/>
    </row>
    <row r="88" spans="1:7" x14ac:dyDescent="0.2">
      <c r="A88" s="195" t="s">
        <v>93</v>
      </c>
      <c r="B88" s="237">
        <f t="shared" ref="B88:G88" si="42">IFERROR((B86*B87)/B85,0)</f>
        <v>0</v>
      </c>
      <c r="C88" s="223">
        <f t="shared" si="42"/>
        <v>0</v>
      </c>
      <c r="D88" s="238">
        <f>IFERROR((D86*D87)/D85,0)</f>
        <v>0</v>
      </c>
      <c r="E88" s="223">
        <f t="shared" si="42"/>
        <v>0</v>
      </c>
      <c r="F88" s="223">
        <f t="shared" si="42"/>
        <v>0</v>
      </c>
      <c r="G88" s="223">
        <f t="shared" si="42"/>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43">+IFERROR(ROUNDUP(B86/B90,0),0)</f>
        <v>0</v>
      </c>
      <c r="C91" s="218">
        <f t="shared" si="43"/>
        <v>0</v>
      </c>
      <c r="D91" s="218">
        <f t="shared" si="43"/>
        <v>0</v>
      </c>
      <c r="E91" s="218">
        <f t="shared" si="43"/>
        <v>0</v>
      </c>
      <c r="F91" s="218">
        <f t="shared" si="43"/>
        <v>0</v>
      </c>
      <c r="G91" s="218">
        <f t="shared" si="43"/>
        <v>0</v>
      </c>
    </row>
    <row r="92" spans="1:7" x14ac:dyDescent="0.2">
      <c r="A92" s="195" t="s">
        <v>57</v>
      </c>
      <c r="B92" s="250">
        <f t="shared" ref="B92:G92" si="44">+B87*B90</f>
        <v>0</v>
      </c>
      <c r="C92" s="250">
        <f t="shared" si="44"/>
        <v>0</v>
      </c>
      <c r="D92" s="250">
        <f t="shared" si="44"/>
        <v>0</v>
      </c>
      <c r="E92" s="250">
        <f t="shared" si="44"/>
        <v>0</v>
      </c>
      <c r="F92" s="250">
        <f t="shared" si="44"/>
        <v>0</v>
      </c>
      <c r="G92" s="250">
        <f t="shared" si="44"/>
        <v>0</v>
      </c>
    </row>
    <row r="93" spans="1:7" x14ac:dyDescent="0.2">
      <c r="A93" s="195" t="s">
        <v>58</v>
      </c>
      <c r="B93" s="251">
        <f t="shared" ref="B93:G93" si="45">+B91*B92</f>
        <v>0</v>
      </c>
      <c r="C93" s="251">
        <f t="shared" si="45"/>
        <v>0</v>
      </c>
      <c r="D93" s="251">
        <f t="shared" si="45"/>
        <v>0</v>
      </c>
      <c r="E93" s="251">
        <f t="shared" si="45"/>
        <v>0</v>
      </c>
      <c r="F93" s="251">
        <f t="shared" si="45"/>
        <v>0</v>
      </c>
      <c r="G93" s="251">
        <f t="shared" si="45"/>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46">+IFERROR((B91*B90)/B84,0)</f>
        <v>0</v>
      </c>
      <c r="C96" s="201">
        <f t="shared" si="46"/>
        <v>0</v>
      </c>
      <c r="D96" s="255">
        <f t="shared" si="46"/>
        <v>0</v>
      </c>
      <c r="E96" s="255">
        <f t="shared" si="46"/>
        <v>0</v>
      </c>
      <c r="F96" s="201">
        <f t="shared" si="46"/>
        <v>0</v>
      </c>
      <c r="G96" s="201">
        <f t="shared" si="46"/>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47">+IFERROR(B93/B96,0)</f>
        <v>0</v>
      </c>
      <c r="C98" s="207">
        <f t="shared" si="47"/>
        <v>0</v>
      </c>
      <c r="D98" s="207">
        <f t="shared" si="47"/>
        <v>0</v>
      </c>
      <c r="E98" s="207">
        <f t="shared" si="47"/>
        <v>0</v>
      </c>
      <c r="F98" s="207">
        <f t="shared" si="47"/>
        <v>0</v>
      </c>
      <c r="G98" s="207">
        <f t="shared" si="47"/>
        <v>0</v>
      </c>
    </row>
    <row r="99" spans="1:7" ht="15" hidden="1" customHeight="1" x14ac:dyDescent="0.2">
      <c r="A99" s="202" t="s">
        <v>102</v>
      </c>
      <c r="B99" s="203">
        <f t="shared" ref="B99:G99" si="48">+IFERROR(B93/B97,0)</f>
        <v>0</v>
      </c>
      <c r="C99" s="203">
        <f t="shared" si="48"/>
        <v>0</v>
      </c>
      <c r="D99" s="203">
        <f t="shared" si="48"/>
        <v>0</v>
      </c>
      <c r="E99" s="203">
        <f t="shared" si="48"/>
        <v>0</v>
      </c>
      <c r="F99" s="203">
        <f t="shared" si="48"/>
        <v>0</v>
      </c>
      <c r="G99" s="203">
        <f t="shared" si="48"/>
        <v>0</v>
      </c>
    </row>
    <row r="100" spans="1:7" ht="15" hidden="1" customHeight="1" x14ac:dyDescent="0.2">
      <c r="A100" s="206" t="s">
        <v>103</v>
      </c>
      <c r="B100" s="207">
        <f t="shared" ref="B100:G100" si="49">+B84*B85*B87</f>
        <v>0</v>
      </c>
      <c r="C100" s="207">
        <f t="shared" si="49"/>
        <v>0</v>
      </c>
      <c r="D100" s="207">
        <f t="shared" si="49"/>
        <v>0</v>
      </c>
      <c r="E100" s="207">
        <f t="shared" si="49"/>
        <v>0</v>
      </c>
      <c r="F100" s="207">
        <f t="shared" si="49"/>
        <v>0</v>
      </c>
      <c r="G100" s="207">
        <f t="shared" si="49"/>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F103" si="50">IF(B102="Syngenta",B93,0)</f>
        <v>0</v>
      </c>
      <c r="C103" s="203">
        <f t="shared" si="50"/>
        <v>0</v>
      </c>
      <c r="D103" s="203">
        <f t="shared" si="50"/>
        <v>0</v>
      </c>
      <c r="E103" s="203">
        <f t="shared" si="50"/>
        <v>0</v>
      </c>
      <c r="F103" s="203">
        <f t="shared" si="50"/>
        <v>0</v>
      </c>
      <c r="G103" s="203">
        <f t="shared" ref="G103" si="51">IF(G102="Syngenta",G93,0)</f>
        <v>0</v>
      </c>
    </row>
    <row r="104" spans="1:7" ht="15" hidden="1" customHeight="1" x14ac:dyDescent="0.2">
      <c r="A104" s="202" t="s">
        <v>75</v>
      </c>
      <c r="B104" s="203">
        <f t="shared" ref="B104:F104" si="52">IF(B102="Ander",B93,0)</f>
        <v>0</v>
      </c>
      <c r="C104" s="203">
        <f t="shared" si="52"/>
        <v>0</v>
      </c>
      <c r="D104" s="203">
        <f t="shared" si="52"/>
        <v>0</v>
      </c>
      <c r="E104" s="203">
        <f t="shared" si="52"/>
        <v>0</v>
      </c>
      <c r="F104" s="203">
        <f t="shared" si="52"/>
        <v>0</v>
      </c>
      <c r="G104" s="203">
        <f t="shared" ref="G104" si="53">IF(G102="Ander",G93,0)</f>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54">D112*D113</f>
        <v>0</v>
      </c>
      <c r="E114" s="234">
        <f t="shared" si="54"/>
        <v>0</v>
      </c>
      <c r="F114" s="218">
        <f t="shared" si="54"/>
        <v>0</v>
      </c>
      <c r="G114" s="234">
        <f t="shared" si="54"/>
        <v>0</v>
      </c>
      <c r="H114" s="245"/>
    </row>
    <row r="115" spans="1:8" x14ac:dyDescent="0.2">
      <c r="A115" s="192" t="s">
        <v>61</v>
      </c>
      <c r="B115" s="219"/>
      <c r="C115" s="235"/>
      <c r="D115" s="219"/>
      <c r="E115" s="235"/>
      <c r="F115" s="219"/>
      <c r="G115" s="222"/>
    </row>
    <row r="116" spans="1:8" x14ac:dyDescent="0.2">
      <c r="A116" s="195" t="s">
        <v>93</v>
      </c>
      <c r="B116" s="232">
        <f t="shared" ref="B116:G116" si="55">IFERROR((B114*B115)/B113,0)</f>
        <v>0</v>
      </c>
      <c r="C116" s="232">
        <f t="shared" si="55"/>
        <v>0</v>
      </c>
      <c r="D116" s="232">
        <f t="shared" si="55"/>
        <v>0</v>
      </c>
      <c r="E116" s="232">
        <f t="shared" si="55"/>
        <v>0</v>
      </c>
      <c r="F116" s="232">
        <f t="shared" si="55"/>
        <v>0</v>
      </c>
      <c r="G116" s="232">
        <f t="shared" si="55"/>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56">+IFERROR(ROUNDUP(B114/B118,0),0)</f>
        <v>0</v>
      </c>
      <c r="C119" s="218">
        <f t="shared" si="56"/>
        <v>0</v>
      </c>
      <c r="D119" s="218">
        <f t="shared" si="56"/>
        <v>0</v>
      </c>
      <c r="E119" s="218">
        <f t="shared" si="56"/>
        <v>0</v>
      </c>
      <c r="F119" s="218">
        <f t="shared" si="56"/>
        <v>0</v>
      </c>
      <c r="G119" s="215">
        <f t="shared" si="56"/>
        <v>0</v>
      </c>
    </row>
    <row r="120" spans="1:8" x14ac:dyDescent="0.2">
      <c r="A120" s="195" t="s">
        <v>57</v>
      </c>
      <c r="B120" s="250">
        <f t="shared" ref="B120:G120" si="57">+B115*B118</f>
        <v>0</v>
      </c>
      <c r="C120" s="250">
        <f t="shared" si="57"/>
        <v>0</v>
      </c>
      <c r="D120" s="250">
        <f t="shared" si="57"/>
        <v>0</v>
      </c>
      <c r="E120" s="250">
        <f t="shared" si="57"/>
        <v>0</v>
      </c>
      <c r="F120" s="250">
        <f t="shared" si="57"/>
        <v>0</v>
      </c>
      <c r="G120" s="250">
        <f t="shared" si="57"/>
        <v>0</v>
      </c>
    </row>
    <row r="121" spans="1:8" x14ac:dyDescent="0.2">
      <c r="A121" s="195" t="s">
        <v>58</v>
      </c>
      <c r="B121" s="251">
        <f t="shared" ref="B121:G121" si="58">+B119*B120</f>
        <v>0</v>
      </c>
      <c r="C121" s="251">
        <f t="shared" si="58"/>
        <v>0</v>
      </c>
      <c r="D121" s="251">
        <f t="shared" si="58"/>
        <v>0</v>
      </c>
      <c r="E121" s="251">
        <f t="shared" si="58"/>
        <v>0</v>
      </c>
      <c r="F121" s="251">
        <f t="shared" si="58"/>
        <v>0</v>
      </c>
      <c r="G121" s="251">
        <f t="shared" si="58"/>
        <v>0</v>
      </c>
    </row>
    <row r="122" spans="1:8" ht="15" x14ac:dyDescent="0.25">
      <c r="A122" s="199" t="s">
        <v>0</v>
      </c>
      <c r="B122" s="322">
        <f>SUM(B121:G121)</f>
        <v>0</v>
      </c>
      <c r="C122" s="322"/>
      <c r="D122" s="322"/>
      <c r="E122" s="322"/>
      <c r="F122" s="322"/>
      <c r="G122" s="323"/>
    </row>
    <row r="124" spans="1:8" hidden="1" x14ac:dyDescent="0.2">
      <c r="A124" s="200" t="s">
        <v>100</v>
      </c>
      <c r="B124" s="201">
        <f t="shared" ref="B124:G124" si="59">+IFERROR((B119*B118)/B112,0)</f>
        <v>0</v>
      </c>
      <c r="C124" s="201">
        <f t="shared" si="59"/>
        <v>0</v>
      </c>
      <c r="D124" s="201">
        <f t="shared" si="59"/>
        <v>0</v>
      </c>
      <c r="E124" s="201">
        <f t="shared" si="59"/>
        <v>0</v>
      </c>
      <c r="F124" s="201">
        <f t="shared" si="59"/>
        <v>0</v>
      </c>
      <c r="G124" s="201">
        <f t="shared" si="59"/>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60">+IFERROR(B121/B124,0)</f>
        <v>0</v>
      </c>
      <c r="C126" s="207">
        <f t="shared" si="60"/>
        <v>0</v>
      </c>
      <c r="D126" s="207">
        <f t="shared" si="60"/>
        <v>0</v>
      </c>
      <c r="E126" s="207">
        <f t="shared" si="60"/>
        <v>0</v>
      </c>
      <c r="F126" s="207">
        <f t="shared" si="60"/>
        <v>0</v>
      </c>
      <c r="G126" s="207">
        <f t="shared" si="60"/>
        <v>0</v>
      </c>
    </row>
    <row r="127" spans="1:8" hidden="1" x14ac:dyDescent="0.2">
      <c r="A127" s="202" t="s">
        <v>102</v>
      </c>
      <c r="B127" s="203">
        <f t="shared" ref="B127:G127" si="61">+IFERROR(B121/B125,0)</f>
        <v>0</v>
      </c>
      <c r="C127" s="203">
        <f t="shared" si="61"/>
        <v>0</v>
      </c>
      <c r="D127" s="203">
        <f t="shared" si="61"/>
        <v>0</v>
      </c>
      <c r="E127" s="203">
        <f t="shared" si="61"/>
        <v>0</v>
      </c>
      <c r="F127" s="203">
        <f t="shared" si="61"/>
        <v>0</v>
      </c>
      <c r="G127" s="203">
        <f t="shared" si="61"/>
        <v>0</v>
      </c>
    </row>
    <row r="128" spans="1:8" hidden="1" x14ac:dyDescent="0.2">
      <c r="A128" s="206" t="s">
        <v>103</v>
      </c>
      <c r="B128" s="207">
        <f t="shared" ref="B128:G128" si="62">+B112*B113*B115</f>
        <v>0</v>
      </c>
      <c r="C128" s="207">
        <f t="shared" si="62"/>
        <v>0</v>
      </c>
      <c r="D128" s="207">
        <f t="shared" si="62"/>
        <v>0</v>
      </c>
      <c r="E128" s="207">
        <f t="shared" si="62"/>
        <v>0</v>
      </c>
      <c r="F128" s="207">
        <f t="shared" si="62"/>
        <v>0</v>
      </c>
      <c r="G128" s="207">
        <f t="shared" si="62"/>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F131" si="63">IF(B130="Syngenta",B121,0)</f>
        <v>0</v>
      </c>
      <c r="C131" s="203">
        <f t="shared" si="63"/>
        <v>0</v>
      </c>
      <c r="D131" s="203">
        <f t="shared" si="63"/>
        <v>0</v>
      </c>
      <c r="E131" s="203">
        <f t="shared" si="63"/>
        <v>0</v>
      </c>
      <c r="F131" s="203">
        <f t="shared" si="63"/>
        <v>0</v>
      </c>
      <c r="G131" s="203">
        <f t="shared" ref="G131" si="64">IF(G130="Syngenta",G121,0)</f>
        <v>0</v>
      </c>
    </row>
    <row r="132" spans="1:8" hidden="1" x14ac:dyDescent="0.2">
      <c r="A132" s="202" t="s">
        <v>75</v>
      </c>
      <c r="B132" s="203">
        <f t="shared" ref="B132:F132" si="65">IF(B130="Ander",B121,0)</f>
        <v>0</v>
      </c>
      <c r="C132" s="203">
        <f t="shared" si="65"/>
        <v>0</v>
      </c>
      <c r="D132" s="203">
        <f t="shared" si="65"/>
        <v>0</v>
      </c>
      <c r="E132" s="203">
        <f t="shared" si="65"/>
        <v>0</v>
      </c>
      <c r="F132" s="203">
        <f t="shared" si="65"/>
        <v>0</v>
      </c>
      <c r="G132" s="203">
        <f t="shared" ref="G132" si="66">IF(G130="Ander",G121,0)</f>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 si="67">D140*D141</f>
        <v>0</v>
      </c>
      <c r="E142" s="218">
        <f t="shared" ref="E142" si="68">E140*E141</f>
        <v>0</v>
      </c>
      <c r="F142" s="218">
        <f t="shared" ref="F142" si="69">F140*F141</f>
        <v>0</v>
      </c>
      <c r="G142" s="234">
        <f t="shared" ref="G142" si="70">G140*G141</f>
        <v>0</v>
      </c>
      <c r="H142" s="245"/>
    </row>
    <row r="143" spans="1:8" x14ac:dyDescent="0.2">
      <c r="A143" s="192" t="s">
        <v>61</v>
      </c>
      <c r="B143" s="219"/>
      <c r="C143" s="219"/>
      <c r="D143" s="219"/>
      <c r="E143" s="219"/>
      <c r="F143" s="219"/>
      <c r="G143" s="222"/>
    </row>
    <row r="144" spans="1:8" x14ac:dyDescent="0.2">
      <c r="A144" s="195" t="s">
        <v>93</v>
      </c>
      <c r="B144" s="232">
        <f t="shared" ref="B144:G144" si="71">IFERROR((B142*B143)/B141,0)</f>
        <v>0</v>
      </c>
      <c r="C144" s="232">
        <f t="shared" si="71"/>
        <v>0</v>
      </c>
      <c r="D144" s="232">
        <f t="shared" si="71"/>
        <v>0</v>
      </c>
      <c r="E144" s="232">
        <f t="shared" si="71"/>
        <v>0</v>
      </c>
      <c r="F144" s="232">
        <f t="shared" si="71"/>
        <v>0</v>
      </c>
      <c r="G144" s="239">
        <f t="shared" si="71"/>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72">+IFERROR(ROUNDUP(B142/B146,0),0)</f>
        <v>0</v>
      </c>
      <c r="C147" s="218">
        <f t="shared" si="72"/>
        <v>0</v>
      </c>
      <c r="D147" s="218">
        <f t="shared" si="72"/>
        <v>0</v>
      </c>
      <c r="E147" s="218">
        <f t="shared" si="72"/>
        <v>0</v>
      </c>
      <c r="F147" s="218">
        <f t="shared" si="72"/>
        <v>0</v>
      </c>
      <c r="G147" s="215">
        <f t="shared" si="72"/>
        <v>0</v>
      </c>
    </row>
    <row r="148" spans="1:7" x14ac:dyDescent="0.2">
      <c r="A148" s="195" t="s">
        <v>57</v>
      </c>
      <c r="B148" s="250">
        <f t="shared" ref="B148:G148" si="73">+B143*B146</f>
        <v>0</v>
      </c>
      <c r="C148" s="250">
        <f t="shared" si="73"/>
        <v>0</v>
      </c>
      <c r="D148" s="250">
        <f t="shared" si="73"/>
        <v>0</v>
      </c>
      <c r="E148" s="250">
        <f t="shared" si="73"/>
        <v>0</v>
      </c>
      <c r="F148" s="250">
        <f t="shared" si="73"/>
        <v>0</v>
      </c>
      <c r="G148" s="250">
        <f t="shared" si="73"/>
        <v>0</v>
      </c>
    </row>
    <row r="149" spans="1:7" x14ac:dyDescent="0.2">
      <c r="A149" s="195" t="s">
        <v>58</v>
      </c>
      <c r="B149" s="251">
        <f t="shared" ref="B149:G149" si="74">+B147*B148</f>
        <v>0</v>
      </c>
      <c r="C149" s="251">
        <f t="shared" si="74"/>
        <v>0</v>
      </c>
      <c r="D149" s="251">
        <f t="shared" si="74"/>
        <v>0</v>
      </c>
      <c r="E149" s="251">
        <f t="shared" si="74"/>
        <v>0</v>
      </c>
      <c r="F149" s="251">
        <f t="shared" si="74"/>
        <v>0</v>
      </c>
      <c r="G149" s="251">
        <f t="shared" si="74"/>
        <v>0</v>
      </c>
    </row>
    <row r="150" spans="1:7" ht="15" x14ac:dyDescent="0.25">
      <c r="A150" s="199" t="s">
        <v>0</v>
      </c>
      <c r="B150" s="321">
        <f>SUM(B149:G149)</f>
        <v>0</v>
      </c>
      <c r="C150" s="322"/>
      <c r="D150" s="322"/>
      <c r="E150" s="322"/>
      <c r="F150" s="322"/>
      <c r="G150" s="323"/>
    </row>
    <row r="152" spans="1:7" hidden="1" x14ac:dyDescent="0.2">
      <c r="A152" s="200" t="s">
        <v>100</v>
      </c>
      <c r="B152" s="201">
        <f t="shared" ref="B152:G152" si="75">+IFERROR((B147*B146)/B140,0)</f>
        <v>0</v>
      </c>
      <c r="C152" s="201">
        <f t="shared" si="75"/>
        <v>0</v>
      </c>
      <c r="D152" s="201">
        <f t="shared" si="75"/>
        <v>0</v>
      </c>
      <c r="E152" s="201">
        <f t="shared" si="75"/>
        <v>0</v>
      </c>
      <c r="F152" s="201">
        <f t="shared" si="75"/>
        <v>0</v>
      </c>
      <c r="G152" s="201">
        <f t="shared" si="75"/>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76">+IFERROR(B149/B152,0)</f>
        <v>0</v>
      </c>
      <c r="C154" s="207">
        <f t="shared" si="76"/>
        <v>0</v>
      </c>
      <c r="D154" s="207">
        <f t="shared" si="76"/>
        <v>0</v>
      </c>
      <c r="E154" s="207">
        <f t="shared" si="76"/>
        <v>0</v>
      </c>
      <c r="F154" s="207">
        <f t="shared" si="76"/>
        <v>0</v>
      </c>
      <c r="G154" s="207">
        <f t="shared" si="76"/>
        <v>0</v>
      </c>
    </row>
    <row r="155" spans="1:7" hidden="1" x14ac:dyDescent="0.2">
      <c r="A155" s="202" t="s">
        <v>102</v>
      </c>
      <c r="B155" s="203">
        <f t="shared" ref="B155:G155" si="77">+IFERROR(B149/B153,0)</f>
        <v>0</v>
      </c>
      <c r="C155" s="203">
        <f t="shared" si="77"/>
        <v>0</v>
      </c>
      <c r="D155" s="203">
        <f t="shared" si="77"/>
        <v>0</v>
      </c>
      <c r="E155" s="203">
        <f t="shared" si="77"/>
        <v>0</v>
      </c>
      <c r="F155" s="203">
        <f t="shared" si="77"/>
        <v>0</v>
      </c>
      <c r="G155" s="203">
        <f t="shared" si="77"/>
        <v>0</v>
      </c>
    </row>
    <row r="156" spans="1:7" hidden="1" x14ac:dyDescent="0.2">
      <c r="A156" s="206" t="s">
        <v>103</v>
      </c>
      <c r="B156" s="207">
        <f t="shared" ref="B156:G156" si="78">+B140*B141*B143</f>
        <v>0</v>
      </c>
      <c r="C156" s="207">
        <f t="shared" si="78"/>
        <v>0</v>
      </c>
      <c r="D156" s="207">
        <f t="shared" si="78"/>
        <v>0</v>
      </c>
      <c r="E156" s="207">
        <f t="shared" si="78"/>
        <v>0</v>
      </c>
      <c r="F156" s="207">
        <f t="shared" si="78"/>
        <v>0</v>
      </c>
      <c r="G156" s="207">
        <f t="shared" si="78"/>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F159" si="79">IF(B158="Syngenta",B149,0)</f>
        <v>0</v>
      </c>
      <c r="C159" s="203">
        <f t="shared" si="79"/>
        <v>0</v>
      </c>
      <c r="D159" s="203">
        <f t="shared" si="79"/>
        <v>0</v>
      </c>
      <c r="E159" s="203">
        <f t="shared" si="79"/>
        <v>0</v>
      </c>
      <c r="F159" s="203">
        <f t="shared" si="79"/>
        <v>0</v>
      </c>
      <c r="G159" s="203">
        <f t="shared" ref="G159" si="80">IF(G158="Syngenta",G149,0)</f>
        <v>0</v>
      </c>
    </row>
    <row r="160" spans="1:7" hidden="1" x14ac:dyDescent="0.2">
      <c r="A160" s="202" t="s">
        <v>75</v>
      </c>
      <c r="B160" s="203">
        <f t="shared" ref="B160:F160" si="81">IF(B158="Ander",B149,0)</f>
        <v>0</v>
      </c>
      <c r="C160" s="203">
        <f t="shared" si="81"/>
        <v>0</v>
      </c>
      <c r="D160" s="203">
        <f t="shared" si="81"/>
        <v>0</v>
      </c>
      <c r="E160" s="203">
        <f t="shared" si="81"/>
        <v>0</v>
      </c>
      <c r="F160" s="203">
        <f t="shared" si="81"/>
        <v>0</v>
      </c>
      <c r="G160" s="203">
        <f t="shared" ref="G160" si="82">IF(G158="Ander",G149,0)</f>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83">+C139</f>
        <v>0</v>
      </c>
      <c r="D167" s="190">
        <f t="shared" si="83"/>
        <v>0</v>
      </c>
      <c r="E167" s="190">
        <f t="shared" si="83"/>
        <v>0</v>
      </c>
      <c r="F167" s="190">
        <f t="shared" si="83"/>
        <v>0</v>
      </c>
      <c r="G167" s="190">
        <f t="shared" si="83"/>
        <v>0</v>
      </c>
    </row>
    <row r="171" spans="1:7" x14ac:dyDescent="0.2">
      <c r="G171" s="178" t="s">
        <v>439</v>
      </c>
    </row>
    <row r="172" spans="1:7" ht="6.75" customHeight="1" x14ac:dyDescent="0.2">
      <c r="A172" s="181"/>
      <c r="B172" s="208"/>
      <c r="C172" s="208"/>
      <c r="D172" s="208"/>
      <c r="E172" s="208"/>
      <c r="F172" s="208"/>
      <c r="G172" s="208"/>
    </row>
  </sheetData>
  <mergeCells count="42">
    <mergeCell ref="A81:G81"/>
    <mergeCell ref="B54:E54"/>
    <mergeCell ref="F54:G54"/>
    <mergeCell ref="B26:E26"/>
    <mergeCell ref="F26:G26"/>
    <mergeCell ref="B66:G66"/>
    <mergeCell ref="A53:G53"/>
    <mergeCell ref="A54:A55"/>
    <mergeCell ref="B61:G61"/>
    <mergeCell ref="C33:G33"/>
    <mergeCell ref="A2:C2"/>
    <mergeCell ref="A8:B8"/>
    <mergeCell ref="B38:G38"/>
    <mergeCell ref="A3:B3"/>
    <mergeCell ref="A4:B4"/>
    <mergeCell ref="A5:B5"/>
    <mergeCell ref="A6:B6"/>
    <mergeCell ref="A7:B7"/>
    <mergeCell ref="A9:B9"/>
    <mergeCell ref="A10:B10"/>
    <mergeCell ref="C24:D24"/>
    <mergeCell ref="C23:D23"/>
    <mergeCell ref="A20:G20"/>
    <mergeCell ref="A26:A27"/>
    <mergeCell ref="B94:G94"/>
    <mergeCell ref="A109:G109"/>
    <mergeCell ref="B122:G122"/>
    <mergeCell ref="A137:G137"/>
    <mergeCell ref="A82:A83"/>
    <mergeCell ref="A110:A111"/>
    <mergeCell ref="B89:G89"/>
    <mergeCell ref="B117:G117"/>
    <mergeCell ref="F110:G110"/>
    <mergeCell ref="B110:E110"/>
    <mergeCell ref="B82:E82"/>
    <mergeCell ref="F82:G82"/>
    <mergeCell ref="A138:A139"/>
    <mergeCell ref="B138:D138"/>
    <mergeCell ref="E138:G138"/>
    <mergeCell ref="B150:G150"/>
    <mergeCell ref="B165:G165"/>
    <mergeCell ref="B145:G145"/>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Produklys!$E$29:$E$49</xm:f>
          </x14:formula1>
          <xm:sqref>B83:E83</xm:sqref>
        </x14:dataValidation>
        <x14:dataValidation type="list" showInputMessage="1" showErrorMessage="1">
          <x14:formula1>
            <xm:f>Produklys!$C$29:$C$49</xm:f>
          </x14:formula1>
          <xm:sqref>B55:E55</xm:sqref>
        </x14:dataValidation>
        <x14:dataValidation type="list" showInputMessage="1" showErrorMessage="1">
          <x14:formula1>
            <xm:f>Produklys!$G$29:$G$53</xm:f>
          </x14:formula1>
          <xm:sqref>B111:E111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123</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4180</v>
      </c>
    </row>
    <row r="11" spans="1:14" x14ac:dyDescent="0.25">
      <c r="A11" s="28"/>
      <c r="B11" s="385" t="e">
        <f>+#REF!</f>
        <v>#REF!</v>
      </c>
      <c r="C11" s="386"/>
      <c r="F11" s="27" t="s">
        <v>83</v>
      </c>
      <c r="G11" s="385" t="e">
        <f>+#REF!</f>
        <v>#REF!</v>
      </c>
      <c r="H11" s="386"/>
      <c r="J11" s="387" t="str">
        <f>+A42</f>
        <v>Voor-opkoms (met plant)</v>
      </c>
      <c r="K11" s="388"/>
      <c r="L11" s="22">
        <f>+L44</f>
        <v>10224</v>
      </c>
    </row>
    <row r="12" spans="1:14" x14ac:dyDescent="0.25">
      <c r="A12" s="27" t="s">
        <v>45</v>
      </c>
      <c r="B12" s="385" t="e">
        <f>+#REF!</f>
        <v>#REF!</v>
      </c>
      <c r="C12" s="386"/>
      <c r="F12" s="27" t="s">
        <v>84</v>
      </c>
      <c r="G12" s="385" t="e">
        <f>+#REF!</f>
        <v>#REF!</v>
      </c>
      <c r="H12" s="386"/>
      <c r="J12" s="387" t="str">
        <f>+A53</f>
        <v>Na-opkoms</v>
      </c>
      <c r="K12" s="388"/>
      <c r="L12" s="22">
        <f>+L55</f>
        <v>9500</v>
      </c>
    </row>
    <row r="13" spans="1:14" x14ac:dyDescent="0.25">
      <c r="A13" s="27" t="s">
        <v>41</v>
      </c>
      <c r="B13" s="385" t="e">
        <f>+#REF!</f>
        <v>#REF!</v>
      </c>
      <c r="C13" s="386"/>
      <c r="F13" s="27" t="s">
        <v>85</v>
      </c>
      <c r="G13" s="385" t="e">
        <f>+#REF!</f>
        <v>#REF!</v>
      </c>
      <c r="H13" s="386"/>
      <c r="J13" s="387" t="str">
        <f>+A66</f>
        <v>Ander</v>
      </c>
      <c r="K13" s="388"/>
      <c r="L13" s="22">
        <f>+L68</f>
        <v>3750</v>
      </c>
    </row>
    <row r="14" spans="1:14" ht="15.75" thickBot="1" x14ac:dyDescent="0.3">
      <c r="A14" s="27" t="s">
        <v>42</v>
      </c>
      <c r="B14" s="385" t="e">
        <f>+#REF!</f>
        <v>#REF!</v>
      </c>
      <c r="C14" s="386"/>
      <c r="F14" s="27" t="s">
        <v>86</v>
      </c>
      <c r="G14" s="385" t="e">
        <f>+#REF!</f>
        <v>#REF!</v>
      </c>
      <c r="H14" s="386"/>
      <c r="J14" s="389" t="s">
        <v>55</v>
      </c>
      <c r="K14" s="390"/>
      <c r="L14" s="24">
        <f>SUM(L9:L13)</f>
        <v>36154</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f>+L14/L18</f>
        <v>1446.16</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25</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37.5</v>
      </c>
      <c r="E33" s="5">
        <v>48</v>
      </c>
      <c r="F33" s="42">
        <f>+B33*C33*E33</f>
        <v>72</v>
      </c>
      <c r="G33" s="415">
        <f>SUM(F33:F40)</f>
        <v>108.6</v>
      </c>
      <c r="H33" s="6">
        <v>25</v>
      </c>
      <c r="I33" s="43">
        <f t="shared" ref="I33:I40" si="11">+IFERROR(ROUNDUP(D33/H33,0),0)</f>
        <v>2</v>
      </c>
      <c r="J33" s="42">
        <f>+E33*H33</f>
        <v>1200</v>
      </c>
      <c r="K33" s="42">
        <f t="shared" ref="K33:K40" si="12">+I33*J33</f>
        <v>2400</v>
      </c>
      <c r="L33" s="418">
        <f>SUM(K33:K40)</f>
        <v>4180</v>
      </c>
      <c r="N33" s="64">
        <f>+IFERROR((I33*H33)/B33,0)</f>
        <v>33.333333333333336</v>
      </c>
      <c r="O33" s="65">
        <f>+IFERROR(C33*$L$18,0)</f>
        <v>25</v>
      </c>
      <c r="P33" s="66">
        <f t="shared" ref="P33:P40" si="13">+IFERROR(K33/N33,0)</f>
        <v>72</v>
      </c>
      <c r="Q33" s="66">
        <f t="shared" ref="Q33:Q40" si="14">+IFERROR(K33/O33,0)</f>
        <v>96</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37.5</v>
      </c>
      <c r="E34" s="10">
        <v>11</v>
      </c>
      <c r="F34" s="45">
        <f t="shared" ref="F34:F40" si="18">+B34*C34*E34</f>
        <v>16.5</v>
      </c>
      <c r="G34" s="416"/>
      <c r="H34" s="11">
        <v>20</v>
      </c>
      <c r="I34" s="46">
        <f t="shared" si="11"/>
        <v>2</v>
      </c>
      <c r="J34" s="45">
        <f>+E34*H34</f>
        <v>220</v>
      </c>
      <c r="K34" s="45">
        <f t="shared" si="12"/>
        <v>440</v>
      </c>
      <c r="L34" s="419"/>
      <c r="N34" s="64">
        <f t="shared" ref="N34:N71" si="19">+IFERROR((I34*H34)/B34,0)</f>
        <v>26.666666666666668</v>
      </c>
      <c r="O34" s="65">
        <f t="shared" ref="O34:O71" si="20">+IFERROR(C34*$L$18,0)</f>
        <v>25</v>
      </c>
      <c r="P34" s="66">
        <f t="shared" si="13"/>
        <v>16.5</v>
      </c>
      <c r="Q34" s="66">
        <f t="shared" si="14"/>
        <v>17.600000000000001</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7.5</v>
      </c>
      <c r="E35" s="10">
        <v>67</v>
      </c>
      <c r="F35" s="45">
        <f t="shared" si="18"/>
        <v>20.099999999999998</v>
      </c>
      <c r="G35" s="416"/>
      <c r="H35" s="11">
        <v>20</v>
      </c>
      <c r="I35" s="46">
        <f t="shared" si="11"/>
        <v>1</v>
      </c>
      <c r="J35" s="45">
        <f>+E35*H35</f>
        <v>1340</v>
      </c>
      <c r="K35" s="45">
        <f t="shared" si="12"/>
        <v>1340</v>
      </c>
      <c r="L35" s="419"/>
      <c r="N35" s="64">
        <f t="shared" si="19"/>
        <v>66.666666666666671</v>
      </c>
      <c r="O35" s="65">
        <f t="shared" si="20"/>
        <v>25</v>
      </c>
      <c r="P35" s="66">
        <f t="shared" si="13"/>
        <v>20.099999999999998</v>
      </c>
      <c r="Q35" s="66">
        <f t="shared" si="14"/>
        <v>53.6</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4180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42.5</v>
      </c>
      <c r="E44" s="5">
        <v>78</v>
      </c>
      <c r="F44" s="42">
        <f>+B44*C44*E44</f>
        <v>132.6</v>
      </c>
      <c r="G44" s="415">
        <f>SUM(F44:F51)</f>
        <v>337</v>
      </c>
      <c r="H44" s="6">
        <v>20</v>
      </c>
      <c r="I44" s="43">
        <f t="shared" ref="I44:I51" si="24">+IFERROR(ROUNDUP(D44/H44,0),0)</f>
        <v>3</v>
      </c>
      <c r="J44" s="42">
        <f>+E44*H44</f>
        <v>1560</v>
      </c>
      <c r="K44" s="42">
        <f>+I44*J44</f>
        <v>4680</v>
      </c>
      <c r="L44" s="418">
        <f>SUM(K44:K51)</f>
        <v>10224</v>
      </c>
      <c r="N44" s="64">
        <f t="shared" si="19"/>
        <v>35.294117647058826</v>
      </c>
      <c r="O44" s="65">
        <f t="shared" si="20"/>
        <v>25</v>
      </c>
      <c r="P44" s="66">
        <f t="shared" ref="P44:P51" si="25">+IFERROR(K44/N44,0)</f>
        <v>132.6</v>
      </c>
      <c r="Q44" s="66">
        <f t="shared" ref="Q44:Q51" si="26">+IFERROR(K44/O44,0)</f>
        <v>187.2</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182.5</v>
      </c>
      <c r="E45" s="10">
        <v>28</v>
      </c>
      <c r="F45" s="45">
        <f t="shared" ref="F45:F51" si="30">+B45*C45*E45</f>
        <v>204.4</v>
      </c>
      <c r="G45" s="416"/>
      <c r="H45" s="11">
        <v>18</v>
      </c>
      <c r="I45" s="46">
        <f t="shared" si="24"/>
        <v>11</v>
      </c>
      <c r="J45" s="45">
        <f t="shared" ref="J45:J51" si="31">+E45*H45</f>
        <v>504</v>
      </c>
      <c r="K45" s="45">
        <f t="shared" ref="K45:K51" si="32">+I45*J45</f>
        <v>5544</v>
      </c>
      <c r="L45" s="419"/>
      <c r="N45" s="64">
        <f t="shared" si="19"/>
        <v>27.123287671232877</v>
      </c>
      <c r="O45" s="65">
        <f t="shared" si="20"/>
        <v>25</v>
      </c>
      <c r="P45" s="66">
        <f t="shared" si="25"/>
        <v>204.4</v>
      </c>
      <c r="Q45" s="66">
        <f t="shared" si="26"/>
        <v>221.76</v>
      </c>
      <c r="R45" s="67">
        <f t="shared" si="27"/>
        <v>204.4</v>
      </c>
      <c r="T45" s="68" t="str">
        <f>IFERROR(VLOOKUP(A45,VLOOKUPS!$A$3:$D$31,2,0),"Ander")</f>
        <v>Ander</v>
      </c>
      <c r="U45" s="69">
        <f t="shared" si="28"/>
        <v>0</v>
      </c>
      <c r="V45" s="69">
        <f t="shared" si="29"/>
        <v>5544</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10224</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50</v>
      </c>
      <c r="E55" s="5">
        <v>69</v>
      </c>
      <c r="F55" s="42">
        <f>+B55*C55*E55</f>
        <v>138</v>
      </c>
      <c r="G55" s="415">
        <f>SUM(F55:F64)</f>
        <v>313.20000000000005</v>
      </c>
      <c r="H55" s="6">
        <v>20</v>
      </c>
      <c r="I55" s="43">
        <f t="shared" ref="I55:I64" si="33">+IFERROR(ROUNDUP(D55/H55,0),0)</f>
        <v>3</v>
      </c>
      <c r="J55" s="42">
        <f>+E55*H55</f>
        <v>1380</v>
      </c>
      <c r="K55" s="42">
        <f>+I55*J55</f>
        <v>4140</v>
      </c>
      <c r="L55" s="418">
        <f>SUM(K55:K64)</f>
        <v>9500</v>
      </c>
      <c r="N55" s="64">
        <f t="shared" si="19"/>
        <v>30</v>
      </c>
      <c r="O55" s="65">
        <f t="shared" si="20"/>
        <v>25</v>
      </c>
      <c r="P55" s="66">
        <f t="shared" ref="P55:P64" si="34">+IFERROR(K55/N55,0)</f>
        <v>138</v>
      </c>
      <c r="Q55" s="66">
        <f t="shared" ref="Q55:Q64" si="35">+IFERROR(K55/O55,0)</f>
        <v>165.6</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15</v>
      </c>
      <c r="E56" s="10">
        <v>148</v>
      </c>
      <c r="F56" s="45">
        <f t="shared" ref="F56:F64" si="39">+B56*C56*E56</f>
        <v>88.8</v>
      </c>
      <c r="G56" s="416"/>
      <c r="H56" s="11">
        <v>20</v>
      </c>
      <c r="I56" s="46">
        <f t="shared" si="33"/>
        <v>1</v>
      </c>
      <c r="J56" s="45">
        <f t="shared" ref="J56:J64" si="40">+E56*H56</f>
        <v>2960</v>
      </c>
      <c r="K56" s="45">
        <f t="shared" ref="K56:K64" si="41">+I56*J56</f>
        <v>2960</v>
      </c>
      <c r="L56" s="419"/>
      <c r="N56" s="64">
        <f t="shared" si="19"/>
        <v>33.333333333333336</v>
      </c>
      <c r="O56" s="65">
        <f t="shared" si="20"/>
        <v>25</v>
      </c>
      <c r="P56" s="66">
        <f t="shared" si="34"/>
        <v>88.8</v>
      </c>
      <c r="Q56" s="66">
        <f t="shared" si="35"/>
        <v>118.4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45</v>
      </c>
      <c r="E57" s="10">
        <v>48</v>
      </c>
      <c r="F57" s="45">
        <f t="shared" si="39"/>
        <v>86.4</v>
      </c>
      <c r="G57" s="416"/>
      <c r="H57" s="11">
        <v>25</v>
      </c>
      <c r="I57" s="46">
        <f t="shared" si="33"/>
        <v>2</v>
      </c>
      <c r="J57" s="45">
        <f t="shared" si="40"/>
        <v>1200</v>
      </c>
      <c r="K57" s="45">
        <f t="shared" si="41"/>
        <v>2400</v>
      </c>
      <c r="L57" s="419"/>
      <c r="N57" s="64">
        <f t="shared" si="19"/>
        <v>27.777777777777779</v>
      </c>
      <c r="O57" s="65">
        <f t="shared" si="20"/>
        <v>25</v>
      </c>
      <c r="P57" s="66">
        <f t="shared" si="34"/>
        <v>86.399999999999991</v>
      </c>
      <c r="Q57" s="66">
        <f t="shared" si="35"/>
        <v>96</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9500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12.5</v>
      </c>
      <c r="E68" s="5">
        <v>250</v>
      </c>
      <c r="F68" s="42">
        <f>+B68*C68*E68</f>
        <v>125</v>
      </c>
      <c r="G68" s="415">
        <f>SUM(F68:F71)</f>
        <v>125</v>
      </c>
      <c r="H68" s="6">
        <v>5</v>
      </c>
      <c r="I68" s="43">
        <f t="shared" ref="I68:I71" si="43">+IFERROR(ROUNDUP(D68/H68,0),0)</f>
        <v>3</v>
      </c>
      <c r="J68" s="42">
        <f>+E68*H68</f>
        <v>1250</v>
      </c>
      <c r="K68" s="42">
        <f>+I68*J68</f>
        <v>3750</v>
      </c>
      <c r="L68" s="418">
        <f>SUM(K68:K71)</f>
        <v>3750</v>
      </c>
      <c r="N68" s="64">
        <f t="shared" si="19"/>
        <v>30</v>
      </c>
      <c r="O68" s="65">
        <f t="shared" si="20"/>
        <v>25</v>
      </c>
      <c r="P68" s="66">
        <f t="shared" ref="P68:P71" si="44">+IFERROR(K68/N68,0)</f>
        <v>125</v>
      </c>
      <c r="Q68" s="66">
        <f t="shared" ref="Q68:Q71" si="45">+IFERROR(K68/O68,0)</f>
        <v>150</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36154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124</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2980</v>
      </c>
    </row>
    <row r="11" spans="1:14" x14ac:dyDescent="0.25">
      <c r="A11" s="28"/>
      <c r="B11" s="385" t="e">
        <f>+#REF!</f>
        <v>#REF!</v>
      </c>
      <c r="C11" s="386"/>
      <c r="F11" s="27" t="s">
        <v>83</v>
      </c>
      <c r="G11" s="385" t="e">
        <f>+#REF!</f>
        <v>#REF!</v>
      </c>
      <c r="H11" s="386"/>
      <c r="J11" s="387" t="str">
        <f>+A42</f>
        <v>Voor-opkoms (met plant)</v>
      </c>
      <c r="K11" s="388"/>
      <c r="L11" s="22">
        <f>+L44</f>
        <v>6648</v>
      </c>
    </row>
    <row r="12" spans="1:14" x14ac:dyDescent="0.25">
      <c r="A12" s="27" t="s">
        <v>45</v>
      </c>
      <c r="B12" s="385" t="e">
        <f>+#REF!</f>
        <v>#REF!</v>
      </c>
      <c r="C12" s="386"/>
      <c r="F12" s="27" t="s">
        <v>84</v>
      </c>
      <c r="G12" s="385" t="e">
        <f>+#REF!</f>
        <v>#REF!</v>
      </c>
      <c r="H12" s="386"/>
      <c r="J12" s="387" t="str">
        <f>+A53</f>
        <v>Na-opkoms</v>
      </c>
      <c r="K12" s="388"/>
      <c r="L12" s="22">
        <f>+L55</f>
        <v>8120</v>
      </c>
    </row>
    <row r="13" spans="1:14" x14ac:dyDescent="0.25">
      <c r="A13" s="27" t="s">
        <v>41</v>
      </c>
      <c r="B13" s="385" t="e">
        <f>+#REF!</f>
        <v>#REF!</v>
      </c>
      <c r="C13" s="386"/>
      <c r="F13" s="27" t="s">
        <v>85</v>
      </c>
      <c r="G13" s="385" t="e">
        <f>+#REF!</f>
        <v>#REF!</v>
      </c>
      <c r="H13" s="386"/>
      <c r="J13" s="387" t="str">
        <f>+A66</f>
        <v>Ander</v>
      </c>
      <c r="K13" s="388"/>
      <c r="L13" s="22">
        <f>+L68</f>
        <v>2500</v>
      </c>
    </row>
    <row r="14" spans="1:14" ht="15.75" thickBot="1" x14ac:dyDescent="0.3">
      <c r="A14" s="27" t="s">
        <v>42</v>
      </c>
      <c r="B14" s="385" t="e">
        <f>+#REF!</f>
        <v>#REF!</v>
      </c>
      <c r="C14" s="386"/>
      <c r="F14" s="27" t="s">
        <v>86</v>
      </c>
      <c r="G14" s="385" t="e">
        <f>+#REF!</f>
        <v>#REF!</v>
      </c>
      <c r="H14" s="386"/>
      <c r="J14" s="389" t="s">
        <v>55</v>
      </c>
      <c r="K14" s="390"/>
      <c r="L14" s="24">
        <f>SUM(L9:L13)</f>
        <v>28748</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f>+L14/L18</f>
        <v>1916.5333333333333</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15</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22.5</v>
      </c>
      <c r="E33" s="5">
        <v>48</v>
      </c>
      <c r="F33" s="42">
        <f>+B33*C33*E33</f>
        <v>72</v>
      </c>
      <c r="G33" s="415">
        <f>SUM(F33:F40)</f>
        <v>108.6</v>
      </c>
      <c r="H33" s="6">
        <v>25</v>
      </c>
      <c r="I33" s="43">
        <f t="shared" ref="I33:I40" si="11">+IFERROR(ROUNDUP(D33/H33,0),0)</f>
        <v>1</v>
      </c>
      <c r="J33" s="42">
        <f>+E33*H33</f>
        <v>1200</v>
      </c>
      <c r="K33" s="42">
        <f t="shared" ref="K33:K40" si="12">+I33*J33</f>
        <v>1200</v>
      </c>
      <c r="L33" s="418">
        <f>SUM(K33:K40)</f>
        <v>2980</v>
      </c>
      <c r="N33" s="64">
        <f>+IFERROR((I33*H33)/B33,0)</f>
        <v>16.666666666666668</v>
      </c>
      <c r="O33" s="65">
        <f>+IFERROR(C33*$L$18,0)</f>
        <v>15</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22.5</v>
      </c>
      <c r="E34" s="10">
        <v>11</v>
      </c>
      <c r="F34" s="45">
        <f t="shared" ref="F34:F40" si="18">+B34*C34*E34</f>
        <v>16.5</v>
      </c>
      <c r="G34" s="416"/>
      <c r="H34" s="11">
        <v>20</v>
      </c>
      <c r="I34" s="46">
        <f t="shared" si="11"/>
        <v>2</v>
      </c>
      <c r="J34" s="45">
        <f>+E34*H34</f>
        <v>220</v>
      </c>
      <c r="K34" s="45">
        <f t="shared" si="12"/>
        <v>440</v>
      </c>
      <c r="L34" s="419"/>
      <c r="N34" s="64">
        <f t="shared" ref="N34:N71" si="19">+IFERROR((I34*H34)/B34,0)</f>
        <v>26.666666666666668</v>
      </c>
      <c r="O34" s="65">
        <f t="shared" ref="O34:O71" si="20">+IFERROR(C34*$L$18,0)</f>
        <v>15</v>
      </c>
      <c r="P34" s="66">
        <f t="shared" si="13"/>
        <v>16.5</v>
      </c>
      <c r="Q34" s="66">
        <f t="shared" si="14"/>
        <v>29.333333333333332</v>
      </c>
      <c r="R34" s="67">
        <f t="shared" si="15"/>
        <v>16.5</v>
      </c>
      <c r="T34" s="68" t="str">
        <f>IFERROR(VLOOKUP(A34,VLOOKUPS!$A$3:$D$31,2,0),"Ander")</f>
        <v>Ander</v>
      </c>
      <c r="U34" s="69">
        <f t="shared" si="16"/>
        <v>0</v>
      </c>
      <c r="V34" s="69">
        <f t="shared" si="17"/>
        <v>440</v>
      </c>
    </row>
    <row r="35" spans="1:22" x14ac:dyDescent="0.25">
      <c r="A35" s="7" t="s">
        <v>1</v>
      </c>
      <c r="B35" s="8">
        <v>0.3</v>
      </c>
      <c r="C35" s="9">
        <v>1</v>
      </c>
      <c r="D35" s="44">
        <f>+L18*B35*C35</f>
        <v>4.5</v>
      </c>
      <c r="E35" s="10">
        <v>67</v>
      </c>
      <c r="F35" s="45">
        <f t="shared" si="18"/>
        <v>20.099999999999998</v>
      </c>
      <c r="G35" s="416"/>
      <c r="H35" s="11">
        <v>20</v>
      </c>
      <c r="I35" s="46">
        <f t="shared" si="11"/>
        <v>1</v>
      </c>
      <c r="J35" s="45">
        <f>+E35*H35</f>
        <v>1340</v>
      </c>
      <c r="K35" s="45">
        <f t="shared" si="12"/>
        <v>1340</v>
      </c>
      <c r="L35" s="419"/>
      <c r="N35" s="64">
        <f t="shared" si="19"/>
        <v>66.666666666666671</v>
      </c>
      <c r="O35" s="65">
        <f t="shared" si="20"/>
        <v>15</v>
      </c>
      <c r="P35" s="66">
        <f t="shared" si="13"/>
        <v>20.099999999999998</v>
      </c>
      <c r="Q35" s="66">
        <f t="shared" si="14"/>
        <v>89.333333333333329</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2980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25.5</v>
      </c>
      <c r="E44" s="5">
        <v>78</v>
      </c>
      <c r="F44" s="42">
        <f>+B44*C44*E44</f>
        <v>132.6</v>
      </c>
      <c r="G44" s="415">
        <f>SUM(F44:F51)</f>
        <v>337</v>
      </c>
      <c r="H44" s="6">
        <v>20</v>
      </c>
      <c r="I44" s="43">
        <f t="shared" ref="I44:I51" si="24">+IFERROR(ROUNDUP(D44/H44,0),0)</f>
        <v>2</v>
      </c>
      <c r="J44" s="42">
        <f>+E44*H44</f>
        <v>1560</v>
      </c>
      <c r="K44" s="42">
        <f>+I44*J44</f>
        <v>3120</v>
      </c>
      <c r="L44" s="418">
        <f>SUM(K44:K51)</f>
        <v>6648</v>
      </c>
      <c r="N44" s="64">
        <f t="shared" si="19"/>
        <v>23.529411764705884</v>
      </c>
      <c r="O44" s="65">
        <f t="shared" si="20"/>
        <v>15</v>
      </c>
      <c r="P44" s="66">
        <f t="shared" ref="P44:P51" si="25">+IFERROR(K44/N44,0)</f>
        <v>132.6</v>
      </c>
      <c r="Q44" s="66">
        <f t="shared" ref="Q44:Q51" si="26">+IFERROR(K44/O44,0)</f>
        <v>208</v>
      </c>
      <c r="R44" s="67">
        <f t="shared" ref="R44:R51" si="27">+B44*C44*E44</f>
        <v>132.6</v>
      </c>
      <c r="T44" s="68" t="str">
        <f>IFERROR(VLOOKUP(A44,VLOOKUPS!$A$3:$D$31,2,0),"Ander")</f>
        <v>Ander</v>
      </c>
      <c r="U44" s="69">
        <f t="shared" ref="U44:U51" si="28">IF(T44="Syngenta",K44,0)</f>
        <v>0</v>
      </c>
      <c r="V44" s="69">
        <f t="shared" ref="V44:V51" si="29">IF(T44="Ander",K44,0)</f>
        <v>3120</v>
      </c>
    </row>
    <row r="45" spans="1:22" x14ac:dyDescent="0.25">
      <c r="A45" s="7" t="s">
        <v>1</v>
      </c>
      <c r="B45" s="8">
        <v>7.3</v>
      </c>
      <c r="C45" s="9">
        <f>+C44</f>
        <v>1</v>
      </c>
      <c r="D45" s="44">
        <f t="shared" si="23"/>
        <v>109.5</v>
      </c>
      <c r="E45" s="10">
        <v>28</v>
      </c>
      <c r="F45" s="45">
        <f t="shared" ref="F45:F51" si="30">+B45*C45*E45</f>
        <v>204.4</v>
      </c>
      <c r="G45" s="416"/>
      <c r="H45" s="11">
        <v>18</v>
      </c>
      <c r="I45" s="46">
        <f t="shared" si="24"/>
        <v>7</v>
      </c>
      <c r="J45" s="45">
        <f t="shared" ref="J45:J51" si="31">+E45*H45</f>
        <v>504</v>
      </c>
      <c r="K45" s="45">
        <f t="shared" ref="K45:K51" si="32">+I45*J45</f>
        <v>3528</v>
      </c>
      <c r="L45" s="419"/>
      <c r="N45" s="64">
        <f t="shared" si="19"/>
        <v>17.260273972602739</v>
      </c>
      <c r="O45" s="65">
        <f t="shared" si="20"/>
        <v>15</v>
      </c>
      <c r="P45" s="66">
        <f t="shared" si="25"/>
        <v>204.4</v>
      </c>
      <c r="Q45" s="66">
        <f t="shared" si="26"/>
        <v>235.2</v>
      </c>
      <c r="R45" s="67">
        <f t="shared" si="27"/>
        <v>204.4</v>
      </c>
      <c r="T45" s="68" t="str">
        <f>IFERROR(VLOOKUP(A45,VLOOKUPS!$A$3:$D$31,2,0),"Ander")</f>
        <v>Ander</v>
      </c>
      <c r="U45" s="69">
        <f t="shared" si="28"/>
        <v>0</v>
      </c>
      <c r="V45" s="69">
        <f t="shared" si="29"/>
        <v>3528</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6648</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30</v>
      </c>
      <c r="E55" s="5">
        <v>69</v>
      </c>
      <c r="F55" s="42">
        <f>+B55*C55*E55</f>
        <v>138</v>
      </c>
      <c r="G55" s="415">
        <f>SUM(F55:F64)</f>
        <v>313.20000000000005</v>
      </c>
      <c r="H55" s="6">
        <v>20</v>
      </c>
      <c r="I55" s="43">
        <f t="shared" ref="I55:I64" si="33">+IFERROR(ROUNDUP(D55/H55,0),0)</f>
        <v>2</v>
      </c>
      <c r="J55" s="42">
        <f>+E55*H55</f>
        <v>1380</v>
      </c>
      <c r="K55" s="42">
        <f>+I55*J55</f>
        <v>2760</v>
      </c>
      <c r="L55" s="418">
        <f>SUM(K55:K64)</f>
        <v>8120</v>
      </c>
      <c r="N55" s="64">
        <f t="shared" si="19"/>
        <v>20</v>
      </c>
      <c r="O55" s="65">
        <f t="shared" si="20"/>
        <v>15</v>
      </c>
      <c r="P55" s="66">
        <f t="shared" ref="P55:P64" si="34">+IFERROR(K55/N55,0)</f>
        <v>138</v>
      </c>
      <c r="Q55" s="66">
        <f t="shared" ref="Q55:Q64" si="35">+IFERROR(K55/O55,0)</f>
        <v>184</v>
      </c>
      <c r="R55" s="67">
        <f t="shared" ref="R55:R64" si="36">+B55*C55*E55</f>
        <v>138</v>
      </c>
      <c r="T55" s="68" t="str">
        <f>IFERROR(VLOOKUP(A55,VLOOKUPS!$A$3:$D$31,2,0),"Ander")</f>
        <v>Ander</v>
      </c>
      <c r="U55" s="69">
        <f t="shared" ref="U55:U64" si="37">IF(T55="Syngenta",K55,0)</f>
        <v>0</v>
      </c>
      <c r="V55" s="69">
        <f t="shared" ref="V55:V64" si="38">IF(T55="Ander",K55,0)</f>
        <v>2760</v>
      </c>
    </row>
    <row r="56" spans="1:22" x14ac:dyDescent="0.25">
      <c r="A56" s="7" t="s">
        <v>1</v>
      </c>
      <c r="B56" s="8">
        <v>0.6</v>
      </c>
      <c r="C56" s="9">
        <f>+C55</f>
        <v>1</v>
      </c>
      <c r="D56" s="44">
        <f>+L18*B56*C56</f>
        <v>9</v>
      </c>
      <c r="E56" s="10">
        <v>148</v>
      </c>
      <c r="F56" s="45">
        <f t="shared" ref="F56:F64" si="39">+B56*C56*E56</f>
        <v>88.8</v>
      </c>
      <c r="G56" s="416"/>
      <c r="H56" s="11">
        <v>20</v>
      </c>
      <c r="I56" s="46">
        <f t="shared" si="33"/>
        <v>1</v>
      </c>
      <c r="J56" s="45">
        <f t="shared" ref="J56:J64" si="40">+E56*H56</f>
        <v>2960</v>
      </c>
      <c r="K56" s="45">
        <f t="shared" ref="K56:K64" si="41">+I56*J56</f>
        <v>2960</v>
      </c>
      <c r="L56" s="419"/>
      <c r="N56" s="64">
        <f t="shared" si="19"/>
        <v>33.333333333333336</v>
      </c>
      <c r="O56" s="65">
        <f t="shared" si="20"/>
        <v>15</v>
      </c>
      <c r="P56" s="66">
        <f t="shared" si="34"/>
        <v>88.8</v>
      </c>
      <c r="Q56" s="66">
        <f t="shared" si="35"/>
        <v>197.33333333333334</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27</v>
      </c>
      <c r="E57" s="10">
        <v>48</v>
      </c>
      <c r="F57" s="45">
        <f t="shared" si="39"/>
        <v>86.4</v>
      </c>
      <c r="G57" s="416"/>
      <c r="H57" s="11">
        <v>25</v>
      </c>
      <c r="I57" s="46">
        <f t="shared" si="33"/>
        <v>2</v>
      </c>
      <c r="J57" s="45">
        <f t="shared" si="40"/>
        <v>1200</v>
      </c>
      <c r="K57" s="45">
        <f t="shared" si="41"/>
        <v>2400</v>
      </c>
      <c r="L57" s="419"/>
      <c r="N57" s="64">
        <f t="shared" si="19"/>
        <v>27.777777777777779</v>
      </c>
      <c r="O57" s="65">
        <f t="shared" si="20"/>
        <v>15</v>
      </c>
      <c r="P57" s="66">
        <f t="shared" si="34"/>
        <v>86.399999999999991</v>
      </c>
      <c r="Q57" s="66">
        <f t="shared" si="35"/>
        <v>160</v>
      </c>
      <c r="R57" s="67">
        <f t="shared" si="36"/>
        <v>86.4</v>
      </c>
      <c r="T57" s="68" t="str">
        <f>IFERROR(VLOOKUP(A57,VLOOKUPS!$A$3:$D$31,2,0),"Ander")</f>
        <v>Ander</v>
      </c>
      <c r="U57" s="69">
        <f t="shared" si="37"/>
        <v>0</v>
      </c>
      <c r="V57" s="69">
        <f t="shared" si="38"/>
        <v>2400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8120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7.5</v>
      </c>
      <c r="E68" s="5">
        <v>250</v>
      </c>
      <c r="F68" s="42">
        <f>+B68*C68*E68</f>
        <v>125</v>
      </c>
      <c r="G68" s="415">
        <f>SUM(F68:F71)</f>
        <v>125</v>
      </c>
      <c r="H68" s="6">
        <v>5</v>
      </c>
      <c r="I68" s="43">
        <f t="shared" ref="I68:I71" si="43">+IFERROR(ROUNDUP(D68/H68,0),0)</f>
        <v>2</v>
      </c>
      <c r="J68" s="42">
        <f>+E68*H68</f>
        <v>1250</v>
      </c>
      <c r="K68" s="42">
        <f>+I68*J68</f>
        <v>2500</v>
      </c>
      <c r="L68" s="418">
        <f>SUM(K68:K71)</f>
        <v>2500</v>
      </c>
      <c r="N68" s="64">
        <f t="shared" si="19"/>
        <v>20</v>
      </c>
      <c r="O68" s="65">
        <f t="shared" si="20"/>
        <v>15</v>
      </c>
      <c r="P68" s="66">
        <f t="shared" ref="P68:P71" si="44">+IFERROR(K68/N68,0)</f>
        <v>125</v>
      </c>
      <c r="Q68" s="66">
        <f t="shared" ref="Q68:Q71" si="45">+IFERROR(K68/O68,0)</f>
        <v>166.66666666666666</v>
      </c>
      <c r="R68" s="67">
        <f t="shared" ref="R68:R71" si="46">+B68*C68*E68</f>
        <v>125</v>
      </c>
      <c r="T68" s="68" t="str">
        <f>IFERROR(VLOOKUP(A68,VLOOKUPS!$A$3:$D$31,2,0),"Ander")</f>
        <v>Ander</v>
      </c>
      <c r="U68" s="69">
        <f t="shared" ref="U68:U71" si="47">IF(T68="Syngenta",K68,0)</f>
        <v>0</v>
      </c>
      <c r="V68" s="69">
        <f t="shared" ref="V68:V71" si="48">IF(T68="Ander",K68,0)</f>
        <v>2500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2500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28748</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125</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4400</v>
      </c>
    </row>
    <row r="11" spans="1:14" x14ac:dyDescent="0.25">
      <c r="A11" s="28"/>
      <c r="B11" s="385" t="e">
        <f>+#REF!</f>
        <v>#REF!</v>
      </c>
      <c r="C11" s="386"/>
      <c r="F11" s="27" t="s">
        <v>83</v>
      </c>
      <c r="G11" s="385" t="e">
        <f>+#REF!</f>
        <v>#REF!</v>
      </c>
      <c r="H11" s="386"/>
      <c r="J11" s="387" t="str">
        <f>+A42</f>
        <v>Voor-opkoms (met plant)</v>
      </c>
      <c r="K11" s="388"/>
      <c r="L11" s="22">
        <f>+L44</f>
        <v>11232</v>
      </c>
    </row>
    <row r="12" spans="1:14" x14ac:dyDescent="0.25">
      <c r="A12" s="27" t="s">
        <v>45</v>
      </c>
      <c r="B12" s="385" t="e">
        <f>+#REF!</f>
        <v>#REF!</v>
      </c>
      <c r="C12" s="386"/>
      <c r="F12" s="27" t="s">
        <v>84</v>
      </c>
      <c r="G12" s="385" t="e">
        <f>+#REF!</f>
        <v>#REF!</v>
      </c>
      <c r="H12" s="386"/>
      <c r="J12" s="387" t="str">
        <f>+A53</f>
        <v>Na-opkoms</v>
      </c>
      <c r="K12" s="388"/>
      <c r="L12" s="22">
        <f>+L55</f>
        <v>10700</v>
      </c>
    </row>
    <row r="13" spans="1:14" x14ac:dyDescent="0.25">
      <c r="A13" s="27" t="s">
        <v>41</v>
      </c>
      <c r="B13" s="385" t="e">
        <f>+#REF!</f>
        <v>#REF!</v>
      </c>
      <c r="C13" s="386"/>
      <c r="F13" s="27" t="s">
        <v>85</v>
      </c>
      <c r="G13" s="385" t="e">
        <f>+#REF!</f>
        <v>#REF!</v>
      </c>
      <c r="H13" s="386"/>
      <c r="J13" s="387" t="str">
        <f>+A66</f>
        <v>Ander</v>
      </c>
      <c r="K13" s="388"/>
      <c r="L13" s="22">
        <f>+L68</f>
        <v>3750</v>
      </c>
    </row>
    <row r="14" spans="1:14" ht="15.75" thickBot="1" x14ac:dyDescent="0.3">
      <c r="A14" s="27" t="s">
        <v>42</v>
      </c>
      <c r="B14" s="385" t="e">
        <f>+#REF!</f>
        <v>#REF!</v>
      </c>
      <c r="C14" s="386"/>
      <c r="F14" s="27" t="s">
        <v>86</v>
      </c>
      <c r="G14" s="385" t="e">
        <f>+#REF!</f>
        <v>#REF!</v>
      </c>
      <c r="H14" s="386"/>
      <c r="J14" s="389" t="s">
        <v>55</v>
      </c>
      <c r="K14" s="390"/>
      <c r="L14" s="24">
        <f>SUM(L9:L13)</f>
        <v>38582</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f>+L14/L18</f>
        <v>1286.0666666666666</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30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45</v>
      </c>
      <c r="E33" s="5">
        <v>48</v>
      </c>
      <c r="F33" s="42">
        <f>+B33*C33*E33</f>
        <v>72</v>
      </c>
      <c r="G33" s="415">
        <f>SUM(F33:F40)</f>
        <v>108.6</v>
      </c>
      <c r="H33" s="6">
        <v>25</v>
      </c>
      <c r="I33" s="43">
        <f t="shared" ref="I33:I40" si="11">+IFERROR(ROUNDUP(D33/H33,0),0)</f>
        <v>2</v>
      </c>
      <c r="J33" s="42">
        <f>+E33*H33</f>
        <v>1200</v>
      </c>
      <c r="K33" s="42">
        <f t="shared" ref="K33:K40" si="12">+I33*J33</f>
        <v>2400</v>
      </c>
      <c r="L33" s="418">
        <f>SUM(K33:K40)</f>
        <v>4400</v>
      </c>
      <c r="N33" s="64">
        <f>+IFERROR((I33*H33)/B33,0)</f>
        <v>33.333333333333336</v>
      </c>
      <c r="O33" s="65">
        <f>+IFERROR(C33*$L$18,0)</f>
        <v>30</v>
      </c>
      <c r="P33" s="66">
        <f t="shared" ref="P33:P40" si="13">+IFERROR(K33/N33,0)</f>
        <v>72</v>
      </c>
      <c r="Q33" s="66">
        <f t="shared" ref="Q33:Q40" si="14">+IFERROR(K33/O33,0)</f>
        <v>80</v>
      </c>
      <c r="R33" s="67">
        <f t="shared" ref="R33:R40" si="15">+B33*C33*E33</f>
        <v>72</v>
      </c>
      <c r="T33" s="68" t="str">
        <f>IFERROR(VLOOKUP(A33,VLOOKUPS!$A$3:$D$31,2,0),"Ander")</f>
        <v>Ander</v>
      </c>
      <c r="U33" s="69">
        <f t="shared" ref="U33:U40" si="16">IF(T33="Syngenta",K33,0)</f>
        <v>0</v>
      </c>
      <c r="V33" s="69">
        <f t="shared" ref="V33:V40" si="17">IF(T33="Ander",K33,0)</f>
        <v>2400</v>
      </c>
    </row>
    <row r="34" spans="1:22" x14ac:dyDescent="0.25">
      <c r="A34" s="7" t="s">
        <v>1</v>
      </c>
      <c r="B34" s="8">
        <v>1.5</v>
      </c>
      <c r="C34" s="9">
        <v>1</v>
      </c>
      <c r="D34" s="44">
        <f>+L18*B34*C34</f>
        <v>45</v>
      </c>
      <c r="E34" s="10">
        <v>11</v>
      </c>
      <c r="F34" s="45">
        <f t="shared" ref="F34:F40" si="18">+B34*C34*E34</f>
        <v>16.5</v>
      </c>
      <c r="G34" s="416"/>
      <c r="H34" s="11">
        <v>20</v>
      </c>
      <c r="I34" s="46">
        <f t="shared" si="11"/>
        <v>3</v>
      </c>
      <c r="J34" s="45">
        <f>+E34*H34</f>
        <v>220</v>
      </c>
      <c r="K34" s="45">
        <f t="shared" si="12"/>
        <v>660</v>
      </c>
      <c r="L34" s="419"/>
      <c r="N34" s="64">
        <f t="shared" ref="N34:N71" si="19">+IFERROR((I34*H34)/B34,0)</f>
        <v>40</v>
      </c>
      <c r="O34" s="65">
        <f t="shared" ref="O34:O71" si="20">+IFERROR(C34*$L$18,0)</f>
        <v>30</v>
      </c>
      <c r="P34" s="66">
        <f t="shared" si="13"/>
        <v>16.5</v>
      </c>
      <c r="Q34" s="66">
        <f t="shared" si="14"/>
        <v>22</v>
      </c>
      <c r="R34" s="67">
        <f t="shared" si="15"/>
        <v>16.5</v>
      </c>
      <c r="T34" s="68" t="str">
        <f>IFERROR(VLOOKUP(A34,VLOOKUPS!$A$3:$D$31,2,0),"Ander")</f>
        <v>Ander</v>
      </c>
      <c r="U34" s="69">
        <f t="shared" si="16"/>
        <v>0</v>
      </c>
      <c r="V34" s="69">
        <f t="shared" si="17"/>
        <v>660</v>
      </c>
    </row>
    <row r="35" spans="1:22" x14ac:dyDescent="0.25">
      <c r="A35" s="7" t="s">
        <v>1</v>
      </c>
      <c r="B35" s="8">
        <v>0.3</v>
      </c>
      <c r="C35" s="9">
        <v>1</v>
      </c>
      <c r="D35" s="44">
        <f>+L18*B35*C35</f>
        <v>9</v>
      </c>
      <c r="E35" s="10">
        <v>67</v>
      </c>
      <c r="F35" s="45">
        <f t="shared" si="18"/>
        <v>20.099999999999998</v>
      </c>
      <c r="G35" s="416"/>
      <c r="H35" s="11">
        <v>20</v>
      </c>
      <c r="I35" s="46">
        <f t="shared" si="11"/>
        <v>1</v>
      </c>
      <c r="J35" s="45">
        <f>+E35*H35</f>
        <v>1340</v>
      </c>
      <c r="K35" s="45">
        <f t="shared" si="12"/>
        <v>1340</v>
      </c>
      <c r="L35" s="419"/>
      <c r="N35" s="64">
        <f t="shared" si="19"/>
        <v>66.666666666666671</v>
      </c>
      <c r="O35" s="65">
        <f t="shared" si="20"/>
        <v>30</v>
      </c>
      <c r="P35" s="66">
        <f t="shared" si="13"/>
        <v>20.099999999999998</v>
      </c>
      <c r="Q35" s="66">
        <f t="shared" si="14"/>
        <v>44.666666666666664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4400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51</v>
      </c>
      <c r="E44" s="5">
        <v>78</v>
      </c>
      <c r="F44" s="42">
        <f>+B44*C44*E44</f>
        <v>132.6</v>
      </c>
      <c r="G44" s="415">
        <f>SUM(F44:F51)</f>
        <v>337</v>
      </c>
      <c r="H44" s="6">
        <v>20</v>
      </c>
      <c r="I44" s="43">
        <f t="shared" ref="I44:I51" si="24">+IFERROR(ROUNDUP(D44/H44,0),0)</f>
        <v>3</v>
      </c>
      <c r="J44" s="42">
        <f>+E44*H44</f>
        <v>1560</v>
      </c>
      <c r="K44" s="42">
        <f>+I44*J44</f>
        <v>4680</v>
      </c>
      <c r="L44" s="418">
        <f>SUM(K44:K51)</f>
        <v>11232</v>
      </c>
      <c r="N44" s="64">
        <f t="shared" si="19"/>
        <v>35.294117647058826</v>
      </c>
      <c r="O44" s="65">
        <f t="shared" si="20"/>
        <v>30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4680</v>
      </c>
    </row>
    <row r="45" spans="1:22" x14ac:dyDescent="0.25">
      <c r="A45" s="7" t="s">
        <v>1</v>
      </c>
      <c r="B45" s="8">
        <v>7.3</v>
      </c>
      <c r="C45" s="9">
        <f>+C44</f>
        <v>1</v>
      </c>
      <c r="D45" s="44">
        <f t="shared" si="23"/>
        <v>219</v>
      </c>
      <c r="E45" s="10">
        <v>28</v>
      </c>
      <c r="F45" s="45">
        <f t="shared" ref="F45:F51" si="30">+B45*C45*E45</f>
        <v>204.4</v>
      </c>
      <c r="G45" s="416"/>
      <c r="H45" s="11">
        <v>18</v>
      </c>
      <c r="I45" s="46">
        <f t="shared" si="24"/>
        <v>13</v>
      </c>
      <c r="J45" s="45">
        <f t="shared" ref="J45:J51" si="31">+E45*H45</f>
        <v>504</v>
      </c>
      <c r="K45" s="45">
        <f t="shared" ref="K45:K51" si="32">+I45*J45</f>
        <v>6552</v>
      </c>
      <c r="L45" s="419"/>
      <c r="N45" s="64">
        <f t="shared" si="19"/>
        <v>32.054794520547944</v>
      </c>
      <c r="O45" s="65">
        <f t="shared" si="20"/>
        <v>30</v>
      </c>
      <c r="P45" s="66">
        <f t="shared" si="25"/>
        <v>204.4</v>
      </c>
      <c r="Q45" s="66">
        <f t="shared" si="26"/>
        <v>218.4</v>
      </c>
      <c r="R45" s="67">
        <f t="shared" si="27"/>
        <v>204.4</v>
      </c>
      <c r="T45" s="68" t="str">
        <f>IFERROR(VLOOKUP(A45,VLOOKUPS!$A$3:$D$31,2,0),"Ander")</f>
        <v>Ander</v>
      </c>
      <c r="U45" s="69">
        <f t="shared" si="28"/>
        <v>0</v>
      </c>
      <c r="V45" s="69">
        <f t="shared" si="29"/>
        <v>6552</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11232</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60</v>
      </c>
      <c r="E55" s="5">
        <v>69</v>
      </c>
      <c r="F55" s="42">
        <f>+B55*C55*E55</f>
        <v>138</v>
      </c>
      <c r="G55" s="415">
        <f>SUM(F55:F64)</f>
        <v>313.20000000000005</v>
      </c>
      <c r="H55" s="6">
        <v>20</v>
      </c>
      <c r="I55" s="43">
        <f t="shared" ref="I55:I64" si="33">+IFERROR(ROUNDUP(D55/H55,0),0)</f>
        <v>3</v>
      </c>
      <c r="J55" s="42">
        <f>+E55*H55</f>
        <v>1380</v>
      </c>
      <c r="K55" s="42">
        <f>+I55*J55</f>
        <v>4140</v>
      </c>
      <c r="L55" s="418">
        <f>SUM(K55:K64)</f>
        <v>10700</v>
      </c>
      <c r="N55" s="64">
        <f t="shared" si="19"/>
        <v>30</v>
      </c>
      <c r="O55" s="65">
        <f t="shared" si="20"/>
        <v>30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4140</v>
      </c>
    </row>
    <row r="56" spans="1:22" x14ac:dyDescent="0.25">
      <c r="A56" s="7" t="s">
        <v>1</v>
      </c>
      <c r="B56" s="8">
        <v>0.6</v>
      </c>
      <c r="C56" s="9">
        <f>+C55</f>
        <v>1</v>
      </c>
      <c r="D56" s="44">
        <f>+L18*B56*C56</f>
        <v>18</v>
      </c>
      <c r="E56" s="10">
        <v>148</v>
      </c>
      <c r="F56" s="45">
        <f t="shared" ref="F56:F64" si="39">+B56*C56*E56</f>
        <v>88.8</v>
      </c>
      <c r="G56" s="416"/>
      <c r="H56" s="11">
        <v>20</v>
      </c>
      <c r="I56" s="46">
        <f t="shared" si="33"/>
        <v>1</v>
      </c>
      <c r="J56" s="45">
        <f t="shared" ref="J56:J64" si="40">+E56*H56</f>
        <v>2960</v>
      </c>
      <c r="K56" s="45">
        <f t="shared" ref="K56:K64" si="41">+I56*J56</f>
        <v>2960</v>
      </c>
      <c r="L56" s="419"/>
      <c r="N56" s="64">
        <f t="shared" si="19"/>
        <v>33.333333333333336</v>
      </c>
      <c r="O56" s="65">
        <f t="shared" si="20"/>
        <v>30</v>
      </c>
      <c r="P56" s="66">
        <f t="shared" si="34"/>
        <v>88.8</v>
      </c>
      <c r="Q56" s="66">
        <f t="shared" si="35"/>
        <v>98.666666666666671</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54</v>
      </c>
      <c r="E57" s="10">
        <v>48</v>
      </c>
      <c r="F57" s="45">
        <f t="shared" si="39"/>
        <v>86.4</v>
      </c>
      <c r="G57" s="416"/>
      <c r="H57" s="11">
        <v>25</v>
      </c>
      <c r="I57" s="46">
        <f t="shared" si="33"/>
        <v>3</v>
      </c>
      <c r="J57" s="45">
        <f t="shared" si="40"/>
        <v>1200</v>
      </c>
      <c r="K57" s="45">
        <f t="shared" si="41"/>
        <v>3600</v>
      </c>
      <c r="L57" s="419"/>
      <c r="N57" s="64">
        <f t="shared" si="19"/>
        <v>41.666666666666664</v>
      </c>
      <c r="O57" s="65">
        <f t="shared" si="20"/>
        <v>30</v>
      </c>
      <c r="P57" s="66">
        <f t="shared" si="34"/>
        <v>86.4</v>
      </c>
      <c r="Q57" s="66">
        <f t="shared" si="35"/>
        <v>120</v>
      </c>
      <c r="R57" s="67">
        <f t="shared" si="36"/>
        <v>86.4</v>
      </c>
      <c r="T57" s="68" t="str">
        <f>IFERROR(VLOOKUP(A57,VLOOKUPS!$A$3:$D$31,2,0),"Ander")</f>
        <v>Ander</v>
      </c>
      <c r="U57" s="69">
        <f t="shared" si="37"/>
        <v>0</v>
      </c>
      <c r="V57" s="69">
        <f t="shared" si="38"/>
        <v>3600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10700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15</v>
      </c>
      <c r="E68" s="5">
        <v>250</v>
      </c>
      <c r="F68" s="42">
        <f>+B68*C68*E68</f>
        <v>125</v>
      </c>
      <c r="G68" s="415">
        <f>SUM(F68:F71)</f>
        <v>125</v>
      </c>
      <c r="H68" s="6">
        <v>5</v>
      </c>
      <c r="I68" s="43">
        <f t="shared" ref="I68:I71" si="43">+IFERROR(ROUNDUP(D68/H68,0),0)</f>
        <v>3</v>
      </c>
      <c r="J68" s="42">
        <f>+E68*H68</f>
        <v>1250</v>
      </c>
      <c r="K68" s="42">
        <f>+I68*J68</f>
        <v>3750</v>
      </c>
      <c r="L68" s="418">
        <f>SUM(K68:K71)</f>
        <v>3750</v>
      </c>
      <c r="N68" s="64">
        <f t="shared" si="19"/>
        <v>30</v>
      </c>
      <c r="O68" s="65">
        <f t="shared" si="20"/>
        <v>30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3750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3750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38582</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132</v>
      </c>
      <c r="G5" s="105" t="s">
        <v>126</v>
      </c>
    </row>
    <row r="6" spans="1:14" x14ac:dyDescent="0.25">
      <c r="C6" s="74"/>
    </row>
    <row r="7" spans="1:14" ht="15.75" thickBot="1" x14ac:dyDescent="0.3"/>
    <row r="8" spans="1:14" ht="15.75" thickBot="1" x14ac:dyDescent="0.3">
      <c r="A8" s="373" t="s">
        <v>39</v>
      </c>
      <c r="B8" s="374"/>
      <c r="C8" s="375"/>
      <c r="F8" s="376" t="s">
        <v>48</v>
      </c>
      <c r="G8" s="377"/>
      <c r="H8" s="378"/>
      <c r="J8" s="376" t="s">
        <v>36</v>
      </c>
      <c r="K8" s="377"/>
      <c r="L8" s="378"/>
    </row>
    <row r="9" spans="1:14" x14ac:dyDescent="0.25">
      <c r="A9" s="26" t="s">
        <v>40</v>
      </c>
      <c r="B9" s="379" t="e">
        <f>+#REF!</f>
        <v>#REF!</v>
      </c>
      <c r="C9" s="380"/>
      <c r="F9" s="26" t="s">
        <v>81</v>
      </c>
      <c r="G9" s="381" t="e">
        <f>+#REF!</f>
        <v>#REF!</v>
      </c>
      <c r="H9" s="382"/>
      <c r="J9" s="383" t="str">
        <f>+A20</f>
        <v>Saadbehandeling</v>
      </c>
      <c r="K9" s="384"/>
      <c r="L9" s="21">
        <f>+L24</f>
        <v>8500</v>
      </c>
    </row>
    <row r="10" spans="1:14" x14ac:dyDescent="0.25">
      <c r="A10" s="27" t="s">
        <v>47</v>
      </c>
      <c r="B10" s="385" t="e">
        <f>+#REF!</f>
        <v>#REF!</v>
      </c>
      <c r="C10" s="386"/>
      <c r="F10" s="27" t="s">
        <v>82</v>
      </c>
      <c r="G10" s="385" t="e">
        <f>+#REF!</f>
        <v>#REF!</v>
      </c>
      <c r="H10" s="386"/>
      <c r="J10" s="387" t="str">
        <f>+A31</f>
        <v>Voor plant</v>
      </c>
      <c r="K10" s="388"/>
      <c r="L10" s="22">
        <f>+L33</f>
        <v>2760</v>
      </c>
    </row>
    <row r="11" spans="1:14" x14ac:dyDescent="0.25">
      <c r="A11" s="28"/>
      <c r="B11" s="385" t="e">
        <f>+#REF!</f>
        <v>#REF!</v>
      </c>
      <c r="C11" s="386"/>
      <c r="F11" s="27" t="s">
        <v>83</v>
      </c>
      <c r="G11" s="385" t="e">
        <f>+#REF!</f>
        <v>#REF!</v>
      </c>
      <c r="H11" s="386"/>
      <c r="J11" s="387" t="str">
        <f>+A42</f>
        <v>Voor-opkoms (met plant)</v>
      </c>
      <c r="K11" s="388"/>
      <c r="L11" s="22">
        <f>+L44</f>
        <v>4080</v>
      </c>
    </row>
    <row r="12" spans="1:14" x14ac:dyDescent="0.25">
      <c r="A12" s="27" t="s">
        <v>45</v>
      </c>
      <c r="B12" s="385" t="e">
        <f>+#REF!</f>
        <v>#REF!</v>
      </c>
      <c r="C12" s="386"/>
      <c r="F12" s="27" t="s">
        <v>84</v>
      </c>
      <c r="G12" s="385" t="e">
        <f>+#REF!</f>
        <v>#REF!</v>
      </c>
      <c r="H12" s="386"/>
      <c r="J12" s="387" t="str">
        <f>+A53</f>
        <v>Na-opkoms</v>
      </c>
      <c r="K12" s="388"/>
      <c r="L12" s="22">
        <f>+L55</f>
        <v>5540</v>
      </c>
    </row>
    <row r="13" spans="1:14" x14ac:dyDescent="0.25">
      <c r="A13" s="27" t="s">
        <v>41</v>
      </c>
      <c r="B13" s="385" t="e">
        <f>+#REF!</f>
        <v>#REF!</v>
      </c>
      <c r="C13" s="386"/>
      <c r="F13" s="27" t="s">
        <v>85</v>
      </c>
      <c r="G13" s="385" t="e">
        <f>+#REF!</f>
        <v>#REF!</v>
      </c>
      <c r="H13" s="386"/>
      <c r="J13" s="387" t="str">
        <f>+A66</f>
        <v>Ander</v>
      </c>
      <c r="K13" s="388"/>
      <c r="L13" s="22">
        <f>+L68</f>
        <v>1250</v>
      </c>
    </row>
    <row r="14" spans="1:14" ht="15.75" thickBot="1" x14ac:dyDescent="0.3">
      <c r="A14" s="27" t="s">
        <v>42</v>
      </c>
      <c r="B14" s="385" t="e">
        <f>+#REF!</f>
        <v>#REF!</v>
      </c>
      <c r="C14" s="386"/>
      <c r="F14" s="27" t="s">
        <v>86</v>
      </c>
      <c r="G14" s="385" t="e">
        <f>+#REF!</f>
        <v>#REF!</v>
      </c>
      <c r="H14" s="386"/>
      <c r="J14" s="389" t="s">
        <v>55</v>
      </c>
      <c r="K14" s="390"/>
      <c r="L14" s="24">
        <f>SUM(L9:L13)</f>
        <v>22130</v>
      </c>
    </row>
    <row r="15" spans="1:14" ht="16.5" thickTop="1" thickBot="1" x14ac:dyDescent="0.3">
      <c r="A15" s="27" t="s">
        <v>43</v>
      </c>
      <c r="B15" s="385" t="e">
        <f>+#REF!</f>
        <v>#REF!</v>
      </c>
      <c r="C15" s="386"/>
      <c r="F15" s="27" t="s">
        <v>87</v>
      </c>
      <c r="G15" s="385" t="e">
        <f>+#REF!</f>
        <v>#REF!</v>
      </c>
      <c r="H15" s="386"/>
      <c r="J15" s="391"/>
      <c r="K15" s="392"/>
      <c r="L15" s="23"/>
    </row>
    <row r="16" spans="1:14" ht="15.75" thickBot="1" x14ac:dyDescent="0.3">
      <c r="A16" s="29" t="s">
        <v>44</v>
      </c>
      <c r="B16" s="396" t="e">
        <f>+#REF!</f>
        <v>#REF!</v>
      </c>
      <c r="C16" s="397"/>
      <c r="F16" s="29" t="s">
        <v>88</v>
      </c>
      <c r="G16" s="398" t="e">
        <f>+#REF!</f>
        <v>#REF!</v>
      </c>
      <c r="H16" s="399"/>
      <c r="J16" s="400" t="s">
        <v>70</v>
      </c>
      <c r="K16" s="401"/>
      <c r="L16" s="91">
        <f>+G24+G33+G44+G55+G68</f>
        <v>920.63333333333344</v>
      </c>
      <c r="N16" s="60">
        <f>+L14/L18</f>
        <v>2213</v>
      </c>
    </row>
    <row r="17" spans="1:22" ht="15.75" thickBot="1" x14ac:dyDescent="0.3">
      <c r="E17" s="30"/>
      <c r="J17" s="31"/>
      <c r="K17" s="31"/>
      <c r="L17" s="32"/>
    </row>
    <row r="18" spans="1:22" ht="15.75" thickBot="1" x14ac:dyDescent="0.3">
      <c r="A18" s="33" t="s">
        <v>104</v>
      </c>
      <c r="B18" s="402" t="e">
        <f>+#REF!</f>
        <v>#REF!</v>
      </c>
      <c r="C18" s="403"/>
      <c r="E18" s="30"/>
      <c r="F18" s="33" t="s">
        <v>69</v>
      </c>
      <c r="G18" s="404" t="e">
        <f>+#REF!</f>
        <v>#REF!</v>
      </c>
      <c r="H18" s="405"/>
      <c r="J18" s="373" t="s">
        <v>46</v>
      </c>
      <c r="K18" s="374"/>
      <c r="L18" s="1">
        <v>10</v>
      </c>
    </row>
    <row r="19" spans="1:22" s="75" customFormat="1" ht="15.75" thickBot="1" x14ac:dyDescent="0.3">
      <c r="A19" s="88"/>
      <c r="B19" s="96"/>
      <c r="C19" s="96"/>
      <c r="E19" s="89"/>
      <c r="F19" s="88"/>
      <c r="G19" s="96"/>
      <c r="H19" s="96"/>
      <c r="J19" s="87"/>
      <c r="K19" s="87"/>
      <c r="L19" s="97"/>
    </row>
    <row r="20" spans="1:22" s="75" customFormat="1" ht="18" thickBot="1" x14ac:dyDescent="0.35">
      <c r="A20" s="406" t="s">
        <v>38</v>
      </c>
      <c r="B20" s="407"/>
      <c r="C20" s="407"/>
      <c r="D20" s="407"/>
      <c r="E20" s="407"/>
      <c r="F20" s="407"/>
      <c r="G20" s="407"/>
      <c r="H20" s="407"/>
      <c r="I20" s="407"/>
      <c r="J20" s="407"/>
      <c r="K20" s="407"/>
      <c r="L20" s="408"/>
    </row>
    <row r="21" spans="1:22" s="75" customFormat="1" x14ac:dyDescent="0.25">
      <c r="A21" s="50"/>
      <c r="B21" s="51" t="s">
        <v>96</v>
      </c>
      <c r="C21" s="17">
        <v>26000</v>
      </c>
      <c r="D21" s="52"/>
      <c r="E21" s="53"/>
      <c r="F21" s="53"/>
      <c r="G21" s="409" t="s">
        <v>98</v>
      </c>
      <c r="H21" s="410"/>
      <c r="I21" s="413">
        <f>+C21/C22</f>
        <v>0.43333333333333335</v>
      </c>
      <c r="J21" s="52"/>
      <c r="K21" s="52"/>
      <c r="L21" s="54"/>
    </row>
    <row r="22" spans="1:22" s="75" customFormat="1" ht="15.75" thickBot="1" x14ac:dyDescent="0.3">
      <c r="A22" s="55"/>
      <c r="B22" s="56" t="s">
        <v>97</v>
      </c>
      <c r="C22" s="18">
        <v>60000</v>
      </c>
      <c r="D22" s="57"/>
      <c r="E22" s="53"/>
      <c r="F22" s="53"/>
      <c r="G22" s="411"/>
      <c r="H22" s="412"/>
      <c r="I22" s="414"/>
      <c r="J22" s="57"/>
      <c r="K22" s="57"/>
      <c r="L22" s="58"/>
      <c r="T22" s="94"/>
      <c r="U22" s="95" t="s">
        <v>111</v>
      </c>
      <c r="V22" s="94"/>
    </row>
    <row r="23" spans="1:22" s="75" customFormat="1" ht="43.5" thickBot="1" x14ac:dyDescent="0.3">
      <c r="A23" s="35" t="s">
        <v>1</v>
      </c>
      <c r="B23" s="36" t="s">
        <v>94</v>
      </c>
      <c r="C23" s="37" t="s">
        <v>95</v>
      </c>
      <c r="D23" s="38" t="s">
        <v>92</v>
      </c>
      <c r="E23" s="37" t="s">
        <v>61</v>
      </c>
      <c r="F23" s="38" t="s">
        <v>93</v>
      </c>
      <c r="G23" s="39" t="s">
        <v>60</v>
      </c>
      <c r="H23" s="37" t="s">
        <v>59</v>
      </c>
      <c r="I23" s="90" t="s">
        <v>56</v>
      </c>
      <c r="J23" s="38" t="s">
        <v>57</v>
      </c>
      <c r="K23" s="38" t="s">
        <v>58</v>
      </c>
      <c r="L23" s="40" t="s">
        <v>0</v>
      </c>
      <c r="N23" s="61" t="s">
        <v>100</v>
      </c>
      <c r="O23" s="61" t="s">
        <v>99</v>
      </c>
      <c r="P23" s="62" t="s">
        <v>101</v>
      </c>
      <c r="Q23" s="62" t="s">
        <v>102</v>
      </c>
      <c r="R23" s="62" t="s">
        <v>103</v>
      </c>
      <c r="S23" s="25"/>
      <c r="T23" s="63" t="s">
        <v>72</v>
      </c>
      <c r="U23" s="63" t="s">
        <v>74</v>
      </c>
      <c r="V23" s="63" t="s">
        <v>75</v>
      </c>
    </row>
    <row r="24" spans="1:22" s="75" customFormat="1" x14ac:dyDescent="0.25">
      <c r="A24" s="117" t="s">
        <v>1</v>
      </c>
      <c r="B24" s="118">
        <v>0.1</v>
      </c>
      <c r="C24" s="119">
        <v>100</v>
      </c>
      <c r="D24" s="41">
        <f t="shared" ref="D24" si="0">+B24*C24</f>
        <v>10</v>
      </c>
      <c r="E24" s="120">
        <v>850</v>
      </c>
      <c r="F24" s="42">
        <f t="shared" ref="F24" si="1">+IFERROR(K24/(C24/$I$21),0)</f>
        <v>36.833333333333336</v>
      </c>
      <c r="G24" s="415">
        <f>SUM(F24:F29)</f>
        <v>36.833333333333336</v>
      </c>
      <c r="H24" s="121">
        <v>1</v>
      </c>
      <c r="I24" s="43">
        <f t="shared" ref="I24" si="2">+IFERROR(ROUNDUP(D24/H24,0),0)</f>
        <v>10</v>
      </c>
      <c r="J24" s="42">
        <f>+E24*H24</f>
        <v>850</v>
      </c>
      <c r="K24" s="42">
        <f>+I24*J24</f>
        <v>8500</v>
      </c>
      <c r="L24" s="418">
        <f>SUM(K24:K29)</f>
        <v>8500</v>
      </c>
      <c r="T24" s="68" t="str">
        <f>IFERROR(VLOOKUP(A24,VLOOKUPS!$A$3:$D$31,2,0),"Ander")</f>
        <v>Ander</v>
      </c>
      <c r="U24" s="69">
        <f t="shared" ref="U24:U29" si="3">IF(T24="Syngenta",K24,0)</f>
        <v>0</v>
      </c>
      <c r="V24" s="69">
        <f t="shared" ref="V24:V29" si="4">IF(T24="Ander",K24,0)</f>
        <v>8500</v>
      </c>
    </row>
    <row r="25" spans="1:22" s="75" customFormat="1" x14ac:dyDescent="0.25">
      <c r="A25" s="7"/>
      <c r="B25" s="8"/>
      <c r="C25" s="19"/>
      <c r="D25" s="44">
        <f t="shared" ref="D25:D29" si="5">+B25*C25</f>
        <v>0</v>
      </c>
      <c r="E25" s="10"/>
      <c r="F25" s="45">
        <f t="shared" ref="F25:F29" si="6">+IFERROR(K25/(C25/$I$21),0)</f>
        <v>0</v>
      </c>
      <c r="G25" s="416"/>
      <c r="H25" s="11"/>
      <c r="I25" s="46">
        <f t="shared" ref="I25:I26" si="7">+IFERROR(ROUNDUP(D25/H25,0),0)</f>
        <v>0</v>
      </c>
      <c r="J25" s="45">
        <f>+E25*H25</f>
        <v>0</v>
      </c>
      <c r="K25" s="45">
        <f>+I25*J25</f>
        <v>0</v>
      </c>
      <c r="L25" s="419"/>
      <c r="T25" s="68" t="str">
        <f>IFERROR(VLOOKUP(A25,VLOOKUPS!$A$3:$D$31,2,0),"Ander")</f>
        <v>Ander</v>
      </c>
      <c r="U25" s="69">
        <f t="shared" si="3"/>
        <v>0</v>
      </c>
      <c r="V25" s="69">
        <f t="shared" si="4"/>
        <v>0</v>
      </c>
    </row>
    <row r="26" spans="1:22" s="75" customFormat="1" x14ac:dyDescent="0.25">
      <c r="A26" s="7"/>
      <c r="B26" s="8"/>
      <c r="C26" s="19"/>
      <c r="D26" s="44">
        <f t="shared" si="5"/>
        <v>0</v>
      </c>
      <c r="E26" s="10"/>
      <c r="F26" s="45">
        <f t="shared" si="6"/>
        <v>0</v>
      </c>
      <c r="G26" s="416"/>
      <c r="H26" s="11"/>
      <c r="I26" s="46">
        <f t="shared" si="7"/>
        <v>0</v>
      </c>
      <c r="J26" s="45">
        <f t="shared" ref="J26:J29" si="8">+E26*H26</f>
        <v>0</v>
      </c>
      <c r="K26" s="45">
        <f t="shared" ref="K26:K29" si="9">+I26*J26</f>
        <v>0</v>
      </c>
      <c r="L26" s="419"/>
      <c r="T26" s="68" t="str">
        <f>IFERROR(VLOOKUP(A26,VLOOKUPS!$A$3:$D$31,2,0),"Ander")</f>
        <v>Ander</v>
      </c>
      <c r="U26" s="69">
        <f t="shared" si="3"/>
        <v>0</v>
      </c>
      <c r="V26" s="69">
        <f t="shared" si="4"/>
        <v>0</v>
      </c>
    </row>
    <row r="27" spans="1:22" s="75" customFormat="1" x14ac:dyDescent="0.25">
      <c r="A27" s="7"/>
      <c r="B27" s="8"/>
      <c r="C27" s="19"/>
      <c r="D27" s="44">
        <f t="shared" si="5"/>
        <v>0</v>
      </c>
      <c r="E27" s="10"/>
      <c r="F27" s="45">
        <f t="shared" si="6"/>
        <v>0</v>
      </c>
      <c r="G27" s="416"/>
      <c r="H27" s="11"/>
      <c r="I27" s="46">
        <f>+IFERROR(ROUNDUP(D27/H27,0),0)</f>
        <v>0</v>
      </c>
      <c r="J27" s="45">
        <f t="shared" si="8"/>
        <v>0</v>
      </c>
      <c r="K27" s="45">
        <f t="shared" si="9"/>
        <v>0</v>
      </c>
      <c r="L27" s="419"/>
      <c r="T27" s="68" t="str">
        <f>IFERROR(VLOOKUP(A27,VLOOKUPS!$A$3:$D$31,2,0),"Ander")</f>
        <v>Ander</v>
      </c>
      <c r="U27" s="69">
        <f t="shared" si="3"/>
        <v>0</v>
      </c>
      <c r="V27" s="69">
        <f t="shared" si="4"/>
        <v>0</v>
      </c>
    </row>
    <row r="28" spans="1:22" s="75" customFormat="1" x14ac:dyDescent="0.25">
      <c r="A28" s="7"/>
      <c r="B28" s="8"/>
      <c r="C28" s="19"/>
      <c r="D28" s="44">
        <f t="shared" si="5"/>
        <v>0</v>
      </c>
      <c r="E28" s="10"/>
      <c r="F28" s="45">
        <f t="shared" si="6"/>
        <v>0</v>
      </c>
      <c r="G28" s="416"/>
      <c r="H28" s="11"/>
      <c r="I28" s="46">
        <f t="shared" ref="I28:I29" si="10">+IFERROR(ROUNDUP(D28/H28,0),0)</f>
        <v>0</v>
      </c>
      <c r="J28" s="45">
        <f t="shared" si="8"/>
        <v>0</v>
      </c>
      <c r="K28" s="45">
        <f t="shared" si="9"/>
        <v>0</v>
      </c>
      <c r="L28" s="419"/>
      <c r="T28" s="68" t="str">
        <f>IFERROR(VLOOKUP(A28,VLOOKUPS!$A$3:$D$31,2,0),"Ander")</f>
        <v>Ander</v>
      </c>
      <c r="U28" s="69">
        <f t="shared" si="3"/>
        <v>0</v>
      </c>
      <c r="V28" s="69">
        <f t="shared" si="4"/>
        <v>0</v>
      </c>
    </row>
    <row r="29" spans="1:22" s="75" customFormat="1" ht="15.75" thickBot="1" x14ac:dyDescent="0.3">
      <c r="A29" s="12"/>
      <c r="B29" s="13"/>
      <c r="C29" s="20"/>
      <c r="D29" s="47">
        <f t="shared" si="5"/>
        <v>0</v>
      </c>
      <c r="E29" s="15"/>
      <c r="F29" s="48">
        <f t="shared" si="6"/>
        <v>0</v>
      </c>
      <c r="G29" s="417"/>
      <c r="H29" s="16"/>
      <c r="I29" s="49">
        <f t="shared" si="10"/>
        <v>0</v>
      </c>
      <c r="J29" s="48">
        <f t="shared" si="8"/>
        <v>0</v>
      </c>
      <c r="K29" s="48">
        <f t="shared" si="9"/>
        <v>0</v>
      </c>
      <c r="L29" s="420"/>
      <c r="T29" s="68" t="str">
        <f>IFERROR(VLOOKUP(A29,VLOOKUPS!$A$3:$D$31,2,0),"Ander")</f>
        <v>Ander</v>
      </c>
      <c r="U29" s="69">
        <f t="shared" si="3"/>
        <v>0</v>
      </c>
      <c r="V29" s="69">
        <f t="shared" si="4"/>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393" t="s">
        <v>37</v>
      </c>
      <c r="B31" s="394"/>
      <c r="C31" s="394"/>
      <c r="D31" s="394"/>
      <c r="E31" s="394"/>
      <c r="F31" s="394"/>
      <c r="G31" s="394"/>
      <c r="H31" s="394"/>
      <c r="I31" s="394"/>
      <c r="J31" s="394"/>
      <c r="K31" s="394"/>
      <c r="L31" s="395"/>
    </row>
    <row r="32" spans="1:22" ht="33" customHeight="1" thickBot="1" x14ac:dyDescent="0.3">
      <c r="A32" s="35" t="s">
        <v>1</v>
      </c>
      <c r="B32" s="36" t="s">
        <v>62</v>
      </c>
      <c r="C32" s="37" t="s">
        <v>2</v>
      </c>
      <c r="D32" s="38" t="s">
        <v>92</v>
      </c>
      <c r="E32" s="37" t="s">
        <v>61</v>
      </c>
      <c r="F32" s="38" t="s">
        <v>93</v>
      </c>
      <c r="G32" s="39" t="s">
        <v>60</v>
      </c>
      <c r="H32" s="37" t="s">
        <v>59</v>
      </c>
      <c r="I32" s="90" t="s">
        <v>56</v>
      </c>
      <c r="J32" s="38" t="s">
        <v>57</v>
      </c>
      <c r="K32" s="38" t="s">
        <v>58</v>
      </c>
      <c r="L32" s="40" t="s">
        <v>0</v>
      </c>
    </row>
    <row r="33" spans="1:22" x14ac:dyDescent="0.25">
      <c r="A33" s="2" t="s">
        <v>1</v>
      </c>
      <c r="B33" s="3">
        <v>1.5</v>
      </c>
      <c r="C33" s="4">
        <v>1</v>
      </c>
      <c r="D33" s="41">
        <f>+L18*B33*C33</f>
        <v>15</v>
      </c>
      <c r="E33" s="5">
        <v>48</v>
      </c>
      <c r="F33" s="42">
        <f>+B33*C33*E33</f>
        <v>72</v>
      </c>
      <c r="G33" s="415">
        <f>SUM(F33:F40)</f>
        <v>108.6</v>
      </c>
      <c r="H33" s="6">
        <v>25</v>
      </c>
      <c r="I33" s="43">
        <f t="shared" ref="I33:I40" si="11">+IFERROR(ROUNDUP(D33/H33,0),0)</f>
        <v>1</v>
      </c>
      <c r="J33" s="42">
        <f>+E33*H33</f>
        <v>1200</v>
      </c>
      <c r="K33" s="42">
        <f t="shared" ref="K33:K40" si="12">+I33*J33</f>
        <v>1200</v>
      </c>
      <c r="L33" s="418">
        <f>SUM(K33:K40)</f>
        <v>2760</v>
      </c>
      <c r="N33" s="64">
        <f>+IFERROR((I33*H33)/B33,0)</f>
        <v>16.666666666666668</v>
      </c>
      <c r="O33" s="65">
        <f>+IFERROR(C33*$L$18,0)</f>
        <v>10</v>
      </c>
      <c r="P33" s="66">
        <f t="shared" ref="P33:P40" si="13">+IFERROR(K33/N33,0)</f>
        <v>72</v>
      </c>
      <c r="Q33" s="66">
        <f t="shared" ref="Q33:Q40" si="14">+IFERROR(K33/O33,0)</f>
        <v>120</v>
      </c>
      <c r="R33" s="67">
        <f t="shared" ref="R33:R40" si="15">+B33*C33*E33</f>
        <v>72</v>
      </c>
      <c r="T33" s="68" t="str">
        <f>IFERROR(VLOOKUP(A33,VLOOKUPS!$A$3:$D$31,2,0),"Ander")</f>
        <v>Ander</v>
      </c>
      <c r="U33" s="69">
        <f t="shared" ref="U33:U40" si="16">IF(T33="Syngenta",K33,0)</f>
        <v>0</v>
      </c>
      <c r="V33" s="69">
        <f t="shared" ref="V33:V40" si="17">IF(T33="Ander",K33,0)</f>
        <v>1200</v>
      </c>
    </row>
    <row r="34" spans="1:22" x14ac:dyDescent="0.25">
      <c r="A34" s="7" t="s">
        <v>1</v>
      </c>
      <c r="B34" s="8">
        <v>1.5</v>
      </c>
      <c r="C34" s="9">
        <v>1</v>
      </c>
      <c r="D34" s="44">
        <f>+L18*B34*C34</f>
        <v>15</v>
      </c>
      <c r="E34" s="10">
        <v>11</v>
      </c>
      <c r="F34" s="45">
        <f t="shared" ref="F34:F40" si="18">+B34*C34*E34</f>
        <v>16.5</v>
      </c>
      <c r="G34" s="416"/>
      <c r="H34" s="11">
        <v>20</v>
      </c>
      <c r="I34" s="46">
        <f t="shared" si="11"/>
        <v>1</v>
      </c>
      <c r="J34" s="45">
        <f>+E34*H34</f>
        <v>220</v>
      </c>
      <c r="K34" s="45">
        <f t="shared" si="12"/>
        <v>220</v>
      </c>
      <c r="L34" s="419"/>
      <c r="N34" s="64">
        <f t="shared" ref="N34:N71" si="19">+IFERROR((I34*H34)/B34,0)</f>
        <v>13.333333333333334</v>
      </c>
      <c r="O34" s="65">
        <f t="shared" ref="O34:O71" si="20">+IFERROR(C34*$L$18,0)</f>
        <v>10</v>
      </c>
      <c r="P34" s="66">
        <f t="shared" si="13"/>
        <v>16.5</v>
      </c>
      <c r="Q34" s="66">
        <f t="shared" si="14"/>
        <v>22</v>
      </c>
      <c r="R34" s="67">
        <f t="shared" si="15"/>
        <v>16.5</v>
      </c>
      <c r="T34" s="68" t="str">
        <f>IFERROR(VLOOKUP(A34,VLOOKUPS!$A$3:$D$31,2,0),"Ander")</f>
        <v>Ander</v>
      </c>
      <c r="U34" s="69">
        <f t="shared" si="16"/>
        <v>0</v>
      </c>
      <c r="V34" s="69">
        <f t="shared" si="17"/>
        <v>220</v>
      </c>
    </row>
    <row r="35" spans="1:22" x14ac:dyDescent="0.25">
      <c r="A35" s="7" t="s">
        <v>1</v>
      </c>
      <c r="B35" s="8">
        <v>0.3</v>
      </c>
      <c r="C35" s="9">
        <v>1</v>
      </c>
      <c r="D35" s="44">
        <f>+L18*B35*C35</f>
        <v>3</v>
      </c>
      <c r="E35" s="10">
        <v>67</v>
      </c>
      <c r="F35" s="45">
        <f t="shared" si="18"/>
        <v>20.099999999999998</v>
      </c>
      <c r="G35" s="416"/>
      <c r="H35" s="11">
        <v>20</v>
      </c>
      <c r="I35" s="46">
        <f t="shared" si="11"/>
        <v>1</v>
      </c>
      <c r="J35" s="45">
        <f>+E35*H35</f>
        <v>1340</v>
      </c>
      <c r="K35" s="45">
        <f t="shared" si="12"/>
        <v>1340</v>
      </c>
      <c r="L35" s="419"/>
      <c r="N35" s="64">
        <f t="shared" si="19"/>
        <v>66.666666666666671</v>
      </c>
      <c r="O35" s="65">
        <f t="shared" si="20"/>
        <v>10</v>
      </c>
      <c r="P35" s="66">
        <f t="shared" si="13"/>
        <v>20.099999999999998</v>
      </c>
      <c r="Q35" s="66">
        <f t="shared" si="14"/>
        <v>134</v>
      </c>
      <c r="R35" s="67">
        <f t="shared" si="15"/>
        <v>20.099999999999998</v>
      </c>
      <c r="T35" s="68" t="str">
        <f>IFERROR(VLOOKUP(A35,VLOOKUPS!$A$3:$D$31,2,0),"Ander")</f>
        <v>Ander</v>
      </c>
      <c r="U35" s="69">
        <f t="shared" si="16"/>
        <v>0</v>
      </c>
      <c r="V35" s="69">
        <f t="shared" si="17"/>
        <v>1340</v>
      </c>
    </row>
    <row r="36" spans="1:22" x14ac:dyDescent="0.25">
      <c r="A36" s="7"/>
      <c r="B36" s="8"/>
      <c r="C36" s="9"/>
      <c r="D36" s="44">
        <f t="shared" ref="D36:D37" si="21">+L19*B36*C36</f>
        <v>0</v>
      </c>
      <c r="E36" s="10"/>
      <c r="F36" s="45">
        <f t="shared" si="18"/>
        <v>0</v>
      </c>
      <c r="G36" s="416"/>
      <c r="H36" s="11"/>
      <c r="I36" s="46">
        <f t="shared" si="11"/>
        <v>0</v>
      </c>
      <c r="J36" s="45">
        <f t="shared" ref="J36:J38" si="22">+E36*H36</f>
        <v>0</v>
      </c>
      <c r="K36" s="45">
        <f t="shared" si="12"/>
        <v>0</v>
      </c>
      <c r="L36" s="419"/>
      <c r="N36" s="64">
        <f t="shared" si="19"/>
        <v>0</v>
      </c>
      <c r="O36" s="65">
        <f t="shared" si="20"/>
        <v>0</v>
      </c>
      <c r="P36" s="66">
        <f t="shared" si="13"/>
        <v>0</v>
      </c>
      <c r="Q36" s="66">
        <f t="shared" si="14"/>
        <v>0</v>
      </c>
      <c r="R36" s="67">
        <f t="shared" si="15"/>
        <v>0</v>
      </c>
      <c r="T36" s="68" t="str">
        <f>IFERROR(VLOOKUP(A36,VLOOKUPS!$A$3:$D$31,2,0),"Ander")</f>
        <v>Ander</v>
      </c>
      <c r="U36" s="69">
        <f t="shared" si="16"/>
        <v>0</v>
      </c>
      <c r="V36" s="69">
        <f t="shared" si="17"/>
        <v>0</v>
      </c>
    </row>
    <row r="37" spans="1:22" x14ac:dyDescent="0.25">
      <c r="A37" s="7"/>
      <c r="B37" s="8"/>
      <c r="C37" s="9"/>
      <c r="D37" s="44">
        <f t="shared" si="21"/>
        <v>0</v>
      </c>
      <c r="E37" s="10"/>
      <c r="F37" s="45">
        <f t="shared" si="18"/>
        <v>0</v>
      </c>
      <c r="G37" s="416"/>
      <c r="H37" s="11"/>
      <c r="I37" s="46">
        <f t="shared" si="11"/>
        <v>0</v>
      </c>
      <c r="J37" s="45">
        <f t="shared" si="22"/>
        <v>0</v>
      </c>
      <c r="K37" s="45">
        <f t="shared" si="12"/>
        <v>0</v>
      </c>
      <c r="L37" s="419"/>
      <c r="N37" s="64">
        <f t="shared" si="19"/>
        <v>0</v>
      </c>
      <c r="O37" s="65">
        <f t="shared" si="20"/>
        <v>0</v>
      </c>
      <c r="P37" s="66">
        <f t="shared" si="13"/>
        <v>0</v>
      </c>
      <c r="Q37" s="66">
        <f t="shared" si="14"/>
        <v>0</v>
      </c>
      <c r="R37" s="67">
        <f t="shared" si="15"/>
        <v>0</v>
      </c>
      <c r="T37" s="68" t="str">
        <f>IFERROR(VLOOKUP(A37,VLOOKUPS!$A$3:$D$31,2,0),"Ander")</f>
        <v>Ander</v>
      </c>
      <c r="U37" s="69">
        <f t="shared" si="16"/>
        <v>0</v>
      </c>
      <c r="V37" s="69">
        <f t="shared" si="17"/>
        <v>0</v>
      </c>
    </row>
    <row r="38" spans="1:22" x14ac:dyDescent="0.25">
      <c r="A38" s="7"/>
      <c r="B38" s="8"/>
      <c r="C38" s="9"/>
      <c r="D38" s="44">
        <f>+L18*B38*C38</f>
        <v>0</v>
      </c>
      <c r="E38" s="10"/>
      <c r="F38" s="45">
        <f t="shared" si="18"/>
        <v>0</v>
      </c>
      <c r="G38" s="416"/>
      <c r="H38" s="11"/>
      <c r="I38" s="46">
        <f t="shared" si="11"/>
        <v>0</v>
      </c>
      <c r="J38" s="45">
        <f t="shared" si="22"/>
        <v>0</v>
      </c>
      <c r="K38" s="45">
        <f t="shared" si="12"/>
        <v>0</v>
      </c>
      <c r="L38" s="419"/>
      <c r="N38" s="64">
        <f t="shared" si="19"/>
        <v>0</v>
      </c>
      <c r="O38" s="65">
        <f t="shared" si="20"/>
        <v>0</v>
      </c>
      <c r="P38" s="66">
        <f t="shared" si="13"/>
        <v>0</v>
      </c>
      <c r="Q38" s="66">
        <f t="shared" si="14"/>
        <v>0</v>
      </c>
      <c r="R38" s="67">
        <f t="shared" si="15"/>
        <v>0</v>
      </c>
      <c r="T38" s="68" t="str">
        <f>IFERROR(VLOOKUP(A38,VLOOKUPS!$A$3:$D$31,2,0),"Ander")</f>
        <v>Ander</v>
      </c>
      <c r="U38" s="69">
        <f t="shared" si="16"/>
        <v>0</v>
      </c>
      <c r="V38" s="69">
        <f t="shared" si="17"/>
        <v>0</v>
      </c>
    </row>
    <row r="39" spans="1:22" x14ac:dyDescent="0.25">
      <c r="A39" s="7"/>
      <c r="B39" s="8"/>
      <c r="C39" s="9"/>
      <c r="D39" s="44">
        <f>+L18*B39*C39</f>
        <v>0</v>
      </c>
      <c r="E39" s="10"/>
      <c r="F39" s="45">
        <f t="shared" si="18"/>
        <v>0</v>
      </c>
      <c r="G39" s="416"/>
      <c r="H39" s="11"/>
      <c r="I39" s="46">
        <f t="shared" si="11"/>
        <v>0</v>
      </c>
      <c r="J39" s="45">
        <f>+E39*H39</f>
        <v>0</v>
      </c>
      <c r="K39" s="45">
        <f t="shared" si="12"/>
        <v>0</v>
      </c>
      <c r="L39" s="419"/>
      <c r="N39" s="64">
        <f t="shared" si="19"/>
        <v>0</v>
      </c>
      <c r="O39" s="65">
        <f t="shared" si="20"/>
        <v>0</v>
      </c>
      <c r="P39" s="66">
        <f t="shared" si="13"/>
        <v>0</v>
      </c>
      <c r="Q39" s="66">
        <f t="shared" si="14"/>
        <v>0</v>
      </c>
      <c r="R39" s="67">
        <f t="shared" si="15"/>
        <v>0</v>
      </c>
      <c r="T39" s="68" t="str">
        <f>IFERROR(VLOOKUP(A39,VLOOKUPS!$A$3:$D$31,2,0),"Ander")</f>
        <v>Ander</v>
      </c>
      <c r="U39" s="69">
        <f t="shared" si="16"/>
        <v>0</v>
      </c>
      <c r="V39" s="69">
        <f t="shared" si="17"/>
        <v>0</v>
      </c>
    </row>
    <row r="40" spans="1:22" ht="15.75" thickBot="1" x14ac:dyDescent="0.3">
      <c r="A40" s="12"/>
      <c r="B40" s="13"/>
      <c r="C40" s="14"/>
      <c r="D40" s="47">
        <f>+L18*B40*C40</f>
        <v>0</v>
      </c>
      <c r="E40" s="15"/>
      <c r="F40" s="48">
        <f t="shared" si="18"/>
        <v>0</v>
      </c>
      <c r="G40" s="417"/>
      <c r="H40" s="16"/>
      <c r="I40" s="49">
        <f t="shared" si="11"/>
        <v>0</v>
      </c>
      <c r="J40" s="48">
        <f>+E40*H40</f>
        <v>0</v>
      </c>
      <c r="K40" s="48">
        <f t="shared" si="12"/>
        <v>0</v>
      </c>
      <c r="L40" s="420"/>
      <c r="N40" s="64">
        <f t="shared" si="19"/>
        <v>0</v>
      </c>
      <c r="O40" s="65">
        <f t="shared" si="20"/>
        <v>0</v>
      </c>
      <c r="P40" s="66">
        <f t="shared" si="13"/>
        <v>0</v>
      </c>
      <c r="Q40" s="66">
        <f t="shared" si="14"/>
        <v>0</v>
      </c>
      <c r="R40" s="67">
        <f t="shared" si="15"/>
        <v>0</v>
      </c>
      <c r="T40" s="68" t="str">
        <f>IFERROR(VLOOKUP(A40,VLOOKUPS!$A$3:$D$31,2,0),"Ander")</f>
        <v>Ander</v>
      </c>
      <c r="U40" s="69">
        <f t="shared" si="16"/>
        <v>0</v>
      </c>
      <c r="V40" s="69">
        <f t="shared" si="17"/>
        <v>0</v>
      </c>
    </row>
    <row r="41" spans="1:22" ht="15.75" thickBot="1" x14ac:dyDescent="0.3">
      <c r="N41" s="64"/>
      <c r="O41" s="65"/>
      <c r="P41" s="66"/>
      <c r="Q41" s="66"/>
      <c r="R41" s="67"/>
      <c r="U41" s="70">
        <f>SUM(U33:U40)</f>
        <v>0</v>
      </c>
      <c r="V41" s="70">
        <f>SUM(V33:V40)</f>
        <v>2760</v>
      </c>
    </row>
    <row r="42" spans="1:22" ht="18.75" thickTop="1" thickBot="1" x14ac:dyDescent="0.3">
      <c r="A42" s="427" t="s">
        <v>105</v>
      </c>
      <c r="B42" s="428"/>
      <c r="C42" s="428"/>
      <c r="D42" s="428"/>
      <c r="E42" s="428"/>
      <c r="F42" s="428"/>
      <c r="G42" s="428"/>
      <c r="H42" s="428"/>
      <c r="I42" s="428"/>
      <c r="J42" s="428"/>
      <c r="K42" s="428"/>
      <c r="L42" s="429"/>
      <c r="N42" s="64"/>
      <c r="O42" s="65"/>
      <c r="P42" s="66"/>
      <c r="Q42" s="66"/>
      <c r="R42" s="67"/>
      <c r="U42" s="69"/>
      <c r="V42" s="69"/>
    </row>
    <row r="43" spans="1:22" ht="43.5" thickBot="1" x14ac:dyDescent="0.3">
      <c r="A43" s="35" t="s">
        <v>1</v>
      </c>
      <c r="B43" s="36" t="s">
        <v>62</v>
      </c>
      <c r="C43" s="37" t="s">
        <v>2</v>
      </c>
      <c r="D43" s="38" t="s">
        <v>92</v>
      </c>
      <c r="E43" s="37" t="s">
        <v>61</v>
      </c>
      <c r="F43" s="38" t="s">
        <v>93</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23">+$L$18*B44*C44</f>
        <v>17</v>
      </c>
      <c r="E44" s="5">
        <v>78</v>
      </c>
      <c r="F44" s="42">
        <f>+B44*C44*E44</f>
        <v>132.6</v>
      </c>
      <c r="G44" s="415">
        <f>SUM(F44:F51)</f>
        <v>337</v>
      </c>
      <c r="H44" s="6">
        <v>20</v>
      </c>
      <c r="I44" s="43">
        <f t="shared" ref="I44:I51" si="24">+IFERROR(ROUNDUP(D44/H44,0),0)</f>
        <v>1</v>
      </c>
      <c r="J44" s="42">
        <f>+E44*H44</f>
        <v>1560</v>
      </c>
      <c r="K44" s="42">
        <f>+I44*J44</f>
        <v>1560</v>
      </c>
      <c r="L44" s="418">
        <f>SUM(K44:K51)</f>
        <v>4080</v>
      </c>
      <c r="N44" s="64">
        <f t="shared" si="19"/>
        <v>11.764705882352942</v>
      </c>
      <c r="O44" s="65">
        <f t="shared" si="20"/>
        <v>10</v>
      </c>
      <c r="P44" s="66">
        <f t="shared" ref="P44:P51" si="25">+IFERROR(K44/N44,0)</f>
        <v>132.6</v>
      </c>
      <c r="Q44" s="66">
        <f t="shared" ref="Q44:Q51" si="26">+IFERROR(K44/O44,0)</f>
        <v>156</v>
      </c>
      <c r="R44" s="67">
        <f t="shared" ref="R44:R51" si="27">+B44*C44*E44</f>
        <v>132.6</v>
      </c>
      <c r="T44" s="68" t="str">
        <f>IFERROR(VLOOKUP(A44,VLOOKUPS!$A$3:$D$31,2,0),"Ander")</f>
        <v>Ander</v>
      </c>
      <c r="U44" s="69">
        <f t="shared" ref="U44:U51" si="28">IF(T44="Syngenta",K44,0)</f>
        <v>0</v>
      </c>
      <c r="V44" s="69">
        <f t="shared" ref="V44:V51" si="29">IF(T44="Ander",K44,0)</f>
        <v>1560</v>
      </c>
    </row>
    <row r="45" spans="1:22" x14ac:dyDescent="0.25">
      <c r="A45" s="7" t="s">
        <v>1</v>
      </c>
      <c r="B45" s="8">
        <v>7.3</v>
      </c>
      <c r="C45" s="9">
        <f>+C44</f>
        <v>1</v>
      </c>
      <c r="D45" s="44">
        <f t="shared" si="23"/>
        <v>73</v>
      </c>
      <c r="E45" s="10">
        <v>28</v>
      </c>
      <c r="F45" s="45">
        <f t="shared" ref="F45:F51" si="30">+B45*C45*E45</f>
        <v>204.4</v>
      </c>
      <c r="G45" s="416"/>
      <c r="H45" s="11">
        <v>18</v>
      </c>
      <c r="I45" s="46">
        <f t="shared" si="24"/>
        <v>5</v>
      </c>
      <c r="J45" s="45">
        <f t="shared" ref="J45:J51" si="31">+E45*H45</f>
        <v>504</v>
      </c>
      <c r="K45" s="45">
        <f t="shared" ref="K45:K51" si="32">+I45*J45</f>
        <v>2520</v>
      </c>
      <c r="L45" s="419"/>
      <c r="N45" s="64">
        <f t="shared" si="19"/>
        <v>12.328767123287671</v>
      </c>
      <c r="O45" s="65">
        <f t="shared" si="20"/>
        <v>10</v>
      </c>
      <c r="P45" s="66">
        <f t="shared" si="25"/>
        <v>204.4</v>
      </c>
      <c r="Q45" s="66">
        <f t="shared" si="26"/>
        <v>252</v>
      </c>
      <c r="R45" s="67">
        <f t="shared" si="27"/>
        <v>204.4</v>
      </c>
      <c r="T45" s="68" t="str">
        <f>IFERROR(VLOOKUP(A45,VLOOKUPS!$A$3:$D$31,2,0),"Ander")</f>
        <v>Ander</v>
      </c>
      <c r="U45" s="69">
        <f t="shared" si="28"/>
        <v>0</v>
      </c>
      <c r="V45" s="69">
        <f t="shared" si="29"/>
        <v>2520</v>
      </c>
    </row>
    <row r="46" spans="1:22" x14ac:dyDescent="0.25">
      <c r="A46" s="7"/>
      <c r="B46" s="8"/>
      <c r="C46" s="9"/>
      <c r="D46" s="44">
        <f t="shared" si="23"/>
        <v>0</v>
      </c>
      <c r="E46" s="10"/>
      <c r="F46" s="45">
        <f t="shared" si="30"/>
        <v>0</v>
      </c>
      <c r="G46" s="416"/>
      <c r="H46" s="11"/>
      <c r="I46" s="46">
        <f t="shared" si="24"/>
        <v>0</v>
      </c>
      <c r="J46" s="45">
        <f t="shared" si="31"/>
        <v>0</v>
      </c>
      <c r="K46" s="45">
        <f t="shared" si="32"/>
        <v>0</v>
      </c>
      <c r="L46" s="419"/>
      <c r="N46" s="64">
        <f t="shared" si="19"/>
        <v>0</v>
      </c>
      <c r="O46" s="65">
        <f t="shared" si="20"/>
        <v>0</v>
      </c>
      <c r="P46" s="66">
        <f t="shared" si="25"/>
        <v>0</v>
      </c>
      <c r="Q46" s="66">
        <f t="shared" si="26"/>
        <v>0</v>
      </c>
      <c r="R46" s="67">
        <f t="shared" si="27"/>
        <v>0</v>
      </c>
      <c r="T46" s="68" t="str">
        <f>IFERROR(VLOOKUP(A46,VLOOKUPS!$A$3:$D$31,2,0),"Ander")</f>
        <v>Ander</v>
      </c>
      <c r="U46" s="69">
        <f t="shared" si="28"/>
        <v>0</v>
      </c>
      <c r="V46" s="69">
        <f t="shared" si="29"/>
        <v>0</v>
      </c>
    </row>
    <row r="47" spans="1:22" x14ac:dyDescent="0.25">
      <c r="A47" s="7"/>
      <c r="B47" s="8"/>
      <c r="C47" s="9"/>
      <c r="D47" s="44">
        <f t="shared" si="23"/>
        <v>0</v>
      </c>
      <c r="E47" s="10"/>
      <c r="F47" s="45">
        <f t="shared" si="30"/>
        <v>0</v>
      </c>
      <c r="G47" s="416"/>
      <c r="H47" s="11"/>
      <c r="I47" s="46">
        <f t="shared" si="24"/>
        <v>0</v>
      </c>
      <c r="J47" s="45">
        <f t="shared" si="31"/>
        <v>0</v>
      </c>
      <c r="K47" s="45">
        <f t="shared" si="32"/>
        <v>0</v>
      </c>
      <c r="L47" s="419"/>
      <c r="N47" s="64"/>
      <c r="O47" s="65"/>
      <c r="P47" s="66"/>
      <c r="Q47" s="66"/>
      <c r="R47" s="67"/>
      <c r="T47" s="68" t="str">
        <f>IFERROR(VLOOKUP(A47,VLOOKUPS!$A$3:$D$31,2,0),"Ander")</f>
        <v>Ander</v>
      </c>
      <c r="U47" s="69">
        <f t="shared" si="28"/>
        <v>0</v>
      </c>
      <c r="V47" s="69">
        <f t="shared" si="29"/>
        <v>0</v>
      </c>
    </row>
    <row r="48" spans="1:22" x14ac:dyDescent="0.25">
      <c r="A48" s="7"/>
      <c r="B48" s="8"/>
      <c r="C48" s="9"/>
      <c r="D48" s="44">
        <f t="shared" si="23"/>
        <v>0</v>
      </c>
      <c r="E48" s="10"/>
      <c r="F48" s="45">
        <f t="shared" si="30"/>
        <v>0</v>
      </c>
      <c r="G48" s="416"/>
      <c r="H48" s="11"/>
      <c r="I48" s="46">
        <f t="shared" si="24"/>
        <v>0</v>
      </c>
      <c r="J48" s="45">
        <f t="shared" si="31"/>
        <v>0</v>
      </c>
      <c r="K48" s="45">
        <f t="shared" si="32"/>
        <v>0</v>
      </c>
      <c r="L48" s="419"/>
      <c r="N48" s="64"/>
      <c r="O48" s="65"/>
      <c r="P48" s="66"/>
      <c r="Q48" s="66"/>
      <c r="R48" s="67"/>
      <c r="T48" s="68" t="str">
        <f>IFERROR(VLOOKUP(A48,VLOOKUPS!$A$3:$D$31,2,0),"Ander")</f>
        <v>Ander</v>
      </c>
      <c r="U48" s="69">
        <f t="shared" si="28"/>
        <v>0</v>
      </c>
      <c r="V48" s="69">
        <f t="shared" si="29"/>
        <v>0</v>
      </c>
    </row>
    <row r="49" spans="1:22" x14ac:dyDescent="0.25">
      <c r="A49" s="7"/>
      <c r="B49" s="8"/>
      <c r="C49" s="9"/>
      <c r="D49" s="44">
        <f t="shared" si="23"/>
        <v>0</v>
      </c>
      <c r="E49" s="10"/>
      <c r="F49" s="45">
        <f t="shared" si="30"/>
        <v>0</v>
      </c>
      <c r="G49" s="416"/>
      <c r="H49" s="11"/>
      <c r="I49" s="46">
        <f t="shared" si="24"/>
        <v>0</v>
      </c>
      <c r="J49" s="45">
        <f t="shared" si="31"/>
        <v>0</v>
      </c>
      <c r="K49" s="45">
        <f t="shared" si="32"/>
        <v>0</v>
      </c>
      <c r="L49" s="419"/>
      <c r="N49" s="64">
        <f t="shared" si="19"/>
        <v>0</v>
      </c>
      <c r="O49" s="65">
        <f t="shared" si="20"/>
        <v>0</v>
      </c>
      <c r="P49" s="66">
        <f t="shared" si="25"/>
        <v>0</v>
      </c>
      <c r="Q49" s="66">
        <f t="shared" si="26"/>
        <v>0</v>
      </c>
      <c r="R49" s="67">
        <f t="shared" si="27"/>
        <v>0</v>
      </c>
      <c r="T49" s="68" t="str">
        <f>IFERROR(VLOOKUP(A49,VLOOKUPS!$A$3:$D$31,2,0),"Ander")</f>
        <v>Ander</v>
      </c>
      <c r="U49" s="69">
        <f t="shared" si="28"/>
        <v>0</v>
      </c>
      <c r="V49" s="69">
        <f t="shared" si="29"/>
        <v>0</v>
      </c>
    </row>
    <row r="50" spans="1:22" x14ac:dyDescent="0.25">
      <c r="A50" s="7"/>
      <c r="B50" s="8"/>
      <c r="C50" s="9"/>
      <c r="D50" s="44">
        <f t="shared" si="23"/>
        <v>0</v>
      </c>
      <c r="E50" s="10"/>
      <c r="F50" s="45">
        <f t="shared" si="30"/>
        <v>0</v>
      </c>
      <c r="G50" s="416"/>
      <c r="H50" s="11"/>
      <c r="I50" s="46">
        <f t="shared" si="24"/>
        <v>0</v>
      </c>
      <c r="J50" s="45">
        <f t="shared" si="31"/>
        <v>0</v>
      </c>
      <c r="K50" s="45">
        <f t="shared" si="32"/>
        <v>0</v>
      </c>
      <c r="L50" s="419"/>
      <c r="N50" s="64">
        <f t="shared" si="19"/>
        <v>0</v>
      </c>
      <c r="O50" s="65">
        <f t="shared" si="20"/>
        <v>0</v>
      </c>
      <c r="P50" s="66">
        <f t="shared" si="25"/>
        <v>0</v>
      </c>
      <c r="Q50" s="66">
        <f t="shared" si="26"/>
        <v>0</v>
      </c>
      <c r="R50" s="67">
        <f t="shared" si="27"/>
        <v>0</v>
      </c>
      <c r="T50" s="68" t="str">
        <f>IFERROR(VLOOKUP(A50,VLOOKUPS!$A$3:$D$31,2,0),"Ander")</f>
        <v>Ander</v>
      </c>
      <c r="U50" s="69">
        <f t="shared" si="28"/>
        <v>0</v>
      </c>
      <c r="V50" s="69">
        <f t="shared" si="29"/>
        <v>0</v>
      </c>
    </row>
    <row r="51" spans="1:22" ht="15.75" thickBot="1" x14ac:dyDescent="0.3">
      <c r="A51" s="12"/>
      <c r="B51" s="13"/>
      <c r="C51" s="14"/>
      <c r="D51" s="47">
        <f t="shared" si="23"/>
        <v>0</v>
      </c>
      <c r="E51" s="15"/>
      <c r="F51" s="48">
        <f t="shared" si="30"/>
        <v>0</v>
      </c>
      <c r="G51" s="417"/>
      <c r="H51" s="16"/>
      <c r="I51" s="49">
        <f t="shared" si="24"/>
        <v>0</v>
      </c>
      <c r="J51" s="48">
        <f t="shared" si="31"/>
        <v>0</v>
      </c>
      <c r="K51" s="48">
        <f t="shared" si="32"/>
        <v>0</v>
      </c>
      <c r="L51" s="420"/>
      <c r="N51" s="64">
        <f t="shared" si="19"/>
        <v>0</v>
      </c>
      <c r="O51" s="65">
        <f t="shared" si="20"/>
        <v>0</v>
      </c>
      <c r="P51" s="66">
        <f t="shared" si="25"/>
        <v>0</v>
      </c>
      <c r="Q51" s="66">
        <f t="shared" si="26"/>
        <v>0</v>
      </c>
      <c r="R51" s="67">
        <f t="shared" si="27"/>
        <v>0</v>
      </c>
      <c r="T51" s="68" t="str">
        <f>IFERROR(VLOOKUP(A51,VLOOKUPS!$A$3:$D$31,2,0),"Ander")</f>
        <v>Ander</v>
      </c>
      <c r="U51" s="69">
        <f t="shared" si="28"/>
        <v>0</v>
      </c>
      <c r="V51" s="69">
        <f t="shared" si="29"/>
        <v>0</v>
      </c>
    </row>
    <row r="52" spans="1:22" ht="15.75" thickBot="1" x14ac:dyDescent="0.3">
      <c r="N52" s="64"/>
      <c r="O52" s="65"/>
      <c r="P52" s="66"/>
      <c r="Q52" s="66"/>
      <c r="R52" s="67"/>
      <c r="U52" s="70">
        <f>SUM(U44:U51)</f>
        <v>0</v>
      </c>
      <c r="V52" s="70">
        <f>SUM(V44:V51)</f>
        <v>4080</v>
      </c>
    </row>
    <row r="53" spans="1:22" ht="18.75" thickTop="1" thickBot="1" x14ac:dyDescent="0.3">
      <c r="A53" s="427" t="s">
        <v>64</v>
      </c>
      <c r="B53" s="428"/>
      <c r="C53" s="428"/>
      <c r="D53" s="428"/>
      <c r="E53" s="428"/>
      <c r="F53" s="428"/>
      <c r="G53" s="428"/>
      <c r="H53" s="428"/>
      <c r="I53" s="428"/>
      <c r="J53" s="428"/>
      <c r="K53" s="428"/>
      <c r="L53" s="429"/>
      <c r="N53" s="64"/>
      <c r="O53" s="65"/>
      <c r="P53" s="66"/>
      <c r="Q53" s="66"/>
      <c r="R53" s="67"/>
      <c r="U53" s="69"/>
      <c r="V53" s="69"/>
    </row>
    <row r="54" spans="1:22" ht="43.5" thickBot="1" x14ac:dyDescent="0.3">
      <c r="A54" s="35" t="s">
        <v>1</v>
      </c>
      <c r="B54" s="36" t="s">
        <v>62</v>
      </c>
      <c r="C54" s="37" t="s">
        <v>2</v>
      </c>
      <c r="D54" s="38" t="s">
        <v>92</v>
      </c>
      <c r="E54" s="37" t="s">
        <v>61</v>
      </c>
      <c r="F54" s="38" t="s">
        <v>93</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v>
      </c>
      <c r="E55" s="5">
        <v>69</v>
      </c>
      <c r="F55" s="42">
        <f>+B55*C55*E55</f>
        <v>138</v>
      </c>
      <c r="G55" s="415">
        <f>SUM(F55:F64)</f>
        <v>313.20000000000005</v>
      </c>
      <c r="H55" s="6">
        <v>20</v>
      </c>
      <c r="I55" s="43">
        <f t="shared" ref="I55:I64" si="33">+IFERROR(ROUNDUP(D55/H55,0),0)</f>
        <v>1</v>
      </c>
      <c r="J55" s="42">
        <f>+E55*H55</f>
        <v>1380</v>
      </c>
      <c r="K55" s="42">
        <f>+I55*J55</f>
        <v>1380</v>
      </c>
      <c r="L55" s="418">
        <f>SUM(K55:K64)</f>
        <v>5540</v>
      </c>
      <c r="N55" s="64">
        <f t="shared" si="19"/>
        <v>10</v>
      </c>
      <c r="O55" s="65">
        <f t="shared" si="20"/>
        <v>10</v>
      </c>
      <c r="P55" s="66">
        <f t="shared" ref="P55:P64" si="34">+IFERROR(K55/N55,0)</f>
        <v>138</v>
      </c>
      <c r="Q55" s="66">
        <f t="shared" ref="Q55:Q64" si="35">+IFERROR(K55/O55,0)</f>
        <v>138</v>
      </c>
      <c r="R55" s="67">
        <f t="shared" ref="R55:R64" si="36">+B55*C55*E55</f>
        <v>138</v>
      </c>
      <c r="T55" s="68" t="str">
        <f>IFERROR(VLOOKUP(A55,VLOOKUPS!$A$3:$D$31,2,0),"Ander")</f>
        <v>Ander</v>
      </c>
      <c r="U55" s="69">
        <f t="shared" ref="U55:U64" si="37">IF(T55="Syngenta",K55,0)</f>
        <v>0</v>
      </c>
      <c r="V55" s="69">
        <f t="shared" ref="V55:V64" si="38">IF(T55="Ander",K55,0)</f>
        <v>1380</v>
      </c>
    </row>
    <row r="56" spans="1:22" x14ac:dyDescent="0.25">
      <c r="A56" s="7" t="s">
        <v>1</v>
      </c>
      <c r="B56" s="8">
        <v>0.6</v>
      </c>
      <c r="C56" s="9">
        <f>+C55</f>
        <v>1</v>
      </c>
      <c r="D56" s="44">
        <f>+L18*B56*C56</f>
        <v>6</v>
      </c>
      <c r="E56" s="10">
        <v>148</v>
      </c>
      <c r="F56" s="45">
        <f t="shared" ref="F56:F64" si="39">+B56*C56*E56</f>
        <v>88.8</v>
      </c>
      <c r="G56" s="416"/>
      <c r="H56" s="11">
        <v>20</v>
      </c>
      <c r="I56" s="46">
        <f t="shared" si="33"/>
        <v>1</v>
      </c>
      <c r="J56" s="45">
        <f t="shared" ref="J56:J64" si="40">+E56*H56</f>
        <v>2960</v>
      </c>
      <c r="K56" s="45">
        <f t="shared" ref="K56:K64" si="41">+I56*J56</f>
        <v>2960</v>
      </c>
      <c r="L56" s="419"/>
      <c r="N56" s="64">
        <f t="shared" si="19"/>
        <v>33.333333333333336</v>
      </c>
      <c r="O56" s="65">
        <f t="shared" si="20"/>
        <v>10</v>
      </c>
      <c r="P56" s="66">
        <f t="shared" si="34"/>
        <v>88.8</v>
      </c>
      <c r="Q56" s="66">
        <f t="shared" si="35"/>
        <v>296</v>
      </c>
      <c r="R56" s="67">
        <f t="shared" si="36"/>
        <v>88.8</v>
      </c>
      <c r="T56" s="68" t="str">
        <f>IFERROR(VLOOKUP(A56,VLOOKUPS!$A$3:$D$31,2,0),"Ander")</f>
        <v>Ander</v>
      </c>
      <c r="U56" s="69">
        <f t="shared" si="37"/>
        <v>0</v>
      </c>
      <c r="V56" s="69">
        <f t="shared" si="38"/>
        <v>2960</v>
      </c>
    </row>
    <row r="57" spans="1:22" x14ac:dyDescent="0.25">
      <c r="A57" s="7" t="s">
        <v>1</v>
      </c>
      <c r="B57" s="8">
        <v>1.8</v>
      </c>
      <c r="C57" s="9">
        <v>1</v>
      </c>
      <c r="D57" s="44">
        <f>L18*B57*C57</f>
        <v>18</v>
      </c>
      <c r="E57" s="10">
        <v>48</v>
      </c>
      <c r="F57" s="45">
        <f t="shared" si="39"/>
        <v>86.4</v>
      </c>
      <c r="G57" s="416"/>
      <c r="H57" s="11">
        <v>25</v>
      </c>
      <c r="I57" s="46">
        <f t="shared" si="33"/>
        <v>1</v>
      </c>
      <c r="J57" s="45">
        <f t="shared" si="40"/>
        <v>1200</v>
      </c>
      <c r="K57" s="45">
        <f t="shared" si="41"/>
        <v>1200</v>
      </c>
      <c r="L57" s="419"/>
      <c r="N57" s="64">
        <f t="shared" si="19"/>
        <v>13.888888888888889</v>
      </c>
      <c r="O57" s="65">
        <f t="shared" si="20"/>
        <v>10</v>
      </c>
      <c r="P57" s="66">
        <f t="shared" si="34"/>
        <v>86.399999999999991</v>
      </c>
      <c r="Q57" s="66">
        <f t="shared" si="35"/>
        <v>120</v>
      </c>
      <c r="R57" s="67">
        <f t="shared" si="36"/>
        <v>86.4</v>
      </c>
      <c r="T57" s="68" t="str">
        <f>IFERROR(VLOOKUP(A57,VLOOKUPS!$A$3:$D$31,2,0),"Ander")</f>
        <v>Ander</v>
      </c>
      <c r="U57" s="69">
        <f t="shared" si="37"/>
        <v>0</v>
      </c>
      <c r="V57" s="69">
        <f t="shared" si="38"/>
        <v>1200</v>
      </c>
    </row>
    <row r="58" spans="1:22" x14ac:dyDescent="0.25">
      <c r="A58" s="7"/>
      <c r="B58" s="8"/>
      <c r="C58" s="9"/>
      <c r="D58" s="44">
        <f>L18*B58*C58</f>
        <v>0</v>
      </c>
      <c r="E58" s="10"/>
      <c r="F58" s="45">
        <f t="shared" si="39"/>
        <v>0</v>
      </c>
      <c r="G58" s="416"/>
      <c r="H58" s="11"/>
      <c r="I58" s="46">
        <f t="shared" si="33"/>
        <v>0</v>
      </c>
      <c r="J58" s="45">
        <f t="shared" si="40"/>
        <v>0</v>
      </c>
      <c r="K58" s="45">
        <f t="shared" si="41"/>
        <v>0</v>
      </c>
      <c r="L58" s="419"/>
      <c r="N58" s="64"/>
      <c r="O58" s="65"/>
      <c r="P58" s="66"/>
      <c r="Q58" s="66"/>
      <c r="R58" s="67"/>
      <c r="T58" s="68" t="str">
        <f>IFERROR(VLOOKUP(A58,VLOOKUPS!$A$3:$D$31,2,0),"Ander")</f>
        <v>Ander</v>
      </c>
      <c r="U58" s="69">
        <f t="shared" si="37"/>
        <v>0</v>
      </c>
      <c r="V58" s="69">
        <f t="shared" si="38"/>
        <v>0</v>
      </c>
    </row>
    <row r="59" spans="1:22" x14ac:dyDescent="0.25">
      <c r="A59" s="7"/>
      <c r="B59" s="8"/>
      <c r="C59" s="9"/>
      <c r="D59" s="44">
        <f>L18*B59*C59</f>
        <v>0</v>
      </c>
      <c r="E59" s="10"/>
      <c r="F59" s="45">
        <f t="shared" si="39"/>
        <v>0</v>
      </c>
      <c r="G59" s="416"/>
      <c r="H59" s="11"/>
      <c r="I59" s="46">
        <f t="shared" si="33"/>
        <v>0</v>
      </c>
      <c r="J59" s="45">
        <f t="shared" si="40"/>
        <v>0</v>
      </c>
      <c r="K59" s="45">
        <f t="shared" si="41"/>
        <v>0</v>
      </c>
      <c r="L59" s="419"/>
      <c r="N59" s="64"/>
      <c r="O59" s="65"/>
      <c r="P59" s="66"/>
      <c r="Q59" s="66"/>
      <c r="R59" s="67"/>
      <c r="T59" s="68" t="str">
        <f>IFERROR(VLOOKUP(A59,VLOOKUPS!$A$3:$D$31,2,0),"Ander")</f>
        <v>Ander</v>
      </c>
      <c r="U59" s="69">
        <f t="shared" si="37"/>
        <v>0</v>
      </c>
      <c r="V59" s="69">
        <f t="shared" si="38"/>
        <v>0</v>
      </c>
    </row>
    <row r="60" spans="1:22" x14ac:dyDescent="0.25">
      <c r="A60" s="7"/>
      <c r="B60" s="8"/>
      <c r="C60" s="9"/>
      <c r="D60" s="44">
        <f t="shared" ref="D60:D61" si="42">L19*B60*C60</f>
        <v>0</v>
      </c>
      <c r="E60" s="10"/>
      <c r="F60" s="45">
        <f t="shared" si="39"/>
        <v>0</v>
      </c>
      <c r="G60" s="416"/>
      <c r="H60" s="11"/>
      <c r="I60" s="46">
        <f t="shared" si="33"/>
        <v>0</v>
      </c>
      <c r="J60" s="45">
        <f t="shared" si="40"/>
        <v>0</v>
      </c>
      <c r="K60" s="45">
        <f t="shared" si="41"/>
        <v>0</v>
      </c>
      <c r="L60" s="419"/>
      <c r="N60" s="64"/>
      <c r="O60" s="65"/>
      <c r="P60" s="66"/>
      <c r="Q60" s="66"/>
      <c r="R60" s="67"/>
      <c r="T60" s="68" t="str">
        <f>IFERROR(VLOOKUP(A60,VLOOKUPS!$A$3:$D$31,2,0),"Ander")</f>
        <v>Ander</v>
      </c>
      <c r="U60" s="69">
        <f t="shared" si="37"/>
        <v>0</v>
      </c>
      <c r="V60" s="69">
        <f t="shared" si="38"/>
        <v>0</v>
      </c>
    </row>
    <row r="61" spans="1:22" x14ac:dyDescent="0.25">
      <c r="A61" s="7"/>
      <c r="B61" s="8"/>
      <c r="C61" s="9"/>
      <c r="D61" s="44">
        <f t="shared" si="42"/>
        <v>0</v>
      </c>
      <c r="E61" s="10"/>
      <c r="F61" s="45">
        <f t="shared" si="39"/>
        <v>0</v>
      </c>
      <c r="G61" s="416"/>
      <c r="H61" s="11"/>
      <c r="I61" s="46">
        <f t="shared" si="33"/>
        <v>0</v>
      </c>
      <c r="J61" s="45">
        <f t="shared" si="40"/>
        <v>0</v>
      </c>
      <c r="K61" s="45">
        <f t="shared" si="41"/>
        <v>0</v>
      </c>
      <c r="L61" s="419"/>
      <c r="N61" s="64"/>
      <c r="O61" s="65"/>
      <c r="P61" s="66"/>
      <c r="Q61" s="66"/>
      <c r="R61" s="67"/>
      <c r="T61" s="68" t="str">
        <f>IFERROR(VLOOKUP(A61,VLOOKUPS!$A$3:$D$31,2,0),"Ander")</f>
        <v>Ander</v>
      </c>
      <c r="U61" s="69">
        <f t="shared" si="37"/>
        <v>0</v>
      </c>
      <c r="V61" s="69">
        <f t="shared" si="38"/>
        <v>0</v>
      </c>
    </row>
    <row r="62" spans="1:22" x14ac:dyDescent="0.25">
      <c r="A62" s="7"/>
      <c r="B62" s="8"/>
      <c r="C62" s="9"/>
      <c r="D62" s="44">
        <f>L18*B62*C62</f>
        <v>0</v>
      </c>
      <c r="E62" s="10"/>
      <c r="F62" s="45">
        <f t="shared" si="39"/>
        <v>0</v>
      </c>
      <c r="G62" s="416"/>
      <c r="H62" s="11"/>
      <c r="I62" s="46">
        <f t="shared" si="33"/>
        <v>0</v>
      </c>
      <c r="J62" s="45">
        <f t="shared" si="40"/>
        <v>0</v>
      </c>
      <c r="K62" s="45">
        <f t="shared" si="41"/>
        <v>0</v>
      </c>
      <c r="L62" s="419"/>
      <c r="N62" s="64">
        <f t="shared" si="19"/>
        <v>0</v>
      </c>
      <c r="O62" s="65">
        <f t="shared" si="20"/>
        <v>0</v>
      </c>
      <c r="P62" s="66">
        <f t="shared" si="34"/>
        <v>0</v>
      </c>
      <c r="Q62" s="66">
        <f t="shared" si="35"/>
        <v>0</v>
      </c>
      <c r="R62" s="67">
        <f t="shared" si="36"/>
        <v>0</v>
      </c>
      <c r="T62" s="68" t="str">
        <f>IFERROR(VLOOKUP(A62,VLOOKUPS!$A$3:$D$31,2,0),"Ander")</f>
        <v>Ander</v>
      </c>
      <c r="U62" s="69">
        <f t="shared" si="37"/>
        <v>0</v>
      </c>
      <c r="V62" s="69">
        <f t="shared" si="38"/>
        <v>0</v>
      </c>
    </row>
    <row r="63" spans="1:22" x14ac:dyDescent="0.25">
      <c r="A63" s="7"/>
      <c r="B63" s="8"/>
      <c r="C63" s="9"/>
      <c r="D63" s="44">
        <f>L18*B63*C63</f>
        <v>0</v>
      </c>
      <c r="E63" s="10"/>
      <c r="F63" s="45">
        <f t="shared" si="39"/>
        <v>0</v>
      </c>
      <c r="G63" s="416"/>
      <c r="H63" s="11"/>
      <c r="I63" s="46">
        <f t="shared" si="33"/>
        <v>0</v>
      </c>
      <c r="J63" s="45">
        <f t="shared" si="40"/>
        <v>0</v>
      </c>
      <c r="K63" s="45">
        <f t="shared" si="41"/>
        <v>0</v>
      </c>
      <c r="L63" s="419"/>
      <c r="N63" s="64">
        <f t="shared" si="19"/>
        <v>0</v>
      </c>
      <c r="O63" s="65">
        <f t="shared" si="20"/>
        <v>0</v>
      </c>
      <c r="P63" s="66">
        <f t="shared" si="34"/>
        <v>0</v>
      </c>
      <c r="Q63" s="66">
        <f t="shared" si="35"/>
        <v>0</v>
      </c>
      <c r="R63" s="67">
        <f t="shared" si="36"/>
        <v>0</v>
      </c>
      <c r="T63" s="68" t="str">
        <f>IFERROR(VLOOKUP(A63,VLOOKUPS!$A$3:$D$31,2,0),"Ander")</f>
        <v>Ander</v>
      </c>
      <c r="U63" s="69">
        <f t="shared" si="37"/>
        <v>0</v>
      </c>
      <c r="V63" s="69">
        <f t="shared" si="38"/>
        <v>0</v>
      </c>
    </row>
    <row r="64" spans="1:22" ht="15.75" thickBot="1" x14ac:dyDescent="0.3">
      <c r="A64" s="12"/>
      <c r="B64" s="13"/>
      <c r="C64" s="14"/>
      <c r="D64" s="47">
        <f>L18*B64*C64</f>
        <v>0</v>
      </c>
      <c r="E64" s="15"/>
      <c r="F64" s="48">
        <f t="shared" si="39"/>
        <v>0</v>
      </c>
      <c r="G64" s="417"/>
      <c r="H64" s="16"/>
      <c r="I64" s="49">
        <f t="shared" si="33"/>
        <v>0</v>
      </c>
      <c r="J64" s="48">
        <f t="shared" si="40"/>
        <v>0</v>
      </c>
      <c r="K64" s="48">
        <f t="shared" si="41"/>
        <v>0</v>
      </c>
      <c r="L64" s="420"/>
      <c r="N64" s="64">
        <f t="shared" si="19"/>
        <v>0</v>
      </c>
      <c r="O64" s="65">
        <f t="shared" si="20"/>
        <v>0</v>
      </c>
      <c r="P64" s="66">
        <f t="shared" si="34"/>
        <v>0</v>
      </c>
      <c r="Q64" s="66">
        <f t="shared" si="35"/>
        <v>0</v>
      </c>
      <c r="R64" s="67">
        <f t="shared" si="36"/>
        <v>0</v>
      </c>
      <c r="T64" s="68" t="str">
        <f>IFERROR(VLOOKUP(A64,VLOOKUPS!$A$3:$D$31,2,0),"Ander")</f>
        <v>Ander</v>
      </c>
      <c r="U64" s="69">
        <f t="shared" si="37"/>
        <v>0</v>
      </c>
      <c r="V64" s="69">
        <f t="shared" si="38"/>
        <v>0</v>
      </c>
    </row>
    <row r="65" spans="1:22" ht="15.75" thickBot="1" x14ac:dyDescent="0.3">
      <c r="N65" s="64"/>
      <c r="O65" s="65"/>
      <c r="P65" s="66"/>
      <c r="Q65" s="66"/>
      <c r="R65" s="67"/>
      <c r="U65" s="70">
        <f>SUM(U55:U64)</f>
        <v>0</v>
      </c>
      <c r="V65" s="70">
        <f>SUM(V55:V64)</f>
        <v>5540</v>
      </c>
    </row>
    <row r="66" spans="1:22" ht="18.75" thickTop="1" thickBot="1" x14ac:dyDescent="0.35">
      <c r="A66" s="406" t="s">
        <v>67</v>
      </c>
      <c r="B66" s="407"/>
      <c r="C66" s="407"/>
      <c r="D66" s="407"/>
      <c r="E66" s="407"/>
      <c r="F66" s="407"/>
      <c r="G66" s="407"/>
      <c r="H66" s="407"/>
      <c r="I66" s="407"/>
      <c r="J66" s="407"/>
      <c r="K66" s="407"/>
      <c r="L66" s="408"/>
      <c r="N66" s="64"/>
      <c r="O66" s="65"/>
      <c r="P66" s="66"/>
      <c r="Q66" s="66"/>
      <c r="R66" s="67"/>
      <c r="U66" s="69"/>
      <c r="V66" s="69"/>
    </row>
    <row r="67" spans="1:22" ht="43.5" thickBot="1" x14ac:dyDescent="0.3">
      <c r="A67" s="35" t="s">
        <v>1</v>
      </c>
      <c r="B67" s="36" t="s">
        <v>62</v>
      </c>
      <c r="C67" s="37" t="s">
        <v>2</v>
      </c>
      <c r="D67" s="38" t="s">
        <v>92</v>
      </c>
      <c r="E67" s="37" t="s">
        <v>61</v>
      </c>
      <c r="F67" s="38" t="s">
        <v>93</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v>
      </c>
      <c r="E68" s="5">
        <v>250</v>
      </c>
      <c r="F68" s="42">
        <f>+B68*C68*E68</f>
        <v>125</v>
      </c>
      <c r="G68" s="415">
        <f>SUM(F68:F71)</f>
        <v>125</v>
      </c>
      <c r="H68" s="6">
        <v>5</v>
      </c>
      <c r="I68" s="43">
        <f t="shared" ref="I68:I71" si="43">+IFERROR(ROUNDUP(D68/H68,0),0)</f>
        <v>1</v>
      </c>
      <c r="J68" s="42">
        <f>+E68*H68</f>
        <v>1250</v>
      </c>
      <c r="K68" s="42">
        <f>+I68*J68</f>
        <v>1250</v>
      </c>
      <c r="L68" s="418">
        <f>SUM(K68:K71)</f>
        <v>1250</v>
      </c>
      <c r="N68" s="64">
        <f t="shared" si="19"/>
        <v>10</v>
      </c>
      <c r="O68" s="65">
        <f t="shared" si="20"/>
        <v>10</v>
      </c>
      <c r="P68" s="66">
        <f t="shared" ref="P68:P71" si="44">+IFERROR(K68/N68,0)</f>
        <v>125</v>
      </c>
      <c r="Q68" s="66">
        <f t="shared" ref="Q68:Q71" si="45">+IFERROR(K68/O68,0)</f>
        <v>125</v>
      </c>
      <c r="R68" s="67">
        <f t="shared" ref="R68:R71" si="46">+B68*C68*E68</f>
        <v>125</v>
      </c>
      <c r="T68" s="68" t="str">
        <f>IFERROR(VLOOKUP(A68,VLOOKUPS!$A$3:$D$31,2,0),"Ander")</f>
        <v>Ander</v>
      </c>
      <c r="U68" s="69">
        <f t="shared" ref="U68:U71" si="47">IF(T68="Syngenta",K68,0)</f>
        <v>0</v>
      </c>
      <c r="V68" s="69">
        <f t="shared" ref="V68:V71" si="48">IF(T68="Ander",K68,0)</f>
        <v>1250</v>
      </c>
    </row>
    <row r="69" spans="1:22" x14ac:dyDescent="0.25">
      <c r="A69" s="7"/>
      <c r="B69" s="8"/>
      <c r="C69" s="9"/>
      <c r="D69" s="44">
        <f>+L18*B69*C69</f>
        <v>0</v>
      </c>
      <c r="E69" s="10"/>
      <c r="F69" s="45">
        <f t="shared" ref="F69:F71" si="49">+B69*C69*E69</f>
        <v>0</v>
      </c>
      <c r="G69" s="416"/>
      <c r="H69" s="11"/>
      <c r="I69" s="46">
        <f t="shared" si="43"/>
        <v>0</v>
      </c>
      <c r="J69" s="45">
        <f t="shared" ref="J69:J71" si="50">+E69*H69</f>
        <v>0</v>
      </c>
      <c r="K69" s="45">
        <f t="shared" ref="K69:K71" si="51">+I69*J69</f>
        <v>0</v>
      </c>
      <c r="L69" s="419"/>
      <c r="N69" s="64">
        <f t="shared" si="19"/>
        <v>0</v>
      </c>
      <c r="O69" s="65">
        <f t="shared" si="20"/>
        <v>0</v>
      </c>
      <c r="P69" s="66">
        <f t="shared" si="44"/>
        <v>0</v>
      </c>
      <c r="Q69" s="66">
        <f t="shared" si="45"/>
        <v>0</v>
      </c>
      <c r="R69" s="67">
        <f t="shared" si="46"/>
        <v>0</v>
      </c>
      <c r="T69" s="68" t="str">
        <f>IFERROR(VLOOKUP(A69,VLOOKUPS!$A$3:$D$31,2,0),"Ander")</f>
        <v>Ander</v>
      </c>
      <c r="U69" s="69">
        <f t="shared" si="47"/>
        <v>0</v>
      </c>
      <c r="V69" s="69">
        <f t="shared" si="48"/>
        <v>0</v>
      </c>
    </row>
    <row r="70" spans="1:22" x14ac:dyDescent="0.25">
      <c r="A70" s="7"/>
      <c r="B70" s="8"/>
      <c r="C70" s="9"/>
      <c r="D70" s="44">
        <f>L18*B70*C70</f>
        <v>0</v>
      </c>
      <c r="E70" s="10"/>
      <c r="F70" s="45">
        <f t="shared" si="49"/>
        <v>0</v>
      </c>
      <c r="G70" s="416"/>
      <c r="H70" s="11"/>
      <c r="I70" s="46">
        <f t="shared" si="43"/>
        <v>0</v>
      </c>
      <c r="J70" s="45">
        <f t="shared" si="50"/>
        <v>0</v>
      </c>
      <c r="K70" s="45">
        <f t="shared" si="51"/>
        <v>0</v>
      </c>
      <c r="L70" s="419"/>
      <c r="N70" s="64">
        <f t="shared" si="19"/>
        <v>0</v>
      </c>
      <c r="O70" s="65">
        <f t="shared" si="20"/>
        <v>0</v>
      </c>
      <c r="P70" s="66">
        <f t="shared" si="44"/>
        <v>0</v>
      </c>
      <c r="Q70" s="66">
        <f t="shared" si="45"/>
        <v>0</v>
      </c>
      <c r="R70" s="67">
        <f t="shared" si="46"/>
        <v>0</v>
      </c>
      <c r="T70" s="68" t="str">
        <f>IFERROR(VLOOKUP(A70,VLOOKUPS!$A$3:$D$31,2,0),"Ander")</f>
        <v>Ander</v>
      </c>
      <c r="U70" s="69">
        <f t="shared" si="47"/>
        <v>0</v>
      </c>
      <c r="V70" s="69">
        <f t="shared" si="48"/>
        <v>0</v>
      </c>
    </row>
    <row r="71" spans="1:22" ht="15.75" thickBot="1" x14ac:dyDescent="0.3">
      <c r="A71" s="12"/>
      <c r="B71" s="13"/>
      <c r="C71" s="14"/>
      <c r="D71" s="47">
        <f>+L18*B71*C71</f>
        <v>0</v>
      </c>
      <c r="E71" s="15"/>
      <c r="F71" s="48">
        <f t="shared" si="49"/>
        <v>0</v>
      </c>
      <c r="G71" s="417"/>
      <c r="H71" s="16"/>
      <c r="I71" s="49">
        <f t="shared" si="43"/>
        <v>0</v>
      </c>
      <c r="J71" s="48">
        <f t="shared" si="50"/>
        <v>0</v>
      </c>
      <c r="K71" s="48">
        <f t="shared" si="51"/>
        <v>0</v>
      </c>
      <c r="L71" s="420"/>
      <c r="N71" s="64">
        <f t="shared" si="19"/>
        <v>0</v>
      </c>
      <c r="O71" s="65">
        <f t="shared" si="20"/>
        <v>0</v>
      </c>
      <c r="P71" s="66">
        <f t="shared" si="44"/>
        <v>0</v>
      </c>
      <c r="Q71" s="66">
        <f t="shared" si="45"/>
        <v>0</v>
      </c>
      <c r="R71" s="67">
        <f t="shared" si="46"/>
        <v>0</v>
      </c>
      <c r="T71" s="68" t="str">
        <f>IFERROR(VLOOKUP(A71,VLOOKUPS!$A$3:$D$31,2,0),"Ander")</f>
        <v>Ander</v>
      </c>
      <c r="U71" s="69">
        <f t="shared" si="47"/>
        <v>0</v>
      </c>
      <c r="V71" s="69">
        <f t="shared" si="48"/>
        <v>0</v>
      </c>
    </row>
    <row r="72" spans="1:22" ht="15.75" thickBot="1" x14ac:dyDescent="0.3">
      <c r="U72" s="70">
        <f>SUM(U68:U71)</f>
        <v>0</v>
      </c>
      <c r="V72" s="70">
        <f>SUM(V68:V71)</f>
        <v>1250</v>
      </c>
    </row>
    <row r="73" spans="1:22" ht="15.75" thickTop="1" x14ac:dyDescent="0.25">
      <c r="U73" s="71"/>
      <c r="V73" s="71"/>
    </row>
    <row r="74" spans="1:22" ht="15" customHeight="1" thickBot="1" x14ac:dyDescent="0.3">
      <c r="B74" s="421" t="s">
        <v>89</v>
      </c>
      <c r="C74" s="422"/>
      <c r="D74" s="422"/>
      <c r="E74" s="422"/>
      <c r="F74" s="422"/>
      <c r="G74" s="422"/>
      <c r="H74" s="422"/>
      <c r="I74" s="422"/>
      <c r="J74" s="422"/>
      <c r="K74" s="423"/>
    </row>
    <row r="75" spans="1:22" ht="15.75" thickBot="1" x14ac:dyDescent="0.3">
      <c r="B75" s="424"/>
      <c r="C75" s="425"/>
      <c r="D75" s="425"/>
      <c r="E75" s="425"/>
      <c r="F75" s="425"/>
      <c r="G75" s="425"/>
      <c r="H75" s="425"/>
      <c r="I75" s="425"/>
      <c r="J75" s="425"/>
      <c r="K75" s="426"/>
      <c r="T75" s="72" t="s">
        <v>76</v>
      </c>
      <c r="U75" s="92">
        <f>U72+U65+U52+U41+U30</f>
        <v>0</v>
      </c>
      <c r="V75" s="93">
        <f>V72+V65+V52+V41+V30</f>
        <v>22130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5" bestFit="1" customWidth="1"/>
    <col min="2" max="2" width="9.140625" style="25" customWidth="1"/>
    <col min="3" max="3" width="10.85546875" style="25" customWidth="1"/>
    <col min="4" max="4" width="13.42578125" style="25" bestFit="1" customWidth="1"/>
    <col min="5" max="5" width="11.5703125" style="25" bestFit="1" customWidth="1"/>
    <col min="6" max="6" width="11.5703125" style="25" customWidth="1"/>
    <col min="7" max="7" width="12.5703125" style="25" bestFit="1" customWidth="1"/>
    <col min="8" max="8" width="12.42578125" style="25" customWidth="1"/>
    <col min="9" max="9" width="14.85546875" style="25" customWidth="1"/>
    <col min="10" max="12" width="9.140625" style="25"/>
    <col min="15" max="15" width="11.7109375" style="25" bestFit="1" customWidth="1"/>
    <col min="16" max="26" width="9.140625" style="25"/>
    <col min="27" max="27" width="17.85546875" style="25" bestFit="1" customWidth="1"/>
    <col min="28" max="28" width="4.5703125" style="25" bestFit="1" customWidth="1"/>
    <col min="29" max="16384" width="9.140625" style="25"/>
  </cols>
  <sheetData>
    <row r="1" spans="1:9" s="59" customFormat="1" ht="15" customHeight="1" x14ac:dyDescent="0.25"/>
    <row r="5" spans="1:9" x14ac:dyDescent="0.25">
      <c r="C5" s="74"/>
    </row>
    <row r="6" spans="1:9" x14ac:dyDescent="0.25">
      <c r="C6" s="74"/>
    </row>
    <row r="7" spans="1:9" x14ac:dyDescent="0.25">
      <c r="A7" s="432" t="s">
        <v>140</v>
      </c>
      <c r="B7" s="432"/>
      <c r="C7" s="432"/>
      <c r="D7" s="432"/>
      <c r="E7" s="432"/>
      <c r="F7" s="432"/>
      <c r="G7" s="432"/>
      <c r="H7" s="432"/>
      <c r="I7" s="432"/>
    </row>
    <row r="8" spans="1:9" x14ac:dyDescent="0.25">
      <c r="A8" s="432"/>
      <c r="B8" s="432"/>
      <c r="C8" s="432"/>
      <c r="D8" s="432"/>
      <c r="E8" s="432"/>
      <c r="F8" s="432"/>
      <c r="G8" s="432"/>
      <c r="H8" s="432"/>
      <c r="I8" s="432"/>
    </row>
    <row r="9" spans="1:9" ht="15.75" thickBot="1" x14ac:dyDescent="0.3"/>
    <row r="10" spans="1:9" ht="15.75" thickBot="1" x14ac:dyDescent="0.3">
      <c r="A10" s="373" t="s">
        <v>39</v>
      </c>
      <c r="B10" s="374"/>
      <c r="C10" s="375"/>
      <c r="G10" s="376" t="s">
        <v>48</v>
      </c>
      <c r="H10" s="377"/>
      <c r="I10" s="378"/>
    </row>
    <row r="11" spans="1:9" x14ac:dyDescent="0.25">
      <c r="A11" s="26" t="s">
        <v>40</v>
      </c>
      <c r="B11" s="379" t="e">
        <f>+#REF!</f>
        <v>#REF!</v>
      </c>
      <c r="C11" s="380"/>
      <c r="G11" s="26" t="s">
        <v>81</v>
      </c>
      <c r="H11" s="381" t="e">
        <f>+#REF!</f>
        <v>#REF!</v>
      </c>
      <c r="I11" s="382"/>
    </row>
    <row r="12" spans="1:9" x14ac:dyDescent="0.25">
      <c r="A12" s="27" t="s">
        <v>47</v>
      </c>
      <c r="B12" s="385" t="e">
        <f>+#REF!</f>
        <v>#REF!</v>
      </c>
      <c r="C12" s="386"/>
      <c r="G12" s="27" t="s">
        <v>82</v>
      </c>
      <c r="H12" s="433" t="e">
        <f>+#REF!</f>
        <v>#REF!</v>
      </c>
      <c r="I12" s="434"/>
    </row>
    <row r="13" spans="1:9" x14ac:dyDescent="0.25">
      <c r="A13" s="28"/>
      <c r="B13" s="385" t="e">
        <f>+#REF!</f>
        <v>#REF!</v>
      </c>
      <c r="C13" s="386"/>
      <c r="G13" s="27" t="s">
        <v>83</v>
      </c>
      <c r="H13" s="433" t="e">
        <f>+#REF!</f>
        <v>#REF!</v>
      </c>
      <c r="I13" s="434"/>
    </row>
    <row r="14" spans="1:9" x14ac:dyDescent="0.25">
      <c r="A14" s="27" t="s">
        <v>45</v>
      </c>
      <c r="B14" s="385" t="e">
        <f>+#REF!</f>
        <v>#REF!</v>
      </c>
      <c r="C14" s="386"/>
      <c r="G14" s="27" t="s">
        <v>84</v>
      </c>
      <c r="H14" s="433" t="e">
        <f>+#REF!</f>
        <v>#REF!</v>
      </c>
      <c r="I14" s="434"/>
    </row>
    <row r="15" spans="1:9" x14ac:dyDescent="0.25">
      <c r="A15" s="27" t="s">
        <v>41</v>
      </c>
      <c r="B15" s="385" t="e">
        <f>+#REF!</f>
        <v>#REF!</v>
      </c>
      <c r="C15" s="386"/>
      <c r="G15" s="27" t="s">
        <v>85</v>
      </c>
      <c r="H15" s="433" t="e">
        <f>+#REF!</f>
        <v>#REF!</v>
      </c>
      <c r="I15" s="434"/>
    </row>
    <row r="16" spans="1:9" x14ac:dyDescent="0.25">
      <c r="A16" s="27" t="s">
        <v>42</v>
      </c>
      <c r="B16" s="385" t="e">
        <f>+#REF!</f>
        <v>#REF!</v>
      </c>
      <c r="C16" s="386"/>
      <c r="G16" s="27" t="s">
        <v>86</v>
      </c>
      <c r="H16" s="433" t="e">
        <f>+#REF!</f>
        <v>#REF!</v>
      </c>
      <c r="I16" s="434"/>
    </row>
    <row r="17" spans="1:28" x14ac:dyDescent="0.25">
      <c r="A17" s="27" t="s">
        <v>43</v>
      </c>
      <c r="B17" s="385" t="e">
        <f>+#REF!</f>
        <v>#REF!</v>
      </c>
      <c r="C17" s="386"/>
      <c r="G17" s="27" t="s">
        <v>87</v>
      </c>
      <c r="H17" s="433" t="e">
        <f>+#REF!</f>
        <v>#REF!</v>
      </c>
      <c r="I17" s="434"/>
    </row>
    <row r="18" spans="1:28" ht="15.75" thickBot="1" x14ac:dyDescent="0.3">
      <c r="A18" s="29" t="s">
        <v>44</v>
      </c>
      <c r="B18" s="396" t="e">
        <f>+#REF!</f>
        <v>#REF!</v>
      </c>
      <c r="C18" s="397"/>
      <c r="G18" s="29" t="s">
        <v>88</v>
      </c>
      <c r="H18" s="435" t="e">
        <f>+#REF!</f>
        <v>#REF!</v>
      </c>
      <c r="I18" s="436"/>
    </row>
    <row r="19" spans="1:28" ht="15.75" thickBot="1" x14ac:dyDescent="0.3">
      <c r="E19" s="30"/>
      <c r="G19" s="31"/>
      <c r="H19" s="31"/>
      <c r="I19" s="32"/>
    </row>
    <row r="20" spans="1:28" ht="15.75" thickBot="1" x14ac:dyDescent="0.3">
      <c r="A20" s="33" t="s">
        <v>104</v>
      </c>
      <c r="B20" s="404" t="e">
        <f>+#REF!</f>
        <v>#REF!</v>
      </c>
      <c r="C20" s="405"/>
      <c r="E20" s="30"/>
      <c r="G20" s="33" t="s">
        <v>69</v>
      </c>
      <c r="H20" s="404" t="e">
        <f>+#REF!</f>
        <v>#REF!</v>
      </c>
      <c r="I20" s="405"/>
    </row>
    <row r="21" spans="1:28" s="75" customFormat="1" x14ac:dyDescent="0.25">
      <c r="A21" s="88"/>
      <c r="B21" s="96"/>
      <c r="C21" s="96"/>
      <c r="E21" s="89"/>
      <c r="F21" s="88"/>
      <c r="G21" s="116"/>
      <c r="H21" s="116"/>
      <c r="I21" s="97"/>
    </row>
    <row r="22" spans="1:28" s="75" customFormat="1" ht="15.75" thickBot="1" x14ac:dyDescent="0.3">
      <c r="A22" s="99"/>
      <c r="B22" s="96"/>
      <c r="C22" s="96"/>
      <c r="E22" s="89"/>
      <c r="F22" s="88"/>
      <c r="G22" s="116"/>
      <c r="H22" s="116"/>
      <c r="I22" s="97"/>
    </row>
    <row r="23" spans="1:28" s="75" customFormat="1" ht="30.75" thickBot="1" x14ac:dyDescent="0.3">
      <c r="A23" s="110" t="s">
        <v>121</v>
      </c>
      <c r="B23" s="126" t="s">
        <v>127</v>
      </c>
      <c r="C23" s="127" t="s">
        <v>128</v>
      </c>
      <c r="D23" s="107" t="s">
        <v>129</v>
      </c>
      <c r="E23" s="110" t="s">
        <v>131</v>
      </c>
      <c r="F23" s="106"/>
      <c r="G23" s="106"/>
      <c r="H23" s="106"/>
    </row>
    <row r="24" spans="1:28" s="75" customFormat="1" x14ac:dyDescent="0.25">
      <c r="A24" s="122"/>
      <c r="B24" s="128"/>
      <c r="C24" s="129"/>
      <c r="D24" s="108"/>
      <c r="E24" s="111"/>
      <c r="F24" s="88"/>
      <c r="G24" s="116"/>
      <c r="H24" s="116"/>
      <c r="AA24" s="150" t="str">
        <f>+A28</f>
        <v>Totaal mielies</v>
      </c>
      <c r="AB24" s="151" t="e">
        <f>+D28/$D$47</f>
        <v>#REF!</v>
      </c>
    </row>
    <row r="25" spans="1:28" s="75" customFormat="1" x14ac:dyDescent="0.25">
      <c r="A25" s="122" t="e">
        <f>+#REF!</f>
        <v>#REF!</v>
      </c>
      <c r="B25" s="130" t="e">
        <f>+#REF!</f>
        <v>#REF!</v>
      </c>
      <c r="C25" s="131" t="e">
        <f>+#REF!</f>
        <v>#REF!</v>
      </c>
      <c r="D25" s="132" t="e">
        <f>+#REF!</f>
        <v>#REF!</v>
      </c>
      <c r="E25" s="133" t="e">
        <f>+#REF!</f>
        <v>#REF!</v>
      </c>
      <c r="F25" s="102"/>
      <c r="G25" s="103"/>
      <c r="H25" s="103"/>
      <c r="O25" s="152"/>
      <c r="AA25" s="150" t="str">
        <f>+A33</f>
        <v>Totaal sojabone</v>
      </c>
      <c r="AB25" s="151" t="e">
        <f>+D33/$D$47</f>
        <v>#REF!</v>
      </c>
    </row>
    <row r="26" spans="1:28" s="75" customFormat="1" x14ac:dyDescent="0.25">
      <c r="A26" s="122" t="e">
        <f>+#REF!</f>
        <v>#REF!</v>
      </c>
      <c r="B26" s="130" t="e">
        <f>+#REF!</f>
        <v>#REF!</v>
      </c>
      <c r="C26" s="131" t="e">
        <f>+#REF!</f>
        <v>#REF!</v>
      </c>
      <c r="D26" s="132" t="e">
        <f>+#REF!</f>
        <v>#REF!</v>
      </c>
      <c r="E26" s="133" t="e">
        <f>+#REF!</f>
        <v>#REF!</v>
      </c>
      <c r="F26" s="102"/>
      <c r="G26" s="103"/>
      <c r="H26" s="103"/>
      <c r="AA26" s="150" t="str">
        <f>+A38</f>
        <v>Totaal sonneblom</v>
      </c>
      <c r="AB26" s="151" t="e">
        <f>+D38/$D$47</f>
        <v>#REF!</v>
      </c>
    </row>
    <row r="27" spans="1:28" s="75" customFormat="1" x14ac:dyDescent="0.25">
      <c r="A27" s="122" t="e">
        <f>+#REF!</f>
        <v>#REF!</v>
      </c>
      <c r="B27" s="130" t="e">
        <f>+#REF!</f>
        <v>#REF!</v>
      </c>
      <c r="C27" s="131" t="e">
        <f>+#REF!</f>
        <v>#REF!</v>
      </c>
      <c r="D27" s="132" t="e">
        <f>+#REF!</f>
        <v>#REF!</v>
      </c>
      <c r="E27" s="133" t="e">
        <f>+#REF!</f>
        <v>#REF!</v>
      </c>
      <c r="F27" s="102"/>
      <c r="G27" s="103"/>
      <c r="H27" s="103"/>
      <c r="AA27" s="150" t="str">
        <f>+A45</f>
        <v>Totaal ander</v>
      </c>
      <c r="AB27" s="151" t="e">
        <f>+D45/$D$47</f>
        <v>#REF!</v>
      </c>
    </row>
    <row r="28" spans="1:28" s="75" customFormat="1" ht="15.75" thickBot="1" x14ac:dyDescent="0.3">
      <c r="A28" s="123" t="s">
        <v>112</v>
      </c>
      <c r="B28" s="134" t="e">
        <f>SUM(B25:B27)</f>
        <v>#REF!</v>
      </c>
      <c r="C28" s="135">
        <f>+IFERROR((((C25*B25)+(C26*B26)+(C27*B27))/B28),0)</f>
        <v>0</v>
      </c>
      <c r="D28" s="136" t="e">
        <f>SUM(D25:D27)</f>
        <v>#REF!</v>
      </c>
      <c r="E28" s="137" t="e">
        <f>SUM(E25:E27)</f>
        <v>#REF!</v>
      </c>
      <c r="F28" s="102"/>
      <c r="G28" s="103"/>
      <c r="H28" s="103"/>
    </row>
    <row r="29" spans="1:28" s="75" customFormat="1" x14ac:dyDescent="0.25">
      <c r="A29" s="124"/>
      <c r="B29" s="130"/>
      <c r="C29" s="131"/>
      <c r="D29" s="132"/>
      <c r="E29" s="101"/>
      <c r="F29" s="102"/>
      <c r="G29" s="103"/>
      <c r="H29" s="103"/>
      <c r="I29" s="138"/>
    </row>
    <row r="30" spans="1:28" s="75" customFormat="1" x14ac:dyDescent="0.25">
      <c r="A30" s="122" t="str">
        <f>+'Sojas 1'!G5</f>
        <v>Sojabone 1</v>
      </c>
      <c r="B30" s="130">
        <f>+'Sojas 1'!L18</f>
        <v>0</v>
      </c>
      <c r="C30" s="131">
        <f>+'Sojas 1'!L16</f>
        <v>932.6733333333334</v>
      </c>
      <c r="D30" s="132">
        <f>+'Sojas 1'!L14</f>
        <v>8500</v>
      </c>
      <c r="E30" s="101"/>
      <c r="F30" s="102"/>
      <c r="G30" s="103"/>
      <c r="H30" s="103"/>
      <c r="I30" s="138"/>
    </row>
    <row r="31" spans="1:28" s="75" customFormat="1" x14ac:dyDescent="0.25">
      <c r="A31" s="122" t="str">
        <f>+'Sojas 2'!G5</f>
        <v>Sojabone 2</v>
      </c>
      <c r="B31" s="130">
        <f>+'Sojas 2'!L18</f>
        <v>0</v>
      </c>
      <c r="C31" s="131">
        <f>+'Sojas 2'!L16</f>
        <v>920.63333333333344</v>
      </c>
      <c r="D31" s="132">
        <f>+'Sojas 2'!L14</f>
        <v>8500</v>
      </c>
      <c r="E31" s="101"/>
      <c r="F31" s="102"/>
      <c r="G31" s="103"/>
      <c r="H31" s="103"/>
      <c r="I31" s="138"/>
    </row>
    <row r="32" spans="1:28" s="75" customFormat="1" x14ac:dyDescent="0.25">
      <c r="A32" s="122" t="str">
        <f>+'Sojas 3'!G5</f>
        <v>Sojabone 3</v>
      </c>
      <c r="B32" s="130">
        <f>+'Sojas 3'!L18</f>
        <v>0</v>
      </c>
      <c r="C32" s="131">
        <f>+'Sojas 3'!L16</f>
        <v>920.63333333333344</v>
      </c>
      <c r="D32" s="132">
        <f>+'Sojas 3'!L14</f>
        <v>8500</v>
      </c>
      <c r="E32" s="101"/>
      <c r="F32" s="102"/>
      <c r="G32" s="103"/>
      <c r="H32" s="103"/>
      <c r="I32" s="138"/>
    </row>
    <row r="33" spans="1:9" s="75" customFormat="1" x14ac:dyDescent="0.25">
      <c r="A33" s="125" t="s">
        <v>116</v>
      </c>
      <c r="B33" s="134">
        <f>SUM(B30:B32)</f>
        <v>0</v>
      </c>
      <c r="C33" s="135">
        <f>+IFERROR((((C30*B30)+(C31*B31)+(C32*B32))/B33),0)</f>
        <v>0</v>
      </c>
      <c r="D33" s="136">
        <f>SUM(D30:D32)</f>
        <v>25500</v>
      </c>
      <c r="E33" s="101"/>
      <c r="F33" s="102"/>
      <c r="G33" s="103"/>
      <c r="H33" s="103"/>
      <c r="I33" s="138"/>
    </row>
    <row r="34" spans="1:9" s="75" customFormat="1" x14ac:dyDescent="0.25">
      <c r="A34" s="122"/>
      <c r="B34" s="130"/>
      <c r="C34" s="131"/>
      <c r="D34" s="132"/>
      <c r="E34" s="101"/>
      <c r="F34" s="102"/>
      <c r="G34" s="103"/>
      <c r="H34" s="103"/>
      <c r="I34" s="138"/>
    </row>
    <row r="35" spans="1:9" s="75" customFormat="1" x14ac:dyDescent="0.25">
      <c r="A35" s="122" t="str">
        <f>+'Sonneblom 1'!G5</f>
        <v>Sonneblom 1</v>
      </c>
      <c r="B35" s="130">
        <f>+'Sonneblom 1'!L18</f>
        <v>50</v>
      </c>
      <c r="C35" s="131">
        <f>+'Sonneblom 1'!L16</f>
        <v>832.13333333333344</v>
      </c>
      <c r="D35" s="132">
        <f>+'Sonneblom 1'!L14</f>
        <v>52094</v>
      </c>
      <c r="E35" s="101"/>
      <c r="F35" s="102"/>
      <c r="G35" s="103"/>
      <c r="H35" s="103"/>
      <c r="I35" s="138"/>
    </row>
    <row r="36" spans="1:9" s="75" customFormat="1" x14ac:dyDescent="0.25">
      <c r="A36" s="122" t="str">
        <f>+'Sonneblom 2'!G5</f>
        <v>Sonneblom 2</v>
      </c>
      <c r="B36" s="130">
        <f>+'Sonneblom 2'!L18</f>
        <v>100</v>
      </c>
      <c r="C36" s="131">
        <f>+'Sonneblom 2'!L16</f>
        <v>832.13333333333344</v>
      </c>
      <c r="D36" s="132">
        <f>+'Sonneblom 2'!L14</f>
        <v>90664</v>
      </c>
      <c r="E36" s="101"/>
      <c r="F36" s="102"/>
      <c r="G36" s="103"/>
      <c r="H36" s="103"/>
      <c r="I36" s="138"/>
    </row>
    <row r="37" spans="1:9" s="75" customFormat="1" x14ac:dyDescent="0.25">
      <c r="A37" s="122" t="str">
        <f>+'Sonneblom 3'!G5</f>
        <v>Sonneblom 3</v>
      </c>
      <c r="B37" s="130">
        <f>+'Sonneblom 3'!L18</f>
        <v>70</v>
      </c>
      <c r="C37" s="131">
        <f>+'Sonneblom 3'!L16</f>
        <v>832.13333333333344</v>
      </c>
      <c r="D37" s="132">
        <f>+'Sonneblom 3'!L14</f>
        <v>69646</v>
      </c>
      <c r="E37" s="101"/>
      <c r="F37" s="102"/>
      <c r="G37" s="103"/>
      <c r="H37" s="103"/>
      <c r="I37" s="138"/>
    </row>
    <row r="38" spans="1:9" s="75" customFormat="1" x14ac:dyDescent="0.25">
      <c r="A38" s="123" t="s">
        <v>120</v>
      </c>
      <c r="B38" s="134">
        <f>SUM(B35:B37)</f>
        <v>220</v>
      </c>
      <c r="C38" s="135">
        <f>+IFERROR((((C35*B35)+(C36*B36)+(C37*B37))/B38),0)</f>
        <v>832.13333333333355</v>
      </c>
      <c r="D38" s="136">
        <f>SUM(D35:D37)</f>
        <v>212404</v>
      </c>
      <c r="E38" s="101"/>
      <c r="F38" s="102"/>
      <c r="G38" s="103"/>
      <c r="H38" s="103"/>
      <c r="I38" s="138"/>
    </row>
    <row r="39" spans="1:9" s="75" customFormat="1" x14ac:dyDescent="0.25">
      <c r="A39" s="124"/>
      <c r="B39" s="130"/>
      <c r="C39" s="131"/>
      <c r="D39" s="132"/>
      <c r="E39" s="101"/>
      <c r="F39" s="102"/>
      <c r="G39" s="103"/>
      <c r="H39" s="103"/>
      <c r="I39" s="138"/>
    </row>
    <row r="40" spans="1:9" s="75" customFormat="1" x14ac:dyDescent="0.25">
      <c r="A40" s="122" t="str">
        <f>+'Ander 1'!G5</f>
        <v>Ander 1</v>
      </c>
      <c r="B40" s="130">
        <f>+'Ander 1'!L18</f>
        <v>50</v>
      </c>
      <c r="C40" s="131">
        <f>+'Ander 1'!L16</f>
        <v>920.63333333333344</v>
      </c>
      <c r="D40" s="132">
        <f>+'Ander 1'!L14</f>
        <v>56574</v>
      </c>
      <c r="E40" s="101"/>
      <c r="F40" s="102"/>
      <c r="G40" s="103"/>
      <c r="H40" s="103"/>
      <c r="I40" s="138"/>
    </row>
    <row r="41" spans="1:9" s="75" customFormat="1" x14ac:dyDescent="0.25">
      <c r="A41" s="122" t="str">
        <f>+'Ander 2'!G5</f>
        <v>Ander 2</v>
      </c>
      <c r="B41" s="130">
        <f>+'Ander 2'!L18</f>
        <v>25</v>
      </c>
      <c r="C41" s="131">
        <f>+'Ander 2'!L16</f>
        <v>920.63333333333344</v>
      </c>
      <c r="D41" s="132">
        <f>+'Ander 2'!L14</f>
        <v>36154</v>
      </c>
      <c r="E41" s="101"/>
      <c r="F41" s="102"/>
      <c r="G41" s="103"/>
      <c r="H41" s="103"/>
      <c r="I41" s="138"/>
    </row>
    <row r="42" spans="1:9" s="75" customFormat="1" x14ac:dyDescent="0.25">
      <c r="A42" s="122" t="str">
        <f>+'Ander 3'!G5</f>
        <v>Ander 3</v>
      </c>
      <c r="B42" s="130">
        <f>+'Ander 3'!L18</f>
        <v>15</v>
      </c>
      <c r="C42" s="131">
        <f>+'Ander 3'!L16</f>
        <v>920.63333333333344</v>
      </c>
      <c r="D42" s="132">
        <f>+'Ander 3'!L14</f>
        <v>28748</v>
      </c>
      <c r="E42" s="101"/>
      <c r="F42" s="102"/>
      <c r="G42" s="103"/>
      <c r="H42" s="103"/>
      <c r="I42" s="138"/>
    </row>
    <row r="43" spans="1:9" s="75" customFormat="1" x14ac:dyDescent="0.25">
      <c r="A43" s="122" t="str">
        <f>+'Ander 4'!G5</f>
        <v>Ander 4</v>
      </c>
      <c r="B43" s="130">
        <f>+'Ander 4'!L18</f>
        <v>30</v>
      </c>
      <c r="C43" s="131">
        <f>+'Ander 4'!L16</f>
        <v>920.63333333333344</v>
      </c>
      <c r="D43" s="132">
        <f>+'Ander 4'!L14</f>
        <v>38582</v>
      </c>
      <c r="E43" s="101"/>
      <c r="F43" s="102"/>
      <c r="G43" s="103"/>
      <c r="H43" s="103"/>
      <c r="I43" s="138"/>
    </row>
    <row r="44" spans="1:9" s="75" customFormat="1" x14ac:dyDescent="0.25">
      <c r="A44" s="122" t="str">
        <f>+'Ander 5'!G5</f>
        <v>Ander 5</v>
      </c>
      <c r="B44" s="130">
        <f>+'Ander 5'!L18</f>
        <v>10</v>
      </c>
      <c r="C44" s="131">
        <f>+'Ander 5'!L16</f>
        <v>920.63333333333344</v>
      </c>
      <c r="D44" s="132">
        <f>+'Ander 5'!L14</f>
        <v>22130</v>
      </c>
      <c r="E44" s="101"/>
      <c r="F44" s="102"/>
      <c r="G44" s="103"/>
      <c r="H44" s="103"/>
      <c r="I44" s="138"/>
    </row>
    <row r="45" spans="1:9" s="75" customFormat="1" x14ac:dyDescent="0.25">
      <c r="A45" s="123" t="s">
        <v>75</v>
      </c>
      <c r="B45" s="134">
        <f>SUM(B40:B44)</f>
        <v>130</v>
      </c>
      <c r="C45" s="135">
        <f>+IFERROR((((C40*B40)+(C41*B41)+(C42*B42)+(B43*C43)+(B44*C44))/B45),0)</f>
        <v>920.63333333333333</v>
      </c>
      <c r="D45" s="136">
        <f>SUM(D40:D44)</f>
        <v>182188</v>
      </c>
      <c r="E45" s="101"/>
      <c r="F45" s="102"/>
      <c r="G45" s="103"/>
      <c r="H45" s="103"/>
      <c r="I45" s="138"/>
    </row>
    <row r="46" spans="1:9" s="75" customFormat="1" ht="15.75" thickBot="1" x14ac:dyDescent="0.3">
      <c r="A46" s="112"/>
      <c r="B46" s="130"/>
      <c r="C46" s="139"/>
      <c r="D46" s="109"/>
      <c r="E46" s="101"/>
      <c r="F46" s="102"/>
      <c r="G46" s="103"/>
      <c r="H46" s="103"/>
      <c r="I46" s="138"/>
    </row>
    <row r="47" spans="1:9" s="75" customFormat="1" ht="15.75" thickBot="1" x14ac:dyDescent="0.3">
      <c r="A47" s="33" t="s">
        <v>130</v>
      </c>
      <c r="B47" s="153" t="e">
        <f>+B45+B38+B33+B28</f>
        <v>#REF!</v>
      </c>
      <c r="C47" s="149">
        <f>+IFERROR((((C28*B28)+(C33*B33)+(C38*B38)+(B45*C45)))/B47,0)</f>
        <v>0</v>
      </c>
      <c r="D47" s="140" t="e">
        <f t="shared" ref="D47" si="0">+D45+D38+D33+D28</f>
        <v>#REF!</v>
      </c>
      <c r="E47" s="141"/>
      <c r="F47" s="102"/>
      <c r="G47" s="103"/>
      <c r="H47" s="103"/>
      <c r="I47" s="138"/>
    </row>
    <row r="48" spans="1:9" s="75" customFormat="1" x14ac:dyDescent="0.25">
      <c r="A48" s="88"/>
      <c r="B48" s="142"/>
      <c r="C48" s="103"/>
      <c r="D48" s="100"/>
      <c r="E48" s="101"/>
      <c r="F48" s="102"/>
      <c r="G48" s="103"/>
      <c r="H48" s="103"/>
      <c r="I48" s="138"/>
    </row>
    <row r="49" spans="1:28" s="75" customFormat="1" x14ac:dyDescent="0.25">
      <c r="B49" s="142"/>
      <c r="C49" s="103"/>
      <c r="D49" s="100"/>
      <c r="E49" s="101"/>
      <c r="F49" s="102"/>
      <c r="G49" s="103"/>
      <c r="H49" s="103"/>
      <c r="I49" s="138"/>
    </row>
    <row r="50" spans="1:28" s="75" customFormat="1" ht="15.75" thickBot="1" x14ac:dyDescent="0.3">
      <c r="F50" s="102"/>
      <c r="G50" s="103"/>
      <c r="H50" s="103"/>
      <c r="I50" s="138"/>
      <c r="AA50" s="150" t="str">
        <f>+C52</f>
        <v xml:space="preserve">Saadbehandeling   </v>
      </c>
      <c r="AB50" s="151" t="e">
        <f>+D52/$D$57</f>
        <v>#REF!</v>
      </c>
    </row>
    <row r="51" spans="1:28" s="75" customFormat="1" ht="15.75" thickBot="1" x14ac:dyDescent="0.3">
      <c r="B51" s="437" t="s">
        <v>139</v>
      </c>
      <c r="C51" s="438"/>
      <c r="D51" s="439"/>
      <c r="F51" s="102"/>
      <c r="G51" s="103"/>
      <c r="H51" s="103"/>
      <c r="I51" s="138"/>
      <c r="AA51" s="150" t="str">
        <f>+C53</f>
        <v xml:space="preserve">Voor plant   </v>
      </c>
      <c r="AB51" s="151" t="e">
        <f>+D53/$D$57</f>
        <v>#REF!</v>
      </c>
    </row>
    <row r="52" spans="1:28" s="75" customFormat="1" x14ac:dyDescent="0.25">
      <c r="B52" s="143"/>
      <c r="C52" s="113" t="s">
        <v>133</v>
      </c>
      <c r="D52" s="144" t="e">
        <f>+#REF!+#REF!+#REF!+'Sojas 1'!L9+'Sojas 2'!L9+'Sojas 3'!L9+'Sonneblom 1'!L9+'Sonneblom 2'!L9+'Sonneblom 3'!L9+'Ander 1'!L9+'Ander 2'!L9+'Ander 3'!L9+'Ander 4'!L9+'Ander 5'!L9</f>
        <v>#REF!</v>
      </c>
      <c r="F52" s="102"/>
      <c r="G52" s="103"/>
      <c r="H52" s="103"/>
      <c r="I52" s="138"/>
      <c r="AA52" s="150" t="str">
        <f>+C54</f>
        <v xml:space="preserve">Voor-opkoms   </v>
      </c>
      <c r="AB52" s="151" t="e">
        <f>+D54/$D$57</f>
        <v>#REF!</v>
      </c>
    </row>
    <row r="53" spans="1:28" s="75" customFormat="1" x14ac:dyDescent="0.25">
      <c r="B53" s="145"/>
      <c r="C53" s="114" t="s">
        <v>134</v>
      </c>
      <c r="D53" s="146" t="e">
        <f>+#REF!+#REF!+#REF!+'Sojas 1'!L10+'Sojas 2'!L10+'Sojas 3'!L10+'Sonneblom 1'!L10+'Sonneblom 2'!L10+'Sonneblom 3'!L10+'Ander 1'!L10+'Ander 2'!L10+'Ander 3'!L10+'Ander 4'!L10+'Ander 5'!L10</f>
        <v>#REF!</v>
      </c>
      <c r="F53" s="88"/>
      <c r="G53" s="116"/>
      <c r="H53" s="116"/>
      <c r="I53" s="97"/>
      <c r="AA53" s="150" t="str">
        <f>+C55</f>
        <v xml:space="preserve">Na-opkoms   </v>
      </c>
      <c r="AB53" s="151" t="e">
        <f>+D55/$D$57</f>
        <v>#REF!</v>
      </c>
    </row>
    <row r="54" spans="1:28" s="75" customFormat="1" x14ac:dyDescent="0.25">
      <c r="B54" s="147"/>
      <c r="C54" s="88" t="s">
        <v>135</v>
      </c>
      <c r="D54" s="133" t="e">
        <f>+#REF!+#REF!+#REF!+'Sojas 1'!L11+'Sojas 2'!L11+'Sojas 3'!L11+'Sonneblom 1'!L11+'Sonneblom 2'!L11+'Sonneblom 3'!L11+'Ander 1'!L11+'Ander 2'!L11+'Ander 3'!L11+'Ander 4'!L11+'Ander 5'!L11</f>
        <v>#REF!</v>
      </c>
      <c r="F54" s="88"/>
      <c r="G54" s="116"/>
      <c r="H54" s="116"/>
      <c r="I54" s="97"/>
      <c r="AA54" s="150" t="str">
        <f>+C56</f>
        <v xml:space="preserve">Ander   </v>
      </c>
      <c r="AB54" s="151" t="e">
        <f>+D56/$D$57</f>
        <v>#REF!</v>
      </c>
    </row>
    <row r="55" spans="1:28" s="75" customFormat="1" x14ac:dyDescent="0.25">
      <c r="B55" s="145"/>
      <c r="C55" s="114" t="s">
        <v>136</v>
      </c>
      <c r="D55" s="146" t="e">
        <f>+#REF!+#REF!+#REF!+'Sojas 1'!L12+'Sojas 2'!L12+'Sojas 3'!L12+'Sonneblom 1'!L12+'Sonneblom 2'!L12+'Sonneblom 3'!L12+'Ander 1'!L12+'Ander 2'!L12+'Ander 3'!L12+'Ander 4'!L12+'Ander 5'!L12</f>
        <v>#REF!</v>
      </c>
      <c r="E55" s="89"/>
      <c r="F55" s="88"/>
      <c r="G55" s="116"/>
      <c r="H55" s="116"/>
      <c r="I55" s="97"/>
    </row>
    <row r="56" spans="1:28" ht="15.75" thickBot="1" x14ac:dyDescent="0.3">
      <c r="B56" s="147"/>
      <c r="C56" s="88" t="s">
        <v>137</v>
      </c>
      <c r="D56" s="133" t="e">
        <f>+#REF!+#REF!+#REF!+'Sojas 1'!L13+'Sojas 2'!L13+'Sojas 3'!L13+'Sonneblom 1'!L13+'Sonneblom 2'!L13+'Sonneblom 3'!L13+'Ander 1'!L13+'Ander 2'!L13+'Ander 3'!L13+'Ander 4'!L13+'Ander 5'!L13</f>
        <v>#REF!</v>
      </c>
    </row>
    <row r="57" spans="1:28" ht="15.75" thickBot="1" x14ac:dyDescent="0.3">
      <c r="B57" s="148"/>
      <c r="C57" s="115" t="s">
        <v>138</v>
      </c>
      <c r="D57" s="149" t="e">
        <f>SUM(D52:D56)</f>
        <v>#REF!</v>
      </c>
    </row>
    <row r="58" spans="1:28" ht="15" customHeight="1" x14ac:dyDescent="0.25"/>
    <row r="60" spans="1:28" x14ac:dyDescent="0.25">
      <c r="B60" s="34"/>
      <c r="C60" s="98"/>
      <c r="D60" s="98"/>
      <c r="E60" s="98"/>
      <c r="F60" s="98"/>
    </row>
    <row r="61" spans="1:28" ht="15" customHeight="1" x14ac:dyDescent="0.25">
      <c r="A61" s="421" t="s">
        <v>89</v>
      </c>
      <c r="B61" s="422"/>
      <c r="C61" s="422"/>
      <c r="D61" s="422"/>
      <c r="E61" s="422"/>
      <c r="F61" s="422"/>
      <c r="G61" s="422"/>
      <c r="H61" s="422"/>
      <c r="I61" s="423"/>
    </row>
    <row r="62" spans="1:28" x14ac:dyDescent="0.25">
      <c r="A62" s="424"/>
      <c r="B62" s="425"/>
      <c r="C62" s="425"/>
      <c r="D62" s="425"/>
      <c r="E62" s="425"/>
      <c r="F62" s="425"/>
      <c r="G62" s="425"/>
      <c r="H62" s="425"/>
      <c r="I62" s="426"/>
    </row>
  </sheetData>
  <sheetProtection selectLockedCells="1"/>
  <mergeCells count="23">
    <mergeCell ref="A61:I62"/>
    <mergeCell ref="B18:C18"/>
    <mergeCell ref="H18:I18"/>
    <mergeCell ref="B20:C20"/>
    <mergeCell ref="H20:I20"/>
    <mergeCell ref="B51:D51"/>
    <mergeCell ref="B16:C16"/>
    <mergeCell ref="H16:I16"/>
    <mergeCell ref="B17:C17"/>
    <mergeCell ref="H17:I17"/>
    <mergeCell ref="B14:C14"/>
    <mergeCell ref="H14:I14"/>
    <mergeCell ref="B15:C15"/>
    <mergeCell ref="H15:I15"/>
    <mergeCell ref="A7:I8"/>
    <mergeCell ref="B12:C12"/>
    <mergeCell ref="H12:I12"/>
    <mergeCell ref="B13:C13"/>
    <mergeCell ref="H13:I13"/>
    <mergeCell ref="A10:C10"/>
    <mergeCell ref="G10:I10"/>
    <mergeCell ref="B11:C11"/>
    <mergeCell ref="H11:I11"/>
  </mergeCells>
  <printOptions horizontalCentered="1" verticalCentered="1"/>
  <pageMargins left="0.26" right="0.28999999999999998" top="0.19" bottom="0.18" header="0" footer="0"/>
  <pageSetup paperSize="9" scale="8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4" bestFit="1" customWidth="1"/>
    <col min="2" max="2" width="21.140625" style="34" bestFit="1" customWidth="1"/>
    <col min="3" max="4" width="9.140625" style="34"/>
    <col min="5" max="5" width="15.140625" style="34" bestFit="1" customWidth="1"/>
    <col min="6" max="6" width="15.5703125" style="34" bestFit="1" customWidth="1"/>
    <col min="7" max="8" width="9.140625" style="34"/>
    <col min="9" max="9" width="15.140625" style="34" bestFit="1" customWidth="1"/>
    <col min="10" max="10" width="21.140625" style="34" bestFit="1" customWidth="1"/>
    <col min="11" max="12" width="9.140625" style="34"/>
    <col min="13" max="13" width="15.140625" style="34" bestFit="1" customWidth="1"/>
    <col min="14" max="14" width="21.42578125" style="34" customWidth="1"/>
    <col min="15" max="15" width="10.7109375" style="34" customWidth="1"/>
    <col min="16" max="16" width="9.140625" style="34"/>
    <col min="17" max="17" width="15.140625" style="34" bestFit="1" customWidth="1"/>
    <col min="18" max="18" width="21.140625" style="34" bestFit="1" customWidth="1"/>
    <col min="19" max="19" width="8.28515625" style="34" customWidth="1"/>
    <col min="20" max="16384" width="9.140625" style="34"/>
  </cols>
  <sheetData>
    <row r="1" spans="1:19" x14ac:dyDescent="0.25">
      <c r="A1" s="440" t="s">
        <v>64</v>
      </c>
      <c r="B1" s="440"/>
      <c r="C1" s="440"/>
      <c r="E1" s="440" t="s">
        <v>65</v>
      </c>
      <c r="F1" s="440"/>
      <c r="G1" s="440"/>
      <c r="I1" s="440" t="s">
        <v>66</v>
      </c>
      <c r="J1" s="440"/>
      <c r="K1" s="440"/>
      <c r="M1" s="440" t="s">
        <v>109</v>
      </c>
      <c r="N1" s="440"/>
      <c r="O1" s="440"/>
      <c r="Q1" s="440" t="s">
        <v>108</v>
      </c>
      <c r="R1" s="440"/>
      <c r="S1" s="440"/>
    </row>
    <row r="2" spans="1:19" x14ac:dyDescent="0.25">
      <c r="A2" s="83" t="s">
        <v>35</v>
      </c>
      <c r="B2" s="83" t="s">
        <v>54</v>
      </c>
      <c r="C2" s="83" t="s">
        <v>53</v>
      </c>
      <c r="D2" s="84"/>
      <c r="E2" s="83" t="s">
        <v>35</v>
      </c>
      <c r="F2" s="83" t="s">
        <v>54</v>
      </c>
      <c r="G2" s="83" t="s">
        <v>53</v>
      </c>
      <c r="H2" s="84"/>
      <c r="I2" s="83" t="s">
        <v>35</v>
      </c>
      <c r="J2" s="83" t="s">
        <v>54</v>
      </c>
      <c r="K2" s="83" t="s">
        <v>53</v>
      </c>
      <c r="M2" s="83" t="s">
        <v>35</v>
      </c>
      <c r="N2" s="83" t="s">
        <v>54</v>
      </c>
      <c r="O2" s="83" t="s">
        <v>53</v>
      </c>
      <c r="Q2" s="83" t="s">
        <v>35</v>
      </c>
      <c r="R2" s="83" t="s">
        <v>54</v>
      </c>
      <c r="S2" s="83" t="s">
        <v>53</v>
      </c>
    </row>
    <row r="3" spans="1:19" x14ac:dyDescent="0.25">
      <c r="A3" s="34" t="s">
        <v>49</v>
      </c>
      <c r="B3" s="34" t="s">
        <v>21</v>
      </c>
      <c r="C3" s="34" t="s">
        <v>30</v>
      </c>
      <c r="E3" s="34" t="s">
        <v>51</v>
      </c>
      <c r="F3" s="34" t="s">
        <v>4</v>
      </c>
      <c r="G3" s="34" t="s">
        <v>32</v>
      </c>
      <c r="I3" s="34" t="s">
        <v>51</v>
      </c>
      <c r="J3" s="34" t="s">
        <v>4</v>
      </c>
      <c r="K3" s="34" t="s">
        <v>32</v>
      </c>
      <c r="M3" s="34" t="s">
        <v>51</v>
      </c>
      <c r="N3" s="34" t="s">
        <v>4</v>
      </c>
      <c r="O3" s="34" t="s">
        <v>32</v>
      </c>
      <c r="Q3" s="34" t="s">
        <v>49</v>
      </c>
      <c r="R3" s="34" t="s">
        <v>21</v>
      </c>
      <c r="S3" s="34" t="s">
        <v>30</v>
      </c>
    </row>
    <row r="4" spans="1:19" x14ac:dyDescent="0.25">
      <c r="A4" s="34" t="s">
        <v>49</v>
      </c>
      <c r="B4" s="34" t="s">
        <v>3</v>
      </c>
      <c r="C4" s="34" t="s">
        <v>30</v>
      </c>
      <c r="E4" s="34" t="s">
        <v>52</v>
      </c>
      <c r="F4" s="34" t="s">
        <v>5</v>
      </c>
      <c r="G4" s="34" t="s">
        <v>32</v>
      </c>
      <c r="I4" s="34" t="s">
        <v>51</v>
      </c>
      <c r="J4" s="34" t="s">
        <v>10</v>
      </c>
      <c r="K4" s="34" t="s">
        <v>32</v>
      </c>
      <c r="M4" s="34" t="s">
        <v>52</v>
      </c>
      <c r="N4" s="34" t="s">
        <v>5</v>
      </c>
      <c r="O4" s="34" t="s">
        <v>32</v>
      </c>
      <c r="Q4" s="34" t="s">
        <v>49</v>
      </c>
      <c r="R4" s="34" t="s">
        <v>3</v>
      </c>
      <c r="S4" s="34" t="s">
        <v>30</v>
      </c>
    </row>
    <row r="5" spans="1:19" x14ac:dyDescent="0.25">
      <c r="A5" s="34" t="s">
        <v>49</v>
      </c>
      <c r="B5" s="34" t="s">
        <v>24</v>
      </c>
      <c r="C5" s="85" t="s">
        <v>30</v>
      </c>
      <c r="D5" s="86"/>
      <c r="E5" s="34" t="s">
        <v>52</v>
      </c>
      <c r="F5" s="34" t="s">
        <v>6</v>
      </c>
      <c r="G5" s="34" t="s">
        <v>32</v>
      </c>
      <c r="I5" s="34" t="s">
        <v>51</v>
      </c>
      <c r="J5" s="34" t="s">
        <v>11</v>
      </c>
      <c r="K5" s="34" t="s">
        <v>32</v>
      </c>
      <c r="M5" s="34" t="s">
        <v>52</v>
      </c>
      <c r="N5" s="34" t="s">
        <v>6</v>
      </c>
      <c r="O5" s="34" t="s">
        <v>32</v>
      </c>
      <c r="Q5" s="34" t="s">
        <v>49</v>
      </c>
      <c r="R5" s="34" t="s">
        <v>24</v>
      </c>
      <c r="S5" s="85" t="s">
        <v>30</v>
      </c>
    </row>
    <row r="6" spans="1:19" x14ac:dyDescent="0.25">
      <c r="A6" s="34" t="s">
        <v>51</v>
      </c>
      <c r="B6" s="34" t="s">
        <v>4</v>
      </c>
      <c r="C6" s="34" t="s">
        <v>32</v>
      </c>
      <c r="E6" s="34" t="s">
        <v>52</v>
      </c>
      <c r="F6" s="34" t="s">
        <v>7</v>
      </c>
      <c r="G6" s="34" t="s">
        <v>32</v>
      </c>
      <c r="I6" s="34" t="s">
        <v>51</v>
      </c>
      <c r="J6" s="34" t="s">
        <v>19</v>
      </c>
      <c r="K6" s="34" t="s">
        <v>32</v>
      </c>
      <c r="M6" s="34" t="s">
        <v>52</v>
      </c>
      <c r="N6" s="34" t="s">
        <v>7</v>
      </c>
      <c r="O6" s="34" t="s">
        <v>32</v>
      </c>
      <c r="Q6" s="34" t="s">
        <v>51</v>
      </c>
      <c r="R6" s="34" t="s">
        <v>4</v>
      </c>
      <c r="S6" s="34" t="s">
        <v>32</v>
      </c>
    </row>
    <row r="7" spans="1:19" x14ac:dyDescent="0.25">
      <c r="A7" s="34" t="s">
        <v>51</v>
      </c>
      <c r="B7" s="34" t="s">
        <v>10</v>
      </c>
      <c r="C7" s="34" t="s">
        <v>32</v>
      </c>
      <c r="E7" s="34" t="s">
        <v>52</v>
      </c>
      <c r="F7" s="34" t="s">
        <v>8</v>
      </c>
      <c r="G7" s="34" t="s">
        <v>32</v>
      </c>
      <c r="M7" s="34" t="s">
        <v>49</v>
      </c>
      <c r="N7" s="34" t="s">
        <v>25</v>
      </c>
      <c r="O7" s="34" t="s">
        <v>33</v>
      </c>
      <c r="Q7" s="34" t="s">
        <v>52</v>
      </c>
      <c r="R7" s="34" t="s">
        <v>5</v>
      </c>
      <c r="S7" s="34" t="s">
        <v>32</v>
      </c>
    </row>
    <row r="8" spans="1:19" x14ac:dyDescent="0.25">
      <c r="A8" s="34" t="s">
        <v>51</v>
      </c>
      <c r="B8" s="34" t="s">
        <v>11</v>
      </c>
      <c r="C8" s="34" t="s">
        <v>32</v>
      </c>
      <c r="E8" s="34" t="s">
        <v>52</v>
      </c>
      <c r="F8" s="34" t="s">
        <v>9</v>
      </c>
      <c r="G8" s="34" t="s">
        <v>32</v>
      </c>
      <c r="M8" s="34" t="s">
        <v>49</v>
      </c>
      <c r="N8" s="34" t="s">
        <v>26</v>
      </c>
      <c r="O8" s="34" t="s">
        <v>33</v>
      </c>
      <c r="Q8" s="34" t="s">
        <v>52</v>
      </c>
      <c r="R8" s="34" t="s">
        <v>6</v>
      </c>
      <c r="S8" s="34" t="s">
        <v>32</v>
      </c>
    </row>
    <row r="9" spans="1:19" x14ac:dyDescent="0.25">
      <c r="A9" s="34" t="s">
        <v>49</v>
      </c>
      <c r="B9" s="34" t="s">
        <v>110</v>
      </c>
      <c r="C9" s="34" t="s">
        <v>32</v>
      </c>
      <c r="E9" s="34" t="s">
        <v>51</v>
      </c>
      <c r="F9" s="34" t="s">
        <v>10</v>
      </c>
      <c r="G9" s="34" t="s">
        <v>32</v>
      </c>
      <c r="M9" s="34" t="s">
        <v>52</v>
      </c>
      <c r="N9" s="34" t="s">
        <v>8</v>
      </c>
      <c r="O9" s="34" t="s">
        <v>32</v>
      </c>
      <c r="Q9" s="34" t="s">
        <v>52</v>
      </c>
      <c r="R9" s="34" t="s">
        <v>7</v>
      </c>
      <c r="S9" s="34" t="s">
        <v>32</v>
      </c>
    </row>
    <row r="10" spans="1:19" x14ac:dyDescent="0.25">
      <c r="A10" s="34" t="s">
        <v>49</v>
      </c>
      <c r="B10" s="34" t="s">
        <v>13</v>
      </c>
      <c r="C10" s="34" t="s">
        <v>32</v>
      </c>
      <c r="E10" s="34" t="s">
        <v>51</v>
      </c>
      <c r="F10" s="34" t="s">
        <v>11</v>
      </c>
      <c r="G10" s="34" t="s">
        <v>32</v>
      </c>
      <c r="M10" s="34" t="s">
        <v>52</v>
      </c>
      <c r="N10" s="34" t="s">
        <v>9</v>
      </c>
      <c r="O10" s="34" t="s">
        <v>32</v>
      </c>
      <c r="Q10" s="34" t="s">
        <v>49</v>
      </c>
      <c r="R10" s="34" t="s">
        <v>25</v>
      </c>
      <c r="S10" s="34" t="s">
        <v>33</v>
      </c>
    </row>
    <row r="11" spans="1:19" x14ac:dyDescent="0.25">
      <c r="A11" s="34" t="s">
        <v>49</v>
      </c>
      <c r="B11" s="34" t="s">
        <v>15</v>
      </c>
      <c r="C11" s="34" t="s">
        <v>32</v>
      </c>
      <c r="E11" s="34" t="s">
        <v>52</v>
      </c>
      <c r="F11" s="34" t="s">
        <v>17</v>
      </c>
      <c r="G11" s="34" t="s">
        <v>32</v>
      </c>
      <c r="M11" s="34" t="s">
        <v>51</v>
      </c>
      <c r="N11" s="34" t="s">
        <v>10</v>
      </c>
      <c r="O11" s="34" t="s">
        <v>32</v>
      </c>
      <c r="Q11" s="34" t="s">
        <v>49</v>
      </c>
      <c r="R11" s="34" t="s">
        <v>26</v>
      </c>
      <c r="S11" s="34" t="s">
        <v>33</v>
      </c>
    </row>
    <row r="12" spans="1:19" x14ac:dyDescent="0.25">
      <c r="A12" s="34" t="s">
        <v>49</v>
      </c>
      <c r="B12" s="34" t="s">
        <v>16</v>
      </c>
      <c r="C12" s="34" t="s">
        <v>32</v>
      </c>
      <c r="E12" s="34" t="s">
        <v>51</v>
      </c>
      <c r="F12" s="34" t="s">
        <v>19</v>
      </c>
      <c r="G12" s="34" t="s">
        <v>32</v>
      </c>
      <c r="M12" s="34" t="s">
        <v>51</v>
      </c>
      <c r="N12" s="34" t="s">
        <v>11</v>
      </c>
      <c r="O12" s="34" t="s">
        <v>32</v>
      </c>
      <c r="Q12" s="34" t="s">
        <v>52</v>
      </c>
      <c r="R12" s="34" t="s">
        <v>8</v>
      </c>
      <c r="S12" s="34" t="s">
        <v>32</v>
      </c>
    </row>
    <row r="13" spans="1:19" x14ac:dyDescent="0.25">
      <c r="A13" s="34" t="s">
        <v>49</v>
      </c>
      <c r="B13" s="34" t="s">
        <v>18</v>
      </c>
      <c r="C13" s="34" t="s">
        <v>32</v>
      </c>
      <c r="E13" s="34" t="s">
        <v>68</v>
      </c>
      <c r="F13" s="34" t="s">
        <v>12</v>
      </c>
      <c r="G13" s="34" t="s">
        <v>34</v>
      </c>
      <c r="M13" s="34" t="s">
        <v>49</v>
      </c>
      <c r="N13" s="34" t="s">
        <v>110</v>
      </c>
      <c r="O13" s="34" t="s">
        <v>32</v>
      </c>
      <c r="Q13" s="34" t="s">
        <v>52</v>
      </c>
      <c r="R13" s="34" t="s">
        <v>9</v>
      </c>
      <c r="S13" s="34" t="s">
        <v>32</v>
      </c>
    </row>
    <row r="14" spans="1:19" x14ac:dyDescent="0.25">
      <c r="A14" s="34" t="s">
        <v>49</v>
      </c>
      <c r="B14" s="34" t="s">
        <v>20</v>
      </c>
      <c r="C14" s="34" t="s">
        <v>32</v>
      </c>
      <c r="E14" s="34" t="s">
        <v>68</v>
      </c>
      <c r="F14" s="34" t="s">
        <v>14</v>
      </c>
      <c r="G14" s="34" t="s">
        <v>34</v>
      </c>
      <c r="M14" s="34" t="s">
        <v>68</v>
      </c>
      <c r="N14" s="34" t="s">
        <v>12</v>
      </c>
      <c r="O14" s="34" t="s">
        <v>34</v>
      </c>
      <c r="Q14" s="34" t="s">
        <v>51</v>
      </c>
      <c r="R14" s="34" t="s">
        <v>10</v>
      </c>
      <c r="S14" s="34" t="s">
        <v>32</v>
      </c>
    </row>
    <row r="15" spans="1:19" x14ac:dyDescent="0.25">
      <c r="A15" s="34" t="s">
        <v>51</v>
      </c>
      <c r="B15" s="34" t="s">
        <v>19</v>
      </c>
      <c r="C15" s="34" t="s">
        <v>32</v>
      </c>
      <c r="E15" s="34" t="s">
        <v>49</v>
      </c>
      <c r="F15" s="34" t="s">
        <v>25</v>
      </c>
      <c r="G15" s="34" t="s">
        <v>33</v>
      </c>
      <c r="M15" s="34" t="s">
        <v>68</v>
      </c>
      <c r="N15" s="34" t="s">
        <v>14</v>
      </c>
      <c r="O15" s="34" t="s">
        <v>34</v>
      </c>
      <c r="Q15" s="34" t="s">
        <v>51</v>
      </c>
      <c r="R15" s="34" t="s">
        <v>11</v>
      </c>
      <c r="S15" s="34" t="s">
        <v>32</v>
      </c>
    </row>
    <row r="16" spans="1:19" x14ac:dyDescent="0.25">
      <c r="A16" s="34" t="s">
        <v>49</v>
      </c>
      <c r="B16" s="34" t="s">
        <v>22</v>
      </c>
      <c r="C16" s="34" t="s">
        <v>32</v>
      </c>
      <c r="E16" s="34" t="s">
        <v>49</v>
      </c>
      <c r="F16" s="34" t="s">
        <v>26</v>
      </c>
      <c r="G16" s="34" t="s">
        <v>33</v>
      </c>
      <c r="M16" s="34" t="s">
        <v>49</v>
      </c>
      <c r="N16" s="34" t="s">
        <v>13</v>
      </c>
      <c r="O16" s="34" t="s">
        <v>32</v>
      </c>
      <c r="Q16" s="34" t="s">
        <v>49</v>
      </c>
      <c r="R16" s="34" t="s">
        <v>110</v>
      </c>
      <c r="S16" s="34" t="s">
        <v>32</v>
      </c>
    </row>
    <row r="17" spans="1:19" x14ac:dyDescent="0.25">
      <c r="A17" s="34" t="s">
        <v>49</v>
      </c>
      <c r="B17" s="34" t="s">
        <v>25</v>
      </c>
      <c r="C17" s="34" t="s">
        <v>33</v>
      </c>
      <c r="M17" s="34" t="s">
        <v>49</v>
      </c>
      <c r="N17" s="34" t="s">
        <v>15</v>
      </c>
      <c r="O17" s="34" t="s">
        <v>32</v>
      </c>
      <c r="Q17" s="34" t="s">
        <v>68</v>
      </c>
      <c r="R17" s="34" t="s">
        <v>12</v>
      </c>
      <c r="S17" s="34" t="s">
        <v>34</v>
      </c>
    </row>
    <row r="18" spans="1:19" x14ac:dyDescent="0.25">
      <c r="A18" s="34" t="s">
        <v>49</v>
      </c>
      <c r="B18" s="34" t="s">
        <v>26</v>
      </c>
      <c r="C18" s="34" t="s">
        <v>33</v>
      </c>
      <c r="M18" s="34" t="s">
        <v>49</v>
      </c>
      <c r="N18" s="34" t="s">
        <v>16</v>
      </c>
      <c r="O18" s="34" t="s">
        <v>32</v>
      </c>
      <c r="Q18" s="34" t="s">
        <v>68</v>
      </c>
      <c r="R18" s="34" t="s">
        <v>14</v>
      </c>
      <c r="S18" s="34" t="s">
        <v>34</v>
      </c>
    </row>
    <row r="19" spans="1:19" x14ac:dyDescent="0.25">
      <c r="A19" s="34" t="s">
        <v>68</v>
      </c>
      <c r="B19" s="34" t="s">
        <v>12</v>
      </c>
      <c r="C19" s="34" t="s">
        <v>34</v>
      </c>
      <c r="M19" s="34" t="s">
        <v>52</v>
      </c>
      <c r="N19" s="34" t="s">
        <v>17</v>
      </c>
      <c r="O19" s="34" t="s">
        <v>32</v>
      </c>
      <c r="Q19" s="34" t="s">
        <v>49</v>
      </c>
      <c r="R19" s="34" t="s">
        <v>13</v>
      </c>
      <c r="S19" s="34" t="s">
        <v>32</v>
      </c>
    </row>
    <row r="20" spans="1:19" x14ac:dyDescent="0.25">
      <c r="A20" s="34" t="s">
        <v>68</v>
      </c>
      <c r="B20" s="34" t="s">
        <v>14</v>
      </c>
      <c r="C20" s="34" t="s">
        <v>34</v>
      </c>
      <c r="M20" s="34" t="s">
        <v>49</v>
      </c>
      <c r="N20" s="34" t="s">
        <v>18</v>
      </c>
      <c r="O20" s="34" t="s">
        <v>32</v>
      </c>
      <c r="Q20" s="34" t="s">
        <v>49</v>
      </c>
      <c r="R20" s="34" t="s">
        <v>15</v>
      </c>
      <c r="S20" s="34" t="s">
        <v>32</v>
      </c>
    </row>
    <row r="21" spans="1:19" x14ac:dyDescent="0.25">
      <c r="M21" s="34" t="s">
        <v>49</v>
      </c>
      <c r="N21" s="34" t="s">
        <v>20</v>
      </c>
      <c r="O21" s="34" t="s">
        <v>32</v>
      </c>
      <c r="Q21" s="34" t="s">
        <v>49</v>
      </c>
      <c r="R21" s="34" t="s">
        <v>16</v>
      </c>
      <c r="S21" s="34" t="s">
        <v>32</v>
      </c>
    </row>
    <row r="22" spans="1:19" x14ac:dyDescent="0.25">
      <c r="M22" s="34" t="s">
        <v>51</v>
      </c>
      <c r="N22" s="34" t="s">
        <v>19</v>
      </c>
      <c r="O22" s="34" t="s">
        <v>32</v>
      </c>
      <c r="Q22" s="34" t="s">
        <v>52</v>
      </c>
      <c r="R22" s="34" t="s">
        <v>17</v>
      </c>
      <c r="S22" s="34" t="s">
        <v>32</v>
      </c>
    </row>
    <row r="23" spans="1:19" x14ac:dyDescent="0.25">
      <c r="M23" s="34" t="s">
        <v>49</v>
      </c>
      <c r="N23" s="34" t="s">
        <v>22</v>
      </c>
      <c r="O23" s="34" t="s">
        <v>32</v>
      </c>
      <c r="Q23" s="34" t="s">
        <v>49</v>
      </c>
      <c r="R23" s="34" t="s">
        <v>18</v>
      </c>
      <c r="S23" s="34" t="s">
        <v>32</v>
      </c>
    </row>
    <row r="24" spans="1:19" x14ac:dyDescent="0.25">
      <c r="Q24" s="34" t="s">
        <v>49</v>
      </c>
      <c r="R24" s="34" t="s">
        <v>20</v>
      </c>
      <c r="S24" s="34" t="s">
        <v>32</v>
      </c>
    </row>
    <row r="25" spans="1:19" x14ac:dyDescent="0.25">
      <c r="Q25" s="34" t="s">
        <v>51</v>
      </c>
      <c r="R25" s="34" t="s">
        <v>19</v>
      </c>
      <c r="S25" s="34" t="s">
        <v>32</v>
      </c>
    </row>
    <row r="26" spans="1:19" x14ac:dyDescent="0.25">
      <c r="O26" s="85"/>
      <c r="Q26" s="34" t="s">
        <v>49</v>
      </c>
      <c r="R26" s="34" t="s">
        <v>22</v>
      </c>
      <c r="S26" s="34" t="s">
        <v>32</v>
      </c>
    </row>
    <row r="27" spans="1:19" x14ac:dyDescent="0.25">
      <c r="A27" s="440" t="s">
        <v>63</v>
      </c>
      <c r="B27" s="440"/>
      <c r="C27" s="440"/>
      <c r="E27" s="441" t="s">
        <v>38</v>
      </c>
      <c r="F27" s="441"/>
      <c r="G27" s="441"/>
      <c r="I27" s="440" t="s">
        <v>67</v>
      </c>
      <c r="J27" s="440"/>
      <c r="K27" s="440"/>
    </row>
    <row r="28" spans="1:19" x14ac:dyDescent="0.25">
      <c r="A28" s="83" t="s">
        <v>35</v>
      </c>
      <c r="B28" s="83" t="s">
        <v>54</v>
      </c>
      <c r="C28" s="83" t="s">
        <v>53</v>
      </c>
      <c r="E28" s="83" t="s">
        <v>35</v>
      </c>
      <c r="F28" s="83" t="s">
        <v>54</v>
      </c>
      <c r="G28" s="83" t="s">
        <v>53</v>
      </c>
      <c r="I28" s="83" t="s">
        <v>35</v>
      </c>
      <c r="J28" s="83" t="s">
        <v>54</v>
      </c>
      <c r="K28" s="83" t="s">
        <v>53</v>
      </c>
    </row>
    <row r="29" spans="1:19" x14ac:dyDescent="0.25">
      <c r="A29" s="34" t="s">
        <v>68</v>
      </c>
      <c r="B29" s="34" t="s">
        <v>12</v>
      </c>
      <c r="C29" s="34" t="s">
        <v>34</v>
      </c>
      <c r="E29" s="34" t="s">
        <v>50</v>
      </c>
      <c r="F29" s="34" t="s">
        <v>23</v>
      </c>
      <c r="G29" s="34" t="s">
        <v>31</v>
      </c>
      <c r="I29" s="34" t="s">
        <v>49</v>
      </c>
      <c r="J29" s="34" t="s">
        <v>25</v>
      </c>
      <c r="K29" s="34" t="s">
        <v>33</v>
      </c>
    </row>
    <row r="30" spans="1:19" x14ac:dyDescent="0.25">
      <c r="A30" s="34" t="s">
        <v>68</v>
      </c>
      <c r="B30" s="34" t="s">
        <v>14</v>
      </c>
      <c r="C30" s="34" t="s">
        <v>34</v>
      </c>
      <c r="E30" s="78" t="s">
        <v>52</v>
      </c>
      <c r="F30" s="78" t="s">
        <v>107</v>
      </c>
      <c r="G30" s="78" t="s">
        <v>31</v>
      </c>
      <c r="I30" s="34" t="s">
        <v>49</v>
      </c>
      <c r="J30" s="34" t="s">
        <v>26</v>
      </c>
      <c r="K30" s="34" t="s">
        <v>33</v>
      </c>
    </row>
    <row r="31" spans="1:19" x14ac:dyDescent="0.25">
      <c r="E31" s="34" t="s">
        <v>52</v>
      </c>
      <c r="F31" s="34" t="s">
        <v>27</v>
      </c>
      <c r="G31" s="34" t="s">
        <v>31</v>
      </c>
    </row>
    <row r="32" spans="1:19" x14ac:dyDescent="0.25">
      <c r="E32" s="34" t="s">
        <v>52</v>
      </c>
      <c r="F32" s="34" t="s">
        <v>28</v>
      </c>
      <c r="G32" s="34" t="s">
        <v>31</v>
      </c>
    </row>
    <row r="33" spans="5:7" x14ac:dyDescent="0.25">
      <c r="E33" s="34" t="s">
        <v>52</v>
      </c>
      <c r="F33" s="34" t="s">
        <v>29</v>
      </c>
      <c r="G33" s="34"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80"/>
  <sheetViews>
    <sheetView topLeftCell="A29" workbookViewId="0">
      <selection activeCell="A34" sqref="A34:B62"/>
    </sheetView>
  </sheetViews>
  <sheetFormatPr defaultRowHeight="15" x14ac:dyDescent="0.25"/>
  <cols>
    <col min="1" max="1" width="22.28515625" style="25" customWidth="1"/>
    <col min="2" max="2" width="12.7109375" style="25" customWidth="1"/>
    <col min="3" max="3" width="9.140625" style="25"/>
    <col min="4" max="4" width="15.140625" style="25" bestFit="1" customWidth="1"/>
    <col min="5" max="16384" width="9.140625" style="25"/>
  </cols>
  <sheetData>
    <row r="1" spans="1:11" x14ac:dyDescent="0.25">
      <c r="A1" s="76" t="s">
        <v>71</v>
      </c>
      <c r="B1" s="76"/>
      <c r="C1" s="76"/>
      <c r="D1" s="77"/>
      <c r="H1" s="78"/>
      <c r="I1" s="442"/>
      <c r="J1" s="442"/>
      <c r="K1" s="442"/>
    </row>
    <row r="2" spans="1:11" x14ac:dyDescent="0.25">
      <c r="A2" s="79" t="s">
        <v>54</v>
      </c>
      <c r="B2" s="79" t="s">
        <v>72</v>
      </c>
      <c r="C2" s="79" t="s">
        <v>53</v>
      </c>
      <c r="D2" s="79" t="s">
        <v>35</v>
      </c>
      <c r="H2" s="80"/>
      <c r="I2" s="81"/>
      <c r="J2" s="81"/>
      <c r="K2" s="81"/>
    </row>
    <row r="3" spans="1:11" x14ac:dyDescent="0.25">
      <c r="A3" s="78" t="s">
        <v>21</v>
      </c>
      <c r="B3" s="78" t="s">
        <v>73</v>
      </c>
      <c r="C3" s="78" t="s">
        <v>30</v>
      </c>
      <c r="D3" s="78" t="s">
        <v>49</v>
      </c>
      <c r="H3" s="78"/>
      <c r="I3" s="78"/>
      <c r="J3" s="78"/>
      <c r="K3" s="78"/>
    </row>
    <row r="4" spans="1:11" x14ac:dyDescent="0.25">
      <c r="A4" s="78" t="s">
        <v>3</v>
      </c>
      <c r="B4" s="78" t="s">
        <v>73</v>
      </c>
      <c r="C4" s="78" t="s">
        <v>30</v>
      </c>
      <c r="D4" s="78" t="s">
        <v>49</v>
      </c>
      <c r="H4" s="78"/>
      <c r="I4" s="78"/>
      <c r="J4" s="78" t="s">
        <v>23</v>
      </c>
      <c r="K4" s="78"/>
    </row>
    <row r="5" spans="1:11" x14ac:dyDescent="0.25">
      <c r="A5" s="78" t="s">
        <v>107</v>
      </c>
      <c r="B5" s="78" t="s">
        <v>73</v>
      </c>
      <c r="C5" s="78" t="s">
        <v>31</v>
      </c>
      <c r="D5" s="78" t="s">
        <v>52</v>
      </c>
      <c r="H5" s="78"/>
      <c r="I5" s="78"/>
      <c r="J5" s="78" t="s">
        <v>428</v>
      </c>
      <c r="K5" s="78"/>
    </row>
    <row r="6" spans="1:11" x14ac:dyDescent="0.25">
      <c r="A6" s="78" t="s">
        <v>24</v>
      </c>
      <c r="B6" s="78" t="s">
        <v>73</v>
      </c>
      <c r="C6" s="82" t="s">
        <v>30</v>
      </c>
      <c r="D6" s="78" t="s">
        <v>49</v>
      </c>
      <c r="H6" s="78"/>
      <c r="I6" s="78"/>
      <c r="J6" s="78" t="s">
        <v>162</v>
      </c>
      <c r="K6" s="78"/>
    </row>
    <row r="7" spans="1:11" x14ac:dyDescent="0.25">
      <c r="A7" s="78" t="s">
        <v>23</v>
      </c>
      <c r="B7" s="78" t="s">
        <v>73</v>
      </c>
      <c r="C7" s="78" t="s">
        <v>31</v>
      </c>
      <c r="D7" s="78" t="s">
        <v>50</v>
      </c>
      <c r="H7" s="78"/>
      <c r="I7" s="78"/>
      <c r="J7" s="78" t="s">
        <v>163</v>
      </c>
      <c r="K7" s="78"/>
    </row>
    <row r="8" spans="1:11" x14ac:dyDescent="0.25">
      <c r="A8" s="78" t="s">
        <v>4</v>
      </c>
      <c r="B8" s="78" t="s">
        <v>73</v>
      </c>
      <c r="C8" s="78" t="s">
        <v>32</v>
      </c>
      <c r="D8" s="78" t="s">
        <v>51</v>
      </c>
      <c r="H8" s="78"/>
      <c r="I8" s="78"/>
      <c r="J8" t="s">
        <v>4</v>
      </c>
      <c r="K8" s="78"/>
    </row>
    <row r="9" spans="1:11" x14ac:dyDescent="0.25">
      <c r="A9" s="78" t="s">
        <v>5</v>
      </c>
      <c r="B9" s="78" t="s">
        <v>73</v>
      </c>
      <c r="C9" s="78" t="s">
        <v>32</v>
      </c>
      <c r="D9" s="78" t="s">
        <v>52</v>
      </c>
      <c r="H9" s="78"/>
      <c r="I9" s="78"/>
      <c r="J9" t="s">
        <v>5</v>
      </c>
      <c r="K9" s="78"/>
    </row>
    <row r="10" spans="1:11" x14ac:dyDescent="0.25">
      <c r="A10" s="78" t="s">
        <v>6</v>
      </c>
      <c r="B10" s="78" t="s">
        <v>73</v>
      </c>
      <c r="C10" s="78" t="s">
        <v>32</v>
      </c>
      <c r="D10" s="78" t="s">
        <v>52</v>
      </c>
      <c r="H10" s="78"/>
      <c r="I10" s="78"/>
      <c r="J10" t="s">
        <v>6</v>
      </c>
      <c r="K10" s="78"/>
    </row>
    <row r="11" spans="1:11" x14ac:dyDescent="0.25">
      <c r="A11" s="78" t="s">
        <v>7</v>
      </c>
      <c r="B11" s="78" t="s">
        <v>73</v>
      </c>
      <c r="C11" s="78" t="s">
        <v>32</v>
      </c>
      <c r="D11" s="78" t="s">
        <v>52</v>
      </c>
      <c r="H11" s="78"/>
      <c r="I11" s="78"/>
      <c r="J11" t="s">
        <v>7</v>
      </c>
      <c r="K11" s="78"/>
    </row>
    <row r="12" spans="1:11" x14ac:dyDescent="0.25">
      <c r="A12" s="78" t="s">
        <v>25</v>
      </c>
      <c r="B12" s="78" t="s">
        <v>73</v>
      </c>
      <c r="C12" s="78" t="s">
        <v>33</v>
      </c>
      <c r="D12" s="78" t="s">
        <v>49</v>
      </c>
      <c r="H12" s="78"/>
      <c r="I12" s="78"/>
      <c r="J12" t="s">
        <v>172</v>
      </c>
      <c r="K12" s="78"/>
    </row>
    <row r="13" spans="1:11" x14ac:dyDescent="0.25">
      <c r="A13" s="78" t="s">
        <v>26</v>
      </c>
      <c r="B13" s="78" t="s">
        <v>73</v>
      </c>
      <c r="C13" s="78" t="s">
        <v>33</v>
      </c>
      <c r="D13" s="78" t="s">
        <v>49</v>
      </c>
      <c r="E13" s="78"/>
      <c r="F13" s="78"/>
      <c r="G13" s="78"/>
      <c r="H13" s="78"/>
      <c r="I13" s="78"/>
      <c r="J13" t="s">
        <v>429</v>
      </c>
      <c r="K13" s="78"/>
    </row>
    <row r="14" spans="1:11" x14ac:dyDescent="0.25">
      <c r="A14" s="78" t="s">
        <v>27</v>
      </c>
      <c r="B14" s="78" t="s">
        <v>73</v>
      </c>
      <c r="C14" s="78" t="s">
        <v>31</v>
      </c>
      <c r="D14" s="78" t="s">
        <v>52</v>
      </c>
      <c r="E14" s="78"/>
      <c r="F14" s="78"/>
      <c r="G14" s="78"/>
      <c r="H14" s="78"/>
      <c r="I14" s="78"/>
      <c r="J14" t="s">
        <v>10</v>
      </c>
      <c r="K14" s="78"/>
    </row>
    <row r="15" spans="1:11" x14ac:dyDescent="0.25">
      <c r="A15" s="78" t="s">
        <v>28</v>
      </c>
      <c r="B15" s="78" t="s">
        <v>73</v>
      </c>
      <c r="C15" s="78" t="s">
        <v>31</v>
      </c>
      <c r="D15" s="78" t="s">
        <v>52</v>
      </c>
      <c r="E15" s="78"/>
      <c r="F15" s="78"/>
      <c r="G15" s="78"/>
      <c r="H15" s="78"/>
      <c r="I15" s="78"/>
      <c r="J15" t="s">
        <v>11</v>
      </c>
      <c r="K15" s="78"/>
    </row>
    <row r="16" spans="1:11" x14ac:dyDescent="0.25">
      <c r="A16" s="78" t="s">
        <v>29</v>
      </c>
      <c r="B16" s="78" t="s">
        <v>73</v>
      </c>
      <c r="C16" s="78" t="s">
        <v>31</v>
      </c>
      <c r="D16" s="78" t="s">
        <v>52</v>
      </c>
      <c r="E16" s="78"/>
      <c r="F16" s="78"/>
      <c r="G16" s="78"/>
      <c r="H16" s="78"/>
      <c r="I16" s="78"/>
      <c r="J16" t="s">
        <v>110</v>
      </c>
      <c r="K16" s="78"/>
    </row>
    <row r="17" spans="1:11" x14ac:dyDescent="0.25">
      <c r="A17" s="78" t="s">
        <v>8</v>
      </c>
      <c r="B17" s="78" t="s">
        <v>73</v>
      </c>
      <c r="C17" s="78" t="s">
        <v>32</v>
      </c>
      <c r="D17" s="78" t="s">
        <v>52</v>
      </c>
      <c r="E17" s="78"/>
      <c r="F17" s="78"/>
      <c r="G17" s="78"/>
      <c r="H17" s="78"/>
      <c r="I17" s="78"/>
      <c r="J17" t="s">
        <v>12</v>
      </c>
      <c r="K17" s="78"/>
    </row>
    <row r="18" spans="1:11" x14ac:dyDescent="0.25">
      <c r="A18" s="78" t="s">
        <v>9</v>
      </c>
      <c r="B18" s="78" t="s">
        <v>73</v>
      </c>
      <c r="C18" s="78" t="s">
        <v>32</v>
      </c>
      <c r="D18" s="78" t="s">
        <v>52</v>
      </c>
      <c r="E18" s="443"/>
      <c r="F18" s="443"/>
      <c r="G18" s="443"/>
      <c r="H18" s="78"/>
      <c r="I18" s="249"/>
      <c r="J18" t="s">
        <v>14</v>
      </c>
      <c r="K18" s="249"/>
    </row>
    <row r="19" spans="1:11" x14ac:dyDescent="0.25">
      <c r="A19" s="78" t="s">
        <v>10</v>
      </c>
      <c r="B19" s="78" t="s">
        <v>73</v>
      </c>
      <c r="C19" s="78" t="s">
        <v>32</v>
      </c>
      <c r="D19" s="78" t="s">
        <v>51</v>
      </c>
      <c r="E19" s="81"/>
      <c r="F19" s="81"/>
      <c r="G19" s="81"/>
      <c r="H19" s="78"/>
      <c r="I19" s="81"/>
      <c r="J19" t="s">
        <v>13</v>
      </c>
      <c r="K19" s="81"/>
    </row>
    <row r="20" spans="1:11" x14ac:dyDescent="0.25">
      <c r="A20" s="78" t="s">
        <v>11</v>
      </c>
      <c r="B20" s="78" t="s">
        <v>73</v>
      </c>
      <c r="C20" s="78" t="s">
        <v>32</v>
      </c>
      <c r="D20" s="78" t="s">
        <v>51</v>
      </c>
      <c r="H20" s="78"/>
      <c r="J20" t="s">
        <v>430</v>
      </c>
    </row>
    <row r="21" spans="1:11" x14ac:dyDescent="0.25">
      <c r="A21" s="34" t="s">
        <v>110</v>
      </c>
      <c r="B21" s="78" t="s">
        <v>73</v>
      </c>
      <c r="C21" s="78" t="s">
        <v>32</v>
      </c>
      <c r="D21" s="78" t="s">
        <v>49</v>
      </c>
      <c r="H21" s="78"/>
      <c r="J21" t="s">
        <v>17</v>
      </c>
    </row>
    <row r="22" spans="1:11" x14ac:dyDescent="0.25">
      <c r="A22" s="78" t="s">
        <v>12</v>
      </c>
      <c r="B22" s="78" t="s">
        <v>73</v>
      </c>
      <c r="C22" s="78" t="s">
        <v>34</v>
      </c>
      <c r="D22" s="78" t="s">
        <v>68</v>
      </c>
      <c r="H22" s="78"/>
      <c r="I22" s="78"/>
      <c r="J22" t="s">
        <v>18</v>
      </c>
      <c r="K22" s="78"/>
    </row>
    <row r="23" spans="1:11" x14ac:dyDescent="0.25">
      <c r="A23" s="78" t="s">
        <v>14</v>
      </c>
      <c r="B23" s="78" t="s">
        <v>73</v>
      </c>
      <c r="C23" s="78" t="s">
        <v>34</v>
      </c>
      <c r="D23" s="78" t="s">
        <v>68</v>
      </c>
      <c r="H23" s="78"/>
      <c r="I23" s="78"/>
      <c r="J23" t="s">
        <v>20</v>
      </c>
      <c r="K23" s="78"/>
    </row>
    <row r="24" spans="1:11" x14ac:dyDescent="0.25">
      <c r="A24" s="78" t="s">
        <v>13</v>
      </c>
      <c r="B24" s="78" t="s">
        <v>73</v>
      </c>
      <c r="C24" s="78" t="s">
        <v>32</v>
      </c>
      <c r="D24" s="78" t="s">
        <v>49</v>
      </c>
      <c r="J24" t="s">
        <v>19</v>
      </c>
    </row>
    <row r="25" spans="1:11" x14ac:dyDescent="0.25">
      <c r="A25" s="78" t="s">
        <v>15</v>
      </c>
      <c r="B25" s="78" t="s">
        <v>73</v>
      </c>
      <c r="C25" s="78" t="s">
        <v>32</v>
      </c>
      <c r="D25" s="78" t="s">
        <v>49</v>
      </c>
      <c r="J25" t="s">
        <v>22</v>
      </c>
    </row>
    <row r="26" spans="1:11" x14ac:dyDescent="0.25">
      <c r="A26" s="78" t="s">
        <v>16</v>
      </c>
      <c r="B26" s="78" t="s">
        <v>73</v>
      </c>
      <c r="C26" s="78" t="s">
        <v>32</v>
      </c>
      <c r="D26" s="78" t="s">
        <v>49</v>
      </c>
      <c r="J26" t="s">
        <v>21</v>
      </c>
    </row>
    <row r="27" spans="1:11" x14ac:dyDescent="0.25">
      <c r="A27" s="78" t="s">
        <v>17</v>
      </c>
      <c r="B27" s="78" t="s">
        <v>73</v>
      </c>
      <c r="C27" s="78" t="s">
        <v>32</v>
      </c>
      <c r="D27" s="78" t="s">
        <v>52</v>
      </c>
      <c r="J27" t="s">
        <v>3</v>
      </c>
    </row>
    <row r="28" spans="1:11" x14ac:dyDescent="0.25">
      <c r="A28" s="78" t="s">
        <v>18</v>
      </c>
      <c r="B28" s="78" t="s">
        <v>73</v>
      </c>
      <c r="C28" s="78" t="s">
        <v>32</v>
      </c>
      <c r="D28" s="78" t="s">
        <v>49</v>
      </c>
      <c r="J28" t="s">
        <v>24</v>
      </c>
    </row>
    <row r="29" spans="1:11" x14ac:dyDescent="0.25">
      <c r="A29" s="78" t="s">
        <v>20</v>
      </c>
      <c r="B29" s="78" t="s">
        <v>73</v>
      </c>
      <c r="C29" s="78" t="s">
        <v>32</v>
      </c>
      <c r="D29" s="78" t="s">
        <v>49</v>
      </c>
      <c r="J29" t="s">
        <v>4</v>
      </c>
    </row>
    <row r="30" spans="1:11" x14ac:dyDescent="0.25">
      <c r="A30" s="78" t="s">
        <v>19</v>
      </c>
      <c r="B30" s="78" t="s">
        <v>73</v>
      </c>
      <c r="C30" s="78" t="s">
        <v>32</v>
      </c>
      <c r="D30" s="78" t="s">
        <v>51</v>
      </c>
      <c r="J30" t="s">
        <v>5</v>
      </c>
    </row>
    <row r="31" spans="1:11" x14ac:dyDescent="0.25">
      <c r="A31" s="78" t="s">
        <v>22</v>
      </c>
      <c r="B31" s="78" t="s">
        <v>73</v>
      </c>
      <c r="C31" s="78" t="s">
        <v>32</v>
      </c>
      <c r="D31" s="78" t="s">
        <v>49</v>
      </c>
      <c r="J31" t="s">
        <v>6</v>
      </c>
    </row>
    <row r="32" spans="1:11" x14ac:dyDescent="0.25">
      <c r="A32" s="81"/>
      <c r="B32" s="81"/>
      <c r="C32" s="81"/>
      <c r="D32" s="81"/>
      <c r="J32" t="s">
        <v>7</v>
      </c>
    </row>
    <row r="33" spans="1:10" x14ac:dyDescent="0.25">
      <c r="J33" t="s">
        <v>172</v>
      </c>
    </row>
    <row r="34" spans="1:10" x14ac:dyDescent="0.25">
      <c r="A34" s="25" t="s">
        <v>21</v>
      </c>
      <c r="B34" s="78" t="s">
        <v>73</v>
      </c>
      <c r="D34" s="25" t="s">
        <v>471</v>
      </c>
      <c r="J34" t="s">
        <v>429</v>
      </c>
    </row>
    <row r="35" spans="1:10" x14ac:dyDescent="0.25">
      <c r="A35" s="25" t="s">
        <v>3</v>
      </c>
      <c r="B35" s="78" t="s">
        <v>73</v>
      </c>
      <c r="D35" s="25" t="s">
        <v>472</v>
      </c>
      <c r="J35" t="s">
        <v>10</v>
      </c>
    </row>
    <row r="36" spans="1:10" x14ac:dyDescent="0.25">
      <c r="A36" s="263" t="s">
        <v>164</v>
      </c>
      <c r="B36" s="264" t="s">
        <v>73</v>
      </c>
      <c r="J36" t="s">
        <v>11</v>
      </c>
    </row>
    <row r="37" spans="1:10" x14ac:dyDescent="0.25">
      <c r="A37" s="263" t="s">
        <v>470</v>
      </c>
      <c r="B37" s="264" t="s">
        <v>73</v>
      </c>
      <c r="J37" t="s">
        <v>110</v>
      </c>
    </row>
    <row r="38" spans="1:10" x14ac:dyDescent="0.25">
      <c r="A38" s="25" t="s">
        <v>428</v>
      </c>
      <c r="B38" s="78" t="s">
        <v>73</v>
      </c>
      <c r="D38" s="25" t="s">
        <v>473</v>
      </c>
      <c r="J38" t="s">
        <v>12</v>
      </c>
    </row>
    <row r="39" spans="1:10" x14ac:dyDescent="0.25">
      <c r="A39" s="25" t="s">
        <v>24</v>
      </c>
      <c r="B39" s="78" t="s">
        <v>73</v>
      </c>
      <c r="D39" s="25" t="s">
        <v>474</v>
      </c>
      <c r="J39" t="s">
        <v>14</v>
      </c>
    </row>
    <row r="40" spans="1:10" x14ac:dyDescent="0.25">
      <c r="A40" s="25" t="s">
        <v>23</v>
      </c>
      <c r="B40" s="78" t="s">
        <v>73</v>
      </c>
      <c r="J40" t="s">
        <v>13</v>
      </c>
    </row>
    <row r="41" spans="1:10" x14ac:dyDescent="0.25">
      <c r="A41" s="263" t="s">
        <v>494</v>
      </c>
      <c r="B41" s="264" t="s">
        <v>73</v>
      </c>
      <c r="D41" s="25" t="s">
        <v>475</v>
      </c>
      <c r="J41" t="s">
        <v>430</v>
      </c>
    </row>
    <row r="42" spans="1:10" x14ac:dyDescent="0.25">
      <c r="A42" s="25" t="s">
        <v>4</v>
      </c>
      <c r="B42" s="78" t="s">
        <v>73</v>
      </c>
      <c r="D42" s="25" t="s">
        <v>6</v>
      </c>
      <c r="J42" t="s">
        <v>17</v>
      </c>
    </row>
    <row r="43" spans="1:10" x14ac:dyDescent="0.25">
      <c r="A43" s="25" t="s">
        <v>5</v>
      </c>
      <c r="B43" s="78" t="s">
        <v>73</v>
      </c>
      <c r="D43" s="25" t="s">
        <v>476</v>
      </c>
      <c r="J43" t="s">
        <v>18</v>
      </c>
    </row>
    <row r="44" spans="1:10" x14ac:dyDescent="0.25">
      <c r="A44" s="25" t="s">
        <v>6</v>
      </c>
      <c r="B44" s="78" t="s">
        <v>73</v>
      </c>
      <c r="D44" s="25" t="s">
        <v>477</v>
      </c>
      <c r="J44" t="s">
        <v>20</v>
      </c>
    </row>
    <row r="45" spans="1:10" x14ac:dyDescent="0.25">
      <c r="A45" s="25" t="s">
        <v>7</v>
      </c>
      <c r="B45" s="78" t="s">
        <v>73</v>
      </c>
      <c r="D45" s="25" t="s">
        <v>478</v>
      </c>
      <c r="J45" t="s">
        <v>19</v>
      </c>
    </row>
    <row r="46" spans="1:10" x14ac:dyDescent="0.25">
      <c r="A46" s="263" t="s">
        <v>493</v>
      </c>
      <c r="B46" s="264" t="s">
        <v>73</v>
      </c>
      <c r="D46" s="25" t="s">
        <v>479</v>
      </c>
      <c r="J46" t="s">
        <v>22</v>
      </c>
    </row>
    <row r="47" spans="1:10" x14ac:dyDescent="0.25">
      <c r="A47" s="25" t="s">
        <v>172</v>
      </c>
      <c r="B47" s="78" t="s">
        <v>73</v>
      </c>
      <c r="D47" s="25" t="s">
        <v>480</v>
      </c>
    </row>
    <row r="48" spans="1:10" x14ac:dyDescent="0.25">
      <c r="A48" s="25" t="s">
        <v>162</v>
      </c>
      <c r="B48" s="78" t="s">
        <v>73</v>
      </c>
      <c r="D48" s="25" t="s">
        <v>481</v>
      </c>
    </row>
    <row r="49" spans="1:4" x14ac:dyDescent="0.25">
      <c r="A49" s="25" t="s">
        <v>163</v>
      </c>
      <c r="B49" s="78" t="s">
        <v>73</v>
      </c>
      <c r="D49" s="25" t="s">
        <v>482</v>
      </c>
    </row>
    <row r="50" spans="1:4" x14ac:dyDescent="0.25">
      <c r="A50" s="25" t="s">
        <v>429</v>
      </c>
      <c r="B50" s="78" t="s">
        <v>73</v>
      </c>
      <c r="D50" s="25" t="s">
        <v>483</v>
      </c>
    </row>
    <row r="51" spans="1:4" x14ac:dyDescent="0.25">
      <c r="A51" s="25" t="s">
        <v>10</v>
      </c>
      <c r="B51" s="78" t="s">
        <v>73</v>
      </c>
      <c r="D51" s="25" t="s">
        <v>484</v>
      </c>
    </row>
    <row r="52" spans="1:4" x14ac:dyDescent="0.25">
      <c r="A52" s="25" t="s">
        <v>11</v>
      </c>
      <c r="B52" s="78" t="s">
        <v>73</v>
      </c>
      <c r="D52" s="25" t="s">
        <v>485</v>
      </c>
    </row>
    <row r="53" spans="1:4" x14ac:dyDescent="0.25">
      <c r="A53" s="25" t="s">
        <v>110</v>
      </c>
      <c r="B53" s="78" t="s">
        <v>73</v>
      </c>
      <c r="D53" s="25" t="s">
        <v>486</v>
      </c>
    </row>
    <row r="54" spans="1:4" x14ac:dyDescent="0.25">
      <c r="A54" s="25" t="s">
        <v>12</v>
      </c>
      <c r="B54" s="78" t="s">
        <v>73</v>
      </c>
      <c r="D54" s="25" t="s">
        <v>487</v>
      </c>
    </row>
    <row r="55" spans="1:4" x14ac:dyDescent="0.25">
      <c r="A55" s="25" t="s">
        <v>14</v>
      </c>
      <c r="B55" s="78" t="s">
        <v>73</v>
      </c>
      <c r="D55" s="25" t="s">
        <v>13</v>
      </c>
    </row>
    <row r="56" spans="1:4" x14ac:dyDescent="0.25">
      <c r="A56" s="25" t="s">
        <v>13</v>
      </c>
      <c r="B56" s="78" t="s">
        <v>73</v>
      </c>
      <c r="D56" s="25" t="s">
        <v>488</v>
      </c>
    </row>
    <row r="57" spans="1:4" x14ac:dyDescent="0.25">
      <c r="A57" s="25" t="s">
        <v>430</v>
      </c>
      <c r="B57" s="78" t="s">
        <v>73</v>
      </c>
      <c r="D57" s="25" t="s">
        <v>489</v>
      </c>
    </row>
    <row r="58" spans="1:4" x14ac:dyDescent="0.25">
      <c r="A58" s="25" t="s">
        <v>17</v>
      </c>
      <c r="B58" s="78" t="s">
        <v>73</v>
      </c>
      <c r="D58" s="25" t="s">
        <v>490</v>
      </c>
    </row>
    <row r="59" spans="1:4" x14ac:dyDescent="0.25">
      <c r="A59" s="25" t="s">
        <v>18</v>
      </c>
      <c r="B59" s="78" t="s">
        <v>73</v>
      </c>
      <c r="D59" s="25" t="s">
        <v>491</v>
      </c>
    </row>
    <row r="60" spans="1:4" x14ac:dyDescent="0.25">
      <c r="A60" s="25" t="s">
        <v>20</v>
      </c>
      <c r="B60" s="78" t="s">
        <v>73</v>
      </c>
      <c r="D60" s="25" t="s">
        <v>19</v>
      </c>
    </row>
    <row r="61" spans="1:4" x14ac:dyDescent="0.25">
      <c r="A61" s="25" t="s">
        <v>19</v>
      </c>
      <c r="B61" s="78" t="s">
        <v>73</v>
      </c>
      <c r="D61" s="25" t="s">
        <v>492</v>
      </c>
    </row>
    <row r="62" spans="1:4" x14ac:dyDescent="0.25">
      <c r="A62" s="25" t="s">
        <v>22</v>
      </c>
      <c r="B62" s="78" t="s">
        <v>73</v>
      </c>
    </row>
    <row r="63" spans="1:4" x14ac:dyDescent="0.25">
      <c r="B63" s="78"/>
    </row>
    <row r="64" spans="1:4" x14ac:dyDescent="0.25">
      <c r="B64" s="78"/>
    </row>
    <row r="65" spans="2:2" x14ac:dyDescent="0.25">
      <c r="B65" s="78"/>
    </row>
    <row r="66" spans="2:2" x14ac:dyDescent="0.25">
      <c r="B66" s="78"/>
    </row>
    <row r="67" spans="2:2" x14ac:dyDescent="0.25">
      <c r="B67" s="78"/>
    </row>
    <row r="68" spans="2:2" x14ac:dyDescent="0.25">
      <c r="B68" s="78"/>
    </row>
    <row r="69" spans="2:2" x14ac:dyDescent="0.25">
      <c r="B69" s="78"/>
    </row>
    <row r="70" spans="2:2" x14ac:dyDescent="0.25">
      <c r="B70" s="78"/>
    </row>
    <row r="71" spans="2:2" x14ac:dyDescent="0.25">
      <c r="B71" s="78"/>
    </row>
    <row r="72" spans="2:2" x14ac:dyDescent="0.25">
      <c r="B72" s="78"/>
    </row>
    <row r="73" spans="2:2" x14ac:dyDescent="0.25">
      <c r="B73" s="78"/>
    </row>
    <row r="74" spans="2:2" x14ac:dyDescent="0.25">
      <c r="B74" s="78"/>
    </row>
    <row r="75" spans="2:2" x14ac:dyDescent="0.25">
      <c r="B75" s="78"/>
    </row>
    <row r="76" spans="2:2" x14ac:dyDescent="0.25">
      <c r="B76" s="78"/>
    </row>
    <row r="77" spans="2:2" x14ac:dyDescent="0.25">
      <c r="B77" s="78"/>
    </row>
    <row r="78" spans="2:2" x14ac:dyDescent="0.25">
      <c r="B78" s="78"/>
    </row>
    <row r="79" spans="2:2" x14ac:dyDescent="0.25">
      <c r="B79" s="78"/>
    </row>
    <row r="80" spans="2:2" x14ac:dyDescent="0.25">
      <c r="B80" s="78"/>
    </row>
  </sheetData>
  <sheetProtection selectLockedCells="1"/>
  <sortState ref="A34:B76">
    <sortCondition ref="A34:A76"/>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53"/>
  <sheetViews>
    <sheetView topLeftCell="A19" workbookViewId="0">
      <selection activeCell="A37" sqref="A37"/>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54" t="s">
        <v>144</v>
      </c>
      <c r="B1" s="154"/>
      <c r="C1" s="154" t="s">
        <v>145</v>
      </c>
      <c r="D1" s="154"/>
      <c r="E1" s="154" t="s">
        <v>146</v>
      </c>
      <c r="F1" s="154"/>
      <c r="G1" s="154" t="s">
        <v>147</v>
      </c>
      <c r="H1" s="154"/>
      <c r="I1" s="154" t="s">
        <v>148</v>
      </c>
      <c r="J1" s="154" t="s">
        <v>149</v>
      </c>
    </row>
    <row r="2" spans="1:10" s="155" customFormat="1" x14ac:dyDescent="0.25"/>
    <row r="6" spans="1:10" s="155" customFormat="1" x14ac:dyDescent="0.25">
      <c r="J6" s="156"/>
    </row>
    <row r="9" spans="1:10" s="155" customFormat="1" x14ac:dyDescent="0.25"/>
    <row r="27" spans="1:10" x14ac:dyDescent="0.25">
      <c r="A27" s="157" t="s">
        <v>38</v>
      </c>
      <c r="B27" s="157" t="s">
        <v>160</v>
      </c>
      <c r="C27" s="157" t="s">
        <v>37</v>
      </c>
      <c r="D27" s="157"/>
      <c r="E27" s="157" t="s">
        <v>155</v>
      </c>
      <c r="F27" s="157" t="s">
        <v>159</v>
      </c>
      <c r="G27" s="157" t="s">
        <v>64</v>
      </c>
      <c r="H27" s="157"/>
      <c r="I27" s="157" t="s">
        <v>67</v>
      </c>
      <c r="J27" s="157" t="s">
        <v>159</v>
      </c>
    </row>
    <row r="28" spans="1:10" x14ac:dyDescent="0.25">
      <c r="J28">
        <v>1</v>
      </c>
    </row>
    <row r="29" spans="1:10" x14ac:dyDescent="0.25">
      <c r="A29" t="s">
        <v>689</v>
      </c>
      <c r="C29" t="s">
        <v>689</v>
      </c>
      <c r="E29" t="s">
        <v>689</v>
      </c>
      <c r="G29" t="s">
        <v>689</v>
      </c>
      <c r="J29">
        <v>5</v>
      </c>
    </row>
    <row r="30" spans="1:10" x14ac:dyDescent="0.25">
      <c r="A30" t="s">
        <v>23</v>
      </c>
      <c r="C30" t="s">
        <v>470</v>
      </c>
      <c r="E30" t="s">
        <v>470</v>
      </c>
      <c r="G30" t="s">
        <v>21</v>
      </c>
    </row>
    <row r="31" spans="1:10" x14ac:dyDescent="0.25">
      <c r="A31" t="s">
        <v>428</v>
      </c>
      <c r="C31" t="s">
        <v>494</v>
      </c>
      <c r="E31" t="s">
        <v>494</v>
      </c>
      <c r="G31" t="s">
        <v>3</v>
      </c>
    </row>
    <row r="32" spans="1:10" x14ac:dyDescent="0.25">
      <c r="A32" t="s">
        <v>493</v>
      </c>
      <c r="C32" t="s">
        <v>4</v>
      </c>
      <c r="E32" t="s">
        <v>4</v>
      </c>
      <c r="G32" t="s">
        <v>164</v>
      </c>
    </row>
    <row r="33" spans="1:7" x14ac:dyDescent="0.25">
      <c r="A33" t="s">
        <v>162</v>
      </c>
      <c r="C33" t="s">
        <v>5</v>
      </c>
      <c r="E33" t="s">
        <v>5</v>
      </c>
      <c r="G33" t="s">
        <v>470</v>
      </c>
    </row>
    <row r="34" spans="1:7" x14ac:dyDescent="0.25">
      <c r="A34" t="s">
        <v>163</v>
      </c>
      <c r="C34" t="s">
        <v>6</v>
      </c>
      <c r="E34" t="s">
        <v>6</v>
      </c>
      <c r="G34" t="s">
        <v>24</v>
      </c>
    </row>
    <row r="35" spans="1:7" x14ac:dyDescent="0.25">
      <c r="C35" t="s">
        <v>7</v>
      </c>
      <c r="E35" t="s">
        <v>7</v>
      </c>
      <c r="G35" t="s">
        <v>494</v>
      </c>
    </row>
    <row r="36" spans="1:7" x14ac:dyDescent="0.25">
      <c r="C36" t="s">
        <v>172</v>
      </c>
      <c r="E36" t="s">
        <v>172</v>
      </c>
      <c r="G36" t="s">
        <v>4</v>
      </c>
    </row>
    <row r="37" spans="1:7" x14ac:dyDescent="0.25">
      <c r="C37" t="s">
        <v>429</v>
      </c>
      <c r="E37" t="s">
        <v>429</v>
      </c>
      <c r="G37" t="s">
        <v>5</v>
      </c>
    </row>
    <row r="38" spans="1:7" x14ac:dyDescent="0.25">
      <c r="C38" t="s">
        <v>10</v>
      </c>
      <c r="E38" t="s">
        <v>10</v>
      </c>
      <c r="G38" t="s">
        <v>6</v>
      </c>
    </row>
    <row r="39" spans="1:7" x14ac:dyDescent="0.25">
      <c r="C39" t="s">
        <v>11</v>
      </c>
      <c r="E39" t="s">
        <v>11</v>
      </c>
      <c r="G39" t="s">
        <v>7</v>
      </c>
    </row>
    <row r="40" spans="1:7" x14ac:dyDescent="0.25">
      <c r="C40" t="s">
        <v>110</v>
      </c>
      <c r="E40" t="s">
        <v>110</v>
      </c>
      <c r="G40" t="s">
        <v>172</v>
      </c>
    </row>
    <row r="41" spans="1:7" x14ac:dyDescent="0.25">
      <c r="C41" t="s">
        <v>12</v>
      </c>
      <c r="E41" t="s">
        <v>12</v>
      </c>
      <c r="G41" t="s">
        <v>429</v>
      </c>
    </row>
    <row r="42" spans="1:7" x14ac:dyDescent="0.25">
      <c r="C42" t="s">
        <v>14</v>
      </c>
      <c r="E42" t="s">
        <v>14</v>
      </c>
      <c r="G42" t="s">
        <v>10</v>
      </c>
    </row>
    <row r="43" spans="1:7" x14ac:dyDescent="0.25">
      <c r="C43" t="s">
        <v>13</v>
      </c>
      <c r="E43" t="s">
        <v>13</v>
      </c>
      <c r="G43" t="s">
        <v>11</v>
      </c>
    </row>
    <row r="44" spans="1:7" x14ac:dyDescent="0.25">
      <c r="C44" t="s">
        <v>430</v>
      </c>
      <c r="E44" t="s">
        <v>430</v>
      </c>
      <c r="G44" t="s">
        <v>110</v>
      </c>
    </row>
    <row r="45" spans="1:7" x14ac:dyDescent="0.25">
      <c r="C45" t="s">
        <v>17</v>
      </c>
      <c r="E45" t="s">
        <v>17</v>
      </c>
      <c r="G45" t="s">
        <v>12</v>
      </c>
    </row>
    <row r="46" spans="1:7" x14ac:dyDescent="0.25">
      <c r="C46" t="s">
        <v>18</v>
      </c>
      <c r="E46" t="s">
        <v>18</v>
      </c>
      <c r="G46" t="s">
        <v>14</v>
      </c>
    </row>
    <row r="47" spans="1:7" x14ac:dyDescent="0.25">
      <c r="C47" t="s">
        <v>20</v>
      </c>
      <c r="E47" t="s">
        <v>20</v>
      </c>
      <c r="G47" t="s">
        <v>13</v>
      </c>
    </row>
    <row r="48" spans="1:7" x14ac:dyDescent="0.25">
      <c r="C48" t="s">
        <v>19</v>
      </c>
      <c r="E48" t="s">
        <v>19</v>
      </c>
      <c r="G48" t="s">
        <v>430</v>
      </c>
    </row>
    <row r="49" spans="3:7" x14ac:dyDescent="0.25">
      <c r="C49" t="s">
        <v>22</v>
      </c>
      <c r="E49" t="s">
        <v>22</v>
      </c>
      <c r="G49" t="s">
        <v>17</v>
      </c>
    </row>
    <row r="50" spans="3:7" x14ac:dyDescent="0.25">
      <c r="G50" t="s">
        <v>18</v>
      </c>
    </row>
    <row r="51" spans="3:7" x14ac:dyDescent="0.25">
      <c r="G51" t="s">
        <v>20</v>
      </c>
    </row>
    <row r="52" spans="3:7" x14ac:dyDescent="0.25">
      <c r="G52" t="s">
        <v>19</v>
      </c>
    </row>
    <row r="53" spans="3:7" x14ac:dyDescent="0.25">
      <c r="G53"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workbookViewId="0"/>
  </sheetViews>
  <sheetFormatPr defaultRowHeight="15" x14ac:dyDescent="0.25"/>
  <sheetData>
    <row r="1" spans="1:5" x14ac:dyDescent="0.25">
      <c r="A1" t="s">
        <v>174</v>
      </c>
      <c r="B1" t="s">
        <v>528</v>
      </c>
      <c r="C1" t="s">
        <v>257</v>
      </c>
      <c r="D1" t="s">
        <v>683</v>
      </c>
      <c r="E1" t="s">
        <v>438</v>
      </c>
    </row>
    <row r="2" spans="1:5" x14ac:dyDescent="0.25">
      <c r="A2" t="s">
        <v>175</v>
      </c>
      <c r="B2" t="s">
        <v>433</v>
      </c>
      <c r="C2" t="s">
        <v>526</v>
      </c>
    </row>
    <row r="3" spans="1:5" x14ac:dyDescent="0.25">
      <c r="A3" t="s">
        <v>176</v>
      </c>
      <c r="B3" t="s">
        <v>434</v>
      </c>
      <c r="C3" t="s">
        <v>530</v>
      </c>
    </row>
    <row r="4" spans="1:5" x14ac:dyDescent="0.25">
      <c r="A4" t="s">
        <v>177</v>
      </c>
      <c r="B4" t="s">
        <v>435</v>
      </c>
      <c r="C4" t="s">
        <v>531</v>
      </c>
    </row>
    <row r="5" spans="1:5" x14ac:dyDescent="0.25">
      <c r="A5" t="s">
        <v>178</v>
      </c>
      <c r="C5" t="s">
        <v>684</v>
      </c>
    </row>
    <row r="6" spans="1:5" x14ac:dyDescent="0.25">
      <c r="A6" t="s">
        <v>179</v>
      </c>
      <c r="B6" t="s">
        <v>180</v>
      </c>
      <c r="C6" t="s">
        <v>685</v>
      </c>
    </row>
    <row r="7" spans="1:5" x14ac:dyDescent="0.25">
      <c r="A7" t="s">
        <v>181</v>
      </c>
      <c r="B7" t="s">
        <v>182</v>
      </c>
      <c r="C7" t="s">
        <v>686</v>
      </c>
    </row>
    <row r="8" spans="1:5" x14ac:dyDescent="0.25">
      <c r="A8" t="s">
        <v>185</v>
      </c>
      <c r="B8" t="s">
        <v>186</v>
      </c>
      <c r="C8" t="s">
        <v>687</v>
      </c>
    </row>
    <row r="9" spans="1:5" x14ac:dyDescent="0.25">
      <c r="A9" t="s">
        <v>187</v>
      </c>
      <c r="B9" t="s">
        <v>188</v>
      </c>
      <c r="C9" t="s">
        <v>688</v>
      </c>
    </row>
    <row r="10" spans="1:5" x14ac:dyDescent="0.25">
      <c r="A10" t="s">
        <v>189</v>
      </c>
      <c r="B10" t="s">
        <v>190</v>
      </c>
      <c r="C10" t="s">
        <v>527</v>
      </c>
    </row>
    <row r="11" spans="1:5" x14ac:dyDescent="0.25">
      <c r="A11" t="s">
        <v>191</v>
      </c>
      <c r="B11" t="s">
        <v>192</v>
      </c>
      <c r="C11" t="s">
        <v>345</v>
      </c>
    </row>
    <row r="12" spans="1:5" x14ac:dyDescent="0.25">
      <c r="A12" t="s">
        <v>193</v>
      </c>
      <c r="B12" t="s">
        <v>194</v>
      </c>
      <c r="C12" t="s">
        <v>398</v>
      </c>
    </row>
    <row r="13" spans="1:5" x14ac:dyDescent="0.25">
      <c r="A13" t="s">
        <v>195</v>
      </c>
      <c r="B13" t="s">
        <v>196</v>
      </c>
      <c r="C13" t="s">
        <v>215</v>
      </c>
    </row>
    <row r="14" spans="1:5" x14ac:dyDescent="0.25">
      <c r="A14" t="s">
        <v>197</v>
      </c>
      <c r="B14" t="s">
        <v>198</v>
      </c>
      <c r="C14" t="s">
        <v>216</v>
      </c>
    </row>
    <row r="15" spans="1:5" x14ac:dyDescent="0.25">
      <c r="A15" t="s">
        <v>199</v>
      </c>
      <c r="B15" t="s">
        <v>200</v>
      </c>
    </row>
    <row r="16" spans="1:5" x14ac:dyDescent="0.25">
      <c r="A16" t="s">
        <v>201</v>
      </c>
      <c r="B16" t="s">
        <v>202</v>
      </c>
    </row>
    <row r="17" spans="1:2" x14ac:dyDescent="0.25">
      <c r="A17" t="s">
        <v>203</v>
      </c>
      <c r="B17" t="s">
        <v>204</v>
      </c>
    </row>
    <row r="18" spans="1:2" x14ac:dyDescent="0.25">
      <c r="A18" t="s">
        <v>205</v>
      </c>
      <c r="B18" t="s">
        <v>206</v>
      </c>
    </row>
    <row r="19" spans="1:2" x14ac:dyDescent="0.25">
      <c r="A19" t="s">
        <v>207</v>
      </c>
      <c r="B19" t="s">
        <v>208</v>
      </c>
    </row>
    <row r="20" spans="1:2" x14ac:dyDescent="0.25">
      <c r="A20" t="s">
        <v>209</v>
      </c>
      <c r="B20" t="s">
        <v>210</v>
      </c>
    </row>
    <row r="21" spans="1:2" x14ac:dyDescent="0.25">
      <c r="A21" t="s">
        <v>211</v>
      </c>
      <c r="B21" t="s">
        <v>212</v>
      </c>
    </row>
    <row r="22" spans="1:2" x14ac:dyDescent="0.25">
      <c r="A22" t="s">
        <v>213</v>
      </c>
      <c r="B22" t="s">
        <v>214</v>
      </c>
    </row>
    <row r="23" spans="1:2" x14ac:dyDescent="0.25">
      <c r="A23" t="s">
        <v>217</v>
      </c>
      <c r="B23" t="s">
        <v>218</v>
      </c>
    </row>
    <row r="24" spans="1:2" x14ac:dyDescent="0.25">
      <c r="A24" t="s">
        <v>219</v>
      </c>
      <c r="B24" t="s">
        <v>220</v>
      </c>
    </row>
    <row r="25" spans="1:2" x14ac:dyDescent="0.25">
      <c r="A25" t="s">
        <v>221</v>
      </c>
      <c r="B25" t="s">
        <v>231</v>
      </c>
    </row>
    <row r="26" spans="1:2" x14ac:dyDescent="0.25">
      <c r="A26" t="s">
        <v>222</v>
      </c>
      <c r="B26" t="s">
        <v>223</v>
      </c>
    </row>
    <row r="27" spans="1:2" x14ac:dyDescent="0.25">
      <c r="A27" t="s">
        <v>225</v>
      </c>
      <c r="B27" t="s">
        <v>261</v>
      </c>
    </row>
    <row r="28" spans="1:2" x14ac:dyDescent="0.25">
      <c r="A28" t="s">
        <v>228</v>
      </c>
      <c r="B28" t="s">
        <v>262</v>
      </c>
    </row>
    <row r="29" spans="1:2" x14ac:dyDescent="0.25">
      <c r="A29" t="s">
        <v>229</v>
      </c>
      <c r="B29" t="s">
        <v>263</v>
      </c>
    </row>
    <row r="30" spans="1:2" x14ac:dyDescent="0.25">
      <c r="A30" t="s">
        <v>230</v>
      </c>
      <c r="B30" t="s">
        <v>264</v>
      </c>
    </row>
    <row r="31" spans="1:2" x14ac:dyDescent="0.25">
      <c r="A31" t="s">
        <v>265</v>
      </c>
      <c r="B31" t="s">
        <v>266</v>
      </c>
    </row>
    <row r="32" spans="1:2" x14ac:dyDescent="0.25">
      <c r="A32" t="s">
        <v>267</v>
      </c>
      <c r="B32" t="s">
        <v>268</v>
      </c>
    </row>
    <row r="33" spans="1:2" x14ac:dyDescent="0.25">
      <c r="A33" t="s">
        <v>269</v>
      </c>
      <c r="B33" t="s">
        <v>270</v>
      </c>
    </row>
    <row r="34" spans="1:2" x14ac:dyDescent="0.25">
      <c r="A34" t="s">
        <v>271</v>
      </c>
      <c r="B34" t="s">
        <v>272</v>
      </c>
    </row>
    <row r="35" spans="1:2" x14ac:dyDescent="0.25">
      <c r="A35" t="s">
        <v>273</v>
      </c>
      <c r="B35" t="s">
        <v>274</v>
      </c>
    </row>
    <row r="36" spans="1:2" x14ac:dyDescent="0.25">
      <c r="A36" t="s">
        <v>275</v>
      </c>
      <c r="B36" t="s">
        <v>448</v>
      </c>
    </row>
    <row r="37" spans="1:2" x14ac:dyDescent="0.25">
      <c r="A37" t="s">
        <v>276</v>
      </c>
      <c r="B37" t="s">
        <v>679</v>
      </c>
    </row>
    <row r="38" spans="1:2" x14ac:dyDescent="0.25">
      <c r="A38" t="s">
        <v>277</v>
      </c>
      <c r="B38" t="s">
        <v>452</v>
      </c>
    </row>
    <row r="39" spans="1:2" x14ac:dyDescent="0.25">
      <c r="A39" t="s">
        <v>278</v>
      </c>
      <c r="B39" t="s">
        <v>279</v>
      </c>
    </row>
    <row r="40" spans="1:2" x14ac:dyDescent="0.25">
      <c r="A40" t="s">
        <v>280</v>
      </c>
      <c r="B40" t="s">
        <v>281</v>
      </c>
    </row>
    <row r="41" spans="1:2" x14ac:dyDescent="0.25">
      <c r="A41" t="s">
        <v>282</v>
      </c>
      <c r="B41" t="s">
        <v>283</v>
      </c>
    </row>
    <row r="42" spans="1:2" x14ac:dyDescent="0.25">
      <c r="A42" t="s">
        <v>284</v>
      </c>
      <c r="B42" t="s">
        <v>285</v>
      </c>
    </row>
    <row r="43" spans="1:2" x14ac:dyDescent="0.25">
      <c r="A43" t="s">
        <v>346</v>
      </c>
      <c r="B43" t="s">
        <v>347</v>
      </c>
    </row>
    <row r="44" spans="1:2" x14ac:dyDescent="0.25">
      <c r="A44" t="s">
        <v>348</v>
      </c>
      <c r="B44" t="s">
        <v>349</v>
      </c>
    </row>
    <row r="45" spans="1:2" x14ac:dyDescent="0.25">
      <c r="A45" t="s">
        <v>350</v>
      </c>
      <c r="B45" t="s">
        <v>351</v>
      </c>
    </row>
    <row r="46" spans="1:2" x14ac:dyDescent="0.25">
      <c r="A46" t="s">
        <v>352</v>
      </c>
      <c r="B46" t="s">
        <v>353</v>
      </c>
    </row>
    <row r="47" spans="1:2" x14ac:dyDescent="0.25">
      <c r="A47" t="s">
        <v>354</v>
      </c>
      <c r="B47" t="s">
        <v>355</v>
      </c>
    </row>
    <row r="48" spans="1:2" x14ac:dyDescent="0.25">
      <c r="A48" t="s">
        <v>356</v>
      </c>
      <c r="B48" t="s">
        <v>357</v>
      </c>
    </row>
    <row r="49" spans="1:2" x14ac:dyDescent="0.25">
      <c r="A49" t="s">
        <v>358</v>
      </c>
      <c r="B49" t="s">
        <v>359</v>
      </c>
    </row>
    <row r="50" spans="1:2" x14ac:dyDescent="0.25">
      <c r="A50" t="s">
        <v>360</v>
      </c>
      <c r="B50" t="s">
        <v>361</v>
      </c>
    </row>
    <row r="51" spans="1:2" x14ac:dyDescent="0.25">
      <c r="A51" t="s">
        <v>362</v>
      </c>
      <c r="B51" t="s">
        <v>363</v>
      </c>
    </row>
    <row r="52" spans="1:2" x14ac:dyDescent="0.25">
      <c r="A52" t="s">
        <v>364</v>
      </c>
      <c r="B52" t="s">
        <v>365</v>
      </c>
    </row>
    <row r="53" spans="1:2" x14ac:dyDescent="0.25">
      <c r="A53" t="s">
        <v>366</v>
      </c>
      <c r="B53" t="s">
        <v>367</v>
      </c>
    </row>
    <row r="54" spans="1:2" x14ac:dyDescent="0.25">
      <c r="A54" t="s">
        <v>368</v>
      </c>
    </row>
    <row r="55" spans="1:2" x14ac:dyDescent="0.25">
      <c r="A55" t="s">
        <v>369</v>
      </c>
      <c r="B55" t="s">
        <v>370</v>
      </c>
    </row>
    <row r="56" spans="1:2" x14ac:dyDescent="0.25">
      <c r="A56" t="s">
        <v>371</v>
      </c>
      <c r="B56" t="s">
        <v>372</v>
      </c>
    </row>
    <row r="57" spans="1:2" x14ac:dyDescent="0.25">
      <c r="A57" t="s">
        <v>373</v>
      </c>
      <c r="B57" t="s">
        <v>374</v>
      </c>
    </row>
    <row r="58" spans="1:2" x14ac:dyDescent="0.25">
      <c r="A58" t="s">
        <v>375</v>
      </c>
      <c r="B58" t="s">
        <v>376</v>
      </c>
    </row>
    <row r="59" spans="1:2" x14ac:dyDescent="0.25">
      <c r="A59" t="s">
        <v>377</v>
      </c>
      <c r="B59" t="s">
        <v>378</v>
      </c>
    </row>
    <row r="60" spans="1:2" x14ac:dyDescent="0.25">
      <c r="A60" t="s">
        <v>379</v>
      </c>
      <c r="B60" t="s">
        <v>380</v>
      </c>
    </row>
    <row r="61" spans="1:2" x14ac:dyDescent="0.25">
      <c r="A61" t="s">
        <v>385</v>
      </c>
      <c r="B61" t="s">
        <v>386</v>
      </c>
    </row>
    <row r="62" spans="1:2" x14ac:dyDescent="0.25">
      <c r="A62" t="s">
        <v>387</v>
      </c>
      <c r="B62" t="s">
        <v>388</v>
      </c>
    </row>
    <row r="63" spans="1:2" x14ac:dyDescent="0.25">
      <c r="A63" t="s">
        <v>390</v>
      </c>
    </row>
    <row r="64" spans="1:2" x14ac:dyDescent="0.25">
      <c r="A64" t="s">
        <v>392</v>
      </c>
    </row>
    <row r="65" spans="1:2" x14ac:dyDescent="0.25">
      <c r="A65" t="s">
        <v>393</v>
      </c>
    </row>
    <row r="66" spans="1:2" x14ac:dyDescent="0.25">
      <c r="A66" t="s">
        <v>394</v>
      </c>
      <c r="B66" t="s">
        <v>453</v>
      </c>
    </row>
    <row r="67" spans="1:2" x14ac:dyDescent="0.25">
      <c r="A67" t="s">
        <v>401</v>
      </c>
      <c r="B67" t="s">
        <v>402</v>
      </c>
    </row>
    <row r="68" spans="1:2" x14ac:dyDescent="0.25">
      <c r="A68" t="s">
        <v>403</v>
      </c>
      <c r="B68" t="s">
        <v>404</v>
      </c>
    </row>
    <row r="69" spans="1:2" x14ac:dyDescent="0.25">
      <c r="A69" t="s">
        <v>405</v>
      </c>
      <c r="B69" t="s">
        <v>406</v>
      </c>
    </row>
    <row r="70" spans="1:2" x14ac:dyDescent="0.25">
      <c r="A70" t="s">
        <v>407</v>
      </c>
    </row>
    <row r="71" spans="1:2" x14ac:dyDescent="0.25">
      <c r="A71" t="s">
        <v>408</v>
      </c>
      <c r="B71" t="s">
        <v>409</v>
      </c>
    </row>
    <row r="72" spans="1:2" x14ac:dyDescent="0.25">
      <c r="A72" t="s">
        <v>410</v>
      </c>
      <c r="B72" t="s">
        <v>411</v>
      </c>
    </row>
    <row r="73" spans="1:2" x14ac:dyDescent="0.25">
      <c r="A73" t="s">
        <v>412</v>
      </c>
      <c r="B73" t="s">
        <v>413</v>
      </c>
    </row>
    <row r="74" spans="1:2" x14ac:dyDescent="0.25">
      <c r="A74" t="s">
        <v>414</v>
      </c>
      <c r="B74" t="s">
        <v>415</v>
      </c>
    </row>
    <row r="75" spans="1:2" x14ac:dyDescent="0.25">
      <c r="A75" t="s">
        <v>416</v>
      </c>
      <c r="B75" t="s">
        <v>417</v>
      </c>
    </row>
    <row r="76" spans="1:2" x14ac:dyDescent="0.25">
      <c r="A76" t="s">
        <v>418</v>
      </c>
      <c r="B76" t="s">
        <v>419</v>
      </c>
    </row>
    <row r="77" spans="1:2" x14ac:dyDescent="0.25">
      <c r="A77" t="s">
        <v>420</v>
      </c>
      <c r="B77" t="s">
        <v>529</v>
      </c>
    </row>
    <row r="78" spans="1:2" x14ac:dyDescent="0.25">
      <c r="A78" t="s">
        <v>421</v>
      </c>
      <c r="B78" t="s">
        <v>422</v>
      </c>
    </row>
    <row r="79" spans="1:2" x14ac:dyDescent="0.25">
      <c r="A79" t="s">
        <v>423</v>
      </c>
      <c r="B79" t="s">
        <v>424</v>
      </c>
    </row>
    <row r="80" spans="1:2" x14ac:dyDescent="0.25">
      <c r="A80" t="s">
        <v>425</v>
      </c>
    </row>
    <row r="81" spans="1:2" x14ac:dyDescent="0.25">
      <c r="A81" t="s">
        <v>426</v>
      </c>
      <c r="B81" t="s">
        <v>427</v>
      </c>
    </row>
    <row r="82" spans="1:2" x14ac:dyDescent="0.25">
      <c r="A82" t="s">
        <v>436</v>
      </c>
      <c r="B82" t="s">
        <v>467</v>
      </c>
    </row>
    <row r="83" spans="1:2" x14ac:dyDescent="0.25">
      <c r="A83" t="s">
        <v>437</v>
      </c>
    </row>
    <row r="84" spans="1:2" x14ac:dyDescent="0.25">
      <c r="A84" t="s">
        <v>441</v>
      </c>
    </row>
    <row r="85" spans="1:2" x14ac:dyDescent="0.25">
      <c r="A85" t="s">
        <v>442</v>
      </c>
      <c r="B85" t="s">
        <v>443</v>
      </c>
    </row>
    <row r="86" spans="1:2" x14ac:dyDescent="0.25">
      <c r="A86" t="s">
        <v>444</v>
      </c>
      <c r="B86" t="s">
        <v>445</v>
      </c>
    </row>
    <row r="87" spans="1:2" x14ac:dyDescent="0.25">
      <c r="A87" t="s">
        <v>446</v>
      </c>
      <c r="B87" t="s">
        <v>447</v>
      </c>
    </row>
    <row r="88" spans="1:2" x14ac:dyDescent="0.25">
      <c r="A88" t="s">
        <v>454</v>
      </c>
    </row>
    <row r="89" spans="1:2" x14ac:dyDescent="0.25">
      <c r="A89" t="s">
        <v>455</v>
      </c>
    </row>
    <row r="90" spans="1:2" x14ac:dyDescent="0.25">
      <c r="A90" t="s">
        <v>456</v>
      </c>
    </row>
    <row r="91" spans="1:2" x14ac:dyDescent="0.25">
      <c r="A91" t="s">
        <v>457</v>
      </c>
    </row>
    <row r="92" spans="1:2" x14ac:dyDescent="0.25">
      <c r="A92" t="s">
        <v>461</v>
      </c>
      <c r="B92" t="s">
        <v>462</v>
      </c>
    </row>
    <row r="93" spans="1:2" x14ac:dyDescent="0.25">
      <c r="A93" t="s">
        <v>463</v>
      </c>
      <c r="B93" t="s">
        <v>464</v>
      </c>
    </row>
    <row r="94" spans="1:2" x14ac:dyDescent="0.25">
      <c r="A94" t="s">
        <v>465</v>
      </c>
      <c r="B94" t="s">
        <v>466</v>
      </c>
    </row>
    <row r="95" spans="1:2" x14ac:dyDescent="0.25">
      <c r="A95" t="s">
        <v>532</v>
      </c>
      <c r="B95" t="s">
        <v>533</v>
      </c>
    </row>
    <row r="96" spans="1:2" x14ac:dyDescent="0.25">
      <c r="A96" t="s">
        <v>534</v>
      </c>
      <c r="B96" t="s">
        <v>535</v>
      </c>
    </row>
    <row r="97" spans="1:2" x14ac:dyDescent="0.25">
      <c r="A97" t="s">
        <v>536</v>
      </c>
      <c r="B97" t="s">
        <v>537</v>
      </c>
    </row>
    <row r="98" spans="1:2" x14ac:dyDescent="0.25">
      <c r="A98" t="s">
        <v>538</v>
      </c>
      <c r="B98" t="s">
        <v>539</v>
      </c>
    </row>
    <row r="99" spans="1:2" x14ac:dyDescent="0.25">
      <c r="A99" t="s">
        <v>540</v>
      </c>
      <c r="B99" t="s">
        <v>541</v>
      </c>
    </row>
    <row r="100" spans="1:2" x14ac:dyDescent="0.25">
      <c r="A100" t="s">
        <v>542</v>
      </c>
      <c r="B100" t="s">
        <v>543</v>
      </c>
    </row>
    <row r="101" spans="1:2" x14ac:dyDescent="0.25">
      <c r="A101" t="s">
        <v>544</v>
      </c>
      <c r="B101" t="s">
        <v>545</v>
      </c>
    </row>
    <row r="102" spans="1:2" x14ac:dyDescent="0.25">
      <c r="A102" t="s">
        <v>546</v>
      </c>
      <c r="B102" t="s">
        <v>547</v>
      </c>
    </row>
    <row r="103" spans="1:2" x14ac:dyDescent="0.25">
      <c r="A103" t="s">
        <v>548</v>
      </c>
      <c r="B103" t="s">
        <v>549</v>
      </c>
    </row>
    <row r="104" spans="1:2" x14ac:dyDescent="0.25">
      <c r="A104" t="s">
        <v>550</v>
      </c>
      <c r="B104" t="s">
        <v>551</v>
      </c>
    </row>
    <row r="105" spans="1:2" x14ac:dyDescent="0.25">
      <c r="A105" t="s">
        <v>552</v>
      </c>
      <c r="B105" t="s">
        <v>553</v>
      </c>
    </row>
    <row r="106" spans="1:2" x14ac:dyDescent="0.25">
      <c r="A106" t="s">
        <v>554</v>
      </c>
      <c r="B106" t="s">
        <v>555</v>
      </c>
    </row>
    <row r="107" spans="1:2" x14ac:dyDescent="0.25">
      <c r="A107" t="s">
        <v>556</v>
      </c>
      <c r="B107" t="s">
        <v>557</v>
      </c>
    </row>
    <row r="108" spans="1:2" x14ac:dyDescent="0.25">
      <c r="A108" t="s">
        <v>558</v>
      </c>
      <c r="B108" t="s">
        <v>559</v>
      </c>
    </row>
    <row r="109" spans="1:2" x14ac:dyDescent="0.25">
      <c r="A109" t="s">
        <v>560</v>
      </c>
      <c r="B109" t="s">
        <v>561</v>
      </c>
    </row>
    <row r="110" spans="1:2" x14ac:dyDescent="0.25">
      <c r="A110" t="s">
        <v>562</v>
      </c>
      <c r="B110" t="s">
        <v>563</v>
      </c>
    </row>
    <row r="111" spans="1:2" x14ac:dyDescent="0.25">
      <c r="A111" t="s">
        <v>564</v>
      </c>
      <c r="B111" t="s">
        <v>565</v>
      </c>
    </row>
    <row r="112" spans="1:2" x14ac:dyDescent="0.25">
      <c r="A112" t="s">
        <v>566</v>
      </c>
      <c r="B112" t="s">
        <v>567</v>
      </c>
    </row>
    <row r="113" spans="1:2" x14ac:dyDescent="0.25">
      <c r="A113" t="s">
        <v>568</v>
      </c>
      <c r="B113" t="s">
        <v>569</v>
      </c>
    </row>
    <row r="114" spans="1:2" x14ac:dyDescent="0.25">
      <c r="A114" t="s">
        <v>570</v>
      </c>
      <c r="B114" t="s">
        <v>571</v>
      </c>
    </row>
    <row r="115" spans="1:2" x14ac:dyDescent="0.25">
      <c r="A115" t="s">
        <v>572</v>
      </c>
      <c r="B115" t="s">
        <v>573</v>
      </c>
    </row>
    <row r="116" spans="1:2" x14ac:dyDescent="0.25">
      <c r="A116" t="s">
        <v>574</v>
      </c>
      <c r="B116" t="s">
        <v>575</v>
      </c>
    </row>
    <row r="117" spans="1:2" x14ac:dyDescent="0.25">
      <c r="A117" t="s">
        <v>576</v>
      </c>
      <c r="B117" t="s">
        <v>577</v>
      </c>
    </row>
    <row r="118" spans="1:2" x14ac:dyDescent="0.25">
      <c r="A118" t="s">
        <v>578</v>
      </c>
      <c r="B118" t="s">
        <v>579</v>
      </c>
    </row>
    <row r="119" spans="1:2" x14ac:dyDescent="0.25">
      <c r="A119" t="s">
        <v>580</v>
      </c>
      <c r="B119" t="s">
        <v>581</v>
      </c>
    </row>
    <row r="120" spans="1:2" x14ac:dyDescent="0.25">
      <c r="A120" t="s">
        <v>582</v>
      </c>
      <c r="B120" t="s">
        <v>583</v>
      </c>
    </row>
    <row r="121" spans="1:2" x14ac:dyDescent="0.25">
      <c r="A121" t="s">
        <v>584</v>
      </c>
      <c r="B121" t="s">
        <v>585</v>
      </c>
    </row>
    <row r="122" spans="1:2" x14ac:dyDescent="0.25">
      <c r="A122" t="s">
        <v>586</v>
      </c>
      <c r="B122" t="s">
        <v>587</v>
      </c>
    </row>
    <row r="123" spans="1:2" x14ac:dyDescent="0.25">
      <c r="A123" t="s">
        <v>588</v>
      </c>
      <c r="B123" t="s">
        <v>589</v>
      </c>
    </row>
    <row r="124" spans="1:2" x14ac:dyDescent="0.25">
      <c r="A124" t="s">
        <v>590</v>
      </c>
      <c r="B124" t="s">
        <v>591</v>
      </c>
    </row>
    <row r="125" spans="1:2" x14ac:dyDescent="0.25">
      <c r="A125" t="s">
        <v>592</v>
      </c>
      <c r="B125" t="s">
        <v>593</v>
      </c>
    </row>
    <row r="126" spans="1:2" x14ac:dyDescent="0.25">
      <c r="A126" t="s">
        <v>594</v>
      </c>
      <c r="B126" t="s">
        <v>595</v>
      </c>
    </row>
    <row r="127" spans="1:2" x14ac:dyDescent="0.25">
      <c r="A127" t="s">
        <v>596</v>
      </c>
      <c r="B127" t="s">
        <v>597</v>
      </c>
    </row>
    <row r="128" spans="1:2" x14ac:dyDescent="0.25">
      <c r="A128" t="s">
        <v>598</v>
      </c>
      <c r="B128" t="s">
        <v>599</v>
      </c>
    </row>
    <row r="129" spans="1:2" x14ac:dyDescent="0.25">
      <c r="A129" t="s">
        <v>600</v>
      </c>
      <c r="B129" t="s">
        <v>601</v>
      </c>
    </row>
    <row r="130" spans="1:2" x14ac:dyDescent="0.25">
      <c r="A130" t="s">
        <v>602</v>
      </c>
      <c r="B130" t="s">
        <v>603</v>
      </c>
    </row>
    <row r="131" spans="1:2" x14ac:dyDescent="0.25">
      <c r="A131" t="s">
        <v>604</v>
      </c>
      <c r="B131" t="s">
        <v>605</v>
      </c>
    </row>
    <row r="132" spans="1:2" x14ac:dyDescent="0.25">
      <c r="A132" t="s">
        <v>606</v>
      </c>
      <c r="B132" t="s">
        <v>607</v>
      </c>
    </row>
    <row r="133" spans="1:2" x14ac:dyDescent="0.25">
      <c r="A133" t="s">
        <v>608</v>
      </c>
      <c r="B133" t="s">
        <v>609</v>
      </c>
    </row>
    <row r="134" spans="1:2" x14ac:dyDescent="0.25">
      <c r="A134" t="s">
        <v>610</v>
      </c>
      <c r="B134" t="s">
        <v>611</v>
      </c>
    </row>
    <row r="135" spans="1:2" x14ac:dyDescent="0.25">
      <c r="A135" t="s">
        <v>612</v>
      </c>
      <c r="B135" t="s">
        <v>613</v>
      </c>
    </row>
    <row r="136" spans="1:2" x14ac:dyDescent="0.25">
      <c r="A136" t="s">
        <v>614</v>
      </c>
      <c r="B136" t="s">
        <v>615</v>
      </c>
    </row>
    <row r="137" spans="1:2" x14ac:dyDescent="0.25">
      <c r="A137" t="s">
        <v>616</v>
      </c>
      <c r="B137" t="s">
        <v>617</v>
      </c>
    </row>
    <row r="138" spans="1:2" x14ac:dyDescent="0.25">
      <c r="A138" t="s">
        <v>618</v>
      </c>
      <c r="B138" t="s">
        <v>619</v>
      </c>
    </row>
    <row r="139" spans="1:2" x14ac:dyDescent="0.25">
      <c r="A139" t="s">
        <v>620</v>
      </c>
      <c r="B139" t="s">
        <v>621</v>
      </c>
    </row>
    <row r="140" spans="1:2" x14ac:dyDescent="0.25">
      <c r="A140" t="s">
        <v>622</v>
      </c>
      <c r="B140" t="s">
        <v>623</v>
      </c>
    </row>
    <row r="141" spans="1:2" x14ac:dyDescent="0.25">
      <c r="A141" t="s">
        <v>624</v>
      </c>
      <c r="B141" t="s">
        <v>625</v>
      </c>
    </row>
    <row r="142" spans="1:2" x14ac:dyDescent="0.25">
      <c r="A142" t="s">
        <v>626</v>
      </c>
      <c r="B142" t="s">
        <v>627</v>
      </c>
    </row>
    <row r="143" spans="1:2" x14ac:dyDescent="0.25">
      <c r="A143" t="s">
        <v>628</v>
      </c>
      <c r="B143" t="s">
        <v>629</v>
      </c>
    </row>
    <row r="144" spans="1:2" x14ac:dyDescent="0.25">
      <c r="A144" t="s">
        <v>630</v>
      </c>
      <c r="B144" t="s">
        <v>631</v>
      </c>
    </row>
    <row r="145" spans="1:2" x14ac:dyDescent="0.25">
      <c r="A145" t="s">
        <v>632</v>
      </c>
      <c r="B145" t="s">
        <v>633</v>
      </c>
    </row>
    <row r="146" spans="1:2" x14ac:dyDescent="0.25">
      <c r="A146" t="s">
        <v>634</v>
      </c>
      <c r="B146" t="s">
        <v>635</v>
      </c>
    </row>
    <row r="147" spans="1:2" x14ac:dyDescent="0.25">
      <c r="A147" t="s">
        <v>636</v>
      </c>
      <c r="B147" t="s">
        <v>637</v>
      </c>
    </row>
    <row r="148" spans="1:2" x14ac:dyDescent="0.25">
      <c r="A148" t="s">
        <v>638</v>
      </c>
      <c r="B148" t="s">
        <v>639</v>
      </c>
    </row>
    <row r="149" spans="1:2" x14ac:dyDescent="0.25">
      <c r="A149" t="s">
        <v>640</v>
      </c>
      <c r="B149" t="s">
        <v>641</v>
      </c>
    </row>
    <row r="150" spans="1:2" x14ac:dyDescent="0.25">
      <c r="A150" t="s">
        <v>642</v>
      </c>
      <c r="B150" t="s">
        <v>643</v>
      </c>
    </row>
    <row r="151" spans="1:2" x14ac:dyDescent="0.25">
      <c r="A151" t="s">
        <v>644</v>
      </c>
      <c r="B151" t="s">
        <v>645</v>
      </c>
    </row>
    <row r="152" spans="1:2" x14ac:dyDescent="0.25">
      <c r="A152" t="s">
        <v>646</v>
      </c>
      <c r="B152" t="s">
        <v>647</v>
      </c>
    </row>
    <row r="153" spans="1:2" x14ac:dyDescent="0.25">
      <c r="A153" t="s">
        <v>648</v>
      </c>
      <c r="B153" t="s">
        <v>649</v>
      </c>
    </row>
    <row r="154" spans="1:2" x14ac:dyDescent="0.25">
      <c r="A154" t="s">
        <v>650</v>
      </c>
      <c r="B154" t="s">
        <v>651</v>
      </c>
    </row>
    <row r="155" spans="1:2" x14ac:dyDescent="0.25">
      <c r="A155" t="s">
        <v>652</v>
      </c>
      <c r="B155" t="s">
        <v>653</v>
      </c>
    </row>
    <row r="156" spans="1:2" x14ac:dyDescent="0.25">
      <c r="A156" t="s">
        <v>654</v>
      </c>
      <c r="B156" t="s">
        <v>655</v>
      </c>
    </row>
    <row r="157" spans="1:2" x14ac:dyDescent="0.25">
      <c r="A157" t="s">
        <v>656</v>
      </c>
      <c r="B157" t="s">
        <v>657</v>
      </c>
    </row>
    <row r="158" spans="1:2" x14ac:dyDescent="0.25">
      <c r="A158" t="s">
        <v>658</v>
      </c>
      <c r="B158" t="s">
        <v>659</v>
      </c>
    </row>
    <row r="159" spans="1:2" x14ac:dyDescent="0.25">
      <c r="A159" t="s">
        <v>660</v>
      </c>
      <c r="B159" t="s">
        <v>661</v>
      </c>
    </row>
    <row r="160" spans="1:2" x14ac:dyDescent="0.25">
      <c r="A160" t="s">
        <v>662</v>
      </c>
      <c r="B160" t="s">
        <v>663</v>
      </c>
    </row>
    <row r="161" spans="1:2" x14ac:dyDescent="0.25">
      <c r="A161" t="s">
        <v>664</v>
      </c>
      <c r="B161" t="s">
        <v>665</v>
      </c>
    </row>
    <row r="162" spans="1:2" x14ac:dyDescent="0.25">
      <c r="A162" t="s">
        <v>666</v>
      </c>
      <c r="B162" t="s">
        <v>667</v>
      </c>
    </row>
    <row r="163" spans="1:2" x14ac:dyDescent="0.25">
      <c r="A163" t="s">
        <v>668</v>
      </c>
      <c r="B163" t="s">
        <v>669</v>
      </c>
    </row>
    <row r="164" spans="1:2" x14ac:dyDescent="0.25">
      <c r="A164" t="s">
        <v>670</v>
      </c>
      <c r="B164" t="s">
        <v>671</v>
      </c>
    </row>
    <row r="165" spans="1:2" x14ac:dyDescent="0.25">
      <c r="A165" t="s">
        <v>672</v>
      </c>
      <c r="B165" t="s">
        <v>673</v>
      </c>
    </row>
    <row r="166" spans="1:2" x14ac:dyDescent="0.25">
      <c r="A166" t="s">
        <v>674</v>
      </c>
      <c r="B166" t="s">
        <v>675</v>
      </c>
    </row>
    <row r="167" spans="1:2" x14ac:dyDescent="0.25">
      <c r="A167" t="s">
        <v>676</v>
      </c>
      <c r="B167" t="s">
        <v>677</v>
      </c>
    </row>
    <row r="168" spans="1:2" x14ac:dyDescent="0.25">
      <c r="A168" t="s">
        <v>678</v>
      </c>
    </row>
    <row r="169" spans="1:2" x14ac:dyDescent="0.25">
      <c r="A169" t="s">
        <v>680</v>
      </c>
      <c r="B169" t="s">
        <v>681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25"/>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 min="48" max="48" width="10.5703125" bestFit="1" customWidth="1"/>
    <col min="49" max="50" width="16" bestFit="1" customWidth="1"/>
    <col min="52" max="53" width="13.28515625" bestFit="1" customWidth="1"/>
    <col min="54" max="56" width="18.42578125" bestFit="1" customWidth="1"/>
    <col min="57" max="59" width="13.28515625" bestFit="1" customWidth="1"/>
    <col min="60" max="65" width="18.42578125" bestFit="1" customWidth="1"/>
    <col min="66" max="68" width="13.28515625" bestFit="1" customWidth="1"/>
    <col min="69" max="74" width="18.42578125" bestFit="1" customWidth="1"/>
    <col min="75" max="77" width="13.28515625" bestFit="1" customWidth="1"/>
    <col min="78" max="101" width="18.42578125" bestFit="1" customWidth="1"/>
    <col min="102" max="113" width="13.28515625" bestFit="1" customWidth="1"/>
    <col min="114" max="137" width="18.42578125" bestFit="1" customWidth="1"/>
    <col min="138" max="149" width="13.28515625" bestFit="1" customWidth="1"/>
    <col min="150" max="173" width="18.42578125" bestFit="1" customWidth="1"/>
    <col min="174" max="185" width="13.28515625" bestFit="1" customWidth="1"/>
    <col min="186" max="217" width="18.42578125" bestFit="1" customWidth="1"/>
    <col min="219" max="219" width="13.28515625" bestFit="1" customWidth="1"/>
    <col min="221" max="221" width="13.28515625" bestFit="1" customWidth="1"/>
  </cols>
  <sheetData>
    <row r="1" spans="1:221" x14ac:dyDescent="0.25">
      <c r="A1" s="158" t="s">
        <v>183</v>
      </c>
      <c r="B1" s="158" t="s">
        <v>224</v>
      </c>
      <c r="C1" s="158" t="s">
        <v>224</v>
      </c>
      <c r="D1" s="158" t="s">
        <v>224</v>
      </c>
      <c r="E1" s="158" t="s">
        <v>224</v>
      </c>
      <c r="F1" s="158" t="s">
        <v>224</v>
      </c>
      <c r="G1" s="158" t="s">
        <v>224</v>
      </c>
      <c r="H1" s="158" t="s">
        <v>224</v>
      </c>
      <c r="I1" s="158" t="s">
        <v>224</v>
      </c>
      <c r="J1" s="158" t="s">
        <v>224</v>
      </c>
      <c r="K1" s="158" t="s">
        <v>224</v>
      </c>
      <c r="L1" s="158" t="s">
        <v>224</v>
      </c>
      <c r="M1" s="158" t="s">
        <v>224</v>
      </c>
      <c r="N1" s="158" t="s">
        <v>224</v>
      </c>
      <c r="O1" s="158" t="s">
        <v>224</v>
      </c>
      <c r="P1" s="158" t="s">
        <v>224</v>
      </c>
      <c r="Q1" s="158" t="s">
        <v>224</v>
      </c>
      <c r="R1" s="158" t="s">
        <v>224</v>
      </c>
      <c r="S1" s="158" t="s">
        <v>224</v>
      </c>
      <c r="T1" s="158" t="s">
        <v>224</v>
      </c>
      <c r="U1" s="158" t="s">
        <v>224</v>
      </c>
      <c r="V1" s="158" t="s">
        <v>224</v>
      </c>
      <c r="W1" s="158" t="s">
        <v>224</v>
      </c>
      <c r="X1" s="158" t="s">
        <v>224</v>
      </c>
      <c r="Y1" s="158" t="s">
        <v>224</v>
      </c>
      <c r="Z1" s="158" t="s">
        <v>224</v>
      </c>
      <c r="AA1" s="158" t="s">
        <v>224</v>
      </c>
      <c r="AB1" s="158" t="s">
        <v>224</v>
      </c>
      <c r="AC1" s="158" t="s">
        <v>224</v>
      </c>
      <c r="AD1" s="158" t="s">
        <v>224</v>
      </c>
      <c r="AE1" s="158" t="s">
        <v>224</v>
      </c>
      <c r="AF1" s="158" t="s">
        <v>224</v>
      </c>
      <c r="AG1" s="158" t="s">
        <v>224</v>
      </c>
      <c r="AH1" s="158" t="s">
        <v>224</v>
      </c>
      <c r="AI1" s="158" t="s">
        <v>224</v>
      </c>
      <c r="AJ1" s="158" t="s">
        <v>224</v>
      </c>
      <c r="AK1" s="158" t="s">
        <v>224</v>
      </c>
      <c r="AL1" s="158" t="s">
        <v>224</v>
      </c>
      <c r="AM1" s="158" t="s">
        <v>224</v>
      </c>
      <c r="AN1" s="158" t="s">
        <v>224</v>
      </c>
      <c r="AO1" s="158" t="s">
        <v>224</v>
      </c>
      <c r="AP1" s="158" t="s">
        <v>224</v>
      </c>
      <c r="AQ1" s="158" t="s">
        <v>224</v>
      </c>
      <c r="AR1" s="158" t="s">
        <v>224</v>
      </c>
      <c r="AS1" s="158" t="s">
        <v>224</v>
      </c>
      <c r="AT1" s="158" t="s">
        <v>224</v>
      </c>
      <c r="AU1" s="158" t="s">
        <v>224</v>
      </c>
      <c r="AV1" s="158" t="s">
        <v>458</v>
      </c>
      <c r="AW1" s="158" t="s">
        <v>458</v>
      </c>
      <c r="AX1" s="158" t="s">
        <v>458</v>
      </c>
      <c r="AY1" t="s">
        <v>23</v>
      </c>
      <c r="AZ1" s="444" t="s">
        <v>23</v>
      </c>
      <c r="BA1" s="158" t="s">
        <v>224</v>
      </c>
      <c r="BB1" s="158" t="s">
        <v>224</v>
      </c>
      <c r="BC1" s="158" t="s">
        <v>224</v>
      </c>
      <c r="BD1" s="158" t="s">
        <v>224</v>
      </c>
      <c r="BE1" s="158" t="s">
        <v>224</v>
      </c>
      <c r="BF1" s="158" t="s">
        <v>224</v>
      </c>
      <c r="BG1" s="158" t="s">
        <v>224</v>
      </c>
      <c r="BH1" s="158" t="s">
        <v>224</v>
      </c>
      <c r="BI1" s="158" t="s">
        <v>224</v>
      </c>
      <c r="BJ1" s="158" t="s">
        <v>224</v>
      </c>
      <c r="BK1" s="158" t="s">
        <v>224</v>
      </c>
      <c r="BL1" s="158" t="s">
        <v>224</v>
      </c>
      <c r="BM1" s="158" t="s">
        <v>224</v>
      </c>
      <c r="BN1" s="158" t="s">
        <v>224</v>
      </c>
      <c r="BO1" s="158" t="s">
        <v>224</v>
      </c>
      <c r="BP1" s="158" t="s">
        <v>224</v>
      </c>
      <c r="BQ1" s="158" t="s">
        <v>224</v>
      </c>
      <c r="BR1" s="158" t="s">
        <v>224</v>
      </c>
      <c r="BS1" s="158" t="s">
        <v>224</v>
      </c>
      <c r="BT1" s="158" t="s">
        <v>224</v>
      </c>
      <c r="BU1" s="158" t="s">
        <v>224</v>
      </c>
      <c r="BV1" s="158" t="s">
        <v>224</v>
      </c>
      <c r="BW1" s="158" t="s">
        <v>224</v>
      </c>
      <c r="BX1" s="158" t="s">
        <v>224</v>
      </c>
      <c r="BY1" s="158" t="s">
        <v>224</v>
      </c>
      <c r="BZ1" s="158" t="s">
        <v>224</v>
      </c>
      <c r="CA1" s="158" t="s">
        <v>224</v>
      </c>
      <c r="CB1" s="158" t="s">
        <v>224</v>
      </c>
      <c r="CC1" s="158" t="s">
        <v>224</v>
      </c>
      <c r="CD1" s="158" t="s">
        <v>224</v>
      </c>
      <c r="CE1" s="158" t="s">
        <v>224</v>
      </c>
      <c r="CF1" s="158" t="s">
        <v>224</v>
      </c>
      <c r="CG1" s="158" t="s">
        <v>224</v>
      </c>
      <c r="CH1" s="158" t="s">
        <v>224</v>
      </c>
      <c r="CI1" s="158" t="s">
        <v>224</v>
      </c>
      <c r="CJ1" s="158" t="s">
        <v>224</v>
      </c>
      <c r="CK1" s="158" t="s">
        <v>224</v>
      </c>
      <c r="CL1" s="158" t="s">
        <v>224</v>
      </c>
      <c r="CM1" s="158" t="s">
        <v>224</v>
      </c>
      <c r="CN1" s="158" t="s">
        <v>224</v>
      </c>
      <c r="CO1" s="158" t="s">
        <v>224</v>
      </c>
      <c r="CP1" s="158" t="s">
        <v>224</v>
      </c>
      <c r="CQ1" s="158" t="s">
        <v>224</v>
      </c>
      <c r="CR1" s="158" t="s">
        <v>224</v>
      </c>
      <c r="CS1" s="158" t="s">
        <v>224</v>
      </c>
      <c r="CT1" s="158" t="s">
        <v>224</v>
      </c>
      <c r="CU1" s="158" t="s">
        <v>224</v>
      </c>
      <c r="CV1" s="158" t="s">
        <v>224</v>
      </c>
      <c r="CW1" s="158" t="s">
        <v>224</v>
      </c>
      <c r="CX1" s="158" t="s">
        <v>224</v>
      </c>
      <c r="CY1" s="158" t="s">
        <v>224</v>
      </c>
      <c r="CZ1" s="158" t="s">
        <v>224</v>
      </c>
      <c r="DA1" s="158" t="s">
        <v>224</v>
      </c>
      <c r="DB1" s="158" t="s">
        <v>224</v>
      </c>
      <c r="DC1" s="158" t="s">
        <v>224</v>
      </c>
      <c r="DD1" s="158" t="s">
        <v>224</v>
      </c>
      <c r="DE1" s="158" t="s">
        <v>224</v>
      </c>
      <c r="DF1" s="158" t="s">
        <v>224</v>
      </c>
      <c r="DG1" s="158" t="s">
        <v>224</v>
      </c>
      <c r="DH1" s="158" t="s">
        <v>224</v>
      </c>
      <c r="DI1" s="158" t="s">
        <v>224</v>
      </c>
      <c r="DJ1" s="158" t="s">
        <v>224</v>
      </c>
      <c r="DK1" s="158" t="s">
        <v>224</v>
      </c>
      <c r="DL1" s="158" t="s">
        <v>224</v>
      </c>
      <c r="DM1" s="158" t="s">
        <v>224</v>
      </c>
      <c r="DN1" s="158" t="s">
        <v>224</v>
      </c>
      <c r="DO1" s="158" t="s">
        <v>224</v>
      </c>
      <c r="DP1" s="158" t="s">
        <v>224</v>
      </c>
      <c r="DQ1" s="158" t="s">
        <v>224</v>
      </c>
      <c r="DR1" s="158" t="s">
        <v>224</v>
      </c>
      <c r="DS1" s="158" t="s">
        <v>224</v>
      </c>
      <c r="DT1" s="158" t="s">
        <v>224</v>
      </c>
      <c r="DU1" s="158" t="s">
        <v>224</v>
      </c>
      <c r="DV1" s="158" t="s">
        <v>224</v>
      </c>
      <c r="DW1" s="158" t="s">
        <v>224</v>
      </c>
      <c r="DX1" s="158" t="s">
        <v>224</v>
      </c>
      <c r="DY1" s="158" t="s">
        <v>224</v>
      </c>
      <c r="DZ1" s="158" t="s">
        <v>224</v>
      </c>
      <c r="EA1" s="158" t="s">
        <v>224</v>
      </c>
      <c r="EB1" s="158" t="s">
        <v>224</v>
      </c>
      <c r="EC1" s="158" t="s">
        <v>224</v>
      </c>
      <c r="ED1" s="158" t="s">
        <v>224</v>
      </c>
      <c r="EE1" s="158" t="s">
        <v>224</v>
      </c>
      <c r="EF1" s="158" t="s">
        <v>224</v>
      </c>
      <c r="EG1" s="158" t="s">
        <v>224</v>
      </c>
      <c r="EH1" s="158" t="s">
        <v>224</v>
      </c>
      <c r="EI1" s="158" t="s">
        <v>224</v>
      </c>
      <c r="EJ1" s="158" t="s">
        <v>224</v>
      </c>
      <c r="EK1" s="158" t="s">
        <v>224</v>
      </c>
      <c r="EL1" s="158" t="s">
        <v>224</v>
      </c>
      <c r="EM1" s="158" t="s">
        <v>224</v>
      </c>
      <c r="EN1" s="158" t="s">
        <v>224</v>
      </c>
      <c r="EO1" s="158" t="s">
        <v>224</v>
      </c>
      <c r="EP1" s="158" t="s">
        <v>224</v>
      </c>
      <c r="EQ1" s="158" t="s">
        <v>224</v>
      </c>
      <c r="ER1" s="158" t="s">
        <v>224</v>
      </c>
      <c r="ES1" s="158" t="s">
        <v>224</v>
      </c>
      <c r="ET1" s="158" t="s">
        <v>224</v>
      </c>
      <c r="EU1" s="158" t="s">
        <v>224</v>
      </c>
      <c r="EV1" s="158" t="s">
        <v>224</v>
      </c>
      <c r="EW1" s="158" t="s">
        <v>224</v>
      </c>
      <c r="EX1" s="158" t="s">
        <v>224</v>
      </c>
      <c r="EY1" s="158" t="s">
        <v>224</v>
      </c>
      <c r="EZ1" s="158" t="s">
        <v>224</v>
      </c>
      <c r="FA1" s="158" t="s">
        <v>224</v>
      </c>
      <c r="FB1" s="158" t="s">
        <v>224</v>
      </c>
      <c r="FC1" s="158" t="s">
        <v>224</v>
      </c>
      <c r="FD1" s="158" t="s">
        <v>224</v>
      </c>
      <c r="FE1" s="158" t="s">
        <v>224</v>
      </c>
      <c r="FF1" s="158" t="s">
        <v>224</v>
      </c>
      <c r="FG1" s="158" t="s">
        <v>224</v>
      </c>
      <c r="FH1" s="158" t="s">
        <v>224</v>
      </c>
      <c r="FI1" s="158" t="s">
        <v>224</v>
      </c>
      <c r="FJ1" s="158" t="s">
        <v>224</v>
      </c>
      <c r="FK1" s="158" t="s">
        <v>224</v>
      </c>
      <c r="FL1" s="158" t="s">
        <v>224</v>
      </c>
      <c r="FM1" s="158" t="s">
        <v>224</v>
      </c>
      <c r="FN1" s="158" t="s">
        <v>224</v>
      </c>
      <c r="FO1" s="158" t="s">
        <v>224</v>
      </c>
      <c r="FP1" s="158" t="s">
        <v>224</v>
      </c>
      <c r="FQ1" s="158" t="s">
        <v>224</v>
      </c>
      <c r="FR1" s="158" t="s">
        <v>224</v>
      </c>
      <c r="FS1" s="158" t="s">
        <v>224</v>
      </c>
      <c r="FT1" s="158" t="s">
        <v>224</v>
      </c>
      <c r="FU1" s="158" t="s">
        <v>224</v>
      </c>
      <c r="FV1" s="158" t="s">
        <v>224</v>
      </c>
      <c r="FW1" s="158" t="s">
        <v>224</v>
      </c>
      <c r="FX1" s="158" t="s">
        <v>224</v>
      </c>
      <c r="FY1" s="158" t="s">
        <v>224</v>
      </c>
      <c r="FZ1" s="158" t="s">
        <v>224</v>
      </c>
      <c r="GA1" s="158" t="s">
        <v>224</v>
      </c>
      <c r="GB1" s="158" t="s">
        <v>224</v>
      </c>
      <c r="GC1" s="158" t="s">
        <v>224</v>
      </c>
      <c r="GD1" s="158" t="s">
        <v>224</v>
      </c>
      <c r="GE1" s="158" t="s">
        <v>224</v>
      </c>
      <c r="GF1" s="158" t="s">
        <v>224</v>
      </c>
      <c r="GG1" s="158" t="s">
        <v>224</v>
      </c>
      <c r="GH1" s="158" t="s">
        <v>224</v>
      </c>
      <c r="GI1" s="158" t="s">
        <v>224</v>
      </c>
      <c r="GJ1" s="158" t="s">
        <v>224</v>
      </c>
      <c r="GK1" s="158" t="s">
        <v>224</v>
      </c>
      <c r="GL1" s="158" t="s">
        <v>224</v>
      </c>
      <c r="GM1" s="158" t="s">
        <v>224</v>
      </c>
      <c r="GN1" s="158" t="s">
        <v>224</v>
      </c>
      <c r="GO1" s="158" t="s">
        <v>224</v>
      </c>
      <c r="GP1" s="158" t="s">
        <v>224</v>
      </c>
      <c r="GQ1" s="158" t="s">
        <v>224</v>
      </c>
      <c r="GR1" s="158" t="s">
        <v>224</v>
      </c>
      <c r="GS1" s="158" t="s">
        <v>224</v>
      </c>
      <c r="GT1" s="158" t="s">
        <v>224</v>
      </c>
      <c r="GU1" s="158" t="s">
        <v>224</v>
      </c>
      <c r="GV1" s="158" t="s">
        <v>224</v>
      </c>
      <c r="GW1" s="158" t="s">
        <v>224</v>
      </c>
      <c r="GX1" s="158" t="s">
        <v>224</v>
      </c>
      <c r="GY1" s="158" t="s">
        <v>224</v>
      </c>
      <c r="GZ1" s="158" t="s">
        <v>224</v>
      </c>
      <c r="HA1" s="158" t="s">
        <v>224</v>
      </c>
      <c r="HB1" s="158" t="s">
        <v>224</v>
      </c>
      <c r="HC1" s="158" t="s">
        <v>224</v>
      </c>
      <c r="HD1" s="158" t="s">
        <v>224</v>
      </c>
      <c r="HE1" s="158" t="s">
        <v>224</v>
      </c>
      <c r="HF1" s="158" t="s">
        <v>224</v>
      </c>
      <c r="HG1" s="158" t="s">
        <v>224</v>
      </c>
      <c r="HH1" s="158" t="s">
        <v>224</v>
      </c>
      <c r="HI1" s="158" t="s">
        <v>224</v>
      </c>
      <c r="HJ1" t="s">
        <v>23</v>
      </c>
      <c r="HK1" s="444" t="s">
        <v>23</v>
      </c>
      <c r="HL1" t="s">
        <v>23</v>
      </c>
      <c r="HM1" s="444" t="s">
        <v>23</v>
      </c>
    </row>
    <row r="2" spans="1:221" x14ac:dyDescent="0.25">
      <c r="A2" s="158" t="s">
        <v>184</v>
      </c>
      <c r="B2" s="158" t="s">
        <v>162</v>
      </c>
      <c r="C2" s="158" t="s">
        <v>162</v>
      </c>
      <c r="D2" s="158" t="s">
        <v>226</v>
      </c>
      <c r="E2" s="158" t="s">
        <v>226</v>
      </c>
      <c r="F2" s="158" t="s">
        <v>226</v>
      </c>
      <c r="G2" s="158" t="s">
        <v>226</v>
      </c>
      <c r="H2" s="158" t="s">
        <v>226</v>
      </c>
      <c r="I2" s="158" t="s">
        <v>226</v>
      </c>
      <c r="J2" s="158" t="s">
        <v>226</v>
      </c>
      <c r="K2" s="158" t="s">
        <v>226</v>
      </c>
      <c r="L2" s="158" t="s">
        <v>162</v>
      </c>
      <c r="M2" s="158" t="s">
        <v>162</v>
      </c>
      <c r="N2" s="158" t="s">
        <v>161</v>
      </c>
      <c r="O2" s="158" t="s">
        <v>161</v>
      </c>
      <c r="P2" s="158" t="s">
        <v>226</v>
      </c>
      <c r="Q2" s="158" t="s">
        <v>226</v>
      </c>
      <c r="R2" s="158" t="s">
        <v>162</v>
      </c>
      <c r="S2" s="158" t="s">
        <v>162</v>
      </c>
      <c r="T2" s="158" t="s">
        <v>162</v>
      </c>
      <c r="U2" s="158" t="s">
        <v>162</v>
      </c>
      <c r="V2" s="158" t="s">
        <v>161</v>
      </c>
      <c r="W2" s="158" t="s">
        <v>161</v>
      </c>
      <c r="X2" s="158" t="s">
        <v>161</v>
      </c>
      <c r="Y2" s="158" t="s">
        <v>161</v>
      </c>
      <c r="Z2" s="158" t="s">
        <v>161</v>
      </c>
      <c r="AA2" s="158" t="s">
        <v>161</v>
      </c>
      <c r="AB2" s="158" t="s">
        <v>168</v>
      </c>
      <c r="AC2" s="158" t="s">
        <v>168</v>
      </c>
      <c r="AD2" s="158" t="s">
        <v>168</v>
      </c>
      <c r="AE2" s="158" t="s">
        <v>168</v>
      </c>
      <c r="AF2" s="158" t="s">
        <v>168</v>
      </c>
      <c r="AG2" s="158" t="s">
        <v>168</v>
      </c>
      <c r="AH2" s="158" t="s">
        <v>164</v>
      </c>
      <c r="AI2" s="158" t="s">
        <v>164</v>
      </c>
      <c r="AJ2" s="158" t="s">
        <v>164</v>
      </c>
      <c r="AK2" s="158" t="s">
        <v>164</v>
      </c>
      <c r="AL2" s="158" t="s">
        <v>164</v>
      </c>
      <c r="AM2" s="158" t="s">
        <v>164</v>
      </c>
      <c r="AN2" s="158" t="s">
        <v>23</v>
      </c>
      <c r="AO2" s="158" t="s">
        <v>23</v>
      </c>
      <c r="AP2" s="158" t="s">
        <v>4</v>
      </c>
      <c r="AQ2" s="158" t="s">
        <v>4</v>
      </c>
      <c r="AR2" s="158" t="s">
        <v>4</v>
      </c>
      <c r="AS2" s="158" t="s">
        <v>4</v>
      </c>
      <c r="AT2" s="158" t="s">
        <v>21</v>
      </c>
      <c r="AU2" s="158" t="s">
        <v>21</v>
      </c>
      <c r="AW2" s="158" t="s">
        <v>459</v>
      </c>
      <c r="AX2" s="158" t="s">
        <v>459</v>
      </c>
      <c r="AY2" t="s">
        <v>428</v>
      </c>
      <c r="AZ2" s="444" t="s">
        <v>428</v>
      </c>
      <c r="BA2" s="158" t="s">
        <v>23</v>
      </c>
      <c r="BB2" s="158" t="s">
        <v>224</v>
      </c>
      <c r="BC2" s="158" t="s">
        <v>4</v>
      </c>
      <c r="BD2" s="158" t="s">
        <v>21</v>
      </c>
      <c r="BE2" s="158" t="s">
        <v>224</v>
      </c>
      <c r="BF2" s="158" t="s">
        <v>224</v>
      </c>
      <c r="BG2" s="158" t="s">
        <v>23</v>
      </c>
      <c r="BH2" s="158" t="s">
        <v>470</v>
      </c>
      <c r="BI2" s="158" t="s">
        <v>470</v>
      </c>
      <c r="BJ2" s="158" t="s">
        <v>470</v>
      </c>
      <c r="BK2" s="158" t="s">
        <v>470</v>
      </c>
      <c r="BL2" s="158" t="s">
        <v>21</v>
      </c>
      <c r="BM2" s="158" t="s">
        <v>21</v>
      </c>
      <c r="BN2" s="158" t="s">
        <v>224</v>
      </c>
      <c r="BO2" s="158" t="s">
        <v>224</v>
      </c>
      <c r="BP2" s="158" t="s">
        <v>23</v>
      </c>
      <c r="BQ2" s="158" t="s">
        <v>470</v>
      </c>
      <c r="BR2" s="158" t="s">
        <v>470</v>
      </c>
      <c r="BS2" s="158" t="s">
        <v>470</v>
      </c>
      <c r="BT2" s="158" t="s">
        <v>470</v>
      </c>
      <c r="BU2" s="158" t="s">
        <v>21</v>
      </c>
      <c r="BV2" s="158" t="s">
        <v>21</v>
      </c>
      <c r="BW2" s="158" t="s">
        <v>224</v>
      </c>
      <c r="BX2" s="158" t="s">
        <v>224</v>
      </c>
      <c r="BY2" s="158" t="s">
        <v>23</v>
      </c>
      <c r="BZ2" s="158" t="s">
        <v>470</v>
      </c>
      <c r="CA2" s="158" t="s">
        <v>470</v>
      </c>
      <c r="CB2" s="158" t="s">
        <v>470</v>
      </c>
      <c r="CC2" s="158" t="s">
        <v>470</v>
      </c>
      <c r="CD2" s="158" t="s">
        <v>470</v>
      </c>
      <c r="CE2" s="158" t="s">
        <v>470</v>
      </c>
      <c r="CF2" s="158" t="s">
        <v>470</v>
      </c>
      <c r="CG2" s="158" t="s">
        <v>470</v>
      </c>
      <c r="CH2" s="158" t="s">
        <v>470</v>
      </c>
      <c r="CI2" s="158" t="s">
        <v>470</v>
      </c>
      <c r="CJ2" s="158" t="s">
        <v>470</v>
      </c>
      <c r="CK2" s="158" t="s">
        <v>470</v>
      </c>
      <c r="CL2" s="158" t="s">
        <v>470</v>
      </c>
      <c r="CM2" s="158" t="s">
        <v>470</v>
      </c>
      <c r="CN2" s="158" t="s">
        <v>470</v>
      </c>
      <c r="CO2" s="158" t="s">
        <v>470</v>
      </c>
      <c r="CP2" s="158" t="s">
        <v>21</v>
      </c>
      <c r="CQ2" s="158" t="s">
        <v>21</v>
      </c>
      <c r="CR2" s="158" t="s">
        <v>21</v>
      </c>
      <c r="CS2" s="158" t="s">
        <v>21</v>
      </c>
      <c r="CT2" s="158" t="s">
        <v>21</v>
      </c>
      <c r="CU2" s="158" t="s">
        <v>21</v>
      </c>
      <c r="CV2" s="158" t="s">
        <v>21</v>
      </c>
      <c r="CW2" s="158" t="s">
        <v>21</v>
      </c>
      <c r="CX2" s="158" t="s">
        <v>224</v>
      </c>
      <c r="CY2" s="158" t="s">
        <v>224</v>
      </c>
      <c r="CZ2" s="158" t="s">
        <v>23</v>
      </c>
      <c r="DA2" s="158" t="s">
        <v>224</v>
      </c>
      <c r="DB2" s="158" t="s">
        <v>224</v>
      </c>
      <c r="DC2" s="158" t="s">
        <v>23</v>
      </c>
      <c r="DD2" s="158" t="s">
        <v>224</v>
      </c>
      <c r="DE2" s="158" t="s">
        <v>224</v>
      </c>
      <c r="DF2" s="158" t="s">
        <v>23</v>
      </c>
      <c r="DG2" s="158" t="s">
        <v>224</v>
      </c>
      <c r="DH2" s="158" t="s">
        <v>224</v>
      </c>
      <c r="DI2" s="158" t="s">
        <v>23</v>
      </c>
      <c r="DJ2" s="158" t="s">
        <v>470</v>
      </c>
      <c r="DK2" s="158" t="s">
        <v>470</v>
      </c>
      <c r="DL2" s="158" t="s">
        <v>470</v>
      </c>
      <c r="DM2" s="158" t="s">
        <v>470</v>
      </c>
      <c r="DN2" s="158" t="s">
        <v>470</v>
      </c>
      <c r="DO2" s="158" t="s">
        <v>470</v>
      </c>
      <c r="DP2" s="158" t="s">
        <v>470</v>
      </c>
      <c r="DQ2" s="158" t="s">
        <v>470</v>
      </c>
      <c r="DR2" s="158" t="s">
        <v>470</v>
      </c>
      <c r="DS2" s="158" t="s">
        <v>470</v>
      </c>
      <c r="DT2" s="158" t="s">
        <v>470</v>
      </c>
      <c r="DU2" s="158" t="s">
        <v>470</v>
      </c>
      <c r="DV2" s="158" t="s">
        <v>470</v>
      </c>
      <c r="DW2" s="158" t="s">
        <v>470</v>
      </c>
      <c r="DX2" s="158" t="s">
        <v>470</v>
      </c>
      <c r="DY2" s="158" t="s">
        <v>470</v>
      </c>
      <c r="DZ2" s="158" t="s">
        <v>21</v>
      </c>
      <c r="EA2" s="158" t="s">
        <v>21</v>
      </c>
      <c r="EB2" s="158" t="s">
        <v>21</v>
      </c>
      <c r="EC2" s="158" t="s">
        <v>21</v>
      </c>
      <c r="ED2" s="158" t="s">
        <v>21</v>
      </c>
      <c r="EE2" s="158" t="s">
        <v>21</v>
      </c>
      <c r="EF2" s="158" t="s">
        <v>21</v>
      </c>
      <c r="EG2" s="158" t="s">
        <v>21</v>
      </c>
      <c r="EH2" s="158" t="s">
        <v>224</v>
      </c>
      <c r="EI2" s="158" t="s">
        <v>224</v>
      </c>
      <c r="EJ2" s="158" t="s">
        <v>23</v>
      </c>
      <c r="EK2" s="158" t="s">
        <v>224</v>
      </c>
      <c r="EL2" s="158" t="s">
        <v>224</v>
      </c>
      <c r="EM2" s="158" t="s">
        <v>23</v>
      </c>
      <c r="EN2" s="158" t="s">
        <v>224</v>
      </c>
      <c r="EO2" s="158" t="s">
        <v>224</v>
      </c>
      <c r="EP2" s="158" t="s">
        <v>23</v>
      </c>
      <c r="EQ2" s="158" t="s">
        <v>224</v>
      </c>
      <c r="ER2" s="158" t="s">
        <v>224</v>
      </c>
      <c r="ES2" s="158" t="s">
        <v>23</v>
      </c>
      <c r="ET2" s="158" t="s">
        <v>470</v>
      </c>
      <c r="EU2" s="158" t="s">
        <v>470</v>
      </c>
      <c r="EV2" s="158" t="s">
        <v>470</v>
      </c>
      <c r="EW2" s="158" t="s">
        <v>470</v>
      </c>
      <c r="EX2" s="158" t="s">
        <v>470</v>
      </c>
      <c r="EY2" s="158" t="s">
        <v>470</v>
      </c>
      <c r="EZ2" s="158" t="s">
        <v>470</v>
      </c>
      <c r="FA2" s="158" t="s">
        <v>470</v>
      </c>
      <c r="FB2" s="158" t="s">
        <v>470</v>
      </c>
      <c r="FC2" s="158" t="s">
        <v>470</v>
      </c>
      <c r="FD2" s="158" t="s">
        <v>470</v>
      </c>
      <c r="FE2" s="158" t="s">
        <v>470</v>
      </c>
      <c r="FF2" s="158" t="s">
        <v>470</v>
      </c>
      <c r="FG2" s="158" t="s">
        <v>470</v>
      </c>
      <c r="FH2" s="158" t="s">
        <v>470</v>
      </c>
      <c r="FI2" s="158" t="s">
        <v>470</v>
      </c>
      <c r="FJ2" s="158" t="s">
        <v>21</v>
      </c>
      <c r="FK2" s="158" t="s">
        <v>21</v>
      </c>
      <c r="FL2" s="158" t="s">
        <v>21</v>
      </c>
      <c r="FM2" s="158" t="s">
        <v>21</v>
      </c>
      <c r="FN2" s="158" t="s">
        <v>21</v>
      </c>
      <c r="FO2" s="158" t="s">
        <v>21</v>
      </c>
      <c r="FP2" s="158" t="s">
        <v>21</v>
      </c>
      <c r="FQ2" s="158" t="s">
        <v>21</v>
      </c>
      <c r="FR2" s="158" t="s">
        <v>224</v>
      </c>
      <c r="FS2" s="158" t="s">
        <v>224</v>
      </c>
      <c r="FT2" s="158" t="s">
        <v>23</v>
      </c>
      <c r="FU2" s="158" t="s">
        <v>224</v>
      </c>
      <c r="FV2" s="158" t="s">
        <v>224</v>
      </c>
      <c r="FW2" s="158" t="s">
        <v>23</v>
      </c>
      <c r="FX2" s="158" t="s">
        <v>224</v>
      </c>
      <c r="FY2" s="158" t="s">
        <v>224</v>
      </c>
      <c r="FZ2" s="158" t="s">
        <v>23</v>
      </c>
      <c r="GA2" s="158" t="s">
        <v>224</v>
      </c>
      <c r="GB2" s="158" t="s">
        <v>224</v>
      </c>
      <c r="GC2" s="158" t="s">
        <v>23</v>
      </c>
      <c r="GD2" s="158" t="s">
        <v>470</v>
      </c>
      <c r="GE2" s="158" t="s">
        <v>470</v>
      </c>
      <c r="GF2" s="158" t="s">
        <v>470</v>
      </c>
      <c r="GG2" s="158" t="s">
        <v>470</v>
      </c>
      <c r="GH2" s="158" t="s">
        <v>470</v>
      </c>
      <c r="GI2" s="158" t="s">
        <v>470</v>
      </c>
      <c r="GJ2" s="158" t="s">
        <v>470</v>
      </c>
      <c r="GK2" s="158" t="s">
        <v>470</v>
      </c>
      <c r="GL2" s="158" t="s">
        <v>470</v>
      </c>
      <c r="GM2" s="158" t="s">
        <v>470</v>
      </c>
      <c r="GN2" s="158" t="s">
        <v>470</v>
      </c>
      <c r="GO2" s="158" t="s">
        <v>470</v>
      </c>
      <c r="GP2" s="158" t="s">
        <v>470</v>
      </c>
      <c r="GQ2" s="158" t="s">
        <v>470</v>
      </c>
      <c r="GR2" s="158" t="s">
        <v>470</v>
      </c>
      <c r="GS2" s="158" t="s">
        <v>470</v>
      </c>
      <c r="GT2" s="158" t="s">
        <v>21</v>
      </c>
      <c r="GU2" s="158" t="s">
        <v>21</v>
      </c>
      <c r="GV2" s="158" t="s">
        <v>21</v>
      </c>
      <c r="GW2" s="158" t="s">
        <v>21</v>
      </c>
      <c r="GX2" s="158" t="s">
        <v>21</v>
      </c>
      <c r="GY2" s="158" t="s">
        <v>21</v>
      </c>
      <c r="GZ2" s="158" t="s">
        <v>21</v>
      </c>
      <c r="HA2" s="158" t="s">
        <v>21</v>
      </c>
      <c r="HB2" s="158" t="s">
        <v>470</v>
      </c>
      <c r="HC2" s="158" t="s">
        <v>470</v>
      </c>
      <c r="HD2" s="158" t="s">
        <v>470</v>
      </c>
      <c r="HE2" s="158" t="s">
        <v>470</v>
      </c>
      <c r="HF2" s="158" t="s">
        <v>470</v>
      </c>
      <c r="HG2" s="158" t="s">
        <v>470</v>
      </c>
      <c r="HH2" s="158" t="s">
        <v>470</v>
      </c>
      <c r="HI2" s="158" t="s">
        <v>470</v>
      </c>
      <c r="HJ2" t="s">
        <v>428</v>
      </c>
      <c r="HK2" s="444" t="s">
        <v>428</v>
      </c>
      <c r="HL2" t="s">
        <v>428</v>
      </c>
      <c r="HM2" s="444" t="s">
        <v>428</v>
      </c>
    </row>
    <row r="3" spans="1:221" x14ac:dyDescent="0.25">
      <c r="B3" s="158" t="s">
        <v>163</v>
      </c>
      <c r="C3" s="158" t="s">
        <v>163</v>
      </c>
      <c r="D3" s="158" t="s">
        <v>227</v>
      </c>
      <c r="E3" s="158" t="s">
        <v>227</v>
      </c>
      <c r="F3" s="158" t="s">
        <v>227</v>
      </c>
      <c r="G3" s="158" t="s">
        <v>227</v>
      </c>
      <c r="H3" s="158" t="s">
        <v>227</v>
      </c>
      <c r="I3" s="158" t="s">
        <v>227</v>
      </c>
      <c r="J3" s="158" t="s">
        <v>227</v>
      </c>
      <c r="K3" s="158" t="s">
        <v>227</v>
      </c>
      <c r="L3" s="158" t="s">
        <v>163</v>
      </c>
      <c r="M3" s="158" t="s">
        <v>163</v>
      </c>
      <c r="N3" s="158" t="s">
        <v>170</v>
      </c>
      <c r="O3" s="158" t="s">
        <v>170</v>
      </c>
      <c r="P3" s="158" t="s">
        <v>227</v>
      </c>
      <c r="Q3" s="158" t="s">
        <v>227</v>
      </c>
      <c r="R3" s="158" t="s">
        <v>163</v>
      </c>
      <c r="S3" s="158" t="s">
        <v>163</v>
      </c>
      <c r="T3" s="158" t="s">
        <v>163</v>
      </c>
      <c r="U3" s="158" t="s">
        <v>163</v>
      </c>
      <c r="V3" s="158" t="s">
        <v>170</v>
      </c>
      <c r="W3" s="158" t="s">
        <v>170</v>
      </c>
      <c r="X3" s="158" t="s">
        <v>170</v>
      </c>
      <c r="Y3" s="158" t="s">
        <v>170</v>
      </c>
      <c r="Z3" s="158" t="s">
        <v>170</v>
      </c>
      <c r="AA3" s="158" t="s">
        <v>170</v>
      </c>
      <c r="AB3" s="158" t="s">
        <v>150</v>
      </c>
      <c r="AC3" s="158" t="s">
        <v>150</v>
      </c>
      <c r="AD3" s="158" t="s">
        <v>150</v>
      </c>
      <c r="AE3" s="158" t="s">
        <v>150</v>
      </c>
      <c r="AF3" s="158" t="s">
        <v>150</v>
      </c>
      <c r="AG3" s="158" t="s">
        <v>150</v>
      </c>
      <c r="AH3" s="158" t="s">
        <v>153</v>
      </c>
      <c r="AI3" s="158" t="s">
        <v>153</v>
      </c>
      <c r="AJ3" s="158" t="s">
        <v>153</v>
      </c>
      <c r="AK3" s="158" t="s">
        <v>153</v>
      </c>
      <c r="AL3" s="158" t="s">
        <v>153</v>
      </c>
      <c r="AM3" s="158" t="s">
        <v>153</v>
      </c>
      <c r="AN3" s="158" t="s">
        <v>428</v>
      </c>
      <c r="AO3" s="158" t="s">
        <v>428</v>
      </c>
      <c r="AP3" s="158" t="s">
        <v>5</v>
      </c>
      <c r="AQ3" s="158" t="s">
        <v>5</v>
      </c>
      <c r="AR3" s="158" t="s">
        <v>5</v>
      </c>
      <c r="AS3" s="158" t="s">
        <v>5</v>
      </c>
      <c r="AT3" s="158" t="s">
        <v>3</v>
      </c>
      <c r="AU3" s="158" t="s">
        <v>3</v>
      </c>
      <c r="AY3" t="s">
        <v>162</v>
      </c>
      <c r="AZ3" s="444" t="s">
        <v>162</v>
      </c>
      <c r="BA3" s="158" t="s">
        <v>428</v>
      </c>
      <c r="BB3" s="158" t="s">
        <v>4</v>
      </c>
      <c r="BC3" s="158" t="s">
        <v>5</v>
      </c>
      <c r="BD3" s="158" t="s">
        <v>3</v>
      </c>
      <c r="BE3" s="158" t="s">
        <v>23</v>
      </c>
      <c r="BF3" s="158" t="s">
        <v>23</v>
      </c>
      <c r="BG3" s="158" t="s">
        <v>428</v>
      </c>
      <c r="BH3" s="158" t="s">
        <v>494</v>
      </c>
      <c r="BI3" s="158" t="s">
        <v>494</v>
      </c>
      <c r="BJ3" s="158" t="s">
        <v>494</v>
      </c>
      <c r="BK3" s="158" t="s">
        <v>494</v>
      </c>
      <c r="BL3" s="158" t="s">
        <v>3</v>
      </c>
      <c r="BM3" s="158" t="s">
        <v>3</v>
      </c>
      <c r="BN3" s="158" t="s">
        <v>23</v>
      </c>
      <c r="BO3" s="158" t="s">
        <v>23</v>
      </c>
      <c r="BP3" s="158" t="s">
        <v>428</v>
      </c>
      <c r="BQ3" s="158" t="s">
        <v>494</v>
      </c>
      <c r="BR3" s="158" t="s">
        <v>494</v>
      </c>
      <c r="BS3" s="158" t="s">
        <v>494</v>
      </c>
      <c r="BT3" s="158" t="s">
        <v>494</v>
      </c>
      <c r="BU3" s="158" t="s">
        <v>3</v>
      </c>
      <c r="BV3" s="158" t="s">
        <v>3</v>
      </c>
      <c r="BW3" s="158" t="s">
        <v>23</v>
      </c>
      <c r="BX3" s="158" t="s">
        <v>23</v>
      </c>
      <c r="BY3" s="158" t="s">
        <v>428</v>
      </c>
      <c r="BZ3" s="158" t="s">
        <v>494</v>
      </c>
      <c r="CA3" s="158" t="s">
        <v>494</v>
      </c>
      <c r="CB3" s="158" t="s">
        <v>494</v>
      </c>
      <c r="CC3" s="158" t="s">
        <v>494</v>
      </c>
      <c r="CD3" s="158" t="s">
        <v>494</v>
      </c>
      <c r="CE3" s="158" t="s">
        <v>494</v>
      </c>
      <c r="CF3" s="158" t="s">
        <v>494</v>
      </c>
      <c r="CG3" s="158" t="s">
        <v>494</v>
      </c>
      <c r="CH3" s="158" t="s">
        <v>494</v>
      </c>
      <c r="CI3" s="158" t="s">
        <v>494</v>
      </c>
      <c r="CJ3" s="158" t="s">
        <v>494</v>
      </c>
      <c r="CK3" s="158" t="s">
        <v>494</v>
      </c>
      <c r="CL3" s="158" t="s">
        <v>494</v>
      </c>
      <c r="CM3" s="158" t="s">
        <v>494</v>
      </c>
      <c r="CN3" s="158" t="s">
        <v>494</v>
      </c>
      <c r="CO3" s="158" t="s">
        <v>494</v>
      </c>
      <c r="CP3" s="158" t="s">
        <v>3</v>
      </c>
      <c r="CQ3" s="158" t="s">
        <v>3</v>
      </c>
      <c r="CR3" s="158" t="s">
        <v>3</v>
      </c>
      <c r="CS3" s="158" t="s">
        <v>3</v>
      </c>
      <c r="CT3" s="158" t="s">
        <v>3</v>
      </c>
      <c r="CU3" s="158" t="s">
        <v>3</v>
      </c>
      <c r="CV3" s="158" t="s">
        <v>3</v>
      </c>
      <c r="CW3" s="158" t="s">
        <v>3</v>
      </c>
      <c r="CX3" s="158" t="s">
        <v>23</v>
      </c>
      <c r="CY3" s="158" t="s">
        <v>23</v>
      </c>
      <c r="CZ3" s="158" t="s">
        <v>428</v>
      </c>
      <c r="DA3" s="158" t="s">
        <v>23</v>
      </c>
      <c r="DB3" s="158" t="s">
        <v>23</v>
      </c>
      <c r="DC3" s="158" t="s">
        <v>428</v>
      </c>
      <c r="DD3" s="158" t="s">
        <v>23</v>
      </c>
      <c r="DE3" s="158" t="s">
        <v>23</v>
      </c>
      <c r="DF3" s="158" t="s">
        <v>428</v>
      </c>
      <c r="DG3" s="158" t="s">
        <v>23</v>
      </c>
      <c r="DH3" s="158" t="s">
        <v>23</v>
      </c>
      <c r="DI3" s="158" t="s">
        <v>428</v>
      </c>
      <c r="DJ3" s="158" t="s">
        <v>494</v>
      </c>
      <c r="DK3" s="158" t="s">
        <v>494</v>
      </c>
      <c r="DL3" s="158" t="s">
        <v>494</v>
      </c>
      <c r="DM3" s="158" t="s">
        <v>494</v>
      </c>
      <c r="DN3" s="158" t="s">
        <v>494</v>
      </c>
      <c r="DO3" s="158" t="s">
        <v>494</v>
      </c>
      <c r="DP3" s="158" t="s">
        <v>494</v>
      </c>
      <c r="DQ3" s="158" t="s">
        <v>494</v>
      </c>
      <c r="DR3" s="158" t="s">
        <v>494</v>
      </c>
      <c r="DS3" s="158" t="s">
        <v>494</v>
      </c>
      <c r="DT3" s="158" t="s">
        <v>494</v>
      </c>
      <c r="DU3" s="158" t="s">
        <v>494</v>
      </c>
      <c r="DV3" s="158" t="s">
        <v>494</v>
      </c>
      <c r="DW3" s="158" t="s">
        <v>494</v>
      </c>
      <c r="DX3" s="158" t="s">
        <v>494</v>
      </c>
      <c r="DY3" s="158" t="s">
        <v>494</v>
      </c>
      <c r="DZ3" s="158" t="s">
        <v>3</v>
      </c>
      <c r="EA3" s="158" t="s">
        <v>3</v>
      </c>
      <c r="EB3" s="158" t="s">
        <v>3</v>
      </c>
      <c r="EC3" s="158" t="s">
        <v>3</v>
      </c>
      <c r="ED3" s="158" t="s">
        <v>3</v>
      </c>
      <c r="EE3" s="158" t="s">
        <v>3</v>
      </c>
      <c r="EF3" s="158" t="s">
        <v>3</v>
      </c>
      <c r="EG3" s="158" t="s">
        <v>3</v>
      </c>
      <c r="EH3" s="158" t="s">
        <v>23</v>
      </c>
      <c r="EI3" s="158" t="s">
        <v>23</v>
      </c>
      <c r="EJ3" s="158" t="s">
        <v>428</v>
      </c>
      <c r="EK3" s="158" t="s">
        <v>23</v>
      </c>
      <c r="EL3" s="158" t="s">
        <v>23</v>
      </c>
      <c r="EM3" s="158" t="s">
        <v>428</v>
      </c>
      <c r="EN3" s="158" t="s">
        <v>23</v>
      </c>
      <c r="EO3" s="158" t="s">
        <v>23</v>
      </c>
      <c r="EP3" s="158" t="s">
        <v>428</v>
      </c>
      <c r="EQ3" s="158" t="s">
        <v>23</v>
      </c>
      <c r="ER3" s="158" t="s">
        <v>23</v>
      </c>
      <c r="ES3" s="158" t="s">
        <v>428</v>
      </c>
      <c r="ET3" s="158" t="s">
        <v>494</v>
      </c>
      <c r="EU3" s="158" t="s">
        <v>494</v>
      </c>
      <c r="EV3" s="158" t="s">
        <v>494</v>
      </c>
      <c r="EW3" s="158" t="s">
        <v>494</v>
      </c>
      <c r="EX3" s="158" t="s">
        <v>494</v>
      </c>
      <c r="EY3" s="158" t="s">
        <v>494</v>
      </c>
      <c r="EZ3" s="158" t="s">
        <v>494</v>
      </c>
      <c r="FA3" s="158" t="s">
        <v>494</v>
      </c>
      <c r="FB3" s="158" t="s">
        <v>494</v>
      </c>
      <c r="FC3" s="158" t="s">
        <v>494</v>
      </c>
      <c r="FD3" s="158" t="s">
        <v>494</v>
      </c>
      <c r="FE3" s="158" t="s">
        <v>494</v>
      </c>
      <c r="FF3" s="158" t="s">
        <v>494</v>
      </c>
      <c r="FG3" s="158" t="s">
        <v>494</v>
      </c>
      <c r="FH3" s="158" t="s">
        <v>494</v>
      </c>
      <c r="FI3" s="158" t="s">
        <v>494</v>
      </c>
      <c r="FJ3" s="158" t="s">
        <v>3</v>
      </c>
      <c r="FK3" s="158" t="s">
        <v>3</v>
      </c>
      <c r="FL3" s="158" t="s">
        <v>3</v>
      </c>
      <c r="FM3" s="158" t="s">
        <v>3</v>
      </c>
      <c r="FN3" s="158" t="s">
        <v>3</v>
      </c>
      <c r="FO3" s="158" t="s">
        <v>3</v>
      </c>
      <c r="FP3" s="158" t="s">
        <v>3</v>
      </c>
      <c r="FQ3" s="158" t="s">
        <v>3</v>
      </c>
      <c r="FR3" s="158" t="s">
        <v>23</v>
      </c>
      <c r="FS3" s="158" t="s">
        <v>23</v>
      </c>
      <c r="FT3" s="158" t="s">
        <v>428</v>
      </c>
      <c r="FU3" s="158" t="s">
        <v>23</v>
      </c>
      <c r="FV3" s="158" t="s">
        <v>23</v>
      </c>
      <c r="FW3" s="158" t="s">
        <v>428</v>
      </c>
      <c r="FX3" s="158" t="s">
        <v>23</v>
      </c>
      <c r="FY3" s="158" t="s">
        <v>23</v>
      </c>
      <c r="FZ3" s="158" t="s">
        <v>428</v>
      </c>
      <c r="GA3" s="158" t="s">
        <v>23</v>
      </c>
      <c r="GB3" s="158" t="s">
        <v>23</v>
      </c>
      <c r="GC3" s="158" t="s">
        <v>428</v>
      </c>
      <c r="GD3" s="158" t="s">
        <v>494</v>
      </c>
      <c r="GE3" s="158" t="s">
        <v>494</v>
      </c>
      <c r="GF3" s="158" t="s">
        <v>494</v>
      </c>
      <c r="GG3" s="158" t="s">
        <v>494</v>
      </c>
      <c r="GH3" s="158" t="s">
        <v>494</v>
      </c>
      <c r="GI3" s="158" t="s">
        <v>494</v>
      </c>
      <c r="GJ3" s="158" t="s">
        <v>494</v>
      </c>
      <c r="GK3" s="158" t="s">
        <v>494</v>
      </c>
      <c r="GL3" s="158" t="s">
        <v>494</v>
      </c>
      <c r="GM3" s="158" t="s">
        <v>494</v>
      </c>
      <c r="GN3" s="158" t="s">
        <v>494</v>
      </c>
      <c r="GO3" s="158" t="s">
        <v>494</v>
      </c>
      <c r="GP3" s="158" t="s">
        <v>494</v>
      </c>
      <c r="GQ3" s="158" t="s">
        <v>494</v>
      </c>
      <c r="GR3" s="158" t="s">
        <v>494</v>
      </c>
      <c r="GS3" s="158" t="s">
        <v>494</v>
      </c>
      <c r="GT3" s="158" t="s">
        <v>3</v>
      </c>
      <c r="GU3" s="158" t="s">
        <v>3</v>
      </c>
      <c r="GV3" s="158" t="s">
        <v>3</v>
      </c>
      <c r="GW3" s="158" t="s">
        <v>3</v>
      </c>
      <c r="GX3" s="158" t="s">
        <v>3</v>
      </c>
      <c r="GY3" s="158" t="s">
        <v>3</v>
      </c>
      <c r="GZ3" s="158" t="s">
        <v>3</v>
      </c>
      <c r="HA3" s="158" t="s">
        <v>3</v>
      </c>
      <c r="HB3" s="158" t="s">
        <v>494</v>
      </c>
      <c r="HC3" s="158" t="s">
        <v>494</v>
      </c>
      <c r="HD3" s="158" t="s">
        <v>494</v>
      </c>
      <c r="HE3" s="158" t="s">
        <v>494</v>
      </c>
      <c r="HF3" s="158" t="s">
        <v>494</v>
      </c>
      <c r="HG3" s="158" t="s">
        <v>494</v>
      </c>
      <c r="HH3" s="158" t="s">
        <v>494</v>
      </c>
      <c r="HI3" s="158" t="s">
        <v>494</v>
      </c>
      <c r="HJ3" t="s">
        <v>162</v>
      </c>
      <c r="HK3" s="444" t="s">
        <v>162</v>
      </c>
      <c r="HL3" t="s">
        <v>162</v>
      </c>
      <c r="HM3" s="444" t="s">
        <v>162</v>
      </c>
    </row>
    <row r="4" spans="1:221" x14ac:dyDescent="0.25">
      <c r="B4" s="158" t="s">
        <v>154</v>
      </c>
      <c r="C4" s="158" t="s">
        <v>154</v>
      </c>
      <c r="L4" s="158" t="s">
        <v>154</v>
      </c>
      <c r="M4" s="158" t="s">
        <v>154</v>
      </c>
      <c r="P4" s="158" t="s">
        <v>232</v>
      </c>
      <c r="Q4" s="158" t="s">
        <v>232</v>
      </c>
      <c r="R4" s="158" t="s">
        <v>154</v>
      </c>
      <c r="S4" s="158" t="s">
        <v>154</v>
      </c>
      <c r="T4" s="158" t="s">
        <v>154</v>
      </c>
      <c r="U4" s="158" t="s">
        <v>154</v>
      </c>
      <c r="AH4" s="158" t="s">
        <v>24</v>
      </c>
      <c r="AI4" s="158" t="s">
        <v>24</v>
      </c>
      <c r="AJ4" s="158" t="s">
        <v>24</v>
      </c>
      <c r="AK4" s="158" t="s">
        <v>24</v>
      </c>
      <c r="AL4" s="158" t="s">
        <v>24</v>
      </c>
      <c r="AM4" s="158" t="s">
        <v>24</v>
      </c>
      <c r="AN4" s="158" t="s">
        <v>162</v>
      </c>
      <c r="AO4" s="158" t="s">
        <v>162</v>
      </c>
      <c r="AP4" s="158" t="s">
        <v>6</v>
      </c>
      <c r="AQ4" s="158" t="s">
        <v>6</v>
      </c>
      <c r="AR4" s="158" t="s">
        <v>6</v>
      </c>
      <c r="AS4" s="158" t="s">
        <v>6</v>
      </c>
      <c r="AT4" s="158" t="s">
        <v>24</v>
      </c>
      <c r="AU4" s="158" t="s">
        <v>24</v>
      </c>
      <c r="AY4" t="s">
        <v>163</v>
      </c>
      <c r="AZ4" s="444" t="s">
        <v>163</v>
      </c>
      <c r="BA4" s="158" t="s">
        <v>162</v>
      </c>
      <c r="BB4" s="158" t="s">
        <v>5</v>
      </c>
      <c r="BC4" s="158" t="s">
        <v>6</v>
      </c>
      <c r="BD4" s="158" t="s">
        <v>164</v>
      </c>
      <c r="BE4" s="158" t="s">
        <v>428</v>
      </c>
      <c r="BF4" s="158" t="s">
        <v>428</v>
      </c>
      <c r="BG4" s="158" t="s">
        <v>493</v>
      </c>
      <c r="BH4" s="158" t="s">
        <v>4</v>
      </c>
      <c r="BI4" s="158" t="s">
        <v>4</v>
      </c>
      <c r="BJ4" s="158" t="s">
        <v>4</v>
      </c>
      <c r="BK4" s="158" t="s">
        <v>4</v>
      </c>
      <c r="BL4" s="158" t="s">
        <v>164</v>
      </c>
      <c r="BM4" s="158" t="s">
        <v>164</v>
      </c>
      <c r="BN4" s="158" t="s">
        <v>428</v>
      </c>
      <c r="BO4" s="158" t="s">
        <v>428</v>
      </c>
      <c r="BP4" s="158" t="s">
        <v>493</v>
      </c>
      <c r="BQ4" s="158" t="s">
        <v>4</v>
      </c>
      <c r="BR4" s="158" t="s">
        <v>4</v>
      </c>
      <c r="BS4" s="158" t="s">
        <v>4</v>
      </c>
      <c r="BT4" s="158" t="s">
        <v>4</v>
      </c>
      <c r="BU4" s="158" t="s">
        <v>164</v>
      </c>
      <c r="BV4" s="158" t="s">
        <v>164</v>
      </c>
      <c r="BW4" s="158" t="s">
        <v>428</v>
      </c>
      <c r="BX4" s="158" t="s">
        <v>428</v>
      </c>
      <c r="BY4" s="158" t="s">
        <v>493</v>
      </c>
      <c r="BZ4" s="158" t="s">
        <v>4</v>
      </c>
      <c r="CA4" s="158" t="s">
        <v>4</v>
      </c>
      <c r="CB4" s="158" t="s">
        <v>4</v>
      </c>
      <c r="CC4" s="158" t="s">
        <v>4</v>
      </c>
      <c r="CD4" s="158" t="s">
        <v>4</v>
      </c>
      <c r="CE4" s="158" t="s">
        <v>4</v>
      </c>
      <c r="CF4" s="158" t="s">
        <v>4</v>
      </c>
      <c r="CG4" s="158" t="s">
        <v>4</v>
      </c>
      <c r="CH4" s="158" t="s">
        <v>4</v>
      </c>
      <c r="CI4" s="158" t="s">
        <v>4</v>
      </c>
      <c r="CJ4" s="158" t="s">
        <v>4</v>
      </c>
      <c r="CK4" s="158" t="s">
        <v>4</v>
      </c>
      <c r="CL4" s="158" t="s">
        <v>4</v>
      </c>
      <c r="CM4" s="158" t="s">
        <v>4</v>
      </c>
      <c r="CN4" s="158" t="s">
        <v>4</v>
      </c>
      <c r="CO4" s="158" t="s">
        <v>4</v>
      </c>
      <c r="CP4" s="158" t="s">
        <v>164</v>
      </c>
      <c r="CQ4" s="158" t="s">
        <v>164</v>
      </c>
      <c r="CR4" s="158" t="s">
        <v>164</v>
      </c>
      <c r="CS4" s="158" t="s">
        <v>164</v>
      </c>
      <c r="CT4" s="158" t="s">
        <v>164</v>
      </c>
      <c r="CU4" s="158" t="s">
        <v>164</v>
      </c>
      <c r="CV4" s="158" t="s">
        <v>164</v>
      </c>
      <c r="CW4" s="158" t="s">
        <v>164</v>
      </c>
      <c r="CX4" s="158" t="s">
        <v>428</v>
      </c>
      <c r="CY4" s="158" t="s">
        <v>428</v>
      </c>
      <c r="CZ4" s="158" t="s">
        <v>493</v>
      </c>
      <c r="DA4" s="158" t="s">
        <v>428</v>
      </c>
      <c r="DB4" s="158" t="s">
        <v>428</v>
      </c>
      <c r="DC4" s="158" t="s">
        <v>493</v>
      </c>
      <c r="DD4" s="158" t="s">
        <v>428</v>
      </c>
      <c r="DE4" s="158" t="s">
        <v>428</v>
      </c>
      <c r="DF4" s="158" t="s">
        <v>493</v>
      </c>
      <c r="DG4" s="158" t="s">
        <v>428</v>
      </c>
      <c r="DH4" s="158" t="s">
        <v>428</v>
      </c>
      <c r="DI4" s="158" t="s">
        <v>493</v>
      </c>
      <c r="DJ4" s="158" t="s">
        <v>4</v>
      </c>
      <c r="DK4" s="158" t="s">
        <v>4</v>
      </c>
      <c r="DL4" s="158" t="s">
        <v>4</v>
      </c>
      <c r="DM4" s="158" t="s">
        <v>4</v>
      </c>
      <c r="DN4" s="158" t="s">
        <v>4</v>
      </c>
      <c r="DO4" s="158" t="s">
        <v>4</v>
      </c>
      <c r="DP4" s="158" t="s">
        <v>4</v>
      </c>
      <c r="DQ4" s="158" t="s">
        <v>4</v>
      </c>
      <c r="DR4" s="158" t="s">
        <v>4</v>
      </c>
      <c r="DS4" s="158" t="s">
        <v>4</v>
      </c>
      <c r="DT4" s="158" t="s">
        <v>4</v>
      </c>
      <c r="DU4" s="158" t="s">
        <v>4</v>
      </c>
      <c r="DV4" s="158" t="s">
        <v>4</v>
      </c>
      <c r="DW4" s="158" t="s">
        <v>4</v>
      </c>
      <c r="DX4" s="158" t="s">
        <v>4</v>
      </c>
      <c r="DY4" s="158" t="s">
        <v>4</v>
      </c>
      <c r="DZ4" s="158" t="s">
        <v>164</v>
      </c>
      <c r="EA4" s="158" t="s">
        <v>164</v>
      </c>
      <c r="EB4" s="158" t="s">
        <v>164</v>
      </c>
      <c r="EC4" s="158" t="s">
        <v>164</v>
      </c>
      <c r="ED4" s="158" t="s">
        <v>164</v>
      </c>
      <c r="EE4" s="158" t="s">
        <v>164</v>
      </c>
      <c r="EF4" s="158" t="s">
        <v>164</v>
      </c>
      <c r="EG4" s="158" t="s">
        <v>164</v>
      </c>
      <c r="EH4" s="158" t="s">
        <v>428</v>
      </c>
      <c r="EI4" s="158" t="s">
        <v>428</v>
      </c>
      <c r="EJ4" s="158" t="s">
        <v>493</v>
      </c>
      <c r="EK4" s="158" t="s">
        <v>428</v>
      </c>
      <c r="EL4" s="158" t="s">
        <v>428</v>
      </c>
      <c r="EM4" s="158" t="s">
        <v>493</v>
      </c>
      <c r="EN4" s="158" t="s">
        <v>428</v>
      </c>
      <c r="EO4" s="158" t="s">
        <v>428</v>
      </c>
      <c r="EP4" s="158" t="s">
        <v>493</v>
      </c>
      <c r="EQ4" s="158" t="s">
        <v>428</v>
      </c>
      <c r="ER4" s="158" t="s">
        <v>428</v>
      </c>
      <c r="ES4" s="158" t="s">
        <v>493</v>
      </c>
      <c r="ET4" s="158" t="s">
        <v>4</v>
      </c>
      <c r="EU4" s="158" t="s">
        <v>4</v>
      </c>
      <c r="EV4" s="158" t="s">
        <v>4</v>
      </c>
      <c r="EW4" s="158" t="s">
        <v>4</v>
      </c>
      <c r="EX4" s="158" t="s">
        <v>4</v>
      </c>
      <c r="EY4" s="158" t="s">
        <v>4</v>
      </c>
      <c r="EZ4" s="158" t="s">
        <v>4</v>
      </c>
      <c r="FA4" s="158" t="s">
        <v>4</v>
      </c>
      <c r="FB4" s="158" t="s">
        <v>4</v>
      </c>
      <c r="FC4" s="158" t="s">
        <v>4</v>
      </c>
      <c r="FD4" s="158" t="s">
        <v>4</v>
      </c>
      <c r="FE4" s="158" t="s">
        <v>4</v>
      </c>
      <c r="FF4" s="158" t="s">
        <v>4</v>
      </c>
      <c r="FG4" s="158" t="s">
        <v>4</v>
      </c>
      <c r="FH4" s="158" t="s">
        <v>4</v>
      </c>
      <c r="FI4" s="158" t="s">
        <v>4</v>
      </c>
      <c r="FJ4" s="158" t="s">
        <v>164</v>
      </c>
      <c r="FK4" s="158" t="s">
        <v>164</v>
      </c>
      <c r="FL4" s="158" t="s">
        <v>164</v>
      </c>
      <c r="FM4" s="158" t="s">
        <v>164</v>
      </c>
      <c r="FN4" s="158" t="s">
        <v>164</v>
      </c>
      <c r="FO4" s="158" t="s">
        <v>164</v>
      </c>
      <c r="FP4" s="158" t="s">
        <v>164</v>
      </c>
      <c r="FQ4" s="158" t="s">
        <v>164</v>
      </c>
      <c r="FR4" s="158" t="s">
        <v>428</v>
      </c>
      <c r="FS4" s="158" t="s">
        <v>428</v>
      </c>
      <c r="FT4" s="158" t="s">
        <v>493</v>
      </c>
      <c r="FU4" s="158" t="s">
        <v>428</v>
      </c>
      <c r="FV4" s="158" t="s">
        <v>428</v>
      </c>
      <c r="FW4" s="158" t="s">
        <v>493</v>
      </c>
      <c r="FX4" s="158" t="s">
        <v>428</v>
      </c>
      <c r="FY4" s="158" t="s">
        <v>428</v>
      </c>
      <c r="FZ4" s="158" t="s">
        <v>493</v>
      </c>
      <c r="GA4" s="158" t="s">
        <v>428</v>
      </c>
      <c r="GB4" s="158" t="s">
        <v>428</v>
      </c>
      <c r="GC4" s="158" t="s">
        <v>493</v>
      </c>
      <c r="GD4" s="158" t="s">
        <v>4</v>
      </c>
      <c r="GE4" s="158" t="s">
        <v>4</v>
      </c>
      <c r="GF4" s="158" t="s">
        <v>4</v>
      </c>
      <c r="GG4" s="158" t="s">
        <v>4</v>
      </c>
      <c r="GH4" s="158" t="s">
        <v>4</v>
      </c>
      <c r="GI4" s="158" t="s">
        <v>4</v>
      </c>
      <c r="GJ4" s="158" t="s">
        <v>4</v>
      </c>
      <c r="GK4" s="158" t="s">
        <v>4</v>
      </c>
      <c r="GL4" s="158" t="s">
        <v>4</v>
      </c>
      <c r="GM4" s="158" t="s">
        <v>4</v>
      </c>
      <c r="GN4" s="158" t="s">
        <v>4</v>
      </c>
      <c r="GO4" s="158" t="s">
        <v>4</v>
      </c>
      <c r="GP4" s="158" t="s">
        <v>4</v>
      </c>
      <c r="GQ4" s="158" t="s">
        <v>4</v>
      </c>
      <c r="GR4" s="158" t="s">
        <v>4</v>
      </c>
      <c r="GS4" s="158" t="s">
        <v>4</v>
      </c>
      <c r="GT4" s="158" t="s">
        <v>164</v>
      </c>
      <c r="GU4" s="158" t="s">
        <v>164</v>
      </c>
      <c r="GV4" s="158" t="s">
        <v>164</v>
      </c>
      <c r="GW4" s="158" t="s">
        <v>164</v>
      </c>
      <c r="GX4" s="158" t="s">
        <v>164</v>
      </c>
      <c r="GY4" s="158" t="s">
        <v>164</v>
      </c>
      <c r="GZ4" s="158" t="s">
        <v>164</v>
      </c>
      <c r="HA4" s="158" t="s">
        <v>164</v>
      </c>
      <c r="HB4" s="158" t="s">
        <v>4</v>
      </c>
      <c r="HC4" s="158" t="s">
        <v>4</v>
      </c>
      <c r="HD4" s="158" t="s">
        <v>4</v>
      </c>
      <c r="HE4" s="158" t="s">
        <v>4</v>
      </c>
      <c r="HF4" s="158" t="s">
        <v>4</v>
      </c>
      <c r="HG4" s="158" t="s">
        <v>4</v>
      </c>
      <c r="HH4" s="158" t="s">
        <v>4</v>
      </c>
      <c r="HI4" s="158" t="s">
        <v>4</v>
      </c>
      <c r="HJ4" t="s">
        <v>163</v>
      </c>
      <c r="HK4" s="444" t="s">
        <v>163</v>
      </c>
      <c r="HL4" t="s">
        <v>163</v>
      </c>
      <c r="HM4" s="444" t="s">
        <v>163</v>
      </c>
    </row>
    <row r="5" spans="1:221" x14ac:dyDescent="0.25">
      <c r="P5" s="158" t="s">
        <v>233</v>
      </c>
      <c r="Q5" s="158" t="s">
        <v>233</v>
      </c>
      <c r="AH5" s="158" t="s">
        <v>165</v>
      </c>
      <c r="AI5" s="158" t="s">
        <v>165</v>
      </c>
      <c r="AJ5" s="158" t="s">
        <v>165</v>
      </c>
      <c r="AK5" s="158" t="s">
        <v>165</v>
      </c>
      <c r="AL5" s="158" t="s">
        <v>165</v>
      </c>
      <c r="AM5" s="158" t="s">
        <v>165</v>
      </c>
      <c r="AN5" s="158" t="s">
        <v>163</v>
      </c>
      <c r="AO5" s="158" t="s">
        <v>163</v>
      </c>
      <c r="AP5" s="158" t="s">
        <v>7</v>
      </c>
      <c r="AQ5" s="158" t="s">
        <v>7</v>
      </c>
      <c r="AR5" s="158" t="s">
        <v>7</v>
      </c>
      <c r="AS5" s="158" t="s">
        <v>7</v>
      </c>
      <c r="AT5" s="158" t="s">
        <v>4</v>
      </c>
      <c r="AU5" s="158" t="s">
        <v>4</v>
      </c>
      <c r="BA5" s="158" t="s">
        <v>163</v>
      </c>
      <c r="BB5" s="158" t="s">
        <v>6</v>
      </c>
      <c r="BC5" s="158" t="s">
        <v>7</v>
      </c>
      <c r="BD5" s="158" t="s">
        <v>470</v>
      </c>
      <c r="BE5" s="158" t="s">
        <v>493</v>
      </c>
      <c r="BF5" s="158" t="s">
        <v>493</v>
      </c>
      <c r="BG5" s="158" t="s">
        <v>162</v>
      </c>
      <c r="BH5" s="158" t="s">
        <v>5</v>
      </c>
      <c r="BI5" s="158" t="s">
        <v>5</v>
      </c>
      <c r="BJ5" s="158" t="s">
        <v>5</v>
      </c>
      <c r="BK5" s="158" t="s">
        <v>5</v>
      </c>
      <c r="BL5" s="158" t="s">
        <v>470</v>
      </c>
      <c r="BM5" s="158" t="s">
        <v>470</v>
      </c>
      <c r="BN5" s="158" t="s">
        <v>493</v>
      </c>
      <c r="BO5" s="158" t="s">
        <v>493</v>
      </c>
      <c r="BP5" s="158" t="s">
        <v>162</v>
      </c>
      <c r="BQ5" s="158" t="s">
        <v>5</v>
      </c>
      <c r="BR5" s="158" t="s">
        <v>5</v>
      </c>
      <c r="BS5" s="158" t="s">
        <v>5</v>
      </c>
      <c r="BT5" s="158" t="s">
        <v>5</v>
      </c>
      <c r="BU5" s="158" t="s">
        <v>470</v>
      </c>
      <c r="BV5" s="158" t="s">
        <v>470</v>
      </c>
      <c r="BW5" s="158" t="s">
        <v>493</v>
      </c>
      <c r="BX5" s="158" t="s">
        <v>493</v>
      </c>
      <c r="BY5" s="158" t="s">
        <v>162</v>
      </c>
      <c r="BZ5" s="158" t="s">
        <v>5</v>
      </c>
      <c r="CA5" s="158" t="s">
        <v>5</v>
      </c>
      <c r="CB5" s="158" t="s">
        <v>5</v>
      </c>
      <c r="CC5" s="158" t="s">
        <v>5</v>
      </c>
      <c r="CD5" s="158" t="s">
        <v>5</v>
      </c>
      <c r="CE5" s="158" t="s">
        <v>5</v>
      </c>
      <c r="CF5" s="158" t="s">
        <v>5</v>
      </c>
      <c r="CG5" s="158" t="s">
        <v>5</v>
      </c>
      <c r="CH5" s="158" t="s">
        <v>5</v>
      </c>
      <c r="CI5" s="158" t="s">
        <v>5</v>
      </c>
      <c r="CJ5" s="158" t="s">
        <v>5</v>
      </c>
      <c r="CK5" s="158" t="s">
        <v>5</v>
      </c>
      <c r="CL5" s="158" t="s">
        <v>5</v>
      </c>
      <c r="CM5" s="158" t="s">
        <v>5</v>
      </c>
      <c r="CN5" s="158" t="s">
        <v>5</v>
      </c>
      <c r="CO5" s="158" t="s">
        <v>5</v>
      </c>
      <c r="CP5" s="158" t="s">
        <v>470</v>
      </c>
      <c r="CQ5" s="158" t="s">
        <v>470</v>
      </c>
      <c r="CR5" s="158" t="s">
        <v>470</v>
      </c>
      <c r="CS5" s="158" t="s">
        <v>470</v>
      </c>
      <c r="CT5" s="158" t="s">
        <v>470</v>
      </c>
      <c r="CU5" s="158" t="s">
        <v>470</v>
      </c>
      <c r="CV5" s="158" t="s">
        <v>470</v>
      </c>
      <c r="CW5" s="158" t="s">
        <v>470</v>
      </c>
      <c r="CX5" s="158" t="s">
        <v>493</v>
      </c>
      <c r="CY5" s="158" t="s">
        <v>493</v>
      </c>
      <c r="CZ5" s="158" t="s">
        <v>162</v>
      </c>
      <c r="DA5" s="158" t="s">
        <v>493</v>
      </c>
      <c r="DB5" s="158" t="s">
        <v>493</v>
      </c>
      <c r="DC5" s="158" t="s">
        <v>162</v>
      </c>
      <c r="DD5" s="158" t="s">
        <v>493</v>
      </c>
      <c r="DE5" s="158" t="s">
        <v>493</v>
      </c>
      <c r="DF5" s="158" t="s">
        <v>162</v>
      </c>
      <c r="DG5" s="158" t="s">
        <v>493</v>
      </c>
      <c r="DH5" s="158" t="s">
        <v>493</v>
      </c>
      <c r="DI5" s="158" t="s">
        <v>162</v>
      </c>
      <c r="DJ5" s="158" t="s">
        <v>5</v>
      </c>
      <c r="DK5" s="158" t="s">
        <v>5</v>
      </c>
      <c r="DL5" s="158" t="s">
        <v>5</v>
      </c>
      <c r="DM5" s="158" t="s">
        <v>5</v>
      </c>
      <c r="DN5" s="158" t="s">
        <v>5</v>
      </c>
      <c r="DO5" s="158" t="s">
        <v>5</v>
      </c>
      <c r="DP5" s="158" t="s">
        <v>5</v>
      </c>
      <c r="DQ5" s="158" t="s">
        <v>5</v>
      </c>
      <c r="DR5" s="158" t="s">
        <v>5</v>
      </c>
      <c r="DS5" s="158" t="s">
        <v>5</v>
      </c>
      <c r="DT5" s="158" t="s">
        <v>5</v>
      </c>
      <c r="DU5" s="158" t="s">
        <v>5</v>
      </c>
      <c r="DV5" s="158" t="s">
        <v>5</v>
      </c>
      <c r="DW5" s="158" t="s">
        <v>5</v>
      </c>
      <c r="DX5" s="158" t="s">
        <v>5</v>
      </c>
      <c r="DY5" s="158" t="s">
        <v>5</v>
      </c>
      <c r="DZ5" s="158" t="s">
        <v>470</v>
      </c>
      <c r="EA5" s="158" t="s">
        <v>470</v>
      </c>
      <c r="EB5" s="158" t="s">
        <v>470</v>
      </c>
      <c r="EC5" s="158" t="s">
        <v>470</v>
      </c>
      <c r="ED5" s="158" t="s">
        <v>470</v>
      </c>
      <c r="EE5" s="158" t="s">
        <v>470</v>
      </c>
      <c r="EF5" s="158" t="s">
        <v>470</v>
      </c>
      <c r="EG5" s="158" t="s">
        <v>470</v>
      </c>
      <c r="EH5" s="158" t="s">
        <v>493</v>
      </c>
      <c r="EI5" s="158" t="s">
        <v>493</v>
      </c>
      <c r="EJ5" s="158" t="s">
        <v>162</v>
      </c>
      <c r="EK5" s="158" t="s">
        <v>493</v>
      </c>
      <c r="EL5" s="158" t="s">
        <v>493</v>
      </c>
      <c r="EM5" s="158" t="s">
        <v>162</v>
      </c>
      <c r="EN5" s="158" t="s">
        <v>493</v>
      </c>
      <c r="EO5" s="158" t="s">
        <v>493</v>
      </c>
      <c r="EP5" s="158" t="s">
        <v>162</v>
      </c>
      <c r="EQ5" s="158" t="s">
        <v>493</v>
      </c>
      <c r="ER5" s="158" t="s">
        <v>493</v>
      </c>
      <c r="ES5" s="158" t="s">
        <v>162</v>
      </c>
      <c r="ET5" s="158" t="s">
        <v>5</v>
      </c>
      <c r="EU5" s="158" t="s">
        <v>5</v>
      </c>
      <c r="EV5" s="158" t="s">
        <v>5</v>
      </c>
      <c r="EW5" s="158" t="s">
        <v>5</v>
      </c>
      <c r="EX5" s="158" t="s">
        <v>5</v>
      </c>
      <c r="EY5" s="158" t="s">
        <v>5</v>
      </c>
      <c r="EZ5" s="158" t="s">
        <v>5</v>
      </c>
      <c r="FA5" s="158" t="s">
        <v>5</v>
      </c>
      <c r="FB5" s="158" t="s">
        <v>5</v>
      </c>
      <c r="FC5" s="158" t="s">
        <v>5</v>
      </c>
      <c r="FD5" s="158" t="s">
        <v>5</v>
      </c>
      <c r="FE5" s="158" t="s">
        <v>5</v>
      </c>
      <c r="FF5" s="158" t="s">
        <v>5</v>
      </c>
      <c r="FG5" s="158" t="s">
        <v>5</v>
      </c>
      <c r="FH5" s="158" t="s">
        <v>5</v>
      </c>
      <c r="FI5" s="158" t="s">
        <v>5</v>
      </c>
      <c r="FJ5" s="158" t="s">
        <v>470</v>
      </c>
      <c r="FK5" s="158" t="s">
        <v>470</v>
      </c>
      <c r="FL5" s="158" t="s">
        <v>470</v>
      </c>
      <c r="FM5" s="158" t="s">
        <v>470</v>
      </c>
      <c r="FN5" s="158" t="s">
        <v>470</v>
      </c>
      <c r="FO5" s="158" t="s">
        <v>470</v>
      </c>
      <c r="FP5" s="158" t="s">
        <v>470</v>
      </c>
      <c r="FQ5" s="158" t="s">
        <v>470</v>
      </c>
      <c r="FR5" s="158" t="s">
        <v>493</v>
      </c>
      <c r="FS5" s="158" t="s">
        <v>493</v>
      </c>
      <c r="FT5" s="158" t="s">
        <v>162</v>
      </c>
      <c r="FU5" s="158" t="s">
        <v>493</v>
      </c>
      <c r="FV5" s="158" t="s">
        <v>493</v>
      </c>
      <c r="FW5" s="158" t="s">
        <v>162</v>
      </c>
      <c r="FX5" s="158" t="s">
        <v>493</v>
      </c>
      <c r="FY5" s="158" t="s">
        <v>493</v>
      </c>
      <c r="FZ5" s="158" t="s">
        <v>162</v>
      </c>
      <c r="GA5" s="158" t="s">
        <v>493</v>
      </c>
      <c r="GB5" s="158" t="s">
        <v>493</v>
      </c>
      <c r="GC5" s="158" t="s">
        <v>162</v>
      </c>
      <c r="GD5" s="158" t="s">
        <v>5</v>
      </c>
      <c r="GE5" s="158" t="s">
        <v>5</v>
      </c>
      <c r="GF5" s="158" t="s">
        <v>5</v>
      </c>
      <c r="GG5" s="158" t="s">
        <v>5</v>
      </c>
      <c r="GH5" s="158" t="s">
        <v>5</v>
      </c>
      <c r="GI5" s="158" t="s">
        <v>5</v>
      </c>
      <c r="GJ5" s="158" t="s">
        <v>5</v>
      </c>
      <c r="GK5" s="158" t="s">
        <v>5</v>
      </c>
      <c r="GL5" s="158" t="s">
        <v>5</v>
      </c>
      <c r="GM5" s="158" t="s">
        <v>5</v>
      </c>
      <c r="GN5" s="158" t="s">
        <v>5</v>
      </c>
      <c r="GO5" s="158" t="s">
        <v>5</v>
      </c>
      <c r="GP5" s="158" t="s">
        <v>5</v>
      </c>
      <c r="GQ5" s="158" t="s">
        <v>5</v>
      </c>
      <c r="GR5" s="158" t="s">
        <v>5</v>
      </c>
      <c r="GS5" s="158" t="s">
        <v>5</v>
      </c>
      <c r="GT5" s="158" t="s">
        <v>470</v>
      </c>
      <c r="GU5" s="158" t="s">
        <v>470</v>
      </c>
      <c r="GV5" s="158" t="s">
        <v>470</v>
      </c>
      <c r="GW5" s="158" t="s">
        <v>470</v>
      </c>
      <c r="GX5" s="158" t="s">
        <v>470</v>
      </c>
      <c r="GY5" s="158" t="s">
        <v>470</v>
      </c>
      <c r="GZ5" s="158" t="s">
        <v>470</v>
      </c>
      <c r="HA5" s="158" t="s">
        <v>470</v>
      </c>
      <c r="HB5" s="158" t="s">
        <v>5</v>
      </c>
      <c r="HC5" s="158" t="s">
        <v>5</v>
      </c>
      <c r="HD5" s="158" t="s">
        <v>5</v>
      </c>
      <c r="HE5" s="158" t="s">
        <v>5</v>
      </c>
      <c r="HF5" s="158" t="s">
        <v>5</v>
      </c>
      <c r="HG5" s="158" t="s">
        <v>5</v>
      </c>
      <c r="HH5" s="158" t="s">
        <v>5</v>
      </c>
      <c r="HI5" s="158" t="s">
        <v>5</v>
      </c>
    </row>
    <row r="6" spans="1:221" x14ac:dyDescent="0.25">
      <c r="AH6" s="158" t="s">
        <v>150</v>
      </c>
      <c r="AI6" s="158" t="s">
        <v>150</v>
      </c>
      <c r="AJ6" s="158" t="s">
        <v>150</v>
      </c>
      <c r="AK6" s="158" t="s">
        <v>150</v>
      </c>
      <c r="AL6" s="158" t="s">
        <v>150</v>
      </c>
      <c r="AM6" s="158" t="s">
        <v>150</v>
      </c>
      <c r="AP6" s="158" t="s">
        <v>172</v>
      </c>
      <c r="AQ6" s="158" t="s">
        <v>172</v>
      </c>
      <c r="AR6" s="158" t="s">
        <v>172</v>
      </c>
      <c r="AS6" s="158" t="s">
        <v>172</v>
      </c>
      <c r="AT6" s="158" t="s">
        <v>5</v>
      </c>
      <c r="AU6" s="158" t="s">
        <v>5</v>
      </c>
      <c r="BB6" s="158" t="s">
        <v>7</v>
      </c>
      <c r="BC6" s="158" t="s">
        <v>172</v>
      </c>
      <c r="BD6" s="158" t="s">
        <v>24</v>
      </c>
      <c r="BE6" s="158" t="s">
        <v>162</v>
      </c>
      <c r="BF6" s="158" t="s">
        <v>162</v>
      </c>
      <c r="BH6" s="158" t="s">
        <v>6</v>
      </c>
      <c r="BI6" s="158" t="s">
        <v>6</v>
      </c>
      <c r="BJ6" s="158" t="s">
        <v>6</v>
      </c>
      <c r="BK6" s="158" t="s">
        <v>6</v>
      </c>
      <c r="BL6" s="158" t="s">
        <v>24</v>
      </c>
      <c r="BM6" s="158" t="s">
        <v>24</v>
      </c>
      <c r="BN6" s="158" t="s">
        <v>162</v>
      </c>
      <c r="BO6" s="158" t="s">
        <v>162</v>
      </c>
      <c r="BQ6" s="158" t="s">
        <v>6</v>
      </c>
      <c r="BR6" s="158" t="s">
        <v>6</v>
      </c>
      <c r="BS6" s="158" t="s">
        <v>6</v>
      </c>
      <c r="BT6" s="158" t="s">
        <v>6</v>
      </c>
      <c r="BU6" s="158" t="s">
        <v>24</v>
      </c>
      <c r="BV6" s="158" t="s">
        <v>24</v>
      </c>
      <c r="BW6" s="158" t="s">
        <v>162</v>
      </c>
      <c r="BX6" s="158" t="s">
        <v>162</v>
      </c>
      <c r="BZ6" s="158" t="s">
        <v>6</v>
      </c>
      <c r="CA6" s="158" t="s">
        <v>6</v>
      </c>
      <c r="CB6" s="158" t="s">
        <v>6</v>
      </c>
      <c r="CC6" s="158" t="s">
        <v>6</v>
      </c>
      <c r="CD6" s="158" t="s">
        <v>6</v>
      </c>
      <c r="CE6" s="158" t="s">
        <v>6</v>
      </c>
      <c r="CF6" s="158" t="s">
        <v>6</v>
      </c>
      <c r="CG6" s="158" t="s">
        <v>6</v>
      </c>
      <c r="CH6" s="158" t="s">
        <v>6</v>
      </c>
      <c r="CI6" s="158" t="s">
        <v>6</v>
      </c>
      <c r="CJ6" s="158" t="s">
        <v>6</v>
      </c>
      <c r="CK6" s="158" t="s">
        <v>6</v>
      </c>
      <c r="CL6" s="158" t="s">
        <v>6</v>
      </c>
      <c r="CM6" s="158" t="s">
        <v>6</v>
      </c>
      <c r="CN6" s="158" t="s">
        <v>6</v>
      </c>
      <c r="CO6" s="158" t="s">
        <v>6</v>
      </c>
      <c r="CP6" s="158" t="s">
        <v>24</v>
      </c>
      <c r="CQ6" s="158" t="s">
        <v>24</v>
      </c>
      <c r="CR6" s="158" t="s">
        <v>24</v>
      </c>
      <c r="CS6" s="158" t="s">
        <v>24</v>
      </c>
      <c r="CT6" s="158" t="s">
        <v>24</v>
      </c>
      <c r="CU6" s="158" t="s">
        <v>24</v>
      </c>
      <c r="CV6" s="158" t="s">
        <v>24</v>
      </c>
      <c r="CW6" s="158" t="s">
        <v>24</v>
      </c>
      <c r="CX6" s="158" t="s">
        <v>162</v>
      </c>
      <c r="CY6" s="158" t="s">
        <v>162</v>
      </c>
      <c r="DA6" s="158" t="s">
        <v>162</v>
      </c>
      <c r="DB6" s="158" t="s">
        <v>162</v>
      </c>
      <c r="DD6" s="158" t="s">
        <v>162</v>
      </c>
      <c r="DE6" s="158" t="s">
        <v>162</v>
      </c>
      <c r="DG6" s="158" t="s">
        <v>162</v>
      </c>
      <c r="DH6" s="158" t="s">
        <v>162</v>
      </c>
      <c r="DJ6" s="158" t="s">
        <v>6</v>
      </c>
      <c r="DK6" s="158" t="s">
        <v>6</v>
      </c>
      <c r="DL6" s="158" t="s">
        <v>6</v>
      </c>
      <c r="DM6" s="158" t="s">
        <v>6</v>
      </c>
      <c r="DN6" s="158" t="s">
        <v>6</v>
      </c>
      <c r="DO6" s="158" t="s">
        <v>6</v>
      </c>
      <c r="DP6" s="158" t="s">
        <v>6</v>
      </c>
      <c r="DQ6" s="158" t="s">
        <v>6</v>
      </c>
      <c r="DR6" s="158" t="s">
        <v>6</v>
      </c>
      <c r="DS6" s="158" t="s">
        <v>6</v>
      </c>
      <c r="DT6" s="158" t="s">
        <v>6</v>
      </c>
      <c r="DU6" s="158" t="s">
        <v>6</v>
      </c>
      <c r="DV6" s="158" t="s">
        <v>6</v>
      </c>
      <c r="DW6" s="158" t="s">
        <v>6</v>
      </c>
      <c r="DX6" s="158" t="s">
        <v>6</v>
      </c>
      <c r="DY6" s="158" t="s">
        <v>6</v>
      </c>
      <c r="DZ6" s="158" t="s">
        <v>24</v>
      </c>
      <c r="EA6" s="158" t="s">
        <v>24</v>
      </c>
      <c r="EB6" s="158" t="s">
        <v>24</v>
      </c>
      <c r="EC6" s="158" t="s">
        <v>24</v>
      </c>
      <c r="ED6" s="158" t="s">
        <v>24</v>
      </c>
      <c r="EE6" s="158" t="s">
        <v>24</v>
      </c>
      <c r="EF6" s="158" t="s">
        <v>24</v>
      </c>
      <c r="EG6" s="158" t="s">
        <v>24</v>
      </c>
      <c r="EH6" s="158" t="s">
        <v>162</v>
      </c>
      <c r="EI6" s="158" t="s">
        <v>162</v>
      </c>
      <c r="EK6" s="158" t="s">
        <v>162</v>
      </c>
      <c r="EL6" s="158" t="s">
        <v>162</v>
      </c>
      <c r="EN6" s="158" t="s">
        <v>162</v>
      </c>
      <c r="EO6" s="158" t="s">
        <v>162</v>
      </c>
      <c r="EQ6" s="158" t="s">
        <v>162</v>
      </c>
      <c r="ER6" s="158" t="s">
        <v>162</v>
      </c>
      <c r="ET6" s="158" t="s">
        <v>6</v>
      </c>
      <c r="EU6" s="158" t="s">
        <v>6</v>
      </c>
      <c r="EV6" s="158" t="s">
        <v>6</v>
      </c>
      <c r="EW6" s="158" t="s">
        <v>6</v>
      </c>
      <c r="EX6" s="158" t="s">
        <v>6</v>
      </c>
      <c r="EY6" s="158" t="s">
        <v>6</v>
      </c>
      <c r="EZ6" s="158" t="s">
        <v>6</v>
      </c>
      <c r="FA6" s="158" t="s">
        <v>6</v>
      </c>
      <c r="FB6" s="158" t="s">
        <v>6</v>
      </c>
      <c r="FC6" s="158" t="s">
        <v>6</v>
      </c>
      <c r="FD6" s="158" t="s">
        <v>6</v>
      </c>
      <c r="FE6" s="158" t="s">
        <v>6</v>
      </c>
      <c r="FF6" s="158" t="s">
        <v>6</v>
      </c>
      <c r="FG6" s="158" t="s">
        <v>6</v>
      </c>
      <c r="FH6" s="158" t="s">
        <v>6</v>
      </c>
      <c r="FI6" s="158" t="s">
        <v>6</v>
      </c>
      <c r="FJ6" s="158" t="s">
        <v>24</v>
      </c>
      <c r="FK6" s="158" t="s">
        <v>24</v>
      </c>
      <c r="FL6" s="158" t="s">
        <v>24</v>
      </c>
      <c r="FM6" s="158" t="s">
        <v>24</v>
      </c>
      <c r="FN6" s="158" t="s">
        <v>24</v>
      </c>
      <c r="FO6" s="158" t="s">
        <v>24</v>
      </c>
      <c r="FP6" s="158" t="s">
        <v>24</v>
      </c>
      <c r="FQ6" s="158" t="s">
        <v>24</v>
      </c>
      <c r="FR6" s="158" t="s">
        <v>162</v>
      </c>
      <c r="FS6" s="158" t="s">
        <v>162</v>
      </c>
      <c r="FU6" s="158" t="s">
        <v>162</v>
      </c>
      <c r="FV6" s="158" t="s">
        <v>162</v>
      </c>
      <c r="FX6" s="158" t="s">
        <v>162</v>
      </c>
      <c r="FY6" s="158" t="s">
        <v>162</v>
      </c>
      <c r="GA6" s="158" t="s">
        <v>162</v>
      </c>
      <c r="GB6" s="158" t="s">
        <v>162</v>
      </c>
      <c r="GD6" s="158" t="s">
        <v>6</v>
      </c>
      <c r="GE6" s="158" t="s">
        <v>6</v>
      </c>
      <c r="GF6" s="158" t="s">
        <v>6</v>
      </c>
      <c r="GG6" s="158" t="s">
        <v>6</v>
      </c>
      <c r="GH6" s="158" t="s">
        <v>6</v>
      </c>
      <c r="GI6" s="158" t="s">
        <v>6</v>
      </c>
      <c r="GJ6" s="158" t="s">
        <v>6</v>
      </c>
      <c r="GK6" s="158" t="s">
        <v>6</v>
      </c>
      <c r="GL6" s="158" t="s">
        <v>6</v>
      </c>
      <c r="GM6" s="158" t="s">
        <v>6</v>
      </c>
      <c r="GN6" s="158" t="s">
        <v>6</v>
      </c>
      <c r="GO6" s="158" t="s">
        <v>6</v>
      </c>
      <c r="GP6" s="158" t="s">
        <v>6</v>
      </c>
      <c r="GQ6" s="158" t="s">
        <v>6</v>
      </c>
      <c r="GR6" s="158" t="s">
        <v>6</v>
      </c>
      <c r="GS6" s="158" t="s">
        <v>6</v>
      </c>
      <c r="GT6" s="158" t="s">
        <v>24</v>
      </c>
      <c r="GU6" s="158" t="s">
        <v>24</v>
      </c>
      <c r="GV6" s="158" t="s">
        <v>24</v>
      </c>
      <c r="GW6" s="158" t="s">
        <v>24</v>
      </c>
      <c r="GX6" s="158" t="s">
        <v>24</v>
      </c>
      <c r="GY6" s="158" t="s">
        <v>24</v>
      </c>
      <c r="GZ6" s="158" t="s">
        <v>24</v>
      </c>
      <c r="HA6" s="158" t="s">
        <v>24</v>
      </c>
      <c r="HB6" s="158" t="s">
        <v>6</v>
      </c>
      <c r="HC6" s="158" t="s">
        <v>6</v>
      </c>
      <c r="HD6" s="158" t="s">
        <v>6</v>
      </c>
      <c r="HE6" s="158" t="s">
        <v>6</v>
      </c>
      <c r="HF6" s="158" t="s">
        <v>6</v>
      </c>
      <c r="HG6" s="158" t="s">
        <v>6</v>
      </c>
      <c r="HH6" s="158" t="s">
        <v>6</v>
      </c>
      <c r="HI6" s="158" t="s">
        <v>6</v>
      </c>
    </row>
    <row r="7" spans="1:221" x14ac:dyDescent="0.25">
      <c r="AH7" s="158" t="s">
        <v>151</v>
      </c>
      <c r="AI7" s="158" t="s">
        <v>151</v>
      </c>
      <c r="AJ7" s="158" t="s">
        <v>151</v>
      </c>
      <c r="AK7" s="158" t="s">
        <v>151</v>
      </c>
      <c r="AL7" s="158" t="s">
        <v>151</v>
      </c>
      <c r="AM7" s="158" t="s">
        <v>151</v>
      </c>
      <c r="AP7" s="158" t="s">
        <v>429</v>
      </c>
      <c r="AQ7" s="158" t="s">
        <v>429</v>
      </c>
      <c r="AR7" s="158" t="s">
        <v>429</v>
      </c>
      <c r="AS7" s="158" t="s">
        <v>429</v>
      </c>
      <c r="AT7" s="158" t="s">
        <v>6</v>
      </c>
      <c r="AU7" s="158" t="s">
        <v>6</v>
      </c>
      <c r="BB7" s="158" t="s">
        <v>172</v>
      </c>
      <c r="BC7" s="158" t="s">
        <v>429</v>
      </c>
      <c r="BD7" s="158" t="s">
        <v>494</v>
      </c>
      <c r="BH7" s="158" t="s">
        <v>7</v>
      </c>
      <c r="BI7" s="158" t="s">
        <v>7</v>
      </c>
      <c r="BJ7" s="158" t="s">
        <v>7</v>
      </c>
      <c r="BK7" s="158" t="s">
        <v>7</v>
      </c>
      <c r="BL7" s="158" t="s">
        <v>494</v>
      </c>
      <c r="BM7" s="158" t="s">
        <v>494</v>
      </c>
      <c r="BQ7" s="158" t="s">
        <v>7</v>
      </c>
      <c r="BR7" s="158" t="s">
        <v>7</v>
      </c>
      <c r="BS7" s="158" t="s">
        <v>7</v>
      </c>
      <c r="BT7" s="158" t="s">
        <v>7</v>
      </c>
      <c r="BU7" s="158" t="s">
        <v>494</v>
      </c>
      <c r="BV7" s="158" t="s">
        <v>494</v>
      </c>
      <c r="BZ7" s="158" t="s">
        <v>7</v>
      </c>
      <c r="CA7" s="158" t="s">
        <v>7</v>
      </c>
      <c r="CB7" s="158" t="s">
        <v>7</v>
      </c>
      <c r="CC7" s="158" t="s">
        <v>7</v>
      </c>
      <c r="CD7" s="158" t="s">
        <v>7</v>
      </c>
      <c r="CE7" s="158" t="s">
        <v>7</v>
      </c>
      <c r="CF7" s="158" t="s">
        <v>7</v>
      </c>
      <c r="CG7" s="158" t="s">
        <v>7</v>
      </c>
      <c r="CH7" s="158" t="s">
        <v>7</v>
      </c>
      <c r="CI7" s="158" t="s">
        <v>7</v>
      </c>
      <c r="CJ7" s="158" t="s">
        <v>7</v>
      </c>
      <c r="CK7" s="158" t="s">
        <v>7</v>
      </c>
      <c r="CL7" s="158" t="s">
        <v>7</v>
      </c>
      <c r="CM7" s="158" t="s">
        <v>7</v>
      </c>
      <c r="CN7" s="158" t="s">
        <v>7</v>
      </c>
      <c r="CO7" s="158" t="s">
        <v>7</v>
      </c>
      <c r="CP7" s="158" t="s">
        <v>494</v>
      </c>
      <c r="CQ7" s="158" t="s">
        <v>494</v>
      </c>
      <c r="CR7" s="158" t="s">
        <v>494</v>
      </c>
      <c r="CS7" s="158" t="s">
        <v>494</v>
      </c>
      <c r="CT7" s="158" t="s">
        <v>494</v>
      </c>
      <c r="CU7" s="158" t="s">
        <v>494</v>
      </c>
      <c r="CV7" s="158" t="s">
        <v>494</v>
      </c>
      <c r="CW7" s="158" t="s">
        <v>494</v>
      </c>
      <c r="DJ7" s="158" t="s">
        <v>7</v>
      </c>
      <c r="DK7" s="158" t="s">
        <v>7</v>
      </c>
      <c r="DL7" s="158" t="s">
        <v>7</v>
      </c>
      <c r="DM7" s="158" t="s">
        <v>7</v>
      </c>
      <c r="DN7" s="158" t="s">
        <v>7</v>
      </c>
      <c r="DO7" s="158" t="s">
        <v>7</v>
      </c>
      <c r="DP7" s="158" t="s">
        <v>7</v>
      </c>
      <c r="DQ7" s="158" t="s">
        <v>7</v>
      </c>
      <c r="DR7" s="158" t="s">
        <v>7</v>
      </c>
      <c r="DS7" s="158" t="s">
        <v>7</v>
      </c>
      <c r="DT7" s="158" t="s">
        <v>7</v>
      </c>
      <c r="DU7" s="158" t="s">
        <v>7</v>
      </c>
      <c r="DV7" s="158" t="s">
        <v>7</v>
      </c>
      <c r="DW7" s="158" t="s">
        <v>7</v>
      </c>
      <c r="DX7" s="158" t="s">
        <v>7</v>
      </c>
      <c r="DY7" s="158" t="s">
        <v>7</v>
      </c>
      <c r="DZ7" s="158" t="s">
        <v>494</v>
      </c>
      <c r="EA7" s="158" t="s">
        <v>494</v>
      </c>
      <c r="EB7" s="158" t="s">
        <v>494</v>
      </c>
      <c r="EC7" s="158" t="s">
        <v>494</v>
      </c>
      <c r="ED7" s="158" t="s">
        <v>494</v>
      </c>
      <c r="EE7" s="158" t="s">
        <v>494</v>
      </c>
      <c r="EF7" s="158" t="s">
        <v>494</v>
      </c>
      <c r="EG7" s="158" t="s">
        <v>494</v>
      </c>
      <c r="ET7" s="158" t="s">
        <v>7</v>
      </c>
      <c r="EU7" s="158" t="s">
        <v>7</v>
      </c>
      <c r="EV7" s="158" t="s">
        <v>7</v>
      </c>
      <c r="EW7" s="158" t="s">
        <v>7</v>
      </c>
      <c r="EX7" s="158" t="s">
        <v>7</v>
      </c>
      <c r="EY7" s="158" t="s">
        <v>7</v>
      </c>
      <c r="EZ7" s="158" t="s">
        <v>7</v>
      </c>
      <c r="FA7" s="158" t="s">
        <v>7</v>
      </c>
      <c r="FB7" s="158" t="s">
        <v>7</v>
      </c>
      <c r="FC7" s="158" t="s">
        <v>7</v>
      </c>
      <c r="FD7" s="158" t="s">
        <v>7</v>
      </c>
      <c r="FE7" s="158" t="s">
        <v>7</v>
      </c>
      <c r="FF7" s="158" t="s">
        <v>7</v>
      </c>
      <c r="FG7" s="158" t="s">
        <v>7</v>
      </c>
      <c r="FH7" s="158" t="s">
        <v>7</v>
      </c>
      <c r="FI7" s="158" t="s">
        <v>7</v>
      </c>
      <c r="FJ7" s="158" t="s">
        <v>494</v>
      </c>
      <c r="FK7" s="158" t="s">
        <v>494</v>
      </c>
      <c r="FL7" s="158" t="s">
        <v>494</v>
      </c>
      <c r="FM7" s="158" t="s">
        <v>494</v>
      </c>
      <c r="FN7" s="158" t="s">
        <v>494</v>
      </c>
      <c r="FO7" s="158" t="s">
        <v>494</v>
      </c>
      <c r="FP7" s="158" t="s">
        <v>494</v>
      </c>
      <c r="FQ7" s="158" t="s">
        <v>494</v>
      </c>
      <c r="GD7" s="158" t="s">
        <v>7</v>
      </c>
      <c r="GE7" s="158" t="s">
        <v>7</v>
      </c>
      <c r="GF7" s="158" t="s">
        <v>7</v>
      </c>
      <c r="GG7" s="158" t="s">
        <v>7</v>
      </c>
      <c r="GH7" s="158" t="s">
        <v>7</v>
      </c>
      <c r="GI7" s="158" t="s">
        <v>7</v>
      </c>
      <c r="GJ7" s="158" t="s">
        <v>7</v>
      </c>
      <c r="GK7" s="158" t="s">
        <v>7</v>
      </c>
      <c r="GL7" s="158" t="s">
        <v>7</v>
      </c>
      <c r="GM7" s="158" t="s">
        <v>7</v>
      </c>
      <c r="GN7" s="158" t="s">
        <v>7</v>
      </c>
      <c r="GO7" s="158" t="s">
        <v>7</v>
      </c>
      <c r="GP7" s="158" t="s">
        <v>7</v>
      </c>
      <c r="GQ7" s="158" t="s">
        <v>7</v>
      </c>
      <c r="GR7" s="158" t="s">
        <v>7</v>
      </c>
      <c r="GS7" s="158" t="s">
        <v>7</v>
      </c>
      <c r="GT7" s="158" t="s">
        <v>494</v>
      </c>
      <c r="GU7" s="158" t="s">
        <v>494</v>
      </c>
      <c r="GV7" s="158" t="s">
        <v>494</v>
      </c>
      <c r="GW7" s="158" t="s">
        <v>494</v>
      </c>
      <c r="GX7" s="158" t="s">
        <v>494</v>
      </c>
      <c r="GY7" s="158" t="s">
        <v>494</v>
      </c>
      <c r="GZ7" s="158" t="s">
        <v>494</v>
      </c>
      <c r="HA7" s="158" t="s">
        <v>494</v>
      </c>
      <c r="HB7" s="158" t="s">
        <v>7</v>
      </c>
      <c r="HC7" s="158" t="s">
        <v>7</v>
      </c>
      <c r="HD7" s="158" t="s">
        <v>7</v>
      </c>
      <c r="HE7" s="158" t="s">
        <v>7</v>
      </c>
      <c r="HF7" s="158" t="s">
        <v>7</v>
      </c>
      <c r="HG7" s="158" t="s">
        <v>7</v>
      </c>
      <c r="HH7" s="158" t="s">
        <v>7</v>
      </c>
      <c r="HI7" s="158" t="s">
        <v>7</v>
      </c>
    </row>
    <row r="8" spans="1:221" x14ac:dyDescent="0.25">
      <c r="AH8" s="158" t="s">
        <v>167</v>
      </c>
      <c r="AI8" s="158" t="s">
        <v>167</v>
      </c>
      <c r="AJ8" s="158" t="s">
        <v>167</v>
      </c>
      <c r="AK8" s="158" t="s">
        <v>167</v>
      </c>
      <c r="AL8" s="158" t="s">
        <v>167</v>
      </c>
      <c r="AM8" s="158" t="s">
        <v>167</v>
      </c>
      <c r="AP8" s="158" t="s">
        <v>10</v>
      </c>
      <c r="AQ8" s="158" t="s">
        <v>10</v>
      </c>
      <c r="AR8" s="158" t="s">
        <v>10</v>
      </c>
      <c r="AS8" s="158" t="s">
        <v>10</v>
      </c>
      <c r="AT8" s="158" t="s">
        <v>7</v>
      </c>
      <c r="AU8" s="158" t="s">
        <v>7</v>
      </c>
      <c r="BB8" s="158" t="s">
        <v>429</v>
      </c>
      <c r="BC8" s="158" t="s">
        <v>10</v>
      </c>
      <c r="BD8" s="158" t="s">
        <v>4</v>
      </c>
      <c r="BH8" s="158" t="s">
        <v>172</v>
      </c>
      <c r="BI8" s="158" t="s">
        <v>172</v>
      </c>
      <c r="BJ8" s="158" t="s">
        <v>172</v>
      </c>
      <c r="BK8" s="158" t="s">
        <v>172</v>
      </c>
      <c r="BL8" s="158" t="s">
        <v>4</v>
      </c>
      <c r="BM8" s="158" t="s">
        <v>4</v>
      </c>
      <c r="BQ8" s="158" t="s">
        <v>172</v>
      </c>
      <c r="BR8" s="158" t="s">
        <v>172</v>
      </c>
      <c r="BS8" s="158" t="s">
        <v>172</v>
      </c>
      <c r="BT8" s="158" t="s">
        <v>172</v>
      </c>
      <c r="BU8" s="158" t="s">
        <v>4</v>
      </c>
      <c r="BV8" s="158" t="s">
        <v>4</v>
      </c>
      <c r="BZ8" s="158" t="s">
        <v>172</v>
      </c>
      <c r="CA8" s="158" t="s">
        <v>172</v>
      </c>
      <c r="CB8" s="158" t="s">
        <v>172</v>
      </c>
      <c r="CC8" s="158" t="s">
        <v>172</v>
      </c>
      <c r="CD8" s="158" t="s">
        <v>172</v>
      </c>
      <c r="CE8" s="158" t="s">
        <v>172</v>
      </c>
      <c r="CF8" s="158" t="s">
        <v>172</v>
      </c>
      <c r="CG8" s="158" t="s">
        <v>172</v>
      </c>
      <c r="CH8" s="158" t="s">
        <v>172</v>
      </c>
      <c r="CI8" s="158" t="s">
        <v>172</v>
      </c>
      <c r="CJ8" s="158" t="s">
        <v>172</v>
      </c>
      <c r="CK8" s="158" t="s">
        <v>172</v>
      </c>
      <c r="CL8" s="158" t="s">
        <v>172</v>
      </c>
      <c r="CM8" s="158" t="s">
        <v>172</v>
      </c>
      <c r="CN8" s="158" t="s">
        <v>172</v>
      </c>
      <c r="CO8" s="158" t="s">
        <v>172</v>
      </c>
      <c r="CP8" s="158" t="s">
        <v>4</v>
      </c>
      <c r="CQ8" s="158" t="s">
        <v>4</v>
      </c>
      <c r="CR8" s="158" t="s">
        <v>4</v>
      </c>
      <c r="CS8" s="158" t="s">
        <v>4</v>
      </c>
      <c r="CT8" s="158" t="s">
        <v>4</v>
      </c>
      <c r="CU8" s="158" t="s">
        <v>4</v>
      </c>
      <c r="CV8" s="158" t="s">
        <v>4</v>
      </c>
      <c r="CW8" s="158" t="s">
        <v>4</v>
      </c>
      <c r="DJ8" s="158" t="s">
        <v>172</v>
      </c>
      <c r="DK8" s="158" t="s">
        <v>172</v>
      </c>
      <c r="DL8" s="158" t="s">
        <v>172</v>
      </c>
      <c r="DM8" s="158" t="s">
        <v>172</v>
      </c>
      <c r="DN8" s="158" t="s">
        <v>172</v>
      </c>
      <c r="DO8" s="158" t="s">
        <v>172</v>
      </c>
      <c r="DP8" s="158" t="s">
        <v>172</v>
      </c>
      <c r="DQ8" s="158" t="s">
        <v>172</v>
      </c>
      <c r="DR8" s="158" t="s">
        <v>172</v>
      </c>
      <c r="DS8" s="158" t="s">
        <v>172</v>
      </c>
      <c r="DT8" s="158" t="s">
        <v>172</v>
      </c>
      <c r="DU8" s="158" t="s">
        <v>172</v>
      </c>
      <c r="DV8" s="158" t="s">
        <v>172</v>
      </c>
      <c r="DW8" s="158" t="s">
        <v>172</v>
      </c>
      <c r="DX8" s="158" t="s">
        <v>172</v>
      </c>
      <c r="DY8" s="158" t="s">
        <v>172</v>
      </c>
      <c r="DZ8" s="158" t="s">
        <v>4</v>
      </c>
      <c r="EA8" s="158" t="s">
        <v>4</v>
      </c>
      <c r="EB8" s="158" t="s">
        <v>4</v>
      </c>
      <c r="EC8" s="158" t="s">
        <v>4</v>
      </c>
      <c r="ED8" s="158" t="s">
        <v>4</v>
      </c>
      <c r="EE8" s="158" t="s">
        <v>4</v>
      </c>
      <c r="EF8" s="158" t="s">
        <v>4</v>
      </c>
      <c r="EG8" s="158" t="s">
        <v>4</v>
      </c>
      <c r="ET8" s="158" t="s">
        <v>172</v>
      </c>
      <c r="EU8" s="158" t="s">
        <v>172</v>
      </c>
      <c r="EV8" s="158" t="s">
        <v>172</v>
      </c>
      <c r="EW8" s="158" t="s">
        <v>172</v>
      </c>
      <c r="EX8" s="158" t="s">
        <v>172</v>
      </c>
      <c r="EY8" s="158" t="s">
        <v>172</v>
      </c>
      <c r="EZ8" s="158" t="s">
        <v>172</v>
      </c>
      <c r="FA8" s="158" t="s">
        <v>172</v>
      </c>
      <c r="FB8" s="158" t="s">
        <v>172</v>
      </c>
      <c r="FC8" s="158" t="s">
        <v>172</v>
      </c>
      <c r="FD8" s="158" t="s">
        <v>172</v>
      </c>
      <c r="FE8" s="158" t="s">
        <v>172</v>
      </c>
      <c r="FF8" s="158" t="s">
        <v>172</v>
      </c>
      <c r="FG8" s="158" t="s">
        <v>172</v>
      </c>
      <c r="FH8" s="158" t="s">
        <v>172</v>
      </c>
      <c r="FI8" s="158" t="s">
        <v>172</v>
      </c>
      <c r="FJ8" s="158" t="s">
        <v>4</v>
      </c>
      <c r="FK8" s="158" t="s">
        <v>4</v>
      </c>
      <c r="FL8" s="158" t="s">
        <v>4</v>
      </c>
      <c r="FM8" s="158" t="s">
        <v>4</v>
      </c>
      <c r="FN8" s="158" t="s">
        <v>4</v>
      </c>
      <c r="FO8" s="158" t="s">
        <v>4</v>
      </c>
      <c r="FP8" s="158" t="s">
        <v>4</v>
      </c>
      <c r="FQ8" s="158" t="s">
        <v>4</v>
      </c>
      <c r="GD8" s="158" t="s">
        <v>172</v>
      </c>
      <c r="GE8" s="158" t="s">
        <v>172</v>
      </c>
      <c r="GF8" s="158" t="s">
        <v>172</v>
      </c>
      <c r="GG8" s="158" t="s">
        <v>172</v>
      </c>
      <c r="GH8" s="158" t="s">
        <v>172</v>
      </c>
      <c r="GI8" s="158" t="s">
        <v>172</v>
      </c>
      <c r="GJ8" s="158" t="s">
        <v>172</v>
      </c>
      <c r="GK8" s="158" t="s">
        <v>172</v>
      </c>
      <c r="GL8" s="158" t="s">
        <v>172</v>
      </c>
      <c r="GM8" s="158" t="s">
        <v>172</v>
      </c>
      <c r="GN8" s="158" t="s">
        <v>172</v>
      </c>
      <c r="GO8" s="158" t="s">
        <v>172</v>
      </c>
      <c r="GP8" s="158" t="s">
        <v>172</v>
      </c>
      <c r="GQ8" s="158" t="s">
        <v>172</v>
      </c>
      <c r="GR8" s="158" t="s">
        <v>172</v>
      </c>
      <c r="GS8" s="158" t="s">
        <v>172</v>
      </c>
      <c r="GT8" s="158" t="s">
        <v>4</v>
      </c>
      <c r="GU8" s="158" t="s">
        <v>4</v>
      </c>
      <c r="GV8" s="158" t="s">
        <v>4</v>
      </c>
      <c r="GW8" s="158" t="s">
        <v>4</v>
      </c>
      <c r="GX8" s="158" t="s">
        <v>4</v>
      </c>
      <c r="GY8" s="158" t="s">
        <v>4</v>
      </c>
      <c r="GZ8" s="158" t="s">
        <v>4</v>
      </c>
      <c r="HA8" s="158" t="s">
        <v>4</v>
      </c>
      <c r="HB8" s="158" t="s">
        <v>172</v>
      </c>
      <c r="HC8" s="158" t="s">
        <v>172</v>
      </c>
      <c r="HD8" s="158" t="s">
        <v>172</v>
      </c>
      <c r="HE8" s="158" t="s">
        <v>172</v>
      </c>
      <c r="HF8" s="158" t="s">
        <v>172</v>
      </c>
      <c r="HG8" s="158" t="s">
        <v>172</v>
      </c>
      <c r="HH8" s="158" t="s">
        <v>172</v>
      </c>
      <c r="HI8" s="158" t="s">
        <v>172</v>
      </c>
    </row>
    <row r="9" spans="1:221" x14ac:dyDescent="0.25">
      <c r="AH9" s="158" t="s">
        <v>152</v>
      </c>
      <c r="AI9" s="158" t="s">
        <v>152</v>
      </c>
      <c r="AJ9" s="158" t="s">
        <v>152</v>
      </c>
      <c r="AK9" s="158" t="s">
        <v>152</v>
      </c>
      <c r="AL9" s="158" t="s">
        <v>152</v>
      </c>
      <c r="AM9" s="158" t="s">
        <v>152</v>
      </c>
      <c r="AP9" s="158" t="s">
        <v>11</v>
      </c>
      <c r="AQ9" s="158" t="s">
        <v>11</v>
      </c>
      <c r="AR9" s="158" t="s">
        <v>11</v>
      </c>
      <c r="AS9" s="158" t="s">
        <v>11</v>
      </c>
      <c r="AT9" s="158" t="s">
        <v>172</v>
      </c>
      <c r="AU9" s="158" t="s">
        <v>172</v>
      </c>
      <c r="BB9" s="158" t="s">
        <v>10</v>
      </c>
      <c r="BC9" s="158" t="s">
        <v>11</v>
      </c>
      <c r="BD9" s="158" t="s">
        <v>5</v>
      </c>
      <c r="BH9" s="158" t="s">
        <v>429</v>
      </c>
      <c r="BI9" s="158" t="s">
        <v>429</v>
      </c>
      <c r="BJ9" s="158" t="s">
        <v>429</v>
      </c>
      <c r="BK9" s="158" t="s">
        <v>429</v>
      </c>
      <c r="BL9" s="158" t="s">
        <v>5</v>
      </c>
      <c r="BM9" s="158" t="s">
        <v>5</v>
      </c>
      <c r="BQ9" s="158" t="s">
        <v>429</v>
      </c>
      <c r="BR9" s="158" t="s">
        <v>429</v>
      </c>
      <c r="BS9" s="158" t="s">
        <v>429</v>
      </c>
      <c r="BT9" s="158" t="s">
        <v>429</v>
      </c>
      <c r="BU9" s="158" t="s">
        <v>5</v>
      </c>
      <c r="BV9" s="158" t="s">
        <v>5</v>
      </c>
      <c r="BZ9" s="158" t="s">
        <v>429</v>
      </c>
      <c r="CA9" s="158" t="s">
        <v>429</v>
      </c>
      <c r="CB9" s="158" t="s">
        <v>429</v>
      </c>
      <c r="CC9" s="158" t="s">
        <v>429</v>
      </c>
      <c r="CD9" s="158" t="s">
        <v>429</v>
      </c>
      <c r="CE9" s="158" t="s">
        <v>429</v>
      </c>
      <c r="CF9" s="158" t="s">
        <v>429</v>
      </c>
      <c r="CG9" s="158" t="s">
        <v>429</v>
      </c>
      <c r="CH9" s="158" t="s">
        <v>429</v>
      </c>
      <c r="CI9" s="158" t="s">
        <v>429</v>
      </c>
      <c r="CJ9" s="158" t="s">
        <v>429</v>
      </c>
      <c r="CK9" s="158" t="s">
        <v>429</v>
      </c>
      <c r="CL9" s="158" t="s">
        <v>429</v>
      </c>
      <c r="CM9" s="158" t="s">
        <v>429</v>
      </c>
      <c r="CN9" s="158" t="s">
        <v>429</v>
      </c>
      <c r="CO9" s="158" t="s">
        <v>429</v>
      </c>
      <c r="CP9" s="158" t="s">
        <v>5</v>
      </c>
      <c r="CQ9" s="158" t="s">
        <v>5</v>
      </c>
      <c r="CR9" s="158" t="s">
        <v>5</v>
      </c>
      <c r="CS9" s="158" t="s">
        <v>5</v>
      </c>
      <c r="CT9" s="158" t="s">
        <v>5</v>
      </c>
      <c r="CU9" s="158" t="s">
        <v>5</v>
      </c>
      <c r="CV9" s="158" t="s">
        <v>5</v>
      </c>
      <c r="CW9" s="158" t="s">
        <v>5</v>
      </c>
      <c r="DJ9" s="158" t="s">
        <v>429</v>
      </c>
      <c r="DK9" s="158" t="s">
        <v>429</v>
      </c>
      <c r="DL9" s="158" t="s">
        <v>429</v>
      </c>
      <c r="DM9" s="158" t="s">
        <v>429</v>
      </c>
      <c r="DN9" s="158" t="s">
        <v>429</v>
      </c>
      <c r="DO9" s="158" t="s">
        <v>429</v>
      </c>
      <c r="DP9" s="158" t="s">
        <v>429</v>
      </c>
      <c r="DQ9" s="158" t="s">
        <v>429</v>
      </c>
      <c r="DR9" s="158" t="s">
        <v>429</v>
      </c>
      <c r="DS9" s="158" t="s">
        <v>429</v>
      </c>
      <c r="DT9" s="158" t="s">
        <v>429</v>
      </c>
      <c r="DU9" s="158" t="s">
        <v>429</v>
      </c>
      <c r="DV9" s="158" t="s">
        <v>429</v>
      </c>
      <c r="DW9" s="158" t="s">
        <v>429</v>
      </c>
      <c r="DX9" s="158" t="s">
        <v>429</v>
      </c>
      <c r="DY9" s="158" t="s">
        <v>429</v>
      </c>
      <c r="DZ9" s="158" t="s">
        <v>5</v>
      </c>
      <c r="EA9" s="158" t="s">
        <v>5</v>
      </c>
      <c r="EB9" s="158" t="s">
        <v>5</v>
      </c>
      <c r="EC9" s="158" t="s">
        <v>5</v>
      </c>
      <c r="ED9" s="158" t="s">
        <v>5</v>
      </c>
      <c r="EE9" s="158" t="s">
        <v>5</v>
      </c>
      <c r="EF9" s="158" t="s">
        <v>5</v>
      </c>
      <c r="EG9" s="158" t="s">
        <v>5</v>
      </c>
      <c r="ET9" s="158" t="s">
        <v>429</v>
      </c>
      <c r="EU9" s="158" t="s">
        <v>429</v>
      </c>
      <c r="EV9" s="158" t="s">
        <v>429</v>
      </c>
      <c r="EW9" s="158" t="s">
        <v>429</v>
      </c>
      <c r="EX9" s="158" t="s">
        <v>429</v>
      </c>
      <c r="EY9" s="158" t="s">
        <v>429</v>
      </c>
      <c r="EZ9" s="158" t="s">
        <v>429</v>
      </c>
      <c r="FA9" s="158" t="s">
        <v>429</v>
      </c>
      <c r="FB9" s="158" t="s">
        <v>429</v>
      </c>
      <c r="FC9" s="158" t="s">
        <v>429</v>
      </c>
      <c r="FD9" s="158" t="s">
        <v>429</v>
      </c>
      <c r="FE9" s="158" t="s">
        <v>429</v>
      </c>
      <c r="FF9" s="158" t="s">
        <v>429</v>
      </c>
      <c r="FG9" s="158" t="s">
        <v>429</v>
      </c>
      <c r="FH9" s="158" t="s">
        <v>429</v>
      </c>
      <c r="FI9" s="158" t="s">
        <v>429</v>
      </c>
      <c r="FJ9" s="158" t="s">
        <v>5</v>
      </c>
      <c r="FK9" s="158" t="s">
        <v>5</v>
      </c>
      <c r="FL9" s="158" t="s">
        <v>5</v>
      </c>
      <c r="FM9" s="158" t="s">
        <v>5</v>
      </c>
      <c r="FN9" s="158" t="s">
        <v>5</v>
      </c>
      <c r="FO9" s="158" t="s">
        <v>5</v>
      </c>
      <c r="FP9" s="158" t="s">
        <v>5</v>
      </c>
      <c r="FQ9" s="158" t="s">
        <v>5</v>
      </c>
      <c r="GD9" s="158" t="s">
        <v>429</v>
      </c>
      <c r="GE9" s="158" t="s">
        <v>429</v>
      </c>
      <c r="GF9" s="158" t="s">
        <v>429</v>
      </c>
      <c r="GG9" s="158" t="s">
        <v>429</v>
      </c>
      <c r="GH9" s="158" t="s">
        <v>429</v>
      </c>
      <c r="GI9" s="158" t="s">
        <v>429</v>
      </c>
      <c r="GJ9" s="158" t="s">
        <v>429</v>
      </c>
      <c r="GK9" s="158" t="s">
        <v>429</v>
      </c>
      <c r="GL9" s="158" t="s">
        <v>429</v>
      </c>
      <c r="GM9" s="158" t="s">
        <v>429</v>
      </c>
      <c r="GN9" s="158" t="s">
        <v>429</v>
      </c>
      <c r="GO9" s="158" t="s">
        <v>429</v>
      </c>
      <c r="GP9" s="158" t="s">
        <v>429</v>
      </c>
      <c r="GQ9" s="158" t="s">
        <v>429</v>
      </c>
      <c r="GR9" s="158" t="s">
        <v>429</v>
      </c>
      <c r="GS9" s="158" t="s">
        <v>429</v>
      </c>
      <c r="GT9" s="158" t="s">
        <v>5</v>
      </c>
      <c r="GU9" s="158" t="s">
        <v>5</v>
      </c>
      <c r="GV9" s="158" t="s">
        <v>5</v>
      </c>
      <c r="GW9" s="158" t="s">
        <v>5</v>
      </c>
      <c r="GX9" s="158" t="s">
        <v>5</v>
      </c>
      <c r="GY9" s="158" t="s">
        <v>5</v>
      </c>
      <c r="GZ9" s="158" t="s">
        <v>5</v>
      </c>
      <c r="HA9" s="158" t="s">
        <v>5</v>
      </c>
      <c r="HB9" s="158" t="s">
        <v>429</v>
      </c>
      <c r="HC9" s="158" t="s">
        <v>429</v>
      </c>
      <c r="HD9" s="158" t="s">
        <v>429</v>
      </c>
      <c r="HE9" s="158" t="s">
        <v>429</v>
      </c>
      <c r="HF9" s="158" t="s">
        <v>429</v>
      </c>
      <c r="HG9" s="158" t="s">
        <v>429</v>
      </c>
      <c r="HH9" s="158" t="s">
        <v>429</v>
      </c>
      <c r="HI9" s="158" t="s">
        <v>429</v>
      </c>
    </row>
    <row r="10" spans="1:221" x14ac:dyDescent="0.25">
      <c r="AH10" s="158" t="s">
        <v>166</v>
      </c>
      <c r="AI10" s="158" t="s">
        <v>166</v>
      </c>
      <c r="AJ10" s="158" t="s">
        <v>166</v>
      </c>
      <c r="AK10" s="158" t="s">
        <v>166</v>
      </c>
      <c r="AL10" s="158" t="s">
        <v>166</v>
      </c>
      <c r="AM10" s="158" t="s">
        <v>166</v>
      </c>
      <c r="AP10" s="158" t="s">
        <v>110</v>
      </c>
      <c r="AQ10" s="158" t="s">
        <v>110</v>
      </c>
      <c r="AR10" s="158" t="s">
        <v>110</v>
      </c>
      <c r="AS10" s="158" t="s">
        <v>110</v>
      </c>
      <c r="AT10" s="158" t="s">
        <v>429</v>
      </c>
      <c r="AU10" s="158" t="s">
        <v>429</v>
      </c>
      <c r="BB10" s="158" t="s">
        <v>11</v>
      </c>
      <c r="BC10" s="158" t="s">
        <v>110</v>
      </c>
      <c r="BD10" s="158" t="s">
        <v>6</v>
      </c>
      <c r="BH10" s="158" t="s">
        <v>10</v>
      </c>
      <c r="BI10" s="158" t="s">
        <v>10</v>
      </c>
      <c r="BJ10" s="158" t="s">
        <v>10</v>
      </c>
      <c r="BK10" s="158" t="s">
        <v>10</v>
      </c>
      <c r="BL10" s="158" t="s">
        <v>6</v>
      </c>
      <c r="BM10" s="158" t="s">
        <v>6</v>
      </c>
      <c r="BQ10" s="158" t="s">
        <v>10</v>
      </c>
      <c r="BR10" s="158" t="s">
        <v>10</v>
      </c>
      <c r="BS10" s="158" t="s">
        <v>10</v>
      </c>
      <c r="BT10" s="158" t="s">
        <v>10</v>
      </c>
      <c r="BU10" s="158" t="s">
        <v>6</v>
      </c>
      <c r="BV10" s="158" t="s">
        <v>6</v>
      </c>
      <c r="BZ10" s="158" t="s">
        <v>10</v>
      </c>
      <c r="CA10" s="158" t="s">
        <v>10</v>
      </c>
      <c r="CB10" s="158" t="s">
        <v>10</v>
      </c>
      <c r="CC10" s="158" t="s">
        <v>10</v>
      </c>
      <c r="CD10" s="158" t="s">
        <v>10</v>
      </c>
      <c r="CE10" s="158" t="s">
        <v>10</v>
      </c>
      <c r="CF10" s="158" t="s">
        <v>10</v>
      </c>
      <c r="CG10" s="158" t="s">
        <v>10</v>
      </c>
      <c r="CH10" s="158" t="s">
        <v>10</v>
      </c>
      <c r="CI10" s="158" t="s">
        <v>10</v>
      </c>
      <c r="CJ10" s="158" t="s">
        <v>10</v>
      </c>
      <c r="CK10" s="158" t="s">
        <v>10</v>
      </c>
      <c r="CL10" s="158" t="s">
        <v>10</v>
      </c>
      <c r="CM10" s="158" t="s">
        <v>10</v>
      </c>
      <c r="CN10" s="158" t="s">
        <v>10</v>
      </c>
      <c r="CO10" s="158" t="s">
        <v>10</v>
      </c>
      <c r="CP10" s="158" t="s">
        <v>6</v>
      </c>
      <c r="CQ10" s="158" t="s">
        <v>6</v>
      </c>
      <c r="CR10" s="158" t="s">
        <v>6</v>
      </c>
      <c r="CS10" s="158" t="s">
        <v>6</v>
      </c>
      <c r="CT10" s="158" t="s">
        <v>6</v>
      </c>
      <c r="CU10" s="158" t="s">
        <v>6</v>
      </c>
      <c r="CV10" s="158" t="s">
        <v>6</v>
      </c>
      <c r="CW10" s="158" t="s">
        <v>6</v>
      </c>
      <c r="DJ10" s="158" t="s">
        <v>10</v>
      </c>
      <c r="DK10" s="158" t="s">
        <v>10</v>
      </c>
      <c r="DL10" s="158" t="s">
        <v>10</v>
      </c>
      <c r="DM10" s="158" t="s">
        <v>10</v>
      </c>
      <c r="DN10" s="158" t="s">
        <v>10</v>
      </c>
      <c r="DO10" s="158" t="s">
        <v>10</v>
      </c>
      <c r="DP10" s="158" t="s">
        <v>10</v>
      </c>
      <c r="DQ10" s="158" t="s">
        <v>10</v>
      </c>
      <c r="DR10" s="158" t="s">
        <v>10</v>
      </c>
      <c r="DS10" s="158" t="s">
        <v>10</v>
      </c>
      <c r="DT10" s="158" t="s">
        <v>10</v>
      </c>
      <c r="DU10" s="158" t="s">
        <v>10</v>
      </c>
      <c r="DV10" s="158" t="s">
        <v>10</v>
      </c>
      <c r="DW10" s="158" t="s">
        <v>10</v>
      </c>
      <c r="DX10" s="158" t="s">
        <v>10</v>
      </c>
      <c r="DY10" s="158" t="s">
        <v>10</v>
      </c>
      <c r="DZ10" s="158" t="s">
        <v>6</v>
      </c>
      <c r="EA10" s="158" t="s">
        <v>6</v>
      </c>
      <c r="EB10" s="158" t="s">
        <v>6</v>
      </c>
      <c r="EC10" s="158" t="s">
        <v>6</v>
      </c>
      <c r="ED10" s="158" t="s">
        <v>6</v>
      </c>
      <c r="EE10" s="158" t="s">
        <v>6</v>
      </c>
      <c r="EF10" s="158" t="s">
        <v>6</v>
      </c>
      <c r="EG10" s="158" t="s">
        <v>6</v>
      </c>
      <c r="ET10" s="158" t="s">
        <v>10</v>
      </c>
      <c r="EU10" s="158" t="s">
        <v>10</v>
      </c>
      <c r="EV10" s="158" t="s">
        <v>10</v>
      </c>
      <c r="EW10" s="158" t="s">
        <v>10</v>
      </c>
      <c r="EX10" s="158" t="s">
        <v>10</v>
      </c>
      <c r="EY10" s="158" t="s">
        <v>10</v>
      </c>
      <c r="EZ10" s="158" t="s">
        <v>10</v>
      </c>
      <c r="FA10" s="158" t="s">
        <v>10</v>
      </c>
      <c r="FB10" s="158" t="s">
        <v>10</v>
      </c>
      <c r="FC10" s="158" t="s">
        <v>10</v>
      </c>
      <c r="FD10" s="158" t="s">
        <v>10</v>
      </c>
      <c r="FE10" s="158" t="s">
        <v>10</v>
      </c>
      <c r="FF10" s="158" t="s">
        <v>10</v>
      </c>
      <c r="FG10" s="158" t="s">
        <v>10</v>
      </c>
      <c r="FH10" s="158" t="s">
        <v>10</v>
      </c>
      <c r="FI10" s="158" t="s">
        <v>10</v>
      </c>
      <c r="FJ10" s="158" t="s">
        <v>6</v>
      </c>
      <c r="FK10" s="158" t="s">
        <v>6</v>
      </c>
      <c r="FL10" s="158" t="s">
        <v>6</v>
      </c>
      <c r="FM10" s="158" t="s">
        <v>6</v>
      </c>
      <c r="FN10" s="158" t="s">
        <v>6</v>
      </c>
      <c r="FO10" s="158" t="s">
        <v>6</v>
      </c>
      <c r="FP10" s="158" t="s">
        <v>6</v>
      </c>
      <c r="FQ10" s="158" t="s">
        <v>6</v>
      </c>
      <c r="GD10" s="158" t="s">
        <v>10</v>
      </c>
      <c r="GE10" s="158" t="s">
        <v>10</v>
      </c>
      <c r="GF10" s="158" t="s">
        <v>10</v>
      </c>
      <c r="GG10" s="158" t="s">
        <v>10</v>
      </c>
      <c r="GH10" s="158" t="s">
        <v>10</v>
      </c>
      <c r="GI10" s="158" t="s">
        <v>10</v>
      </c>
      <c r="GJ10" s="158" t="s">
        <v>10</v>
      </c>
      <c r="GK10" s="158" t="s">
        <v>10</v>
      </c>
      <c r="GL10" s="158" t="s">
        <v>10</v>
      </c>
      <c r="GM10" s="158" t="s">
        <v>10</v>
      </c>
      <c r="GN10" s="158" t="s">
        <v>10</v>
      </c>
      <c r="GO10" s="158" t="s">
        <v>10</v>
      </c>
      <c r="GP10" s="158" t="s">
        <v>10</v>
      </c>
      <c r="GQ10" s="158" t="s">
        <v>10</v>
      </c>
      <c r="GR10" s="158" t="s">
        <v>10</v>
      </c>
      <c r="GS10" s="158" t="s">
        <v>10</v>
      </c>
      <c r="GT10" s="158" t="s">
        <v>6</v>
      </c>
      <c r="GU10" s="158" t="s">
        <v>6</v>
      </c>
      <c r="GV10" s="158" t="s">
        <v>6</v>
      </c>
      <c r="GW10" s="158" t="s">
        <v>6</v>
      </c>
      <c r="GX10" s="158" t="s">
        <v>6</v>
      </c>
      <c r="GY10" s="158" t="s">
        <v>6</v>
      </c>
      <c r="GZ10" s="158" t="s">
        <v>6</v>
      </c>
      <c r="HA10" s="158" t="s">
        <v>6</v>
      </c>
      <c r="HB10" s="158" t="s">
        <v>10</v>
      </c>
      <c r="HC10" s="158" t="s">
        <v>10</v>
      </c>
      <c r="HD10" s="158" t="s">
        <v>10</v>
      </c>
      <c r="HE10" s="158" t="s">
        <v>10</v>
      </c>
      <c r="HF10" s="158" t="s">
        <v>10</v>
      </c>
      <c r="HG10" s="158" t="s">
        <v>10</v>
      </c>
      <c r="HH10" s="158" t="s">
        <v>10</v>
      </c>
      <c r="HI10" s="158" t="s">
        <v>10</v>
      </c>
    </row>
    <row r="11" spans="1:221" x14ac:dyDescent="0.25">
      <c r="AP11" s="158" t="s">
        <v>12</v>
      </c>
      <c r="AQ11" s="158" t="s">
        <v>12</v>
      </c>
      <c r="AR11" s="158" t="s">
        <v>12</v>
      </c>
      <c r="AS11" s="158" t="s">
        <v>12</v>
      </c>
      <c r="AT11" s="158" t="s">
        <v>10</v>
      </c>
      <c r="AU11" s="158" t="s">
        <v>10</v>
      </c>
      <c r="BB11" s="158" t="s">
        <v>110</v>
      </c>
      <c r="BC11" s="158" t="s">
        <v>12</v>
      </c>
      <c r="BD11" s="158" t="s">
        <v>7</v>
      </c>
      <c r="BH11" s="158" t="s">
        <v>11</v>
      </c>
      <c r="BI11" s="158" t="s">
        <v>11</v>
      </c>
      <c r="BJ11" s="158" t="s">
        <v>11</v>
      </c>
      <c r="BK11" s="158" t="s">
        <v>11</v>
      </c>
      <c r="BL11" s="158" t="s">
        <v>7</v>
      </c>
      <c r="BM11" s="158" t="s">
        <v>7</v>
      </c>
      <c r="BQ11" s="158" t="s">
        <v>11</v>
      </c>
      <c r="BR11" s="158" t="s">
        <v>11</v>
      </c>
      <c r="BS11" s="158" t="s">
        <v>11</v>
      </c>
      <c r="BT11" s="158" t="s">
        <v>11</v>
      </c>
      <c r="BU11" s="158" t="s">
        <v>7</v>
      </c>
      <c r="BV11" s="158" t="s">
        <v>7</v>
      </c>
      <c r="BZ11" s="158" t="s">
        <v>11</v>
      </c>
      <c r="CA11" s="158" t="s">
        <v>11</v>
      </c>
      <c r="CB11" s="158" t="s">
        <v>11</v>
      </c>
      <c r="CC11" s="158" t="s">
        <v>11</v>
      </c>
      <c r="CD11" s="158" t="s">
        <v>11</v>
      </c>
      <c r="CE11" s="158" t="s">
        <v>11</v>
      </c>
      <c r="CF11" s="158" t="s">
        <v>11</v>
      </c>
      <c r="CG11" s="158" t="s">
        <v>11</v>
      </c>
      <c r="CH11" s="158" t="s">
        <v>11</v>
      </c>
      <c r="CI11" s="158" t="s">
        <v>11</v>
      </c>
      <c r="CJ11" s="158" t="s">
        <v>11</v>
      </c>
      <c r="CK11" s="158" t="s">
        <v>11</v>
      </c>
      <c r="CL11" s="158" t="s">
        <v>11</v>
      </c>
      <c r="CM11" s="158" t="s">
        <v>11</v>
      </c>
      <c r="CN11" s="158" t="s">
        <v>11</v>
      </c>
      <c r="CO11" s="158" t="s">
        <v>11</v>
      </c>
      <c r="CP11" s="158" t="s">
        <v>7</v>
      </c>
      <c r="CQ11" s="158" t="s">
        <v>7</v>
      </c>
      <c r="CR11" s="158" t="s">
        <v>7</v>
      </c>
      <c r="CS11" s="158" t="s">
        <v>7</v>
      </c>
      <c r="CT11" s="158" t="s">
        <v>7</v>
      </c>
      <c r="CU11" s="158" t="s">
        <v>7</v>
      </c>
      <c r="CV11" s="158" t="s">
        <v>7</v>
      </c>
      <c r="CW11" s="158" t="s">
        <v>7</v>
      </c>
      <c r="DJ11" s="158" t="s">
        <v>11</v>
      </c>
      <c r="DK11" s="158" t="s">
        <v>11</v>
      </c>
      <c r="DL11" s="158" t="s">
        <v>11</v>
      </c>
      <c r="DM11" s="158" t="s">
        <v>11</v>
      </c>
      <c r="DN11" s="158" t="s">
        <v>11</v>
      </c>
      <c r="DO11" s="158" t="s">
        <v>11</v>
      </c>
      <c r="DP11" s="158" t="s">
        <v>11</v>
      </c>
      <c r="DQ11" s="158" t="s">
        <v>11</v>
      </c>
      <c r="DR11" s="158" t="s">
        <v>11</v>
      </c>
      <c r="DS11" s="158" t="s">
        <v>11</v>
      </c>
      <c r="DT11" s="158" t="s">
        <v>11</v>
      </c>
      <c r="DU11" s="158" t="s">
        <v>11</v>
      </c>
      <c r="DV11" s="158" t="s">
        <v>11</v>
      </c>
      <c r="DW11" s="158" t="s">
        <v>11</v>
      </c>
      <c r="DX11" s="158" t="s">
        <v>11</v>
      </c>
      <c r="DY11" s="158" t="s">
        <v>11</v>
      </c>
      <c r="DZ11" s="158" t="s">
        <v>7</v>
      </c>
      <c r="EA11" s="158" t="s">
        <v>7</v>
      </c>
      <c r="EB11" s="158" t="s">
        <v>7</v>
      </c>
      <c r="EC11" s="158" t="s">
        <v>7</v>
      </c>
      <c r="ED11" s="158" t="s">
        <v>7</v>
      </c>
      <c r="EE11" s="158" t="s">
        <v>7</v>
      </c>
      <c r="EF11" s="158" t="s">
        <v>7</v>
      </c>
      <c r="EG11" s="158" t="s">
        <v>7</v>
      </c>
      <c r="ET11" s="158" t="s">
        <v>11</v>
      </c>
      <c r="EU11" s="158" t="s">
        <v>11</v>
      </c>
      <c r="EV11" s="158" t="s">
        <v>11</v>
      </c>
      <c r="EW11" s="158" t="s">
        <v>11</v>
      </c>
      <c r="EX11" s="158" t="s">
        <v>11</v>
      </c>
      <c r="EY11" s="158" t="s">
        <v>11</v>
      </c>
      <c r="EZ11" s="158" t="s">
        <v>11</v>
      </c>
      <c r="FA11" s="158" t="s">
        <v>11</v>
      </c>
      <c r="FB11" s="158" t="s">
        <v>11</v>
      </c>
      <c r="FC11" s="158" t="s">
        <v>11</v>
      </c>
      <c r="FD11" s="158" t="s">
        <v>11</v>
      </c>
      <c r="FE11" s="158" t="s">
        <v>11</v>
      </c>
      <c r="FF11" s="158" t="s">
        <v>11</v>
      </c>
      <c r="FG11" s="158" t="s">
        <v>11</v>
      </c>
      <c r="FH11" s="158" t="s">
        <v>11</v>
      </c>
      <c r="FI11" s="158" t="s">
        <v>11</v>
      </c>
      <c r="FJ11" s="158" t="s">
        <v>7</v>
      </c>
      <c r="FK11" s="158" t="s">
        <v>7</v>
      </c>
      <c r="FL11" s="158" t="s">
        <v>7</v>
      </c>
      <c r="FM11" s="158" t="s">
        <v>7</v>
      </c>
      <c r="FN11" s="158" t="s">
        <v>7</v>
      </c>
      <c r="FO11" s="158" t="s">
        <v>7</v>
      </c>
      <c r="FP11" s="158" t="s">
        <v>7</v>
      </c>
      <c r="FQ11" s="158" t="s">
        <v>7</v>
      </c>
      <c r="GD11" s="158" t="s">
        <v>11</v>
      </c>
      <c r="GE11" s="158" t="s">
        <v>11</v>
      </c>
      <c r="GF11" s="158" t="s">
        <v>11</v>
      </c>
      <c r="GG11" s="158" t="s">
        <v>11</v>
      </c>
      <c r="GH11" s="158" t="s">
        <v>11</v>
      </c>
      <c r="GI11" s="158" t="s">
        <v>11</v>
      </c>
      <c r="GJ11" s="158" t="s">
        <v>11</v>
      </c>
      <c r="GK11" s="158" t="s">
        <v>11</v>
      </c>
      <c r="GL11" s="158" t="s">
        <v>11</v>
      </c>
      <c r="GM11" s="158" t="s">
        <v>11</v>
      </c>
      <c r="GN11" s="158" t="s">
        <v>11</v>
      </c>
      <c r="GO11" s="158" t="s">
        <v>11</v>
      </c>
      <c r="GP11" s="158" t="s">
        <v>11</v>
      </c>
      <c r="GQ11" s="158" t="s">
        <v>11</v>
      </c>
      <c r="GR11" s="158" t="s">
        <v>11</v>
      </c>
      <c r="GS11" s="158" t="s">
        <v>11</v>
      </c>
      <c r="GT11" s="158" t="s">
        <v>7</v>
      </c>
      <c r="GU11" s="158" t="s">
        <v>7</v>
      </c>
      <c r="GV11" s="158" t="s">
        <v>7</v>
      </c>
      <c r="GW11" s="158" t="s">
        <v>7</v>
      </c>
      <c r="GX11" s="158" t="s">
        <v>7</v>
      </c>
      <c r="GY11" s="158" t="s">
        <v>7</v>
      </c>
      <c r="GZ11" s="158" t="s">
        <v>7</v>
      </c>
      <c r="HA11" s="158" t="s">
        <v>7</v>
      </c>
      <c r="HB11" s="158" t="s">
        <v>11</v>
      </c>
      <c r="HC11" s="158" t="s">
        <v>11</v>
      </c>
      <c r="HD11" s="158" t="s">
        <v>11</v>
      </c>
      <c r="HE11" s="158" t="s">
        <v>11</v>
      </c>
      <c r="HF11" s="158" t="s">
        <v>11</v>
      </c>
      <c r="HG11" s="158" t="s">
        <v>11</v>
      </c>
      <c r="HH11" s="158" t="s">
        <v>11</v>
      </c>
      <c r="HI11" s="158" t="s">
        <v>11</v>
      </c>
    </row>
    <row r="12" spans="1:221" x14ac:dyDescent="0.25">
      <c r="AP12" s="158" t="s">
        <v>14</v>
      </c>
      <c r="AQ12" s="158" t="s">
        <v>14</v>
      </c>
      <c r="AR12" s="158" t="s">
        <v>14</v>
      </c>
      <c r="AS12" s="158" t="s">
        <v>14</v>
      </c>
      <c r="AT12" s="158" t="s">
        <v>11</v>
      </c>
      <c r="AU12" s="158" t="s">
        <v>11</v>
      </c>
      <c r="BB12" s="158" t="s">
        <v>12</v>
      </c>
      <c r="BC12" s="158" t="s">
        <v>14</v>
      </c>
      <c r="BD12" s="158" t="s">
        <v>172</v>
      </c>
      <c r="BH12" s="158" t="s">
        <v>110</v>
      </c>
      <c r="BI12" s="158" t="s">
        <v>110</v>
      </c>
      <c r="BJ12" s="158" t="s">
        <v>110</v>
      </c>
      <c r="BK12" s="158" t="s">
        <v>110</v>
      </c>
      <c r="BL12" s="158" t="s">
        <v>172</v>
      </c>
      <c r="BM12" s="158" t="s">
        <v>172</v>
      </c>
      <c r="BQ12" s="158" t="s">
        <v>110</v>
      </c>
      <c r="BR12" s="158" t="s">
        <v>110</v>
      </c>
      <c r="BS12" s="158" t="s">
        <v>110</v>
      </c>
      <c r="BT12" s="158" t="s">
        <v>110</v>
      </c>
      <c r="BU12" s="158" t="s">
        <v>172</v>
      </c>
      <c r="BV12" s="158" t="s">
        <v>172</v>
      </c>
      <c r="BZ12" s="158" t="s">
        <v>110</v>
      </c>
      <c r="CA12" s="158" t="s">
        <v>110</v>
      </c>
      <c r="CB12" s="158" t="s">
        <v>110</v>
      </c>
      <c r="CC12" s="158" t="s">
        <v>110</v>
      </c>
      <c r="CD12" s="158" t="s">
        <v>110</v>
      </c>
      <c r="CE12" s="158" t="s">
        <v>110</v>
      </c>
      <c r="CF12" s="158" t="s">
        <v>110</v>
      </c>
      <c r="CG12" s="158" t="s">
        <v>110</v>
      </c>
      <c r="CH12" s="158" t="s">
        <v>110</v>
      </c>
      <c r="CI12" s="158" t="s">
        <v>110</v>
      </c>
      <c r="CJ12" s="158" t="s">
        <v>110</v>
      </c>
      <c r="CK12" s="158" t="s">
        <v>110</v>
      </c>
      <c r="CL12" s="158" t="s">
        <v>110</v>
      </c>
      <c r="CM12" s="158" t="s">
        <v>110</v>
      </c>
      <c r="CN12" s="158" t="s">
        <v>110</v>
      </c>
      <c r="CO12" s="158" t="s">
        <v>110</v>
      </c>
      <c r="CP12" s="158" t="s">
        <v>172</v>
      </c>
      <c r="CQ12" s="158" t="s">
        <v>172</v>
      </c>
      <c r="CR12" s="158" t="s">
        <v>172</v>
      </c>
      <c r="CS12" s="158" t="s">
        <v>172</v>
      </c>
      <c r="CT12" s="158" t="s">
        <v>172</v>
      </c>
      <c r="CU12" s="158" t="s">
        <v>172</v>
      </c>
      <c r="CV12" s="158" t="s">
        <v>172</v>
      </c>
      <c r="CW12" s="158" t="s">
        <v>172</v>
      </c>
      <c r="DJ12" s="158" t="s">
        <v>110</v>
      </c>
      <c r="DK12" s="158" t="s">
        <v>110</v>
      </c>
      <c r="DL12" s="158" t="s">
        <v>110</v>
      </c>
      <c r="DM12" s="158" t="s">
        <v>110</v>
      </c>
      <c r="DN12" s="158" t="s">
        <v>110</v>
      </c>
      <c r="DO12" s="158" t="s">
        <v>110</v>
      </c>
      <c r="DP12" s="158" t="s">
        <v>110</v>
      </c>
      <c r="DQ12" s="158" t="s">
        <v>110</v>
      </c>
      <c r="DR12" s="158" t="s">
        <v>110</v>
      </c>
      <c r="DS12" s="158" t="s">
        <v>110</v>
      </c>
      <c r="DT12" s="158" t="s">
        <v>110</v>
      </c>
      <c r="DU12" s="158" t="s">
        <v>110</v>
      </c>
      <c r="DV12" s="158" t="s">
        <v>110</v>
      </c>
      <c r="DW12" s="158" t="s">
        <v>110</v>
      </c>
      <c r="DX12" s="158" t="s">
        <v>110</v>
      </c>
      <c r="DY12" s="158" t="s">
        <v>110</v>
      </c>
      <c r="DZ12" s="158" t="s">
        <v>172</v>
      </c>
      <c r="EA12" s="158" t="s">
        <v>172</v>
      </c>
      <c r="EB12" s="158" t="s">
        <v>172</v>
      </c>
      <c r="EC12" s="158" t="s">
        <v>172</v>
      </c>
      <c r="ED12" s="158" t="s">
        <v>172</v>
      </c>
      <c r="EE12" s="158" t="s">
        <v>172</v>
      </c>
      <c r="EF12" s="158" t="s">
        <v>172</v>
      </c>
      <c r="EG12" s="158" t="s">
        <v>172</v>
      </c>
      <c r="ET12" s="158" t="s">
        <v>110</v>
      </c>
      <c r="EU12" s="158" t="s">
        <v>110</v>
      </c>
      <c r="EV12" s="158" t="s">
        <v>110</v>
      </c>
      <c r="EW12" s="158" t="s">
        <v>110</v>
      </c>
      <c r="EX12" s="158" t="s">
        <v>110</v>
      </c>
      <c r="EY12" s="158" t="s">
        <v>110</v>
      </c>
      <c r="EZ12" s="158" t="s">
        <v>110</v>
      </c>
      <c r="FA12" s="158" t="s">
        <v>110</v>
      </c>
      <c r="FB12" s="158" t="s">
        <v>110</v>
      </c>
      <c r="FC12" s="158" t="s">
        <v>110</v>
      </c>
      <c r="FD12" s="158" t="s">
        <v>110</v>
      </c>
      <c r="FE12" s="158" t="s">
        <v>110</v>
      </c>
      <c r="FF12" s="158" t="s">
        <v>110</v>
      </c>
      <c r="FG12" s="158" t="s">
        <v>110</v>
      </c>
      <c r="FH12" s="158" t="s">
        <v>110</v>
      </c>
      <c r="FI12" s="158" t="s">
        <v>110</v>
      </c>
      <c r="FJ12" s="158" t="s">
        <v>172</v>
      </c>
      <c r="FK12" s="158" t="s">
        <v>172</v>
      </c>
      <c r="FL12" s="158" t="s">
        <v>172</v>
      </c>
      <c r="FM12" s="158" t="s">
        <v>172</v>
      </c>
      <c r="FN12" s="158" t="s">
        <v>172</v>
      </c>
      <c r="FO12" s="158" t="s">
        <v>172</v>
      </c>
      <c r="FP12" s="158" t="s">
        <v>172</v>
      </c>
      <c r="FQ12" s="158" t="s">
        <v>172</v>
      </c>
      <c r="GD12" s="158" t="s">
        <v>110</v>
      </c>
      <c r="GE12" s="158" t="s">
        <v>110</v>
      </c>
      <c r="GF12" s="158" t="s">
        <v>110</v>
      </c>
      <c r="GG12" s="158" t="s">
        <v>110</v>
      </c>
      <c r="GH12" s="158" t="s">
        <v>110</v>
      </c>
      <c r="GI12" s="158" t="s">
        <v>110</v>
      </c>
      <c r="GJ12" s="158" t="s">
        <v>110</v>
      </c>
      <c r="GK12" s="158" t="s">
        <v>110</v>
      </c>
      <c r="GL12" s="158" t="s">
        <v>110</v>
      </c>
      <c r="GM12" s="158" t="s">
        <v>110</v>
      </c>
      <c r="GN12" s="158" t="s">
        <v>110</v>
      </c>
      <c r="GO12" s="158" t="s">
        <v>110</v>
      </c>
      <c r="GP12" s="158" t="s">
        <v>110</v>
      </c>
      <c r="GQ12" s="158" t="s">
        <v>110</v>
      </c>
      <c r="GR12" s="158" t="s">
        <v>110</v>
      </c>
      <c r="GS12" s="158" t="s">
        <v>110</v>
      </c>
      <c r="GT12" s="158" t="s">
        <v>172</v>
      </c>
      <c r="GU12" s="158" t="s">
        <v>172</v>
      </c>
      <c r="GV12" s="158" t="s">
        <v>172</v>
      </c>
      <c r="GW12" s="158" t="s">
        <v>172</v>
      </c>
      <c r="GX12" s="158" t="s">
        <v>172</v>
      </c>
      <c r="GY12" s="158" t="s">
        <v>172</v>
      </c>
      <c r="GZ12" s="158" t="s">
        <v>172</v>
      </c>
      <c r="HA12" s="158" t="s">
        <v>172</v>
      </c>
      <c r="HB12" s="158" t="s">
        <v>110</v>
      </c>
      <c r="HC12" s="158" t="s">
        <v>110</v>
      </c>
      <c r="HD12" s="158" t="s">
        <v>110</v>
      </c>
      <c r="HE12" s="158" t="s">
        <v>110</v>
      </c>
      <c r="HF12" s="158" t="s">
        <v>110</v>
      </c>
      <c r="HG12" s="158" t="s">
        <v>110</v>
      </c>
      <c r="HH12" s="158" t="s">
        <v>110</v>
      </c>
      <c r="HI12" s="158" t="s">
        <v>110</v>
      </c>
    </row>
    <row r="13" spans="1:221" x14ac:dyDescent="0.25">
      <c r="AP13" s="158" t="s">
        <v>13</v>
      </c>
      <c r="AQ13" s="158" t="s">
        <v>13</v>
      </c>
      <c r="AR13" s="158" t="s">
        <v>13</v>
      </c>
      <c r="AS13" s="158" t="s">
        <v>13</v>
      </c>
      <c r="AT13" s="158" t="s">
        <v>110</v>
      </c>
      <c r="AU13" s="158" t="s">
        <v>110</v>
      </c>
      <c r="BB13" s="158" t="s">
        <v>14</v>
      </c>
      <c r="BC13" s="158" t="s">
        <v>13</v>
      </c>
      <c r="BD13" s="158" t="s">
        <v>429</v>
      </c>
      <c r="BH13" s="158" t="s">
        <v>12</v>
      </c>
      <c r="BI13" s="158" t="s">
        <v>12</v>
      </c>
      <c r="BJ13" s="158" t="s">
        <v>12</v>
      </c>
      <c r="BK13" s="158" t="s">
        <v>12</v>
      </c>
      <c r="BL13" s="158" t="s">
        <v>429</v>
      </c>
      <c r="BM13" s="158" t="s">
        <v>429</v>
      </c>
      <c r="BQ13" s="158" t="s">
        <v>12</v>
      </c>
      <c r="BR13" s="158" t="s">
        <v>12</v>
      </c>
      <c r="BS13" s="158" t="s">
        <v>12</v>
      </c>
      <c r="BT13" s="158" t="s">
        <v>12</v>
      </c>
      <c r="BU13" s="158" t="s">
        <v>429</v>
      </c>
      <c r="BV13" s="158" t="s">
        <v>429</v>
      </c>
      <c r="BZ13" s="158" t="s">
        <v>12</v>
      </c>
      <c r="CA13" s="158" t="s">
        <v>12</v>
      </c>
      <c r="CB13" s="158" t="s">
        <v>12</v>
      </c>
      <c r="CC13" s="158" t="s">
        <v>12</v>
      </c>
      <c r="CD13" s="158" t="s">
        <v>12</v>
      </c>
      <c r="CE13" s="158" t="s">
        <v>12</v>
      </c>
      <c r="CF13" s="158" t="s">
        <v>12</v>
      </c>
      <c r="CG13" s="158" t="s">
        <v>12</v>
      </c>
      <c r="CH13" s="158" t="s">
        <v>12</v>
      </c>
      <c r="CI13" s="158" t="s">
        <v>12</v>
      </c>
      <c r="CJ13" s="158" t="s">
        <v>12</v>
      </c>
      <c r="CK13" s="158" t="s">
        <v>12</v>
      </c>
      <c r="CL13" s="158" t="s">
        <v>12</v>
      </c>
      <c r="CM13" s="158" t="s">
        <v>12</v>
      </c>
      <c r="CN13" s="158" t="s">
        <v>12</v>
      </c>
      <c r="CO13" s="158" t="s">
        <v>12</v>
      </c>
      <c r="CP13" s="158" t="s">
        <v>429</v>
      </c>
      <c r="CQ13" s="158" t="s">
        <v>429</v>
      </c>
      <c r="CR13" s="158" t="s">
        <v>429</v>
      </c>
      <c r="CS13" s="158" t="s">
        <v>429</v>
      </c>
      <c r="CT13" s="158" t="s">
        <v>429</v>
      </c>
      <c r="CU13" s="158" t="s">
        <v>429</v>
      </c>
      <c r="CV13" s="158" t="s">
        <v>429</v>
      </c>
      <c r="CW13" s="158" t="s">
        <v>429</v>
      </c>
      <c r="DJ13" s="158" t="s">
        <v>12</v>
      </c>
      <c r="DK13" s="158" t="s">
        <v>12</v>
      </c>
      <c r="DL13" s="158" t="s">
        <v>12</v>
      </c>
      <c r="DM13" s="158" t="s">
        <v>12</v>
      </c>
      <c r="DN13" s="158" t="s">
        <v>12</v>
      </c>
      <c r="DO13" s="158" t="s">
        <v>12</v>
      </c>
      <c r="DP13" s="158" t="s">
        <v>12</v>
      </c>
      <c r="DQ13" s="158" t="s">
        <v>12</v>
      </c>
      <c r="DR13" s="158" t="s">
        <v>12</v>
      </c>
      <c r="DS13" s="158" t="s">
        <v>12</v>
      </c>
      <c r="DT13" s="158" t="s">
        <v>12</v>
      </c>
      <c r="DU13" s="158" t="s">
        <v>12</v>
      </c>
      <c r="DV13" s="158" t="s">
        <v>12</v>
      </c>
      <c r="DW13" s="158" t="s">
        <v>12</v>
      </c>
      <c r="DX13" s="158" t="s">
        <v>12</v>
      </c>
      <c r="DY13" s="158" t="s">
        <v>12</v>
      </c>
      <c r="DZ13" s="158" t="s">
        <v>429</v>
      </c>
      <c r="EA13" s="158" t="s">
        <v>429</v>
      </c>
      <c r="EB13" s="158" t="s">
        <v>429</v>
      </c>
      <c r="EC13" s="158" t="s">
        <v>429</v>
      </c>
      <c r="ED13" s="158" t="s">
        <v>429</v>
      </c>
      <c r="EE13" s="158" t="s">
        <v>429</v>
      </c>
      <c r="EF13" s="158" t="s">
        <v>429</v>
      </c>
      <c r="EG13" s="158" t="s">
        <v>429</v>
      </c>
      <c r="ET13" s="158" t="s">
        <v>12</v>
      </c>
      <c r="EU13" s="158" t="s">
        <v>12</v>
      </c>
      <c r="EV13" s="158" t="s">
        <v>12</v>
      </c>
      <c r="EW13" s="158" t="s">
        <v>12</v>
      </c>
      <c r="EX13" s="158" t="s">
        <v>12</v>
      </c>
      <c r="EY13" s="158" t="s">
        <v>12</v>
      </c>
      <c r="EZ13" s="158" t="s">
        <v>12</v>
      </c>
      <c r="FA13" s="158" t="s">
        <v>12</v>
      </c>
      <c r="FB13" s="158" t="s">
        <v>12</v>
      </c>
      <c r="FC13" s="158" t="s">
        <v>12</v>
      </c>
      <c r="FD13" s="158" t="s">
        <v>12</v>
      </c>
      <c r="FE13" s="158" t="s">
        <v>12</v>
      </c>
      <c r="FF13" s="158" t="s">
        <v>12</v>
      </c>
      <c r="FG13" s="158" t="s">
        <v>12</v>
      </c>
      <c r="FH13" s="158" t="s">
        <v>12</v>
      </c>
      <c r="FI13" s="158" t="s">
        <v>12</v>
      </c>
      <c r="FJ13" s="158" t="s">
        <v>429</v>
      </c>
      <c r="FK13" s="158" t="s">
        <v>429</v>
      </c>
      <c r="FL13" s="158" t="s">
        <v>429</v>
      </c>
      <c r="FM13" s="158" t="s">
        <v>429</v>
      </c>
      <c r="FN13" s="158" t="s">
        <v>429</v>
      </c>
      <c r="FO13" s="158" t="s">
        <v>429</v>
      </c>
      <c r="FP13" s="158" t="s">
        <v>429</v>
      </c>
      <c r="FQ13" s="158" t="s">
        <v>429</v>
      </c>
      <c r="GD13" s="158" t="s">
        <v>12</v>
      </c>
      <c r="GE13" s="158" t="s">
        <v>12</v>
      </c>
      <c r="GF13" s="158" t="s">
        <v>12</v>
      </c>
      <c r="GG13" s="158" t="s">
        <v>12</v>
      </c>
      <c r="GH13" s="158" t="s">
        <v>12</v>
      </c>
      <c r="GI13" s="158" t="s">
        <v>12</v>
      </c>
      <c r="GJ13" s="158" t="s">
        <v>12</v>
      </c>
      <c r="GK13" s="158" t="s">
        <v>12</v>
      </c>
      <c r="GL13" s="158" t="s">
        <v>12</v>
      </c>
      <c r="GM13" s="158" t="s">
        <v>12</v>
      </c>
      <c r="GN13" s="158" t="s">
        <v>12</v>
      </c>
      <c r="GO13" s="158" t="s">
        <v>12</v>
      </c>
      <c r="GP13" s="158" t="s">
        <v>12</v>
      </c>
      <c r="GQ13" s="158" t="s">
        <v>12</v>
      </c>
      <c r="GR13" s="158" t="s">
        <v>12</v>
      </c>
      <c r="GS13" s="158" t="s">
        <v>12</v>
      </c>
      <c r="GT13" s="158" t="s">
        <v>429</v>
      </c>
      <c r="GU13" s="158" t="s">
        <v>429</v>
      </c>
      <c r="GV13" s="158" t="s">
        <v>429</v>
      </c>
      <c r="GW13" s="158" t="s">
        <v>429</v>
      </c>
      <c r="GX13" s="158" t="s">
        <v>429</v>
      </c>
      <c r="GY13" s="158" t="s">
        <v>429</v>
      </c>
      <c r="GZ13" s="158" t="s">
        <v>429</v>
      </c>
      <c r="HA13" s="158" t="s">
        <v>429</v>
      </c>
      <c r="HB13" s="158" t="s">
        <v>12</v>
      </c>
      <c r="HC13" s="158" t="s">
        <v>12</v>
      </c>
      <c r="HD13" s="158" t="s">
        <v>12</v>
      </c>
      <c r="HE13" s="158" t="s">
        <v>12</v>
      </c>
      <c r="HF13" s="158" t="s">
        <v>12</v>
      </c>
      <c r="HG13" s="158" t="s">
        <v>12</v>
      </c>
      <c r="HH13" s="158" t="s">
        <v>12</v>
      </c>
      <c r="HI13" s="158" t="s">
        <v>12</v>
      </c>
    </row>
    <row r="14" spans="1:221" x14ac:dyDescent="0.25">
      <c r="AP14" s="158" t="s">
        <v>430</v>
      </c>
      <c r="AQ14" s="158" t="s">
        <v>430</v>
      </c>
      <c r="AR14" s="158" t="s">
        <v>430</v>
      </c>
      <c r="AS14" s="158" t="s">
        <v>430</v>
      </c>
      <c r="AT14" s="158" t="s">
        <v>12</v>
      </c>
      <c r="AU14" s="158" t="s">
        <v>12</v>
      </c>
      <c r="BB14" s="158" t="s">
        <v>13</v>
      </c>
      <c r="BC14" s="158" t="s">
        <v>430</v>
      </c>
      <c r="BD14" s="158" t="s">
        <v>10</v>
      </c>
      <c r="BH14" s="158" t="s">
        <v>14</v>
      </c>
      <c r="BI14" s="158" t="s">
        <v>14</v>
      </c>
      <c r="BJ14" s="158" t="s">
        <v>14</v>
      </c>
      <c r="BK14" s="158" t="s">
        <v>14</v>
      </c>
      <c r="BL14" s="158" t="s">
        <v>10</v>
      </c>
      <c r="BM14" s="158" t="s">
        <v>10</v>
      </c>
      <c r="BQ14" s="158" t="s">
        <v>14</v>
      </c>
      <c r="BR14" s="158" t="s">
        <v>14</v>
      </c>
      <c r="BS14" s="158" t="s">
        <v>14</v>
      </c>
      <c r="BT14" s="158" t="s">
        <v>14</v>
      </c>
      <c r="BU14" s="158" t="s">
        <v>10</v>
      </c>
      <c r="BV14" s="158" t="s">
        <v>10</v>
      </c>
      <c r="BZ14" s="158" t="s">
        <v>14</v>
      </c>
      <c r="CA14" s="158" t="s">
        <v>14</v>
      </c>
      <c r="CB14" s="158" t="s">
        <v>14</v>
      </c>
      <c r="CC14" s="158" t="s">
        <v>14</v>
      </c>
      <c r="CD14" s="158" t="s">
        <v>14</v>
      </c>
      <c r="CE14" s="158" t="s">
        <v>14</v>
      </c>
      <c r="CF14" s="158" t="s">
        <v>14</v>
      </c>
      <c r="CG14" s="158" t="s">
        <v>14</v>
      </c>
      <c r="CH14" s="158" t="s">
        <v>14</v>
      </c>
      <c r="CI14" s="158" t="s">
        <v>14</v>
      </c>
      <c r="CJ14" s="158" t="s">
        <v>14</v>
      </c>
      <c r="CK14" s="158" t="s">
        <v>14</v>
      </c>
      <c r="CL14" s="158" t="s">
        <v>14</v>
      </c>
      <c r="CM14" s="158" t="s">
        <v>14</v>
      </c>
      <c r="CN14" s="158" t="s">
        <v>14</v>
      </c>
      <c r="CO14" s="158" t="s">
        <v>14</v>
      </c>
      <c r="CP14" s="158" t="s">
        <v>10</v>
      </c>
      <c r="CQ14" s="158" t="s">
        <v>10</v>
      </c>
      <c r="CR14" s="158" t="s">
        <v>10</v>
      </c>
      <c r="CS14" s="158" t="s">
        <v>10</v>
      </c>
      <c r="CT14" s="158" t="s">
        <v>10</v>
      </c>
      <c r="CU14" s="158" t="s">
        <v>10</v>
      </c>
      <c r="CV14" s="158" t="s">
        <v>10</v>
      </c>
      <c r="CW14" s="158" t="s">
        <v>10</v>
      </c>
      <c r="DJ14" s="158" t="s">
        <v>14</v>
      </c>
      <c r="DK14" s="158" t="s">
        <v>14</v>
      </c>
      <c r="DL14" s="158" t="s">
        <v>14</v>
      </c>
      <c r="DM14" s="158" t="s">
        <v>14</v>
      </c>
      <c r="DN14" s="158" t="s">
        <v>14</v>
      </c>
      <c r="DO14" s="158" t="s">
        <v>14</v>
      </c>
      <c r="DP14" s="158" t="s">
        <v>14</v>
      </c>
      <c r="DQ14" s="158" t="s">
        <v>14</v>
      </c>
      <c r="DR14" s="158" t="s">
        <v>14</v>
      </c>
      <c r="DS14" s="158" t="s">
        <v>14</v>
      </c>
      <c r="DT14" s="158" t="s">
        <v>14</v>
      </c>
      <c r="DU14" s="158" t="s">
        <v>14</v>
      </c>
      <c r="DV14" s="158" t="s">
        <v>14</v>
      </c>
      <c r="DW14" s="158" t="s">
        <v>14</v>
      </c>
      <c r="DX14" s="158" t="s">
        <v>14</v>
      </c>
      <c r="DY14" s="158" t="s">
        <v>14</v>
      </c>
      <c r="DZ14" s="158" t="s">
        <v>10</v>
      </c>
      <c r="EA14" s="158" t="s">
        <v>10</v>
      </c>
      <c r="EB14" s="158" t="s">
        <v>10</v>
      </c>
      <c r="EC14" s="158" t="s">
        <v>10</v>
      </c>
      <c r="ED14" s="158" t="s">
        <v>10</v>
      </c>
      <c r="EE14" s="158" t="s">
        <v>10</v>
      </c>
      <c r="EF14" s="158" t="s">
        <v>10</v>
      </c>
      <c r="EG14" s="158" t="s">
        <v>10</v>
      </c>
      <c r="ET14" s="158" t="s">
        <v>14</v>
      </c>
      <c r="EU14" s="158" t="s">
        <v>14</v>
      </c>
      <c r="EV14" s="158" t="s">
        <v>14</v>
      </c>
      <c r="EW14" s="158" t="s">
        <v>14</v>
      </c>
      <c r="EX14" s="158" t="s">
        <v>14</v>
      </c>
      <c r="EY14" s="158" t="s">
        <v>14</v>
      </c>
      <c r="EZ14" s="158" t="s">
        <v>14</v>
      </c>
      <c r="FA14" s="158" t="s">
        <v>14</v>
      </c>
      <c r="FB14" s="158" t="s">
        <v>14</v>
      </c>
      <c r="FC14" s="158" t="s">
        <v>14</v>
      </c>
      <c r="FD14" s="158" t="s">
        <v>14</v>
      </c>
      <c r="FE14" s="158" t="s">
        <v>14</v>
      </c>
      <c r="FF14" s="158" t="s">
        <v>14</v>
      </c>
      <c r="FG14" s="158" t="s">
        <v>14</v>
      </c>
      <c r="FH14" s="158" t="s">
        <v>14</v>
      </c>
      <c r="FI14" s="158" t="s">
        <v>14</v>
      </c>
      <c r="FJ14" s="158" t="s">
        <v>10</v>
      </c>
      <c r="FK14" s="158" t="s">
        <v>10</v>
      </c>
      <c r="FL14" s="158" t="s">
        <v>10</v>
      </c>
      <c r="FM14" s="158" t="s">
        <v>10</v>
      </c>
      <c r="FN14" s="158" t="s">
        <v>10</v>
      </c>
      <c r="FO14" s="158" t="s">
        <v>10</v>
      </c>
      <c r="FP14" s="158" t="s">
        <v>10</v>
      </c>
      <c r="FQ14" s="158" t="s">
        <v>10</v>
      </c>
      <c r="GD14" s="158" t="s">
        <v>14</v>
      </c>
      <c r="GE14" s="158" t="s">
        <v>14</v>
      </c>
      <c r="GF14" s="158" t="s">
        <v>14</v>
      </c>
      <c r="GG14" s="158" t="s">
        <v>14</v>
      </c>
      <c r="GH14" s="158" t="s">
        <v>14</v>
      </c>
      <c r="GI14" s="158" t="s">
        <v>14</v>
      </c>
      <c r="GJ14" s="158" t="s">
        <v>14</v>
      </c>
      <c r="GK14" s="158" t="s">
        <v>14</v>
      </c>
      <c r="GL14" s="158" t="s">
        <v>14</v>
      </c>
      <c r="GM14" s="158" t="s">
        <v>14</v>
      </c>
      <c r="GN14" s="158" t="s">
        <v>14</v>
      </c>
      <c r="GO14" s="158" t="s">
        <v>14</v>
      </c>
      <c r="GP14" s="158" t="s">
        <v>14</v>
      </c>
      <c r="GQ14" s="158" t="s">
        <v>14</v>
      </c>
      <c r="GR14" s="158" t="s">
        <v>14</v>
      </c>
      <c r="GS14" s="158" t="s">
        <v>14</v>
      </c>
      <c r="GT14" s="158" t="s">
        <v>10</v>
      </c>
      <c r="GU14" s="158" t="s">
        <v>10</v>
      </c>
      <c r="GV14" s="158" t="s">
        <v>10</v>
      </c>
      <c r="GW14" s="158" t="s">
        <v>10</v>
      </c>
      <c r="GX14" s="158" t="s">
        <v>10</v>
      </c>
      <c r="GY14" s="158" t="s">
        <v>10</v>
      </c>
      <c r="GZ14" s="158" t="s">
        <v>10</v>
      </c>
      <c r="HA14" s="158" t="s">
        <v>10</v>
      </c>
      <c r="HB14" s="158" t="s">
        <v>14</v>
      </c>
      <c r="HC14" s="158" t="s">
        <v>14</v>
      </c>
      <c r="HD14" s="158" t="s">
        <v>14</v>
      </c>
      <c r="HE14" s="158" t="s">
        <v>14</v>
      </c>
      <c r="HF14" s="158" t="s">
        <v>14</v>
      </c>
      <c r="HG14" s="158" t="s">
        <v>14</v>
      </c>
      <c r="HH14" s="158" t="s">
        <v>14</v>
      </c>
      <c r="HI14" s="158" t="s">
        <v>14</v>
      </c>
    </row>
    <row r="15" spans="1:221" x14ac:dyDescent="0.25">
      <c r="AP15" s="158" t="s">
        <v>17</v>
      </c>
      <c r="AQ15" s="158" t="s">
        <v>17</v>
      </c>
      <c r="AR15" s="158" t="s">
        <v>17</v>
      </c>
      <c r="AS15" s="158" t="s">
        <v>17</v>
      </c>
      <c r="AT15" s="158" t="s">
        <v>14</v>
      </c>
      <c r="AU15" s="158" t="s">
        <v>14</v>
      </c>
      <c r="BB15" s="158" t="s">
        <v>430</v>
      </c>
      <c r="BC15" s="158" t="s">
        <v>17</v>
      </c>
      <c r="BD15" s="158" t="s">
        <v>11</v>
      </c>
      <c r="BH15" s="158" t="s">
        <v>13</v>
      </c>
      <c r="BI15" s="158" t="s">
        <v>13</v>
      </c>
      <c r="BJ15" s="158" t="s">
        <v>13</v>
      </c>
      <c r="BK15" s="158" t="s">
        <v>13</v>
      </c>
      <c r="BL15" s="158" t="s">
        <v>11</v>
      </c>
      <c r="BM15" s="158" t="s">
        <v>11</v>
      </c>
      <c r="BQ15" s="158" t="s">
        <v>13</v>
      </c>
      <c r="BR15" s="158" t="s">
        <v>13</v>
      </c>
      <c r="BS15" s="158" t="s">
        <v>13</v>
      </c>
      <c r="BT15" s="158" t="s">
        <v>13</v>
      </c>
      <c r="BU15" s="158" t="s">
        <v>11</v>
      </c>
      <c r="BV15" s="158" t="s">
        <v>11</v>
      </c>
      <c r="BZ15" s="158" t="s">
        <v>13</v>
      </c>
      <c r="CA15" s="158" t="s">
        <v>13</v>
      </c>
      <c r="CB15" s="158" t="s">
        <v>13</v>
      </c>
      <c r="CC15" s="158" t="s">
        <v>13</v>
      </c>
      <c r="CD15" s="158" t="s">
        <v>13</v>
      </c>
      <c r="CE15" s="158" t="s">
        <v>13</v>
      </c>
      <c r="CF15" s="158" t="s">
        <v>13</v>
      </c>
      <c r="CG15" s="158" t="s">
        <v>13</v>
      </c>
      <c r="CH15" s="158" t="s">
        <v>13</v>
      </c>
      <c r="CI15" s="158" t="s">
        <v>13</v>
      </c>
      <c r="CJ15" s="158" t="s">
        <v>13</v>
      </c>
      <c r="CK15" s="158" t="s">
        <v>13</v>
      </c>
      <c r="CL15" s="158" t="s">
        <v>13</v>
      </c>
      <c r="CM15" s="158" t="s">
        <v>13</v>
      </c>
      <c r="CN15" s="158" t="s">
        <v>13</v>
      </c>
      <c r="CO15" s="158" t="s">
        <v>13</v>
      </c>
      <c r="CP15" s="158" t="s">
        <v>11</v>
      </c>
      <c r="CQ15" s="158" t="s">
        <v>11</v>
      </c>
      <c r="CR15" s="158" t="s">
        <v>11</v>
      </c>
      <c r="CS15" s="158" t="s">
        <v>11</v>
      </c>
      <c r="CT15" s="158" t="s">
        <v>11</v>
      </c>
      <c r="CU15" s="158" t="s">
        <v>11</v>
      </c>
      <c r="CV15" s="158" t="s">
        <v>11</v>
      </c>
      <c r="CW15" s="158" t="s">
        <v>11</v>
      </c>
      <c r="DJ15" s="158" t="s">
        <v>13</v>
      </c>
      <c r="DK15" s="158" t="s">
        <v>13</v>
      </c>
      <c r="DL15" s="158" t="s">
        <v>13</v>
      </c>
      <c r="DM15" s="158" t="s">
        <v>13</v>
      </c>
      <c r="DN15" s="158" t="s">
        <v>13</v>
      </c>
      <c r="DO15" s="158" t="s">
        <v>13</v>
      </c>
      <c r="DP15" s="158" t="s">
        <v>13</v>
      </c>
      <c r="DQ15" s="158" t="s">
        <v>13</v>
      </c>
      <c r="DR15" s="158" t="s">
        <v>13</v>
      </c>
      <c r="DS15" s="158" t="s">
        <v>13</v>
      </c>
      <c r="DT15" s="158" t="s">
        <v>13</v>
      </c>
      <c r="DU15" s="158" t="s">
        <v>13</v>
      </c>
      <c r="DV15" s="158" t="s">
        <v>13</v>
      </c>
      <c r="DW15" s="158" t="s">
        <v>13</v>
      </c>
      <c r="DX15" s="158" t="s">
        <v>13</v>
      </c>
      <c r="DY15" s="158" t="s">
        <v>13</v>
      </c>
      <c r="DZ15" s="158" t="s">
        <v>11</v>
      </c>
      <c r="EA15" s="158" t="s">
        <v>11</v>
      </c>
      <c r="EB15" s="158" t="s">
        <v>11</v>
      </c>
      <c r="EC15" s="158" t="s">
        <v>11</v>
      </c>
      <c r="ED15" s="158" t="s">
        <v>11</v>
      </c>
      <c r="EE15" s="158" t="s">
        <v>11</v>
      </c>
      <c r="EF15" s="158" t="s">
        <v>11</v>
      </c>
      <c r="EG15" s="158" t="s">
        <v>11</v>
      </c>
      <c r="ET15" s="158" t="s">
        <v>13</v>
      </c>
      <c r="EU15" s="158" t="s">
        <v>13</v>
      </c>
      <c r="EV15" s="158" t="s">
        <v>13</v>
      </c>
      <c r="EW15" s="158" t="s">
        <v>13</v>
      </c>
      <c r="EX15" s="158" t="s">
        <v>13</v>
      </c>
      <c r="EY15" s="158" t="s">
        <v>13</v>
      </c>
      <c r="EZ15" s="158" t="s">
        <v>13</v>
      </c>
      <c r="FA15" s="158" t="s">
        <v>13</v>
      </c>
      <c r="FB15" s="158" t="s">
        <v>13</v>
      </c>
      <c r="FC15" s="158" t="s">
        <v>13</v>
      </c>
      <c r="FD15" s="158" t="s">
        <v>13</v>
      </c>
      <c r="FE15" s="158" t="s">
        <v>13</v>
      </c>
      <c r="FF15" s="158" t="s">
        <v>13</v>
      </c>
      <c r="FG15" s="158" t="s">
        <v>13</v>
      </c>
      <c r="FH15" s="158" t="s">
        <v>13</v>
      </c>
      <c r="FI15" s="158" t="s">
        <v>13</v>
      </c>
      <c r="FJ15" s="158" t="s">
        <v>11</v>
      </c>
      <c r="FK15" s="158" t="s">
        <v>11</v>
      </c>
      <c r="FL15" s="158" t="s">
        <v>11</v>
      </c>
      <c r="FM15" s="158" t="s">
        <v>11</v>
      </c>
      <c r="FN15" s="158" t="s">
        <v>11</v>
      </c>
      <c r="FO15" s="158" t="s">
        <v>11</v>
      </c>
      <c r="FP15" s="158" t="s">
        <v>11</v>
      </c>
      <c r="FQ15" s="158" t="s">
        <v>11</v>
      </c>
      <c r="GD15" s="158" t="s">
        <v>13</v>
      </c>
      <c r="GE15" s="158" t="s">
        <v>13</v>
      </c>
      <c r="GF15" s="158" t="s">
        <v>13</v>
      </c>
      <c r="GG15" s="158" t="s">
        <v>13</v>
      </c>
      <c r="GH15" s="158" t="s">
        <v>13</v>
      </c>
      <c r="GI15" s="158" t="s">
        <v>13</v>
      </c>
      <c r="GJ15" s="158" t="s">
        <v>13</v>
      </c>
      <c r="GK15" s="158" t="s">
        <v>13</v>
      </c>
      <c r="GL15" s="158" t="s">
        <v>13</v>
      </c>
      <c r="GM15" s="158" t="s">
        <v>13</v>
      </c>
      <c r="GN15" s="158" t="s">
        <v>13</v>
      </c>
      <c r="GO15" s="158" t="s">
        <v>13</v>
      </c>
      <c r="GP15" s="158" t="s">
        <v>13</v>
      </c>
      <c r="GQ15" s="158" t="s">
        <v>13</v>
      </c>
      <c r="GR15" s="158" t="s">
        <v>13</v>
      </c>
      <c r="GS15" s="158" t="s">
        <v>13</v>
      </c>
      <c r="GT15" s="158" t="s">
        <v>11</v>
      </c>
      <c r="GU15" s="158" t="s">
        <v>11</v>
      </c>
      <c r="GV15" s="158" t="s">
        <v>11</v>
      </c>
      <c r="GW15" s="158" t="s">
        <v>11</v>
      </c>
      <c r="GX15" s="158" t="s">
        <v>11</v>
      </c>
      <c r="GY15" s="158" t="s">
        <v>11</v>
      </c>
      <c r="GZ15" s="158" t="s">
        <v>11</v>
      </c>
      <c r="HA15" s="158" t="s">
        <v>11</v>
      </c>
      <c r="HB15" s="158" t="s">
        <v>13</v>
      </c>
      <c r="HC15" s="158" t="s">
        <v>13</v>
      </c>
      <c r="HD15" s="158" t="s">
        <v>13</v>
      </c>
      <c r="HE15" s="158" t="s">
        <v>13</v>
      </c>
      <c r="HF15" s="158" t="s">
        <v>13</v>
      </c>
      <c r="HG15" s="158" t="s">
        <v>13</v>
      </c>
      <c r="HH15" s="158" t="s">
        <v>13</v>
      </c>
      <c r="HI15" s="158" t="s">
        <v>13</v>
      </c>
    </row>
    <row r="16" spans="1:221" x14ac:dyDescent="0.25">
      <c r="AP16" s="158" t="s">
        <v>18</v>
      </c>
      <c r="AQ16" s="158" t="s">
        <v>18</v>
      </c>
      <c r="AR16" s="158" t="s">
        <v>18</v>
      </c>
      <c r="AS16" s="158" t="s">
        <v>18</v>
      </c>
      <c r="AT16" s="158" t="s">
        <v>13</v>
      </c>
      <c r="AU16" s="158" t="s">
        <v>13</v>
      </c>
      <c r="BB16" s="158" t="s">
        <v>17</v>
      </c>
      <c r="BC16" s="158" t="s">
        <v>18</v>
      </c>
      <c r="BD16" s="158" t="s">
        <v>110</v>
      </c>
      <c r="BH16" s="158" t="s">
        <v>430</v>
      </c>
      <c r="BI16" s="158" t="s">
        <v>430</v>
      </c>
      <c r="BJ16" s="158" t="s">
        <v>430</v>
      </c>
      <c r="BK16" s="158" t="s">
        <v>430</v>
      </c>
      <c r="BL16" s="158" t="s">
        <v>110</v>
      </c>
      <c r="BM16" s="158" t="s">
        <v>110</v>
      </c>
      <c r="BQ16" s="158" t="s">
        <v>430</v>
      </c>
      <c r="BR16" s="158" t="s">
        <v>430</v>
      </c>
      <c r="BS16" s="158" t="s">
        <v>430</v>
      </c>
      <c r="BT16" s="158" t="s">
        <v>430</v>
      </c>
      <c r="BU16" s="158" t="s">
        <v>110</v>
      </c>
      <c r="BV16" s="158" t="s">
        <v>110</v>
      </c>
      <c r="BZ16" s="158" t="s">
        <v>430</v>
      </c>
      <c r="CA16" s="158" t="s">
        <v>430</v>
      </c>
      <c r="CB16" s="158" t="s">
        <v>430</v>
      </c>
      <c r="CC16" s="158" t="s">
        <v>430</v>
      </c>
      <c r="CD16" s="158" t="s">
        <v>430</v>
      </c>
      <c r="CE16" s="158" t="s">
        <v>430</v>
      </c>
      <c r="CF16" s="158" t="s">
        <v>430</v>
      </c>
      <c r="CG16" s="158" t="s">
        <v>430</v>
      </c>
      <c r="CH16" s="158" t="s">
        <v>430</v>
      </c>
      <c r="CI16" s="158" t="s">
        <v>430</v>
      </c>
      <c r="CJ16" s="158" t="s">
        <v>430</v>
      </c>
      <c r="CK16" s="158" t="s">
        <v>430</v>
      </c>
      <c r="CL16" s="158" t="s">
        <v>430</v>
      </c>
      <c r="CM16" s="158" t="s">
        <v>430</v>
      </c>
      <c r="CN16" s="158" t="s">
        <v>430</v>
      </c>
      <c r="CO16" s="158" t="s">
        <v>430</v>
      </c>
      <c r="CP16" s="158" t="s">
        <v>110</v>
      </c>
      <c r="CQ16" s="158" t="s">
        <v>110</v>
      </c>
      <c r="CR16" s="158" t="s">
        <v>110</v>
      </c>
      <c r="CS16" s="158" t="s">
        <v>110</v>
      </c>
      <c r="CT16" s="158" t="s">
        <v>110</v>
      </c>
      <c r="CU16" s="158" t="s">
        <v>110</v>
      </c>
      <c r="CV16" s="158" t="s">
        <v>110</v>
      </c>
      <c r="CW16" s="158" t="s">
        <v>110</v>
      </c>
      <c r="DJ16" s="158" t="s">
        <v>430</v>
      </c>
      <c r="DK16" s="158" t="s">
        <v>430</v>
      </c>
      <c r="DL16" s="158" t="s">
        <v>430</v>
      </c>
      <c r="DM16" s="158" t="s">
        <v>430</v>
      </c>
      <c r="DN16" s="158" t="s">
        <v>430</v>
      </c>
      <c r="DO16" s="158" t="s">
        <v>430</v>
      </c>
      <c r="DP16" s="158" t="s">
        <v>430</v>
      </c>
      <c r="DQ16" s="158" t="s">
        <v>430</v>
      </c>
      <c r="DR16" s="158" t="s">
        <v>430</v>
      </c>
      <c r="DS16" s="158" t="s">
        <v>430</v>
      </c>
      <c r="DT16" s="158" t="s">
        <v>430</v>
      </c>
      <c r="DU16" s="158" t="s">
        <v>430</v>
      </c>
      <c r="DV16" s="158" t="s">
        <v>430</v>
      </c>
      <c r="DW16" s="158" t="s">
        <v>430</v>
      </c>
      <c r="DX16" s="158" t="s">
        <v>430</v>
      </c>
      <c r="DY16" s="158" t="s">
        <v>430</v>
      </c>
      <c r="DZ16" s="158" t="s">
        <v>110</v>
      </c>
      <c r="EA16" s="158" t="s">
        <v>110</v>
      </c>
      <c r="EB16" s="158" t="s">
        <v>110</v>
      </c>
      <c r="EC16" s="158" t="s">
        <v>110</v>
      </c>
      <c r="ED16" s="158" t="s">
        <v>110</v>
      </c>
      <c r="EE16" s="158" t="s">
        <v>110</v>
      </c>
      <c r="EF16" s="158" t="s">
        <v>110</v>
      </c>
      <c r="EG16" s="158" t="s">
        <v>110</v>
      </c>
      <c r="ET16" s="158" t="s">
        <v>430</v>
      </c>
      <c r="EU16" s="158" t="s">
        <v>430</v>
      </c>
      <c r="EV16" s="158" t="s">
        <v>430</v>
      </c>
      <c r="EW16" s="158" t="s">
        <v>430</v>
      </c>
      <c r="EX16" s="158" t="s">
        <v>430</v>
      </c>
      <c r="EY16" s="158" t="s">
        <v>430</v>
      </c>
      <c r="EZ16" s="158" t="s">
        <v>430</v>
      </c>
      <c r="FA16" s="158" t="s">
        <v>430</v>
      </c>
      <c r="FB16" s="158" t="s">
        <v>430</v>
      </c>
      <c r="FC16" s="158" t="s">
        <v>430</v>
      </c>
      <c r="FD16" s="158" t="s">
        <v>430</v>
      </c>
      <c r="FE16" s="158" t="s">
        <v>430</v>
      </c>
      <c r="FF16" s="158" t="s">
        <v>430</v>
      </c>
      <c r="FG16" s="158" t="s">
        <v>430</v>
      </c>
      <c r="FH16" s="158" t="s">
        <v>430</v>
      </c>
      <c r="FI16" s="158" t="s">
        <v>430</v>
      </c>
      <c r="FJ16" s="158" t="s">
        <v>110</v>
      </c>
      <c r="FK16" s="158" t="s">
        <v>110</v>
      </c>
      <c r="FL16" s="158" t="s">
        <v>110</v>
      </c>
      <c r="FM16" s="158" t="s">
        <v>110</v>
      </c>
      <c r="FN16" s="158" t="s">
        <v>110</v>
      </c>
      <c r="FO16" s="158" t="s">
        <v>110</v>
      </c>
      <c r="FP16" s="158" t="s">
        <v>110</v>
      </c>
      <c r="FQ16" s="158" t="s">
        <v>110</v>
      </c>
      <c r="GD16" s="158" t="s">
        <v>430</v>
      </c>
      <c r="GE16" s="158" t="s">
        <v>430</v>
      </c>
      <c r="GF16" s="158" t="s">
        <v>430</v>
      </c>
      <c r="GG16" s="158" t="s">
        <v>430</v>
      </c>
      <c r="GH16" s="158" t="s">
        <v>430</v>
      </c>
      <c r="GI16" s="158" t="s">
        <v>430</v>
      </c>
      <c r="GJ16" s="158" t="s">
        <v>430</v>
      </c>
      <c r="GK16" s="158" t="s">
        <v>430</v>
      </c>
      <c r="GL16" s="158" t="s">
        <v>430</v>
      </c>
      <c r="GM16" s="158" t="s">
        <v>430</v>
      </c>
      <c r="GN16" s="158" t="s">
        <v>430</v>
      </c>
      <c r="GO16" s="158" t="s">
        <v>430</v>
      </c>
      <c r="GP16" s="158" t="s">
        <v>430</v>
      </c>
      <c r="GQ16" s="158" t="s">
        <v>430</v>
      </c>
      <c r="GR16" s="158" t="s">
        <v>430</v>
      </c>
      <c r="GS16" s="158" t="s">
        <v>430</v>
      </c>
      <c r="GT16" s="158" t="s">
        <v>110</v>
      </c>
      <c r="GU16" s="158" t="s">
        <v>110</v>
      </c>
      <c r="GV16" s="158" t="s">
        <v>110</v>
      </c>
      <c r="GW16" s="158" t="s">
        <v>110</v>
      </c>
      <c r="GX16" s="158" t="s">
        <v>110</v>
      </c>
      <c r="GY16" s="158" t="s">
        <v>110</v>
      </c>
      <c r="GZ16" s="158" t="s">
        <v>110</v>
      </c>
      <c r="HA16" s="158" t="s">
        <v>110</v>
      </c>
      <c r="HB16" s="158" t="s">
        <v>430</v>
      </c>
      <c r="HC16" s="158" t="s">
        <v>430</v>
      </c>
      <c r="HD16" s="158" t="s">
        <v>430</v>
      </c>
      <c r="HE16" s="158" t="s">
        <v>430</v>
      </c>
      <c r="HF16" s="158" t="s">
        <v>430</v>
      </c>
      <c r="HG16" s="158" t="s">
        <v>430</v>
      </c>
      <c r="HH16" s="158" t="s">
        <v>430</v>
      </c>
      <c r="HI16" s="158" t="s">
        <v>430</v>
      </c>
    </row>
    <row r="17" spans="42:217" x14ac:dyDescent="0.25">
      <c r="AP17" s="158" t="s">
        <v>20</v>
      </c>
      <c r="AQ17" s="158" t="s">
        <v>20</v>
      </c>
      <c r="AR17" s="158" t="s">
        <v>20</v>
      </c>
      <c r="AS17" s="158" t="s">
        <v>20</v>
      </c>
      <c r="AT17" s="158" t="s">
        <v>430</v>
      </c>
      <c r="AU17" s="158" t="s">
        <v>430</v>
      </c>
      <c r="BB17" s="158" t="s">
        <v>18</v>
      </c>
      <c r="BC17" s="158" t="s">
        <v>20</v>
      </c>
      <c r="BD17" s="158" t="s">
        <v>12</v>
      </c>
      <c r="BH17" s="158" t="s">
        <v>17</v>
      </c>
      <c r="BI17" s="158" t="s">
        <v>17</v>
      </c>
      <c r="BJ17" s="158" t="s">
        <v>17</v>
      </c>
      <c r="BK17" s="158" t="s">
        <v>17</v>
      </c>
      <c r="BL17" s="158" t="s">
        <v>12</v>
      </c>
      <c r="BM17" s="158" t="s">
        <v>12</v>
      </c>
      <c r="BQ17" s="158" t="s">
        <v>17</v>
      </c>
      <c r="BR17" s="158" t="s">
        <v>17</v>
      </c>
      <c r="BS17" s="158" t="s">
        <v>17</v>
      </c>
      <c r="BT17" s="158" t="s">
        <v>17</v>
      </c>
      <c r="BU17" s="158" t="s">
        <v>12</v>
      </c>
      <c r="BV17" s="158" t="s">
        <v>12</v>
      </c>
      <c r="BZ17" s="158" t="s">
        <v>17</v>
      </c>
      <c r="CA17" s="158" t="s">
        <v>17</v>
      </c>
      <c r="CB17" s="158" t="s">
        <v>17</v>
      </c>
      <c r="CC17" s="158" t="s">
        <v>17</v>
      </c>
      <c r="CD17" s="158" t="s">
        <v>17</v>
      </c>
      <c r="CE17" s="158" t="s">
        <v>17</v>
      </c>
      <c r="CF17" s="158" t="s">
        <v>17</v>
      </c>
      <c r="CG17" s="158" t="s">
        <v>17</v>
      </c>
      <c r="CH17" s="158" t="s">
        <v>17</v>
      </c>
      <c r="CI17" s="158" t="s">
        <v>17</v>
      </c>
      <c r="CJ17" s="158" t="s">
        <v>17</v>
      </c>
      <c r="CK17" s="158" t="s">
        <v>17</v>
      </c>
      <c r="CL17" s="158" t="s">
        <v>17</v>
      </c>
      <c r="CM17" s="158" t="s">
        <v>17</v>
      </c>
      <c r="CN17" s="158" t="s">
        <v>17</v>
      </c>
      <c r="CO17" s="158" t="s">
        <v>17</v>
      </c>
      <c r="CP17" s="158" t="s">
        <v>12</v>
      </c>
      <c r="CQ17" s="158" t="s">
        <v>12</v>
      </c>
      <c r="CR17" s="158" t="s">
        <v>12</v>
      </c>
      <c r="CS17" s="158" t="s">
        <v>12</v>
      </c>
      <c r="CT17" s="158" t="s">
        <v>12</v>
      </c>
      <c r="CU17" s="158" t="s">
        <v>12</v>
      </c>
      <c r="CV17" s="158" t="s">
        <v>12</v>
      </c>
      <c r="CW17" s="158" t="s">
        <v>12</v>
      </c>
      <c r="DJ17" s="158" t="s">
        <v>17</v>
      </c>
      <c r="DK17" s="158" t="s">
        <v>17</v>
      </c>
      <c r="DL17" s="158" t="s">
        <v>17</v>
      </c>
      <c r="DM17" s="158" t="s">
        <v>17</v>
      </c>
      <c r="DN17" s="158" t="s">
        <v>17</v>
      </c>
      <c r="DO17" s="158" t="s">
        <v>17</v>
      </c>
      <c r="DP17" s="158" t="s">
        <v>17</v>
      </c>
      <c r="DQ17" s="158" t="s">
        <v>17</v>
      </c>
      <c r="DR17" s="158" t="s">
        <v>17</v>
      </c>
      <c r="DS17" s="158" t="s">
        <v>17</v>
      </c>
      <c r="DT17" s="158" t="s">
        <v>17</v>
      </c>
      <c r="DU17" s="158" t="s">
        <v>17</v>
      </c>
      <c r="DV17" s="158" t="s">
        <v>17</v>
      </c>
      <c r="DW17" s="158" t="s">
        <v>17</v>
      </c>
      <c r="DX17" s="158" t="s">
        <v>17</v>
      </c>
      <c r="DY17" s="158" t="s">
        <v>17</v>
      </c>
      <c r="DZ17" s="158" t="s">
        <v>12</v>
      </c>
      <c r="EA17" s="158" t="s">
        <v>12</v>
      </c>
      <c r="EB17" s="158" t="s">
        <v>12</v>
      </c>
      <c r="EC17" s="158" t="s">
        <v>12</v>
      </c>
      <c r="ED17" s="158" t="s">
        <v>12</v>
      </c>
      <c r="EE17" s="158" t="s">
        <v>12</v>
      </c>
      <c r="EF17" s="158" t="s">
        <v>12</v>
      </c>
      <c r="EG17" s="158" t="s">
        <v>12</v>
      </c>
      <c r="ET17" s="158" t="s">
        <v>17</v>
      </c>
      <c r="EU17" s="158" t="s">
        <v>17</v>
      </c>
      <c r="EV17" s="158" t="s">
        <v>17</v>
      </c>
      <c r="EW17" s="158" t="s">
        <v>17</v>
      </c>
      <c r="EX17" s="158" t="s">
        <v>17</v>
      </c>
      <c r="EY17" s="158" t="s">
        <v>17</v>
      </c>
      <c r="EZ17" s="158" t="s">
        <v>17</v>
      </c>
      <c r="FA17" s="158" t="s">
        <v>17</v>
      </c>
      <c r="FB17" s="158" t="s">
        <v>17</v>
      </c>
      <c r="FC17" s="158" t="s">
        <v>17</v>
      </c>
      <c r="FD17" s="158" t="s">
        <v>17</v>
      </c>
      <c r="FE17" s="158" t="s">
        <v>17</v>
      </c>
      <c r="FF17" s="158" t="s">
        <v>17</v>
      </c>
      <c r="FG17" s="158" t="s">
        <v>17</v>
      </c>
      <c r="FH17" s="158" t="s">
        <v>17</v>
      </c>
      <c r="FI17" s="158" t="s">
        <v>17</v>
      </c>
      <c r="FJ17" s="158" t="s">
        <v>12</v>
      </c>
      <c r="FK17" s="158" t="s">
        <v>12</v>
      </c>
      <c r="FL17" s="158" t="s">
        <v>12</v>
      </c>
      <c r="FM17" s="158" t="s">
        <v>12</v>
      </c>
      <c r="FN17" s="158" t="s">
        <v>12</v>
      </c>
      <c r="FO17" s="158" t="s">
        <v>12</v>
      </c>
      <c r="FP17" s="158" t="s">
        <v>12</v>
      </c>
      <c r="FQ17" s="158" t="s">
        <v>12</v>
      </c>
      <c r="GD17" s="158" t="s">
        <v>17</v>
      </c>
      <c r="GE17" s="158" t="s">
        <v>17</v>
      </c>
      <c r="GF17" s="158" t="s">
        <v>17</v>
      </c>
      <c r="GG17" s="158" t="s">
        <v>17</v>
      </c>
      <c r="GH17" s="158" t="s">
        <v>17</v>
      </c>
      <c r="GI17" s="158" t="s">
        <v>17</v>
      </c>
      <c r="GJ17" s="158" t="s">
        <v>17</v>
      </c>
      <c r="GK17" s="158" t="s">
        <v>17</v>
      </c>
      <c r="GL17" s="158" t="s">
        <v>17</v>
      </c>
      <c r="GM17" s="158" t="s">
        <v>17</v>
      </c>
      <c r="GN17" s="158" t="s">
        <v>17</v>
      </c>
      <c r="GO17" s="158" t="s">
        <v>17</v>
      </c>
      <c r="GP17" s="158" t="s">
        <v>17</v>
      </c>
      <c r="GQ17" s="158" t="s">
        <v>17</v>
      </c>
      <c r="GR17" s="158" t="s">
        <v>17</v>
      </c>
      <c r="GS17" s="158" t="s">
        <v>17</v>
      </c>
      <c r="GT17" s="158" t="s">
        <v>12</v>
      </c>
      <c r="GU17" s="158" t="s">
        <v>12</v>
      </c>
      <c r="GV17" s="158" t="s">
        <v>12</v>
      </c>
      <c r="GW17" s="158" t="s">
        <v>12</v>
      </c>
      <c r="GX17" s="158" t="s">
        <v>12</v>
      </c>
      <c r="GY17" s="158" t="s">
        <v>12</v>
      </c>
      <c r="GZ17" s="158" t="s">
        <v>12</v>
      </c>
      <c r="HA17" s="158" t="s">
        <v>12</v>
      </c>
      <c r="HB17" s="158" t="s">
        <v>17</v>
      </c>
      <c r="HC17" s="158" t="s">
        <v>17</v>
      </c>
      <c r="HD17" s="158" t="s">
        <v>17</v>
      </c>
      <c r="HE17" s="158" t="s">
        <v>17</v>
      </c>
      <c r="HF17" s="158" t="s">
        <v>17</v>
      </c>
      <c r="HG17" s="158" t="s">
        <v>17</v>
      </c>
      <c r="HH17" s="158" t="s">
        <v>17</v>
      </c>
      <c r="HI17" s="158" t="s">
        <v>17</v>
      </c>
    </row>
    <row r="18" spans="42:217" x14ac:dyDescent="0.25">
      <c r="AP18" s="158" t="s">
        <v>19</v>
      </c>
      <c r="AQ18" s="158" t="s">
        <v>19</v>
      </c>
      <c r="AR18" s="158" t="s">
        <v>19</v>
      </c>
      <c r="AS18" s="158" t="s">
        <v>19</v>
      </c>
      <c r="AT18" s="158" t="s">
        <v>17</v>
      </c>
      <c r="AU18" s="158" t="s">
        <v>17</v>
      </c>
      <c r="BB18" s="158" t="s">
        <v>20</v>
      </c>
      <c r="BC18" s="158" t="s">
        <v>19</v>
      </c>
      <c r="BD18" s="158" t="s">
        <v>14</v>
      </c>
      <c r="BH18" s="158" t="s">
        <v>18</v>
      </c>
      <c r="BI18" s="158" t="s">
        <v>18</v>
      </c>
      <c r="BJ18" s="158" t="s">
        <v>18</v>
      </c>
      <c r="BK18" s="158" t="s">
        <v>18</v>
      </c>
      <c r="BL18" s="158" t="s">
        <v>14</v>
      </c>
      <c r="BM18" s="158" t="s">
        <v>14</v>
      </c>
      <c r="BQ18" s="158" t="s">
        <v>18</v>
      </c>
      <c r="BR18" s="158" t="s">
        <v>18</v>
      </c>
      <c r="BS18" s="158" t="s">
        <v>18</v>
      </c>
      <c r="BT18" s="158" t="s">
        <v>18</v>
      </c>
      <c r="BU18" s="158" t="s">
        <v>14</v>
      </c>
      <c r="BV18" s="158" t="s">
        <v>14</v>
      </c>
      <c r="BZ18" s="158" t="s">
        <v>18</v>
      </c>
      <c r="CA18" s="158" t="s">
        <v>18</v>
      </c>
      <c r="CB18" s="158" t="s">
        <v>18</v>
      </c>
      <c r="CC18" s="158" t="s">
        <v>18</v>
      </c>
      <c r="CD18" s="158" t="s">
        <v>18</v>
      </c>
      <c r="CE18" s="158" t="s">
        <v>18</v>
      </c>
      <c r="CF18" s="158" t="s">
        <v>18</v>
      </c>
      <c r="CG18" s="158" t="s">
        <v>18</v>
      </c>
      <c r="CH18" s="158" t="s">
        <v>18</v>
      </c>
      <c r="CI18" s="158" t="s">
        <v>18</v>
      </c>
      <c r="CJ18" s="158" t="s">
        <v>18</v>
      </c>
      <c r="CK18" s="158" t="s">
        <v>18</v>
      </c>
      <c r="CL18" s="158" t="s">
        <v>18</v>
      </c>
      <c r="CM18" s="158" t="s">
        <v>18</v>
      </c>
      <c r="CN18" s="158" t="s">
        <v>18</v>
      </c>
      <c r="CO18" s="158" t="s">
        <v>18</v>
      </c>
      <c r="CP18" s="158" t="s">
        <v>14</v>
      </c>
      <c r="CQ18" s="158" t="s">
        <v>14</v>
      </c>
      <c r="CR18" s="158" t="s">
        <v>14</v>
      </c>
      <c r="CS18" s="158" t="s">
        <v>14</v>
      </c>
      <c r="CT18" s="158" t="s">
        <v>14</v>
      </c>
      <c r="CU18" s="158" t="s">
        <v>14</v>
      </c>
      <c r="CV18" s="158" t="s">
        <v>14</v>
      </c>
      <c r="CW18" s="158" t="s">
        <v>14</v>
      </c>
      <c r="DJ18" s="158" t="s">
        <v>18</v>
      </c>
      <c r="DK18" s="158" t="s">
        <v>18</v>
      </c>
      <c r="DL18" s="158" t="s">
        <v>18</v>
      </c>
      <c r="DM18" s="158" t="s">
        <v>18</v>
      </c>
      <c r="DN18" s="158" t="s">
        <v>18</v>
      </c>
      <c r="DO18" s="158" t="s">
        <v>18</v>
      </c>
      <c r="DP18" s="158" t="s">
        <v>18</v>
      </c>
      <c r="DQ18" s="158" t="s">
        <v>18</v>
      </c>
      <c r="DR18" s="158" t="s">
        <v>18</v>
      </c>
      <c r="DS18" s="158" t="s">
        <v>18</v>
      </c>
      <c r="DT18" s="158" t="s">
        <v>18</v>
      </c>
      <c r="DU18" s="158" t="s">
        <v>18</v>
      </c>
      <c r="DV18" s="158" t="s">
        <v>18</v>
      </c>
      <c r="DW18" s="158" t="s">
        <v>18</v>
      </c>
      <c r="DX18" s="158" t="s">
        <v>18</v>
      </c>
      <c r="DY18" s="158" t="s">
        <v>18</v>
      </c>
      <c r="DZ18" s="158" t="s">
        <v>14</v>
      </c>
      <c r="EA18" s="158" t="s">
        <v>14</v>
      </c>
      <c r="EB18" s="158" t="s">
        <v>14</v>
      </c>
      <c r="EC18" s="158" t="s">
        <v>14</v>
      </c>
      <c r="ED18" s="158" t="s">
        <v>14</v>
      </c>
      <c r="EE18" s="158" t="s">
        <v>14</v>
      </c>
      <c r="EF18" s="158" t="s">
        <v>14</v>
      </c>
      <c r="EG18" s="158" t="s">
        <v>14</v>
      </c>
      <c r="ET18" s="158" t="s">
        <v>18</v>
      </c>
      <c r="EU18" s="158" t="s">
        <v>18</v>
      </c>
      <c r="EV18" s="158" t="s">
        <v>18</v>
      </c>
      <c r="EW18" s="158" t="s">
        <v>18</v>
      </c>
      <c r="EX18" s="158" t="s">
        <v>18</v>
      </c>
      <c r="EY18" s="158" t="s">
        <v>18</v>
      </c>
      <c r="EZ18" s="158" t="s">
        <v>18</v>
      </c>
      <c r="FA18" s="158" t="s">
        <v>18</v>
      </c>
      <c r="FB18" s="158" t="s">
        <v>18</v>
      </c>
      <c r="FC18" s="158" t="s">
        <v>18</v>
      </c>
      <c r="FD18" s="158" t="s">
        <v>18</v>
      </c>
      <c r="FE18" s="158" t="s">
        <v>18</v>
      </c>
      <c r="FF18" s="158" t="s">
        <v>18</v>
      </c>
      <c r="FG18" s="158" t="s">
        <v>18</v>
      </c>
      <c r="FH18" s="158" t="s">
        <v>18</v>
      </c>
      <c r="FI18" s="158" t="s">
        <v>18</v>
      </c>
      <c r="FJ18" s="158" t="s">
        <v>14</v>
      </c>
      <c r="FK18" s="158" t="s">
        <v>14</v>
      </c>
      <c r="FL18" s="158" t="s">
        <v>14</v>
      </c>
      <c r="FM18" s="158" t="s">
        <v>14</v>
      </c>
      <c r="FN18" s="158" t="s">
        <v>14</v>
      </c>
      <c r="FO18" s="158" t="s">
        <v>14</v>
      </c>
      <c r="FP18" s="158" t="s">
        <v>14</v>
      </c>
      <c r="FQ18" s="158" t="s">
        <v>14</v>
      </c>
      <c r="GD18" s="158" t="s">
        <v>18</v>
      </c>
      <c r="GE18" s="158" t="s">
        <v>18</v>
      </c>
      <c r="GF18" s="158" t="s">
        <v>18</v>
      </c>
      <c r="GG18" s="158" t="s">
        <v>18</v>
      </c>
      <c r="GH18" s="158" t="s">
        <v>18</v>
      </c>
      <c r="GI18" s="158" t="s">
        <v>18</v>
      </c>
      <c r="GJ18" s="158" t="s">
        <v>18</v>
      </c>
      <c r="GK18" s="158" t="s">
        <v>18</v>
      </c>
      <c r="GL18" s="158" t="s">
        <v>18</v>
      </c>
      <c r="GM18" s="158" t="s">
        <v>18</v>
      </c>
      <c r="GN18" s="158" t="s">
        <v>18</v>
      </c>
      <c r="GO18" s="158" t="s">
        <v>18</v>
      </c>
      <c r="GP18" s="158" t="s">
        <v>18</v>
      </c>
      <c r="GQ18" s="158" t="s">
        <v>18</v>
      </c>
      <c r="GR18" s="158" t="s">
        <v>18</v>
      </c>
      <c r="GS18" s="158" t="s">
        <v>18</v>
      </c>
      <c r="GT18" s="158" t="s">
        <v>14</v>
      </c>
      <c r="GU18" s="158" t="s">
        <v>14</v>
      </c>
      <c r="GV18" s="158" t="s">
        <v>14</v>
      </c>
      <c r="GW18" s="158" t="s">
        <v>14</v>
      </c>
      <c r="GX18" s="158" t="s">
        <v>14</v>
      </c>
      <c r="GY18" s="158" t="s">
        <v>14</v>
      </c>
      <c r="GZ18" s="158" t="s">
        <v>14</v>
      </c>
      <c r="HA18" s="158" t="s">
        <v>14</v>
      </c>
      <c r="HB18" s="158" t="s">
        <v>18</v>
      </c>
      <c r="HC18" s="158" t="s">
        <v>18</v>
      </c>
      <c r="HD18" s="158" t="s">
        <v>18</v>
      </c>
      <c r="HE18" s="158" t="s">
        <v>18</v>
      </c>
      <c r="HF18" s="158" t="s">
        <v>18</v>
      </c>
      <c r="HG18" s="158" t="s">
        <v>18</v>
      </c>
      <c r="HH18" s="158" t="s">
        <v>18</v>
      </c>
      <c r="HI18" s="158" t="s">
        <v>18</v>
      </c>
    </row>
    <row r="19" spans="42:217" x14ac:dyDescent="0.25">
      <c r="AP19" s="158" t="s">
        <v>22</v>
      </c>
      <c r="AQ19" s="158" t="s">
        <v>22</v>
      </c>
      <c r="AR19" s="158" t="s">
        <v>22</v>
      </c>
      <c r="AS19" s="158" t="s">
        <v>22</v>
      </c>
      <c r="AT19" s="158" t="s">
        <v>18</v>
      </c>
      <c r="AU19" s="158" t="s">
        <v>18</v>
      </c>
      <c r="BB19" s="158" t="s">
        <v>19</v>
      </c>
      <c r="BC19" s="158" t="s">
        <v>22</v>
      </c>
      <c r="BD19" s="158" t="s">
        <v>13</v>
      </c>
      <c r="BH19" s="158" t="s">
        <v>20</v>
      </c>
      <c r="BI19" s="158" t="s">
        <v>20</v>
      </c>
      <c r="BJ19" s="158" t="s">
        <v>20</v>
      </c>
      <c r="BK19" s="158" t="s">
        <v>20</v>
      </c>
      <c r="BL19" s="158" t="s">
        <v>13</v>
      </c>
      <c r="BM19" s="158" t="s">
        <v>13</v>
      </c>
      <c r="BQ19" s="158" t="s">
        <v>20</v>
      </c>
      <c r="BR19" s="158" t="s">
        <v>20</v>
      </c>
      <c r="BS19" s="158" t="s">
        <v>20</v>
      </c>
      <c r="BT19" s="158" t="s">
        <v>20</v>
      </c>
      <c r="BU19" s="158" t="s">
        <v>13</v>
      </c>
      <c r="BV19" s="158" t="s">
        <v>13</v>
      </c>
      <c r="BZ19" s="158" t="s">
        <v>20</v>
      </c>
      <c r="CA19" s="158" t="s">
        <v>20</v>
      </c>
      <c r="CB19" s="158" t="s">
        <v>20</v>
      </c>
      <c r="CC19" s="158" t="s">
        <v>20</v>
      </c>
      <c r="CD19" s="158" t="s">
        <v>20</v>
      </c>
      <c r="CE19" s="158" t="s">
        <v>20</v>
      </c>
      <c r="CF19" s="158" t="s">
        <v>20</v>
      </c>
      <c r="CG19" s="158" t="s">
        <v>20</v>
      </c>
      <c r="CH19" s="158" t="s">
        <v>20</v>
      </c>
      <c r="CI19" s="158" t="s">
        <v>20</v>
      </c>
      <c r="CJ19" s="158" t="s">
        <v>20</v>
      </c>
      <c r="CK19" s="158" t="s">
        <v>20</v>
      </c>
      <c r="CL19" s="158" t="s">
        <v>20</v>
      </c>
      <c r="CM19" s="158" t="s">
        <v>20</v>
      </c>
      <c r="CN19" s="158" t="s">
        <v>20</v>
      </c>
      <c r="CO19" s="158" t="s">
        <v>20</v>
      </c>
      <c r="CP19" s="158" t="s">
        <v>13</v>
      </c>
      <c r="CQ19" s="158" t="s">
        <v>13</v>
      </c>
      <c r="CR19" s="158" t="s">
        <v>13</v>
      </c>
      <c r="CS19" s="158" t="s">
        <v>13</v>
      </c>
      <c r="CT19" s="158" t="s">
        <v>13</v>
      </c>
      <c r="CU19" s="158" t="s">
        <v>13</v>
      </c>
      <c r="CV19" s="158" t="s">
        <v>13</v>
      </c>
      <c r="CW19" s="158" t="s">
        <v>13</v>
      </c>
      <c r="DJ19" s="158" t="s">
        <v>20</v>
      </c>
      <c r="DK19" s="158" t="s">
        <v>20</v>
      </c>
      <c r="DL19" s="158" t="s">
        <v>20</v>
      </c>
      <c r="DM19" s="158" t="s">
        <v>20</v>
      </c>
      <c r="DN19" s="158" t="s">
        <v>20</v>
      </c>
      <c r="DO19" s="158" t="s">
        <v>20</v>
      </c>
      <c r="DP19" s="158" t="s">
        <v>20</v>
      </c>
      <c r="DQ19" s="158" t="s">
        <v>20</v>
      </c>
      <c r="DR19" s="158" t="s">
        <v>20</v>
      </c>
      <c r="DS19" s="158" t="s">
        <v>20</v>
      </c>
      <c r="DT19" s="158" t="s">
        <v>20</v>
      </c>
      <c r="DU19" s="158" t="s">
        <v>20</v>
      </c>
      <c r="DV19" s="158" t="s">
        <v>20</v>
      </c>
      <c r="DW19" s="158" t="s">
        <v>20</v>
      </c>
      <c r="DX19" s="158" t="s">
        <v>20</v>
      </c>
      <c r="DY19" s="158" t="s">
        <v>20</v>
      </c>
      <c r="DZ19" s="158" t="s">
        <v>13</v>
      </c>
      <c r="EA19" s="158" t="s">
        <v>13</v>
      </c>
      <c r="EB19" s="158" t="s">
        <v>13</v>
      </c>
      <c r="EC19" s="158" t="s">
        <v>13</v>
      </c>
      <c r="ED19" s="158" t="s">
        <v>13</v>
      </c>
      <c r="EE19" s="158" t="s">
        <v>13</v>
      </c>
      <c r="EF19" s="158" t="s">
        <v>13</v>
      </c>
      <c r="EG19" s="158" t="s">
        <v>13</v>
      </c>
      <c r="ET19" s="158" t="s">
        <v>20</v>
      </c>
      <c r="EU19" s="158" t="s">
        <v>20</v>
      </c>
      <c r="EV19" s="158" t="s">
        <v>20</v>
      </c>
      <c r="EW19" s="158" t="s">
        <v>20</v>
      </c>
      <c r="EX19" s="158" t="s">
        <v>20</v>
      </c>
      <c r="EY19" s="158" t="s">
        <v>20</v>
      </c>
      <c r="EZ19" s="158" t="s">
        <v>20</v>
      </c>
      <c r="FA19" s="158" t="s">
        <v>20</v>
      </c>
      <c r="FB19" s="158" t="s">
        <v>20</v>
      </c>
      <c r="FC19" s="158" t="s">
        <v>20</v>
      </c>
      <c r="FD19" s="158" t="s">
        <v>20</v>
      </c>
      <c r="FE19" s="158" t="s">
        <v>20</v>
      </c>
      <c r="FF19" s="158" t="s">
        <v>20</v>
      </c>
      <c r="FG19" s="158" t="s">
        <v>20</v>
      </c>
      <c r="FH19" s="158" t="s">
        <v>20</v>
      </c>
      <c r="FI19" s="158" t="s">
        <v>20</v>
      </c>
      <c r="FJ19" s="158" t="s">
        <v>13</v>
      </c>
      <c r="FK19" s="158" t="s">
        <v>13</v>
      </c>
      <c r="FL19" s="158" t="s">
        <v>13</v>
      </c>
      <c r="FM19" s="158" t="s">
        <v>13</v>
      </c>
      <c r="FN19" s="158" t="s">
        <v>13</v>
      </c>
      <c r="FO19" s="158" t="s">
        <v>13</v>
      </c>
      <c r="FP19" s="158" t="s">
        <v>13</v>
      </c>
      <c r="FQ19" s="158" t="s">
        <v>13</v>
      </c>
      <c r="GD19" s="158" t="s">
        <v>20</v>
      </c>
      <c r="GE19" s="158" t="s">
        <v>20</v>
      </c>
      <c r="GF19" s="158" t="s">
        <v>20</v>
      </c>
      <c r="GG19" s="158" t="s">
        <v>20</v>
      </c>
      <c r="GH19" s="158" t="s">
        <v>20</v>
      </c>
      <c r="GI19" s="158" t="s">
        <v>20</v>
      </c>
      <c r="GJ19" s="158" t="s">
        <v>20</v>
      </c>
      <c r="GK19" s="158" t="s">
        <v>20</v>
      </c>
      <c r="GL19" s="158" t="s">
        <v>20</v>
      </c>
      <c r="GM19" s="158" t="s">
        <v>20</v>
      </c>
      <c r="GN19" s="158" t="s">
        <v>20</v>
      </c>
      <c r="GO19" s="158" t="s">
        <v>20</v>
      </c>
      <c r="GP19" s="158" t="s">
        <v>20</v>
      </c>
      <c r="GQ19" s="158" t="s">
        <v>20</v>
      </c>
      <c r="GR19" s="158" t="s">
        <v>20</v>
      </c>
      <c r="GS19" s="158" t="s">
        <v>20</v>
      </c>
      <c r="GT19" s="158" t="s">
        <v>13</v>
      </c>
      <c r="GU19" s="158" t="s">
        <v>13</v>
      </c>
      <c r="GV19" s="158" t="s">
        <v>13</v>
      </c>
      <c r="GW19" s="158" t="s">
        <v>13</v>
      </c>
      <c r="GX19" s="158" t="s">
        <v>13</v>
      </c>
      <c r="GY19" s="158" t="s">
        <v>13</v>
      </c>
      <c r="GZ19" s="158" t="s">
        <v>13</v>
      </c>
      <c r="HA19" s="158" t="s">
        <v>13</v>
      </c>
      <c r="HB19" s="158" t="s">
        <v>20</v>
      </c>
      <c r="HC19" s="158" t="s">
        <v>20</v>
      </c>
      <c r="HD19" s="158" t="s">
        <v>20</v>
      </c>
      <c r="HE19" s="158" t="s">
        <v>20</v>
      </c>
      <c r="HF19" s="158" t="s">
        <v>20</v>
      </c>
      <c r="HG19" s="158" t="s">
        <v>20</v>
      </c>
      <c r="HH19" s="158" t="s">
        <v>20</v>
      </c>
      <c r="HI19" s="158" t="s">
        <v>20</v>
      </c>
    </row>
    <row r="20" spans="42:217" x14ac:dyDescent="0.25">
      <c r="AT20" s="158" t="s">
        <v>20</v>
      </c>
      <c r="AU20" s="158" t="s">
        <v>20</v>
      </c>
      <c r="BB20" s="158" t="s">
        <v>22</v>
      </c>
      <c r="BD20" s="158" t="s">
        <v>430</v>
      </c>
      <c r="BH20" s="158" t="s">
        <v>19</v>
      </c>
      <c r="BI20" s="158" t="s">
        <v>19</v>
      </c>
      <c r="BJ20" s="158" t="s">
        <v>19</v>
      </c>
      <c r="BK20" s="158" t="s">
        <v>19</v>
      </c>
      <c r="BL20" s="158" t="s">
        <v>430</v>
      </c>
      <c r="BM20" s="158" t="s">
        <v>430</v>
      </c>
      <c r="BQ20" s="158" t="s">
        <v>19</v>
      </c>
      <c r="BR20" s="158" t="s">
        <v>19</v>
      </c>
      <c r="BS20" s="158" t="s">
        <v>19</v>
      </c>
      <c r="BT20" s="158" t="s">
        <v>19</v>
      </c>
      <c r="BU20" s="158" t="s">
        <v>430</v>
      </c>
      <c r="BV20" s="158" t="s">
        <v>430</v>
      </c>
      <c r="BZ20" s="158" t="s">
        <v>19</v>
      </c>
      <c r="CA20" s="158" t="s">
        <v>19</v>
      </c>
      <c r="CB20" s="158" t="s">
        <v>19</v>
      </c>
      <c r="CC20" s="158" t="s">
        <v>19</v>
      </c>
      <c r="CD20" s="158" t="s">
        <v>19</v>
      </c>
      <c r="CE20" s="158" t="s">
        <v>19</v>
      </c>
      <c r="CF20" s="158" t="s">
        <v>19</v>
      </c>
      <c r="CG20" s="158" t="s">
        <v>19</v>
      </c>
      <c r="CH20" s="158" t="s">
        <v>19</v>
      </c>
      <c r="CI20" s="158" t="s">
        <v>19</v>
      </c>
      <c r="CJ20" s="158" t="s">
        <v>19</v>
      </c>
      <c r="CK20" s="158" t="s">
        <v>19</v>
      </c>
      <c r="CL20" s="158" t="s">
        <v>19</v>
      </c>
      <c r="CM20" s="158" t="s">
        <v>19</v>
      </c>
      <c r="CN20" s="158" t="s">
        <v>19</v>
      </c>
      <c r="CO20" s="158" t="s">
        <v>19</v>
      </c>
      <c r="CP20" s="158" t="s">
        <v>430</v>
      </c>
      <c r="CQ20" s="158" t="s">
        <v>430</v>
      </c>
      <c r="CR20" s="158" t="s">
        <v>430</v>
      </c>
      <c r="CS20" s="158" t="s">
        <v>430</v>
      </c>
      <c r="CT20" s="158" t="s">
        <v>430</v>
      </c>
      <c r="CU20" s="158" t="s">
        <v>430</v>
      </c>
      <c r="CV20" s="158" t="s">
        <v>430</v>
      </c>
      <c r="CW20" s="158" t="s">
        <v>430</v>
      </c>
      <c r="DJ20" s="158" t="s">
        <v>19</v>
      </c>
      <c r="DK20" s="158" t="s">
        <v>19</v>
      </c>
      <c r="DL20" s="158" t="s">
        <v>19</v>
      </c>
      <c r="DM20" s="158" t="s">
        <v>19</v>
      </c>
      <c r="DN20" s="158" t="s">
        <v>19</v>
      </c>
      <c r="DO20" s="158" t="s">
        <v>19</v>
      </c>
      <c r="DP20" s="158" t="s">
        <v>19</v>
      </c>
      <c r="DQ20" s="158" t="s">
        <v>19</v>
      </c>
      <c r="DR20" s="158" t="s">
        <v>19</v>
      </c>
      <c r="DS20" s="158" t="s">
        <v>19</v>
      </c>
      <c r="DT20" s="158" t="s">
        <v>19</v>
      </c>
      <c r="DU20" s="158" t="s">
        <v>19</v>
      </c>
      <c r="DV20" s="158" t="s">
        <v>19</v>
      </c>
      <c r="DW20" s="158" t="s">
        <v>19</v>
      </c>
      <c r="DX20" s="158" t="s">
        <v>19</v>
      </c>
      <c r="DY20" s="158" t="s">
        <v>19</v>
      </c>
      <c r="DZ20" s="158" t="s">
        <v>430</v>
      </c>
      <c r="EA20" s="158" t="s">
        <v>430</v>
      </c>
      <c r="EB20" s="158" t="s">
        <v>430</v>
      </c>
      <c r="EC20" s="158" t="s">
        <v>430</v>
      </c>
      <c r="ED20" s="158" t="s">
        <v>430</v>
      </c>
      <c r="EE20" s="158" t="s">
        <v>430</v>
      </c>
      <c r="EF20" s="158" t="s">
        <v>430</v>
      </c>
      <c r="EG20" s="158" t="s">
        <v>430</v>
      </c>
      <c r="ET20" s="158" t="s">
        <v>19</v>
      </c>
      <c r="EU20" s="158" t="s">
        <v>19</v>
      </c>
      <c r="EV20" s="158" t="s">
        <v>19</v>
      </c>
      <c r="EW20" s="158" t="s">
        <v>19</v>
      </c>
      <c r="EX20" s="158" t="s">
        <v>19</v>
      </c>
      <c r="EY20" s="158" t="s">
        <v>19</v>
      </c>
      <c r="EZ20" s="158" t="s">
        <v>19</v>
      </c>
      <c r="FA20" s="158" t="s">
        <v>19</v>
      </c>
      <c r="FB20" s="158" t="s">
        <v>19</v>
      </c>
      <c r="FC20" s="158" t="s">
        <v>19</v>
      </c>
      <c r="FD20" s="158" t="s">
        <v>19</v>
      </c>
      <c r="FE20" s="158" t="s">
        <v>19</v>
      </c>
      <c r="FF20" s="158" t="s">
        <v>19</v>
      </c>
      <c r="FG20" s="158" t="s">
        <v>19</v>
      </c>
      <c r="FH20" s="158" t="s">
        <v>19</v>
      </c>
      <c r="FI20" s="158" t="s">
        <v>19</v>
      </c>
      <c r="FJ20" s="158" t="s">
        <v>430</v>
      </c>
      <c r="FK20" s="158" t="s">
        <v>430</v>
      </c>
      <c r="FL20" s="158" t="s">
        <v>430</v>
      </c>
      <c r="FM20" s="158" t="s">
        <v>430</v>
      </c>
      <c r="FN20" s="158" t="s">
        <v>430</v>
      </c>
      <c r="FO20" s="158" t="s">
        <v>430</v>
      </c>
      <c r="FP20" s="158" t="s">
        <v>430</v>
      </c>
      <c r="FQ20" s="158" t="s">
        <v>430</v>
      </c>
      <c r="GD20" s="158" t="s">
        <v>19</v>
      </c>
      <c r="GE20" s="158" t="s">
        <v>19</v>
      </c>
      <c r="GF20" s="158" t="s">
        <v>19</v>
      </c>
      <c r="GG20" s="158" t="s">
        <v>19</v>
      </c>
      <c r="GH20" s="158" t="s">
        <v>19</v>
      </c>
      <c r="GI20" s="158" t="s">
        <v>19</v>
      </c>
      <c r="GJ20" s="158" t="s">
        <v>19</v>
      </c>
      <c r="GK20" s="158" t="s">
        <v>19</v>
      </c>
      <c r="GL20" s="158" t="s">
        <v>19</v>
      </c>
      <c r="GM20" s="158" t="s">
        <v>19</v>
      </c>
      <c r="GN20" s="158" t="s">
        <v>19</v>
      </c>
      <c r="GO20" s="158" t="s">
        <v>19</v>
      </c>
      <c r="GP20" s="158" t="s">
        <v>19</v>
      </c>
      <c r="GQ20" s="158" t="s">
        <v>19</v>
      </c>
      <c r="GR20" s="158" t="s">
        <v>19</v>
      </c>
      <c r="GS20" s="158" t="s">
        <v>19</v>
      </c>
      <c r="GT20" s="158" t="s">
        <v>430</v>
      </c>
      <c r="GU20" s="158" t="s">
        <v>430</v>
      </c>
      <c r="GV20" s="158" t="s">
        <v>430</v>
      </c>
      <c r="GW20" s="158" t="s">
        <v>430</v>
      </c>
      <c r="GX20" s="158" t="s">
        <v>430</v>
      </c>
      <c r="GY20" s="158" t="s">
        <v>430</v>
      </c>
      <c r="GZ20" s="158" t="s">
        <v>430</v>
      </c>
      <c r="HA20" s="158" t="s">
        <v>430</v>
      </c>
      <c r="HB20" s="158" t="s">
        <v>19</v>
      </c>
      <c r="HC20" s="158" t="s">
        <v>19</v>
      </c>
      <c r="HD20" s="158" t="s">
        <v>19</v>
      </c>
      <c r="HE20" s="158" t="s">
        <v>19</v>
      </c>
      <c r="HF20" s="158" t="s">
        <v>19</v>
      </c>
      <c r="HG20" s="158" t="s">
        <v>19</v>
      </c>
      <c r="HH20" s="158" t="s">
        <v>19</v>
      </c>
      <c r="HI20" s="158" t="s">
        <v>19</v>
      </c>
    </row>
    <row r="21" spans="42:217" x14ac:dyDescent="0.25">
      <c r="AT21" s="158" t="s">
        <v>19</v>
      </c>
      <c r="AU21" s="158" t="s">
        <v>19</v>
      </c>
      <c r="BD21" s="158" t="s">
        <v>17</v>
      </c>
      <c r="BH21" s="158" t="s">
        <v>22</v>
      </c>
      <c r="BI21" s="158" t="s">
        <v>22</v>
      </c>
      <c r="BJ21" s="158" t="s">
        <v>22</v>
      </c>
      <c r="BK21" s="158" t="s">
        <v>22</v>
      </c>
      <c r="BL21" s="158" t="s">
        <v>17</v>
      </c>
      <c r="BM21" s="158" t="s">
        <v>17</v>
      </c>
      <c r="BQ21" s="158" t="s">
        <v>22</v>
      </c>
      <c r="BR21" s="158" t="s">
        <v>22</v>
      </c>
      <c r="BS21" s="158" t="s">
        <v>22</v>
      </c>
      <c r="BT21" s="158" t="s">
        <v>22</v>
      </c>
      <c r="BU21" s="158" t="s">
        <v>17</v>
      </c>
      <c r="BV21" s="158" t="s">
        <v>17</v>
      </c>
      <c r="BZ21" s="158" t="s">
        <v>22</v>
      </c>
      <c r="CA21" s="158" t="s">
        <v>22</v>
      </c>
      <c r="CB21" s="158" t="s">
        <v>22</v>
      </c>
      <c r="CC21" s="158" t="s">
        <v>22</v>
      </c>
      <c r="CD21" s="158" t="s">
        <v>22</v>
      </c>
      <c r="CE21" s="158" t="s">
        <v>22</v>
      </c>
      <c r="CF21" s="158" t="s">
        <v>22</v>
      </c>
      <c r="CG21" s="158" t="s">
        <v>22</v>
      </c>
      <c r="CH21" s="158" t="s">
        <v>22</v>
      </c>
      <c r="CI21" s="158" t="s">
        <v>22</v>
      </c>
      <c r="CJ21" s="158" t="s">
        <v>22</v>
      </c>
      <c r="CK21" s="158" t="s">
        <v>22</v>
      </c>
      <c r="CL21" s="158" t="s">
        <v>22</v>
      </c>
      <c r="CM21" s="158" t="s">
        <v>22</v>
      </c>
      <c r="CN21" s="158" t="s">
        <v>22</v>
      </c>
      <c r="CO21" s="158" t="s">
        <v>22</v>
      </c>
      <c r="CP21" s="158" t="s">
        <v>17</v>
      </c>
      <c r="CQ21" s="158" t="s">
        <v>17</v>
      </c>
      <c r="CR21" s="158" t="s">
        <v>17</v>
      </c>
      <c r="CS21" s="158" t="s">
        <v>17</v>
      </c>
      <c r="CT21" s="158" t="s">
        <v>17</v>
      </c>
      <c r="CU21" s="158" t="s">
        <v>17</v>
      </c>
      <c r="CV21" s="158" t="s">
        <v>17</v>
      </c>
      <c r="CW21" s="158" t="s">
        <v>17</v>
      </c>
      <c r="DJ21" s="158" t="s">
        <v>22</v>
      </c>
      <c r="DK21" s="158" t="s">
        <v>22</v>
      </c>
      <c r="DL21" s="158" t="s">
        <v>22</v>
      </c>
      <c r="DM21" s="158" t="s">
        <v>22</v>
      </c>
      <c r="DN21" s="158" t="s">
        <v>22</v>
      </c>
      <c r="DO21" s="158" t="s">
        <v>22</v>
      </c>
      <c r="DP21" s="158" t="s">
        <v>22</v>
      </c>
      <c r="DQ21" s="158" t="s">
        <v>22</v>
      </c>
      <c r="DR21" s="158" t="s">
        <v>22</v>
      </c>
      <c r="DS21" s="158" t="s">
        <v>22</v>
      </c>
      <c r="DT21" s="158" t="s">
        <v>22</v>
      </c>
      <c r="DU21" s="158" t="s">
        <v>22</v>
      </c>
      <c r="DV21" s="158" t="s">
        <v>22</v>
      </c>
      <c r="DW21" s="158" t="s">
        <v>22</v>
      </c>
      <c r="DX21" s="158" t="s">
        <v>22</v>
      </c>
      <c r="DY21" s="158" t="s">
        <v>22</v>
      </c>
      <c r="DZ21" s="158" t="s">
        <v>17</v>
      </c>
      <c r="EA21" s="158" t="s">
        <v>17</v>
      </c>
      <c r="EB21" s="158" t="s">
        <v>17</v>
      </c>
      <c r="EC21" s="158" t="s">
        <v>17</v>
      </c>
      <c r="ED21" s="158" t="s">
        <v>17</v>
      </c>
      <c r="EE21" s="158" t="s">
        <v>17</v>
      </c>
      <c r="EF21" s="158" t="s">
        <v>17</v>
      </c>
      <c r="EG21" s="158" t="s">
        <v>17</v>
      </c>
      <c r="ET21" s="158" t="s">
        <v>22</v>
      </c>
      <c r="EU21" s="158" t="s">
        <v>22</v>
      </c>
      <c r="EV21" s="158" t="s">
        <v>22</v>
      </c>
      <c r="EW21" s="158" t="s">
        <v>22</v>
      </c>
      <c r="EX21" s="158" t="s">
        <v>22</v>
      </c>
      <c r="EY21" s="158" t="s">
        <v>22</v>
      </c>
      <c r="EZ21" s="158" t="s">
        <v>22</v>
      </c>
      <c r="FA21" s="158" t="s">
        <v>22</v>
      </c>
      <c r="FB21" s="158" t="s">
        <v>22</v>
      </c>
      <c r="FC21" s="158" t="s">
        <v>22</v>
      </c>
      <c r="FD21" s="158" t="s">
        <v>22</v>
      </c>
      <c r="FE21" s="158" t="s">
        <v>22</v>
      </c>
      <c r="FF21" s="158" t="s">
        <v>22</v>
      </c>
      <c r="FG21" s="158" t="s">
        <v>22</v>
      </c>
      <c r="FH21" s="158" t="s">
        <v>22</v>
      </c>
      <c r="FI21" s="158" t="s">
        <v>22</v>
      </c>
      <c r="FJ21" s="158" t="s">
        <v>17</v>
      </c>
      <c r="FK21" s="158" t="s">
        <v>17</v>
      </c>
      <c r="FL21" s="158" t="s">
        <v>17</v>
      </c>
      <c r="FM21" s="158" t="s">
        <v>17</v>
      </c>
      <c r="FN21" s="158" t="s">
        <v>17</v>
      </c>
      <c r="FO21" s="158" t="s">
        <v>17</v>
      </c>
      <c r="FP21" s="158" t="s">
        <v>17</v>
      </c>
      <c r="FQ21" s="158" t="s">
        <v>17</v>
      </c>
      <c r="GD21" s="158" t="s">
        <v>22</v>
      </c>
      <c r="GE21" s="158" t="s">
        <v>22</v>
      </c>
      <c r="GF21" s="158" t="s">
        <v>22</v>
      </c>
      <c r="GG21" s="158" t="s">
        <v>22</v>
      </c>
      <c r="GH21" s="158" t="s">
        <v>22</v>
      </c>
      <c r="GI21" s="158" t="s">
        <v>22</v>
      </c>
      <c r="GJ21" s="158" t="s">
        <v>22</v>
      </c>
      <c r="GK21" s="158" t="s">
        <v>22</v>
      </c>
      <c r="GL21" s="158" t="s">
        <v>22</v>
      </c>
      <c r="GM21" s="158" t="s">
        <v>22</v>
      </c>
      <c r="GN21" s="158" t="s">
        <v>22</v>
      </c>
      <c r="GO21" s="158" t="s">
        <v>22</v>
      </c>
      <c r="GP21" s="158" t="s">
        <v>22</v>
      </c>
      <c r="GQ21" s="158" t="s">
        <v>22</v>
      </c>
      <c r="GR21" s="158" t="s">
        <v>22</v>
      </c>
      <c r="GS21" s="158" t="s">
        <v>22</v>
      </c>
      <c r="GT21" s="158" t="s">
        <v>17</v>
      </c>
      <c r="GU21" s="158" t="s">
        <v>17</v>
      </c>
      <c r="GV21" s="158" t="s">
        <v>17</v>
      </c>
      <c r="GW21" s="158" t="s">
        <v>17</v>
      </c>
      <c r="GX21" s="158" t="s">
        <v>17</v>
      </c>
      <c r="GY21" s="158" t="s">
        <v>17</v>
      </c>
      <c r="GZ21" s="158" t="s">
        <v>17</v>
      </c>
      <c r="HA21" s="158" t="s">
        <v>17</v>
      </c>
      <c r="HB21" s="158" t="s">
        <v>22</v>
      </c>
      <c r="HC21" s="158" t="s">
        <v>22</v>
      </c>
      <c r="HD21" s="158" t="s">
        <v>22</v>
      </c>
      <c r="HE21" s="158" t="s">
        <v>22</v>
      </c>
      <c r="HF21" s="158" t="s">
        <v>22</v>
      </c>
      <c r="HG21" s="158" t="s">
        <v>22</v>
      </c>
      <c r="HH21" s="158" t="s">
        <v>22</v>
      </c>
      <c r="HI21" s="158" t="s">
        <v>22</v>
      </c>
    </row>
    <row r="22" spans="42:217" x14ac:dyDescent="0.25">
      <c r="AT22" s="158" t="s">
        <v>22</v>
      </c>
      <c r="AU22" s="158" t="s">
        <v>22</v>
      </c>
      <c r="BD22" s="158" t="s">
        <v>18</v>
      </c>
      <c r="BL22" s="158" t="s">
        <v>18</v>
      </c>
      <c r="BM22" s="158" t="s">
        <v>18</v>
      </c>
      <c r="BU22" s="158" t="s">
        <v>18</v>
      </c>
      <c r="BV22" s="158" t="s">
        <v>18</v>
      </c>
      <c r="CP22" s="158" t="s">
        <v>18</v>
      </c>
      <c r="CQ22" s="158" t="s">
        <v>18</v>
      </c>
      <c r="CR22" s="158" t="s">
        <v>18</v>
      </c>
      <c r="CS22" s="158" t="s">
        <v>18</v>
      </c>
      <c r="CT22" s="158" t="s">
        <v>18</v>
      </c>
      <c r="CU22" s="158" t="s">
        <v>18</v>
      </c>
      <c r="CV22" s="158" t="s">
        <v>18</v>
      </c>
      <c r="CW22" s="158" t="s">
        <v>18</v>
      </c>
      <c r="DZ22" s="158" t="s">
        <v>18</v>
      </c>
      <c r="EA22" s="158" t="s">
        <v>18</v>
      </c>
      <c r="EB22" s="158" t="s">
        <v>18</v>
      </c>
      <c r="EC22" s="158" t="s">
        <v>18</v>
      </c>
      <c r="ED22" s="158" t="s">
        <v>18</v>
      </c>
      <c r="EE22" s="158" t="s">
        <v>18</v>
      </c>
      <c r="EF22" s="158" t="s">
        <v>18</v>
      </c>
      <c r="EG22" s="158" t="s">
        <v>18</v>
      </c>
      <c r="FJ22" s="158" t="s">
        <v>18</v>
      </c>
      <c r="FK22" s="158" t="s">
        <v>18</v>
      </c>
      <c r="FL22" s="158" t="s">
        <v>18</v>
      </c>
      <c r="FM22" s="158" t="s">
        <v>18</v>
      </c>
      <c r="FN22" s="158" t="s">
        <v>18</v>
      </c>
      <c r="FO22" s="158" t="s">
        <v>18</v>
      </c>
      <c r="FP22" s="158" t="s">
        <v>18</v>
      </c>
      <c r="FQ22" s="158" t="s">
        <v>18</v>
      </c>
      <c r="GT22" s="158" t="s">
        <v>18</v>
      </c>
      <c r="GU22" s="158" t="s">
        <v>18</v>
      </c>
      <c r="GV22" s="158" t="s">
        <v>18</v>
      </c>
      <c r="GW22" s="158" t="s">
        <v>18</v>
      </c>
      <c r="GX22" s="158" t="s">
        <v>18</v>
      </c>
      <c r="GY22" s="158" t="s">
        <v>18</v>
      </c>
      <c r="GZ22" s="158" t="s">
        <v>18</v>
      </c>
      <c r="HA22" s="158" t="s">
        <v>18</v>
      </c>
    </row>
    <row r="23" spans="42:217" x14ac:dyDescent="0.25">
      <c r="BD23" s="158" t="s">
        <v>20</v>
      </c>
      <c r="BL23" s="158" t="s">
        <v>20</v>
      </c>
      <c r="BM23" s="158" t="s">
        <v>20</v>
      </c>
      <c r="BU23" s="158" t="s">
        <v>20</v>
      </c>
      <c r="BV23" s="158" t="s">
        <v>20</v>
      </c>
      <c r="CP23" s="158" t="s">
        <v>20</v>
      </c>
      <c r="CQ23" s="158" t="s">
        <v>20</v>
      </c>
      <c r="CR23" s="158" t="s">
        <v>20</v>
      </c>
      <c r="CS23" s="158" t="s">
        <v>20</v>
      </c>
      <c r="CT23" s="158" t="s">
        <v>20</v>
      </c>
      <c r="CU23" s="158" t="s">
        <v>20</v>
      </c>
      <c r="CV23" s="158" t="s">
        <v>20</v>
      </c>
      <c r="CW23" s="158" t="s">
        <v>20</v>
      </c>
      <c r="DZ23" s="158" t="s">
        <v>20</v>
      </c>
      <c r="EA23" s="158" t="s">
        <v>20</v>
      </c>
      <c r="EB23" s="158" t="s">
        <v>20</v>
      </c>
      <c r="EC23" s="158" t="s">
        <v>20</v>
      </c>
      <c r="ED23" s="158" t="s">
        <v>20</v>
      </c>
      <c r="EE23" s="158" t="s">
        <v>20</v>
      </c>
      <c r="EF23" s="158" t="s">
        <v>20</v>
      </c>
      <c r="EG23" s="158" t="s">
        <v>20</v>
      </c>
      <c r="FJ23" s="158" t="s">
        <v>20</v>
      </c>
      <c r="FK23" s="158" t="s">
        <v>20</v>
      </c>
      <c r="FL23" s="158" t="s">
        <v>20</v>
      </c>
      <c r="FM23" s="158" t="s">
        <v>20</v>
      </c>
      <c r="FN23" s="158" t="s">
        <v>20</v>
      </c>
      <c r="FO23" s="158" t="s">
        <v>20</v>
      </c>
      <c r="FP23" s="158" t="s">
        <v>20</v>
      </c>
      <c r="FQ23" s="158" t="s">
        <v>20</v>
      </c>
      <c r="GT23" s="158" t="s">
        <v>20</v>
      </c>
      <c r="GU23" s="158" t="s">
        <v>20</v>
      </c>
      <c r="GV23" s="158" t="s">
        <v>20</v>
      </c>
      <c r="GW23" s="158" t="s">
        <v>20</v>
      </c>
      <c r="GX23" s="158" t="s">
        <v>20</v>
      </c>
      <c r="GY23" s="158" t="s">
        <v>20</v>
      </c>
      <c r="GZ23" s="158" t="s">
        <v>20</v>
      </c>
      <c r="HA23" s="158" t="s">
        <v>20</v>
      </c>
    </row>
    <row r="24" spans="42:217" x14ac:dyDescent="0.25">
      <c r="BD24" s="158" t="s">
        <v>19</v>
      </c>
      <c r="BL24" s="158" t="s">
        <v>19</v>
      </c>
      <c r="BM24" s="158" t="s">
        <v>19</v>
      </c>
      <c r="BU24" s="158" t="s">
        <v>19</v>
      </c>
      <c r="BV24" s="158" t="s">
        <v>19</v>
      </c>
      <c r="CP24" s="158" t="s">
        <v>19</v>
      </c>
      <c r="CQ24" s="158" t="s">
        <v>19</v>
      </c>
      <c r="CR24" s="158" t="s">
        <v>19</v>
      </c>
      <c r="CS24" s="158" t="s">
        <v>19</v>
      </c>
      <c r="CT24" s="158" t="s">
        <v>19</v>
      </c>
      <c r="CU24" s="158" t="s">
        <v>19</v>
      </c>
      <c r="CV24" s="158" t="s">
        <v>19</v>
      </c>
      <c r="CW24" s="158" t="s">
        <v>19</v>
      </c>
      <c r="DZ24" s="158" t="s">
        <v>19</v>
      </c>
      <c r="EA24" s="158" t="s">
        <v>19</v>
      </c>
      <c r="EB24" s="158" t="s">
        <v>19</v>
      </c>
      <c r="EC24" s="158" t="s">
        <v>19</v>
      </c>
      <c r="ED24" s="158" t="s">
        <v>19</v>
      </c>
      <c r="EE24" s="158" t="s">
        <v>19</v>
      </c>
      <c r="EF24" s="158" t="s">
        <v>19</v>
      </c>
      <c r="EG24" s="158" t="s">
        <v>19</v>
      </c>
      <c r="FJ24" s="158" t="s">
        <v>19</v>
      </c>
      <c r="FK24" s="158" t="s">
        <v>19</v>
      </c>
      <c r="FL24" s="158" t="s">
        <v>19</v>
      </c>
      <c r="FM24" s="158" t="s">
        <v>19</v>
      </c>
      <c r="FN24" s="158" t="s">
        <v>19</v>
      </c>
      <c r="FO24" s="158" t="s">
        <v>19</v>
      </c>
      <c r="FP24" s="158" t="s">
        <v>19</v>
      </c>
      <c r="FQ24" s="158" t="s">
        <v>19</v>
      </c>
      <c r="GT24" s="158" t="s">
        <v>19</v>
      </c>
      <c r="GU24" s="158" t="s">
        <v>19</v>
      </c>
      <c r="GV24" s="158" t="s">
        <v>19</v>
      </c>
      <c r="GW24" s="158" t="s">
        <v>19</v>
      </c>
      <c r="GX24" s="158" t="s">
        <v>19</v>
      </c>
      <c r="GY24" s="158" t="s">
        <v>19</v>
      </c>
      <c r="GZ24" s="158" t="s">
        <v>19</v>
      </c>
      <c r="HA24" s="158" t="s">
        <v>19</v>
      </c>
    </row>
    <row r="25" spans="42:217" x14ac:dyDescent="0.25">
      <c r="BD25" s="158" t="s">
        <v>22</v>
      </c>
      <c r="BL25" s="158" t="s">
        <v>22</v>
      </c>
      <c r="BM25" s="158" t="s">
        <v>22</v>
      </c>
      <c r="BU25" s="158" t="s">
        <v>22</v>
      </c>
      <c r="BV25" s="158" t="s">
        <v>22</v>
      </c>
      <c r="CP25" s="158" t="s">
        <v>22</v>
      </c>
      <c r="CQ25" s="158" t="s">
        <v>22</v>
      </c>
      <c r="CR25" s="158" t="s">
        <v>22</v>
      </c>
      <c r="CS25" s="158" t="s">
        <v>22</v>
      </c>
      <c r="CT25" s="158" t="s">
        <v>22</v>
      </c>
      <c r="CU25" s="158" t="s">
        <v>22</v>
      </c>
      <c r="CV25" s="158" t="s">
        <v>22</v>
      </c>
      <c r="CW25" s="158" t="s">
        <v>22</v>
      </c>
      <c r="DZ25" s="158" t="s">
        <v>22</v>
      </c>
      <c r="EA25" s="158" t="s">
        <v>22</v>
      </c>
      <c r="EB25" s="158" t="s">
        <v>22</v>
      </c>
      <c r="EC25" s="158" t="s">
        <v>22</v>
      </c>
      <c r="ED25" s="158" t="s">
        <v>22</v>
      </c>
      <c r="EE25" s="158" t="s">
        <v>22</v>
      </c>
      <c r="EF25" s="158" t="s">
        <v>22</v>
      </c>
      <c r="EG25" s="158" t="s">
        <v>22</v>
      </c>
      <c r="FJ25" s="158" t="s">
        <v>22</v>
      </c>
      <c r="FK25" s="158" t="s">
        <v>22</v>
      </c>
      <c r="FL25" s="158" t="s">
        <v>22</v>
      </c>
      <c r="FM25" s="158" t="s">
        <v>22</v>
      </c>
      <c r="FN25" s="158" t="s">
        <v>22</v>
      </c>
      <c r="FO25" s="158" t="s">
        <v>22</v>
      </c>
      <c r="FP25" s="158" t="s">
        <v>22</v>
      </c>
      <c r="FQ25" s="158" t="s">
        <v>22</v>
      </c>
      <c r="GT25" s="158" t="s">
        <v>22</v>
      </c>
      <c r="GU25" s="158" t="s">
        <v>22</v>
      </c>
      <c r="GV25" s="158" t="s">
        <v>22</v>
      </c>
      <c r="GW25" s="158" t="s">
        <v>22</v>
      </c>
      <c r="GX25" s="158" t="s">
        <v>22</v>
      </c>
      <c r="GY25" s="158" t="s">
        <v>22</v>
      </c>
      <c r="GZ25" s="158" t="s">
        <v>22</v>
      </c>
      <c r="HA25" s="158"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abSelected="1" zoomScale="91" zoomScaleNormal="91" workbookViewId="0">
      <selection activeCell="B27" sqref="B27"/>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37"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37"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IFERROR((B58*B59)/B57,0)</f>
        <v>0</v>
      </c>
      <c r="C60" s="223">
        <f t="shared" ref="C60:G60" si="9">IFERROR((C58*C59)/C57,0)</f>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v>5</v>
      </c>
      <c r="C90" s="216">
        <v>20</v>
      </c>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34"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62"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34" zoomScale="91" zoomScaleNormal="91" workbookViewId="0">
      <selection activeCell="E111" sqref="E111"/>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x14ac:dyDescent="0.2">
      <c r="A3" s="341" t="str">
        <f>A20</f>
        <v>Saadbehandeling</v>
      </c>
      <c r="B3" s="342"/>
      <c r="C3" s="242">
        <f>B38</f>
        <v>0</v>
      </c>
      <c r="D3" s="184"/>
      <c r="E3" s="184"/>
      <c r="F3" s="184"/>
      <c r="G3" s="184"/>
    </row>
    <row r="4" spans="1:12" x14ac:dyDescent="0.2">
      <c r="A4" s="341" t="str">
        <f>A53</f>
        <v>Voor plant</v>
      </c>
      <c r="B4" s="342"/>
      <c r="C4" s="240">
        <f>B66</f>
        <v>0</v>
      </c>
      <c r="D4" s="184"/>
      <c r="E4" s="184"/>
      <c r="F4" s="184"/>
      <c r="G4" s="184"/>
    </row>
    <row r="5" spans="1:12" x14ac:dyDescent="0.2">
      <c r="A5" s="341" t="str">
        <f>A81</f>
        <v>Voor-opkoms (met plant)</v>
      </c>
      <c r="B5" s="342"/>
      <c r="C5" s="240">
        <f>B94</f>
        <v>0</v>
      </c>
      <c r="D5" s="184"/>
      <c r="E5" s="184"/>
      <c r="F5" s="184"/>
      <c r="G5" s="184"/>
    </row>
    <row r="6" spans="1:12" x14ac:dyDescent="0.2">
      <c r="A6" s="341" t="str">
        <f>A109</f>
        <v>Na-opkoms</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20" spans="1:7" ht="20.25" x14ac:dyDescent="0.3">
      <c r="A20" s="349" t="s">
        <v>38</v>
      </c>
      <c r="B20" s="349"/>
      <c r="C20" s="349"/>
      <c r="D20" s="349"/>
      <c r="E20" s="349"/>
      <c r="F20" s="349"/>
      <c r="G20" s="349"/>
    </row>
    <row r="23" spans="1:7" x14ac:dyDescent="0.2">
      <c r="A23" s="268" t="s">
        <v>157</v>
      </c>
      <c r="B23" s="267"/>
      <c r="C23" s="348" t="s">
        <v>156</v>
      </c>
      <c r="D23" s="348"/>
    </row>
    <row r="24" spans="1:7" x14ac:dyDescent="0.2">
      <c r="A24" s="267">
        <v>0</v>
      </c>
      <c r="B24" s="267"/>
      <c r="C24" s="347">
        <v>0</v>
      </c>
      <c r="D24" s="347"/>
      <c r="G24" s="190">
        <f>+A24*C24</f>
        <v>0</v>
      </c>
    </row>
    <row r="26" spans="1:7" ht="20.25" x14ac:dyDescent="0.3">
      <c r="A26" s="317" t="s">
        <v>1</v>
      </c>
      <c r="B26" s="318" t="s">
        <v>382</v>
      </c>
      <c r="C26" s="319"/>
      <c r="D26" s="319"/>
      <c r="E26" s="320"/>
      <c r="F26" s="318" t="s">
        <v>383</v>
      </c>
      <c r="G26" s="320"/>
    </row>
    <row r="27" spans="1:7" x14ac:dyDescent="0.2">
      <c r="A27" s="317" t="s">
        <v>1</v>
      </c>
      <c r="B27" s="300"/>
      <c r="C27" s="300"/>
      <c r="D27" s="300"/>
      <c r="E27" s="300"/>
      <c r="F27" s="300"/>
      <c r="G27" s="300"/>
    </row>
    <row r="28" spans="1:7" x14ac:dyDescent="0.2">
      <c r="A28" s="289" t="s">
        <v>158</v>
      </c>
      <c r="B28" s="295"/>
      <c r="C28" s="220"/>
      <c r="D28" s="216"/>
      <c r="E28" s="220"/>
      <c r="F28" s="193"/>
      <c r="G28" s="193"/>
    </row>
    <row r="29" spans="1:7" x14ac:dyDescent="0.2">
      <c r="A29" s="289" t="s">
        <v>171</v>
      </c>
      <c r="B29" s="296"/>
      <c r="C29" s="221"/>
      <c r="D29" s="217"/>
      <c r="E29" s="221"/>
      <c r="F29" s="194"/>
      <c r="G29" s="194"/>
    </row>
    <row r="30" spans="1:7" x14ac:dyDescent="0.2">
      <c r="A30" s="290" t="s">
        <v>92</v>
      </c>
      <c r="B30" s="296"/>
      <c r="C30" s="215">
        <f t="shared" ref="C30:D30" si="0">+C28*C29/100</f>
        <v>0</v>
      </c>
      <c r="D30" s="218">
        <f t="shared" si="0"/>
        <v>0</v>
      </c>
      <c r="E30" s="215">
        <f>+E28*E29/100</f>
        <v>0</v>
      </c>
      <c r="F30" s="196">
        <f t="shared" ref="F30:G30" si="1">+F28*F29/100</f>
        <v>0</v>
      </c>
      <c r="G30" s="196">
        <f t="shared" si="1"/>
        <v>0</v>
      </c>
    </row>
    <row r="31" spans="1:7" x14ac:dyDescent="0.2">
      <c r="A31" s="289" t="s">
        <v>61</v>
      </c>
      <c r="B31" s="297"/>
      <c r="C31" s="222"/>
      <c r="D31" s="219"/>
      <c r="E31" s="222"/>
      <c r="F31" s="197"/>
      <c r="G31" s="197"/>
    </row>
    <row r="32" spans="1:7" x14ac:dyDescent="0.2">
      <c r="A32" s="290" t="s">
        <v>93</v>
      </c>
      <c r="B32" s="297"/>
      <c r="C32" s="224">
        <f t="shared" ref="C32:G32" si="2">+IFERROR(((C30*C31)/(C29/$C$24)),0)</f>
        <v>0</v>
      </c>
      <c r="D32" s="223">
        <f t="shared" si="2"/>
        <v>0</v>
      </c>
      <c r="E32" s="224">
        <f t="shared" si="2"/>
        <v>0</v>
      </c>
      <c r="F32" s="225">
        <f t="shared" si="2"/>
        <v>0</v>
      </c>
      <c r="G32" s="225">
        <f t="shared" si="2"/>
        <v>0</v>
      </c>
    </row>
    <row r="33" spans="1:7" x14ac:dyDescent="0.2">
      <c r="A33" s="291" t="s">
        <v>60</v>
      </c>
      <c r="B33" s="298"/>
      <c r="C33" s="328">
        <f>SUM(C32:G32)</f>
        <v>0</v>
      </c>
      <c r="D33" s="328"/>
      <c r="E33" s="328"/>
      <c r="F33" s="328"/>
      <c r="G33" s="329"/>
    </row>
    <row r="34" spans="1:7" x14ac:dyDescent="0.2">
      <c r="A34" s="289" t="s">
        <v>397</v>
      </c>
      <c r="B34" s="296"/>
      <c r="C34" s="227"/>
      <c r="D34" s="226"/>
      <c r="E34" s="226"/>
      <c r="F34" s="226"/>
      <c r="G34" s="226"/>
    </row>
    <row r="35" spans="1:7" x14ac:dyDescent="0.2">
      <c r="A35" s="290" t="s">
        <v>56</v>
      </c>
      <c r="B35" s="296"/>
      <c r="C35" s="215">
        <f t="shared" ref="C35:G35" si="3">+IFERROR(ROUNDUP(C30/C34,0),0)</f>
        <v>0</v>
      </c>
      <c r="D35" s="218">
        <f t="shared" si="3"/>
        <v>0</v>
      </c>
      <c r="E35" s="215">
        <f t="shared" si="3"/>
        <v>0</v>
      </c>
      <c r="F35" s="196">
        <f t="shared" si="3"/>
        <v>0</v>
      </c>
      <c r="G35" s="196">
        <f t="shared" si="3"/>
        <v>0</v>
      </c>
    </row>
    <row r="36" spans="1:7" x14ac:dyDescent="0.2">
      <c r="A36" s="290" t="s">
        <v>57</v>
      </c>
      <c r="B36" s="293" t="s">
        <v>525</v>
      </c>
      <c r="C36" s="292">
        <f t="shared" ref="C36:G36" si="4">+C31*C34</f>
        <v>0</v>
      </c>
      <c r="D36" s="250">
        <f t="shared" si="4"/>
        <v>0</v>
      </c>
      <c r="E36" s="250">
        <f t="shared" si="4"/>
        <v>0</v>
      </c>
      <c r="F36" s="250">
        <f t="shared" si="4"/>
        <v>0</v>
      </c>
      <c r="G36" s="250">
        <f t="shared" si="4"/>
        <v>0</v>
      </c>
    </row>
    <row r="37" spans="1:7" x14ac:dyDescent="0.2">
      <c r="A37" s="290" t="s">
        <v>58</v>
      </c>
      <c r="B37" s="299"/>
      <c r="C37" s="294">
        <f t="shared" ref="C37:G37" si="5">+C35*C36</f>
        <v>0</v>
      </c>
      <c r="D37" s="251">
        <f t="shared" si="5"/>
        <v>0</v>
      </c>
      <c r="E37" s="251">
        <f t="shared" si="5"/>
        <v>0</v>
      </c>
      <c r="F37" s="251">
        <f t="shared" si="5"/>
        <v>0</v>
      </c>
      <c r="G37" s="251">
        <f t="shared" si="5"/>
        <v>0</v>
      </c>
    </row>
    <row r="38" spans="1:7" ht="15" x14ac:dyDescent="0.25">
      <c r="A38" s="199" t="s">
        <v>0</v>
      </c>
      <c r="B38" s="321">
        <f>SUM(B37:G37)</f>
        <v>0</v>
      </c>
      <c r="C38" s="322"/>
      <c r="D38" s="322"/>
      <c r="E38" s="322"/>
      <c r="F38" s="322"/>
      <c r="G38" s="323"/>
    </row>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t="str">
        <f>IFERROR(VLOOKUP(B27,VLOOKUPS!$A$34:$B$80,2,0),"Ander")</f>
        <v>Ander</v>
      </c>
      <c r="C46" s="201" t="str">
        <f>IFERROR(VLOOKUP(C27,VLOOKUPS!$A$34:$B$80,2,0),"Ander")</f>
        <v>Ander</v>
      </c>
      <c r="D46" s="201" t="str">
        <f>IFERROR(VLOOKUP(D27,VLOOKUPS!$A$34:$B$80,2,0),"Ander")</f>
        <v>Ander</v>
      </c>
      <c r="E46" s="201" t="str">
        <f>IFERROR(VLOOKUP(E27,VLOOKUPS!$A$34:$B$80,2,0),"Ander")</f>
        <v>Ander</v>
      </c>
      <c r="F46" s="201" t="str">
        <f>IFERROR(VLOOKUP(F27,VLOOKUPS!$A$34:$B$80,2,0),"Ander")</f>
        <v>Ander</v>
      </c>
      <c r="G46" s="201" t="str">
        <f>IFERROR(VLOOKUP(G27,VLOOKUPS!$A$34:$B$80,2,0),"Ander")</f>
        <v>Ander</v>
      </c>
    </row>
    <row r="47" spans="1:7" ht="15" hidden="1" customHeight="1" x14ac:dyDescent="0.2">
      <c r="A47" s="202" t="s">
        <v>74</v>
      </c>
      <c r="B47" s="203">
        <f t="shared" ref="B47:G47" si="6">IF(B46="Syngenta",B37,0)</f>
        <v>0</v>
      </c>
      <c r="C47" s="203">
        <f t="shared" si="6"/>
        <v>0</v>
      </c>
      <c r="D47" s="203">
        <f t="shared" si="6"/>
        <v>0</v>
      </c>
      <c r="E47" s="203">
        <f t="shared" si="6"/>
        <v>0</v>
      </c>
      <c r="F47" s="203">
        <f t="shared" si="6"/>
        <v>0</v>
      </c>
      <c r="G47" s="203">
        <f t="shared" si="6"/>
        <v>0</v>
      </c>
    </row>
    <row r="48" spans="1:7" ht="15" hidden="1" customHeight="1" x14ac:dyDescent="0.2">
      <c r="A48" s="202" t="s">
        <v>75</v>
      </c>
      <c r="B48" s="203">
        <f t="shared" ref="B48:G48" si="7">IF(B46="Ander",B37,0)</f>
        <v>0</v>
      </c>
      <c r="C48" s="203">
        <f t="shared" si="7"/>
        <v>0</v>
      </c>
      <c r="D48" s="203">
        <f t="shared" si="7"/>
        <v>0</v>
      </c>
      <c r="E48" s="203">
        <f t="shared" si="7"/>
        <v>0</v>
      </c>
      <c r="F48" s="203">
        <f t="shared" si="7"/>
        <v>0</v>
      </c>
      <c r="G48" s="203">
        <f t="shared" si="7"/>
        <v>0</v>
      </c>
    </row>
    <row r="49" spans="1:7" ht="15" hidden="1" customHeight="1" x14ac:dyDescent="0.25">
      <c r="A49" s="204"/>
      <c r="B49" s="184"/>
      <c r="C49" s="184"/>
      <c r="D49" s="184"/>
      <c r="E49" s="184"/>
      <c r="F49" s="184"/>
      <c r="G49" s="205" t="s">
        <v>0</v>
      </c>
    </row>
    <row r="50" spans="1:7" ht="15" hidden="1" customHeight="1" x14ac:dyDescent="0.25">
      <c r="A50" s="204"/>
      <c r="B50" s="184"/>
      <c r="C50" s="184"/>
      <c r="D50" s="184"/>
      <c r="E50" s="184"/>
      <c r="F50" s="184"/>
      <c r="G50" s="205">
        <f>SUM(B47:G47)</f>
        <v>0</v>
      </c>
    </row>
    <row r="51" spans="1:7" ht="15" hidden="1" customHeight="1" x14ac:dyDescent="0.25">
      <c r="A51" s="204"/>
      <c r="B51" s="184"/>
      <c r="C51" s="184"/>
      <c r="D51" s="184"/>
      <c r="E51" s="184">
        <f>+A24</f>
        <v>0</v>
      </c>
      <c r="F51" s="184"/>
      <c r="G51" s="205">
        <f>SUM(B48:G48)</f>
        <v>0</v>
      </c>
    </row>
    <row r="52" spans="1:7" ht="15" hidden="1" customHeight="1" x14ac:dyDescent="0.2"/>
    <row r="53" spans="1:7" ht="20.25" x14ac:dyDescent="0.3">
      <c r="A53" s="330" t="s">
        <v>37</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300"/>
      <c r="C55" s="300"/>
      <c r="D55" s="300"/>
      <c r="E55" s="300"/>
      <c r="F55" s="300"/>
      <c r="G55" s="300"/>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8">B56*B57</f>
        <v>0</v>
      </c>
      <c r="C58" s="218">
        <f t="shared" si="8"/>
        <v>0</v>
      </c>
      <c r="D58" s="218">
        <f t="shared" si="8"/>
        <v>0</v>
      </c>
      <c r="E58" s="215">
        <f t="shared" si="8"/>
        <v>0</v>
      </c>
      <c r="F58" s="196">
        <f t="shared" si="8"/>
        <v>0</v>
      </c>
      <c r="G58" s="196">
        <f t="shared" si="8"/>
        <v>0</v>
      </c>
    </row>
    <row r="59" spans="1:7" x14ac:dyDescent="0.2">
      <c r="A59" s="192" t="s">
        <v>61</v>
      </c>
      <c r="B59" s="219"/>
      <c r="C59" s="219"/>
      <c r="D59" s="219"/>
      <c r="E59" s="222"/>
      <c r="F59" s="197"/>
      <c r="G59" s="197"/>
    </row>
    <row r="60" spans="1:7" x14ac:dyDescent="0.2">
      <c r="A60" s="195" t="s">
        <v>93</v>
      </c>
      <c r="B60" s="223">
        <f t="shared" ref="B60:G60" si="9">IFERROR((B58*B59)/B57,0)</f>
        <v>0</v>
      </c>
      <c r="C60" s="223">
        <f t="shared" si="9"/>
        <v>0</v>
      </c>
      <c r="D60" s="223">
        <f t="shared" si="9"/>
        <v>0</v>
      </c>
      <c r="E60" s="224">
        <f t="shared" si="9"/>
        <v>0</v>
      </c>
      <c r="F60" s="225">
        <f t="shared" si="9"/>
        <v>0</v>
      </c>
      <c r="G60" s="225">
        <f t="shared" si="9"/>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10">+IFERROR(ROUNDUP(B58/B62,0),0)</f>
        <v>0</v>
      </c>
      <c r="C63" s="218">
        <f t="shared" si="10"/>
        <v>0</v>
      </c>
      <c r="D63" s="218">
        <f t="shared" si="10"/>
        <v>0</v>
      </c>
      <c r="E63" s="215">
        <f t="shared" si="10"/>
        <v>0</v>
      </c>
      <c r="F63" s="196">
        <f t="shared" si="10"/>
        <v>0</v>
      </c>
      <c r="G63" s="196">
        <f t="shared" si="10"/>
        <v>0</v>
      </c>
    </row>
    <row r="64" spans="1:7" x14ac:dyDescent="0.2">
      <c r="A64" s="195" t="s">
        <v>57</v>
      </c>
      <c r="B64" s="250">
        <f t="shared" ref="B64:G64" si="11">+B59*B62</f>
        <v>0</v>
      </c>
      <c r="C64" s="250">
        <f t="shared" si="11"/>
        <v>0</v>
      </c>
      <c r="D64" s="250">
        <f t="shared" si="11"/>
        <v>0</v>
      </c>
      <c r="E64" s="250">
        <f t="shared" si="11"/>
        <v>0</v>
      </c>
      <c r="F64" s="250">
        <f t="shared" si="11"/>
        <v>0</v>
      </c>
      <c r="G64" s="250">
        <f t="shared" si="11"/>
        <v>0</v>
      </c>
    </row>
    <row r="65" spans="1:7" x14ac:dyDescent="0.2">
      <c r="A65" s="195" t="s">
        <v>58</v>
      </c>
      <c r="B65" s="251">
        <f t="shared" ref="B65:G65" si="12">+B63*B64</f>
        <v>0</v>
      </c>
      <c r="C65" s="251">
        <f t="shared" si="12"/>
        <v>0</v>
      </c>
      <c r="D65" s="251">
        <f t="shared" si="12"/>
        <v>0</v>
      </c>
      <c r="E65" s="251">
        <f t="shared" si="12"/>
        <v>0</v>
      </c>
      <c r="F65" s="251">
        <f t="shared" si="12"/>
        <v>0</v>
      </c>
      <c r="G65" s="251">
        <f t="shared" si="12"/>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13">+IFERROR((B63*B62)/B56,0)</f>
        <v>0</v>
      </c>
      <c r="C68" s="201">
        <f t="shared" si="13"/>
        <v>0</v>
      </c>
      <c r="D68" s="201">
        <f t="shared" si="13"/>
        <v>0</v>
      </c>
      <c r="E68" s="201">
        <f t="shared" si="13"/>
        <v>0</v>
      </c>
      <c r="F68" s="201">
        <f t="shared" si="13"/>
        <v>0</v>
      </c>
      <c r="G68" s="201">
        <f t="shared" si="13"/>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14">+IFERROR(B65/B68,0)</f>
        <v>0</v>
      </c>
      <c r="C70" s="207">
        <f t="shared" si="14"/>
        <v>0</v>
      </c>
      <c r="D70" s="207">
        <f t="shared" si="14"/>
        <v>0</v>
      </c>
      <c r="E70" s="207">
        <f t="shared" si="14"/>
        <v>0</v>
      </c>
      <c r="F70" s="207">
        <f t="shared" si="14"/>
        <v>0</v>
      </c>
      <c r="G70" s="207">
        <f t="shared" si="14"/>
        <v>0</v>
      </c>
    </row>
    <row r="71" spans="1:7" ht="15" hidden="1" customHeight="1" x14ac:dyDescent="0.2">
      <c r="A71" s="202" t="s">
        <v>102</v>
      </c>
      <c r="B71" s="203">
        <f t="shared" ref="B71:G71" si="15">+IFERROR(B65/B69,0)</f>
        <v>0</v>
      </c>
      <c r="C71" s="203">
        <f t="shared" si="15"/>
        <v>0</v>
      </c>
      <c r="D71" s="203">
        <f t="shared" si="15"/>
        <v>0</v>
      </c>
      <c r="E71" s="203">
        <f t="shared" si="15"/>
        <v>0</v>
      </c>
      <c r="F71" s="203">
        <f t="shared" si="15"/>
        <v>0</v>
      </c>
      <c r="G71" s="203">
        <f t="shared" si="15"/>
        <v>0</v>
      </c>
    </row>
    <row r="72" spans="1:7" ht="15" hidden="1" customHeight="1" x14ac:dyDescent="0.2">
      <c r="A72" s="206" t="s">
        <v>103</v>
      </c>
      <c r="B72" s="207">
        <f t="shared" ref="B72:G72" si="16">+B56*B57*B59</f>
        <v>0</v>
      </c>
      <c r="C72" s="207">
        <f t="shared" si="16"/>
        <v>0</v>
      </c>
      <c r="D72" s="207">
        <f t="shared" si="16"/>
        <v>0</v>
      </c>
      <c r="E72" s="207">
        <f t="shared" si="16"/>
        <v>0</v>
      </c>
      <c r="F72" s="207">
        <f t="shared" si="16"/>
        <v>0</v>
      </c>
      <c r="G72" s="207">
        <f t="shared" si="16"/>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17">IF(B74="Syngenta",B65,0)</f>
        <v>0</v>
      </c>
      <c r="C75" s="203">
        <f t="shared" si="17"/>
        <v>0</v>
      </c>
      <c r="D75" s="203">
        <f t="shared" si="17"/>
        <v>0</v>
      </c>
      <c r="E75" s="203">
        <f t="shared" si="17"/>
        <v>0</v>
      </c>
      <c r="F75" s="203">
        <f t="shared" si="17"/>
        <v>0</v>
      </c>
      <c r="G75" s="203">
        <f t="shared" si="17"/>
        <v>0</v>
      </c>
    </row>
    <row r="76" spans="1:7" ht="15" hidden="1" customHeight="1" x14ac:dyDescent="0.2">
      <c r="A76" s="202" t="s">
        <v>75</v>
      </c>
      <c r="B76" s="203">
        <f t="shared" ref="B76:G76" si="18">IF(B74="Ander",B65,0)</f>
        <v>0</v>
      </c>
      <c r="C76" s="203">
        <f t="shared" si="18"/>
        <v>0</v>
      </c>
      <c r="D76" s="203">
        <f t="shared" si="18"/>
        <v>0</v>
      </c>
      <c r="E76" s="203">
        <f t="shared" si="18"/>
        <v>0</v>
      </c>
      <c r="F76" s="203">
        <f t="shared" si="18"/>
        <v>0</v>
      </c>
      <c r="G76" s="203">
        <f t="shared" si="18"/>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x14ac:dyDescent="0.3">
      <c r="A81" s="330" t="s">
        <v>105</v>
      </c>
      <c r="B81" s="330"/>
      <c r="C81" s="330"/>
      <c r="D81" s="330"/>
      <c r="E81" s="330"/>
      <c r="F81" s="330"/>
      <c r="G81" s="330"/>
    </row>
    <row r="82" spans="1:7" ht="20.25" x14ac:dyDescent="0.3">
      <c r="A82" s="317" t="s">
        <v>1</v>
      </c>
      <c r="B82" s="318" t="s">
        <v>382</v>
      </c>
      <c r="C82" s="319"/>
      <c r="D82" s="319"/>
      <c r="E82" s="320"/>
      <c r="F82" s="318" t="s">
        <v>383</v>
      </c>
      <c r="G82" s="320"/>
    </row>
    <row r="83" spans="1:7" x14ac:dyDescent="0.2">
      <c r="A83" s="317"/>
      <c r="B83" s="300"/>
      <c r="C83" s="300"/>
      <c r="D83" s="300"/>
      <c r="E83" s="300"/>
      <c r="F83" s="300"/>
      <c r="G83" s="300"/>
    </row>
    <row r="84" spans="1:7" x14ac:dyDescent="0.2">
      <c r="A84" s="192" t="s">
        <v>62</v>
      </c>
      <c r="B84" s="228"/>
      <c r="C84" s="216"/>
      <c r="D84" s="236"/>
      <c r="E84" s="216"/>
      <c r="F84" s="236"/>
      <c r="G84" s="216"/>
    </row>
    <row r="85" spans="1:7" x14ac:dyDescent="0.2">
      <c r="A85" s="192" t="s">
        <v>169</v>
      </c>
      <c r="B85" s="229"/>
      <c r="C85" s="217"/>
      <c r="D85" s="233"/>
      <c r="E85" s="217"/>
      <c r="F85" s="233"/>
      <c r="G85" s="217"/>
    </row>
    <row r="86" spans="1:7" x14ac:dyDescent="0.2">
      <c r="A86" s="195" t="s">
        <v>92</v>
      </c>
      <c r="B86" s="230">
        <f t="shared" ref="B86:G86" si="19">+B84*B85</f>
        <v>0</v>
      </c>
      <c r="C86" s="218">
        <f t="shared" si="19"/>
        <v>0</v>
      </c>
      <c r="D86" s="234">
        <f t="shared" si="19"/>
        <v>0</v>
      </c>
      <c r="E86" s="218">
        <f t="shared" si="19"/>
        <v>0</v>
      </c>
      <c r="F86" s="234">
        <f t="shared" si="19"/>
        <v>0</v>
      </c>
      <c r="G86" s="218">
        <f t="shared" si="19"/>
        <v>0</v>
      </c>
    </row>
    <row r="87" spans="1:7" x14ac:dyDescent="0.2">
      <c r="A87" s="192" t="s">
        <v>61</v>
      </c>
      <c r="B87" s="231"/>
      <c r="C87" s="219"/>
      <c r="D87" s="235"/>
      <c r="E87" s="219"/>
      <c r="F87" s="235"/>
      <c r="G87" s="219"/>
    </row>
    <row r="88" spans="1:7" x14ac:dyDescent="0.2">
      <c r="A88" s="195" t="s">
        <v>93</v>
      </c>
      <c r="B88" s="237">
        <f t="shared" ref="B88:G88" si="20">IFERROR((B86*B87)/B85,0)</f>
        <v>0</v>
      </c>
      <c r="C88" s="223">
        <f t="shared" si="20"/>
        <v>0</v>
      </c>
      <c r="D88" s="238">
        <f>IFERROR((D86*D87)/D85,0)</f>
        <v>0</v>
      </c>
      <c r="E88" s="223">
        <f t="shared" si="20"/>
        <v>0</v>
      </c>
      <c r="F88" s="223">
        <f t="shared" si="20"/>
        <v>0</v>
      </c>
      <c r="G88" s="223">
        <f t="shared" si="20"/>
        <v>0</v>
      </c>
    </row>
    <row r="89" spans="1:7" x14ac:dyDescent="0.2">
      <c r="A89" s="198" t="s">
        <v>60</v>
      </c>
      <c r="B89" s="331">
        <f>SUM(B88:G88)</f>
        <v>0</v>
      </c>
      <c r="C89" s="332"/>
      <c r="D89" s="332"/>
      <c r="E89" s="332"/>
      <c r="F89" s="332"/>
      <c r="G89" s="333"/>
    </row>
    <row r="90" spans="1:7" x14ac:dyDescent="0.2">
      <c r="A90" s="192" t="s">
        <v>397</v>
      </c>
      <c r="B90" s="216"/>
      <c r="C90" s="216"/>
      <c r="D90" s="216"/>
      <c r="E90" s="216"/>
      <c r="F90" s="216"/>
      <c r="G90" s="216"/>
    </row>
    <row r="91" spans="1:7" x14ac:dyDescent="0.2">
      <c r="A91" s="195" t="s">
        <v>56</v>
      </c>
      <c r="B91" s="218">
        <f t="shared" ref="B91:G91" si="21">+IFERROR(ROUNDUP(B86/B90,0),0)</f>
        <v>0</v>
      </c>
      <c r="C91" s="218">
        <f t="shared" si="21"/>
        <v>0</v>
      </c>
      <c r="D91" s="218">
        <f t="shared" si="21"/>
        <v>0</v>
      </c>
      <c r="E91" s="218">
        <f t="shared" si="21"/>
        <v>0</v>
      </c>
      <c r="F91" s="218">
        <f t="shared" si="21"/>
        <v>0</v>
      </c>
      <c r="G91" s="218">
        <f t="shared" si="21"/>
        <v>0</v>
      </c>
    </row>
    <row r="92" spans="1:7" x14ac:dyDescent="0.2">
      <c r="A92" s="195" t="s">
        <v>57</v>
      </c>
      <c r="B92" s="250">
        <f t="shared" ref="B92:G92" si="22">+B87*B90</f>
        <v>0</v>
      </c>
      <c r="C92" s="250">
        <f t="shared" si="22"/>
        <v>0</v>
      </c>
      <c r="D92" s="250">
        <f t="shared" si="22"/>
        <v>0</v>
      </c>
      <c r="E92" s="250">
        <f t="shared" si="22"/>
        <v>0</v>
      </c>
      <c r="F92" s="250">
        <f t="shared" si="22"/>
        <v>0</v>
      </c>
      <c r="G92" s="250">
        <f t="shared" si="22"/>
        <v>0</v>
      </c>
    </row>
    <row r="93" spans="1:7" x14ac:dyDescent="0.2">
      <c r="A93" s="195" t="s">
        <v>58</v>
      </c>
      <c r="B93" s="251">
        <f t="shared" ref="B93:G93" si="23">+B91*B92</f>
        <v>0</v>
      </c>
      <c r="C93" s="251">
        <f t="shared" si="23"/>
        <v>0</v>
      </c>
      <c r="D93" s="251">
        <f t="shared" si="23"/>
        <v>0</v>
      </c>
      <c r="E93" s="251">
        <f t="shared" si="23"/>
        <v>0</v>
      </c>
      <c r="F93" s="251">
        <f t="shared" si="23"/>
        <v>0</v>
      </c>
      <c r="G93" s="251">
        <f t="shared" si="23"/>
        <v>0</v>
      </c>
    </row>
    <row r="94" spans="1:7" ht="15" x14ac:dyDescent="0.25">
      <c r="A94" s="199" t="s">
        <v>0</v>
      </c>
      <c r="B94" s="322">
        <f>SUM(B93:G93)</f>
        <v>0</v>
      </c>
      <c r="C94" s="322"/>
      <c r="D94" s="322"/>
      <c r="E94" s="322"/>
      <c r="F94" s="322"/>
      <c r="G94" s="323"/>
    </row>
    <row r="96" spans="1:7" ht="15" hidden="1" customHeight="1" x14ac:dyDescent="0.2">
      <c r="A96" s="200" t="s">
        <v>100</v>
      </c>
      <c r="B96" s="201">
        <f t="shared" ref="B96:G96" si="24">+IFERROR((B91*B90)/B84,0)</f>
        <v>0</v>
      </c>
      <c r="C96" s="201">
        <f t="shared" si="24"/>
        <v>0</v>
      </c>
      <c r="D96" s="255">
        <f t="shared" si="24"/>
        <v>0</v>
      </c>
      <c r="E96" s="255">
        <f t="shared" si="24"/>
        <v>0</v>
      </c>
      <c r="F96" s="201">
        <f t="shared" si="24"/>
        <v>0</v>
      </c>
      <c r="G96" s="201">
        <f t="shared" si="24"/>
        <v>0</v>
      </c>
    </row>
    <row r="97" spans="1:7" ht="15" hidden="1" customHeight="1" x14ac:dyDescent="0.2">
      <c r="A97" s="202" t="s">
        <v>99</v>
      </c>
      <c r="B97" s="203">
        <f>+IFERROR(B85*#REF!,0)</f>
        <v>0</v>
      </c>
      <c r="C97" s="203">
        <f>+IFERROR(C85*#REF!,0)</f>
        <v>0</v>
      </c>
      <c r="D97" s="203">
        <f>+IFERROR(D85*#REF!,0)</f>
        <v>0</v>
      </c>
      <c r="E97" s="203">
        <f>+IFERROR(E85*#REF!,0)</f>
        <v>0</v>
      </c>
      <c r="F97" s="203">
        <f>+IFERROR(F85*#REF!,0)</f>
        <v>0</v>
      </c>
      <c r="G97" s="203">
        <f>+IFERROR(G85*#REF!,0)</f>
        <v>0</v>
      </c>
    </row>
    <row r="98" spans="1:7" ht="15" hidden="1" customHeight="1" x14ac:dyDescent="0.2">
      <c r="A98" s="206" t="s">
        <v>101</v>
      </c>
      <c r="B98" s="207">
        <f t="shared" ref="B98:G98" si="25">+IFERROR(B93/B96,0)</f>
        <v>0</v>
      </c>
      <c r="C98" s="207">
        <f t="shared" si="25"/>
        <v>0</v>
      </c>
      <c r="D98" s="207">
        <f t="shared" si="25"/>
        <v>0</v>
      </c>
      <c r="E98" s="207">
        <f t="shared" si="25"/>
        <v>0</v>
      </c>
      <c r="F98" s="207">
        <f t="shared" si="25"/>
        <v>0</v>
      </c>
      <c r="G98" s="207">
        <f t="shared" si="25"/>
        <v>0</v>
      </c>
    </row>
    <row r="99" spans="1:7" ht="15" hidden="1" customHeight="1" x14ac:dyDescent="0.2">
      <c r="A99" s="202" t="s">
        <v>102</v>
      </c>
      <c r="B99" s="203">
        <f t="shared" ref="B99:G99" si="26">+IFERROR(B93/B97,0)</f>
        <v>0</v>
      </c>
      <c r="C99" s="203">
        <f t="shared" si="26"/>
        <v>0</v>
      </c>
      <c r="D99" s="203">
        <f t="shared" si="26"/>
        <v>0</v>
      </c>
      <c r="E99" s="203">
        <f t="shared" si="26"/>
        <v>0</v>
      </c>
      <c r="F99" s="203">
        <f t="shared" si="26"/>
        <v>0</v>
      </c>
      <c r="G99" s="203">
        <f t="shared" si="26"/>
        <v>0</v>
      </c>
    </row>
    <row r="100" spans="1:7" ht="15" hidden="1" customHeight="1" x14ac:dyDescent="0.2">
      <c r="A100" s="206" t="s">
        <v>103</v>
      </c>
      <c r="B100" s="207">
        <f t="shared" ref="B100:G100" si="27">+B84*B85*B87</f>
        <v>0</v>
      </c>
      <c r="C100" s="207">
        <f t="shared" si="27"/>
        <v>0</v>
      </c>
      <c r="D100" s="207">
        <f t="shared" si="27"/>
        <v>0</v>
      </c>
      <c r="E100" s="207">
        <f t="shared" si="27"/>
        <v>0</v>
      </c>
      <c r="F100" s="207">
        <f t="shared" si="27"/>
        <v>0</v>
      </c>
      <c r="G100" s="207">
        <f t="shared" si="27"/>
        <v>0</v>
      </c>
    </row>
    <row r="101" spans="1:7" ht="15" hidden="1" customHeight="1" x14ac:dyDescent="0.2"/>
    <row r="102" spans="1:7" ht="15" hidden="1" customHeight="1" x14ac:dyDescent="0.2">
      <c r="A102" s="200" t="s">
        <v>72</v>
      </c>
      <c r="B102" s="201" t="str">
        <f>IFERROR(VLOOKUP(B83,VLOOKUPS!$A$34:$B$80,2,0),"Ander")</f>
        <v>Ander</v>
      </c>
      <c r="C102" s="201" t="str">
        <f>IFERROR(VLOOKUP(C83,VLOOKUPS!$A$34:$B$80,2,0),"Ander")</f>
        <v>Ander</v>
      </c>
      <c r="D102" s="201" t="str">
        <f>IFERROR(VLOOKUP(D83,VLOOKUPS!$A$34:$B$80,2,0),"Ander")</f>
        <v>Ander</v>
      </c>
      <c r="E102" s="201" t="str">
        <f>IFERROR(VLOOKUP(E83,VLOOKUPS!$A$34:$B$80,2,0),"Ander")</f>
        <v>Ander</v>
      </c>
      <c r="F102" s="201" t="str">
        <f>IFERROR(VLOOKUP(F83,VLOOKUPS!$A$34:$B$80,2,0),"Ander")</f>
        <v>Ander</v>
      </c>
      <c r="G102" s="201" t="str">
        <f>IFERROR(VLOOKUP(G83,VLOOKUPS!$A$34:$B$80,2,0),"Ander")</f>
        <v>Ander</v>
      </c>
    </row>
    <row r="103" spans="1:7" ht="15" hidden="1" customHeight="1" x14ac:dyDescent="0.2">
      <c r="A103" s="202" t="s">
        <v>74</v>
      </c>
      <c r="B103" s="203">
        <f t="shared" ref="B103:G103" si="28">IF(B102="Syngenta",B93,0)</f>
        <v>0</v>
      </c>
      <c r="C103" s="203">
        <f t="shared" si="28"/>
        <v>0</v>
      </c>
      <c r="D103" s="203">
        <f t="shared" si="28"/>
        <v>0</v>
      </c>
      <c r="E103" s="203">
        <f t="shared" si="28"/>
        <v>0</v>
      </c>
      <c r="F103" s="203">
        <f t="shared" si="28"/>
        <v>0</v>
      </c>
      <c r="G103" s="203">
        <f t="shared" si="28"/>
        <v>0</v>
      </c>
    </row>
    <row r="104" spans="1:7" ht="15" hidden="1" customHeight="1" x14ac:dyDescent="0.2">
      <c r="A104" s="202" t="s">
        <v>75</v>
      </c>
      <c r="B104" s="203">
        <f t="shared" ref="B104:G104" si="29">IF(B102="Ander",B93,0)</f>
        <v>0</v>
      </c>
      <c r="C104" s="203">
        <f t="shared" si="29"/>
        <v>0</v>
      </c>
      <c r="D104" s="203">
        <f t="shared" si="29"/>
        <v>0</v>
      </c>
      <c r="E104" s="203">
        <f t="shared" si="29"/>
        <v>0</v>
      </c>
      <c r="F104" s="203">
        <f t="shared" si="29"/>
        <v>0</v>
      </c>
      <c r="G104" s="203">
        <f t="shared" si="29"/>
        <v>0</v>
      </c>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f>SUM(B103:G103)</f>
        <v>0</v>
      </c>
    </row>
    <row r="107" spans="1:7" ht="15" hidden="1" customHeight="1" x14ac:dyDescent="0.25">
      <c r="A107" s="204"/>
      <c r="B107" s="184"/>
      <c r="C107" s="184"/>
      <c r="D107" s="184"/>
      <c r="E107" s="184"/>
      <c r="F107" s="184" t="s">
        <v>67</v>
      </c>
      <c r="G107" s="205">
        <f>SUM(B104:G104)</f>
        <v>0</v>
      </c>
    </row>
    <row r="108" spans="1:7" ht="15" hidden="1" customHeight="1" x14ac:dyDescent="0.2"/>
    <row r="109" spans="1:7" ht="20.25" x14ac:dyDescent="0.3">
      <c r="A109" s="330" t="s">
        <v>64</v>
      </c>
      <c r="B109" s="330"/>
      <c r="C109" s="330"/>
      <c r="D109" s="330"/>
      <c r="E109" s="330"/>
      <c r="F109" s="330"/>
      <c r="G109" s="330"/>
    </row>
    <row r="110" spans="1:7" ht="20.25" x14ac:dyDescent="0.3">
      <c r="A110" s="317" t="s">
        <v>1</v>
      </c>
      <c r="B110" s="318" t="s">
        <v>382</v>
      </c>
      <c r="C110" s="319"/>
      <c r="D110" s="319"/>
      <c r="E110" s="320"/>
      <c r="F110" s="318" t="s">
        <v>383</v>
      </c>
      <c r="G110" s="320"/>
    </row>
    <row r="111" spans="1:7" x14ac:dyDescent="0.2">
      <c r="A111" s="317"/>
      <c r="B111" s="301"/>
      <c r="C111" s="301"/>
      <c r="D111" s="301"/>
      <c r="E111" s="301"/>
      <c r="F111" s="300"/>
      <c r="G111" s="300"/>
    </row>
    <row r="112" spans="1:7" x14ac:dyDescent="0.2">
      <c r="A112" s="192" t="s">
        <v>62</v>
      </c>
      <c r="B112" s="216"/>
      <c r="C112" s="236"/>
      <c r="D112" s="216"/>
      <c r="E112" s="236"/>
      <c r="F112" s="216"/>
      <c r="G112" s="220"/>
    </row>
    <row r="113" spans="1:8" x14ac:dyDescent="0.2">
      <c r="A113" s="192" t="s">
        <v>169</v>
      </c>
      <c r="B113" s="217"/>
      <c r="C113" s="233"/>
      <c r="D113" s="217"/>
      <c r="E113" s="233"/>
      <c r="F113" s="217"/>
      <c r="G113" s="221"/>
    </row>
    <row r="114" spans="1:8" x14ac:dyDescent="0.2">
      <c r="A114" s="195" t="s">
        <v>92</v>
      </c>
      <c r="B114" s="218">
        <f>B112*B113</f>
        <v>0</v>
      </c>
      <c r="C114" s="234">
        <f>C112*C113</f>
        <v>0</v>
      </c>
      <c r="D114" s="218">
        <f t="shared" ref="D114:G114" si="30">D112*D113</f>
        <v>0</v>
      </c>
      <c r="E114" s="234">
        <f t="shared" si="30"/>
        <v>0</v>
      </c>
      <c r="F114" s="218">
        <f t="shared" si="30"/>
        <v>0</v>
      </c>
      <c r="G114" s="234">
        <f t="shared" si="30"/>
        <v>0</v>
      </c>
      <c r="H114" s="245"/>
    </row>
    <row r="115" spans="1:8" x14ac:dyDescent="0.2">
      <c r="A115" s="192" t="s">
        <v>61</v>
      </c>
      <c r="B115" s="219"/>
      <c r="C115" s="235"/>
      <c r="D115" s="219"/>
      <c r="E115" s="235"/>
      <c r="F115" s="219"/>
      <c r="G115" s="222"/>
    </row>
    <row r="116" spans="1:8" x14ac:dyDescent="0.2">
      <c r="A116" s="195" t="s">
        <v>93</v>
      </c>
      <c r="B116" s="232">
        <f t="shared" ref="B116:G116" si="31">IFERROR((B114*B115)/B113,0)</f>
        <v>0</v>
      </c>
      <c r="C116" s="232">
        <f t="shared" si="31"/>
        <v>0</v>
      </c>
      <c r="D116" s="232">
        <f t="shared" si="31"/>
        <v>0</v>
      </c>
      <c r="E116" s="232">
        <f t="shared" si="31"/>
        <v>0</v>
      </c>
      <c r="F116" s="232">
        <f t="shared" si="31"/>
        <v>0</v>
      </c>
      <c r="G116" s="232">
        <f t="shared" si="31"/>
        <v>0</v>
      </c>
    </row>
    <row r="117" spans="1:8" x14ac:dyDescent="0.2">
      <c r="A117" s="198" t="s">
        <v>60</v>
      </c>
      <c r="B117" s="334">
        <f>SUM(B116:G116)</f>
        <v>0</v>
      </c>
      <c r="C117" s="334"/>
      <c r="D117" s="334"/>
      <c r="E117" s="334"/>
      <c r="F117" s="334"/>
      <c r="G117" s="335"/>
    </row>
    <row r="118" spans="1:8" x14ac:dyDescent="0.2">
      <c r="A118" s="192" t="s">
        <v>397</v>
      </c>
      <c r="B118" s="216"/>
      <c r="C118" s="193"/>
      <c r="D118" s="193"/>
      <c r="E118" s="193"/>
      <c r="F118" s="193"/>
      <c r="G118" s="193"/>
    </row>
    <row r="119" spans="1:8" x14ac:dyDescent="0.2">
      <c r="A119" s="195" t="s">
        <v>56</v>
      </c>
      <c r="B119" s="218">
        <f t="shared" ref="B119:G119" si="32">+IFERROR(ROUNDUP(B114/B118,0),0)</f>
        <v>0</v>
      </c>
      <c r="C119" s="218">
        <f t="shared" si="32"/>
        <v>0</v>
      </c>
      <c r="D119" s="218">
        <f t="shared" si="32"/>
        <v>0</v>
      </c>
      <c r="E119" s="218">
        <f t="shared" si="32"/>
        <v>0</v>
      </c>
      <c r="F119" s="218">
        <f t="shared" si="32"/>
        <v>0</v>
      </c>
      <c r="G119" s="215">
        <f t="shared" si="32"/>
        <v>0</v>
      </c>
    </row>
    <row r="120" spans="1:8" x14ac:dyDescent="0.2">
      <c r="A120" s="195" t="s">
        <v>57</v>
      </c>
      <c r="B120" s="250">
        <f t="shared" ref="B120:G120" si="33">+B115*B118</f>
        <v>0</v>
      </c>
      <c r="C120" s="250">
        <f t="shared" si="33"/>
        <v>0</v>
      </c>
      <c r="D120" s="250">
        <f t="shared" si="33"/>
        <v>0</v>
      </c>
      <c r="E120" s="250">
        <f t="shared" si="33"/>
        <v>0</v>
      </c>
      <c r="F120" s="250">
        <f t="shared" si="33"/>
        <v>0</v>
      </c>
      <c r="G120" s="250">
        <f t="shared" si="33"/>
        <v>0</v>
      </c>
    </row>
    <row r="121" spans="1:8" x14ac:dyDescent="0.2">
      <c r="A121" s="195" t="s">
        <v>58</v>
      </c>
      <c r="B121" s="251">
        <f t="shared" ref="B121:G121" si="34">+B119*B120</f>
        <v>0</v>
      </c>
      <c r="C121" s="251">
        <f t="shared" si="34"/>
        <v>0</v>
      </c>
      <c r="D121" s="251">
        <f t="shared" si="34"/>
        <v>0</v>
      </c>
      <c r="E121" s="251">
        <f t="shared" si="34"/>
        <v>0</v>
      </c>
      <c r="F121" s="251">
        <f t="shared" si="34"/>
        <v>0</v>
      </c>
      <c r="G121" s="251">
        <f t="shared" si="34"/>
        <v>0</v>
      </c>
    </row>
    <row r="122" spans="1:8" ht="15" x14ac:dyDescent="0.25">
      <c r="A122" s="199" t="s">
        <v>0</v>
      </c>
      <c r="B122" s="322">
        <f>SUM(B121:G121)</f>
        <v>0</v>
      </c>
      <c r="C122" s="322"/>
      <c r="D122" s="322"/>
      <c r="E122" s="322"/>
      <c r="F122" s="322"/>
      <c r="G122" s="323"/>
    </row>
    <row r="124" spans="1:8" hidden="1" x14ac:dyDescent="0.2">
      <c r="A124" s="200" t="s">
        <v>100</v>
      </c>
      <c r="B124" s="201">
        <f t="shared" ref="B124:G124" si="35">+IFERROR((B119*B118)/B112,0)</f>
        <v>0</v>
      </c>
      <c r="C124" s="201">
        <f t="shared" si="35"/>
        <v>0</v>
      </c>
      <c r="D124" s="201">
        <f t="shared" si="35"/>
        <v>0</v>
      </c>
      <c r="E124" s="201">
        <f t="shared" si="35"/>
        <v>0</v>
      </c>
      <c r="F124" s="201">
        <f t="shared" si="35"/>
        <v>0</v>
      </c>
      <c r="G124" s="201">
        <f t="shared" si="35"/>
        <v>0</v>
      </c>
    </row>
    <row r="125" spans="1:8" hidden="1" x14ac:dyDescent="0.2">
      <c r="A125" s="202" t="s">
        <v>99</v>
      </c>
      <c r="B125" s="203">
        <f>+IFERROR(B113*#REF!,0)</f>
        <v>0</v>
      </c>
      <c r="C125" s="203">
        <f>+IFERROR(C113*#REF!,0)</f>
        <v>0</v>
      </c>
      <c r="D125" s="203">
        <f>+IFERROR(D113*#REF!,0)</f>
        <v>0</v>
      </c>
      <c r="E125" s="203">
        <f>+IFERROR(E113*#REF!,0)</f>
        <v>0</v>
      </c>
      <c r="F125" s="203">
        <f>+IFERROR(F113*#REF!,0)</f>
        <v>0</v>
      </c>
      <c r="G125" s="203">
        <f>+IFERROR(G113*#REF!,0)</f>
        <v>0</v>
      </c>
    </row>
    <row r="126" spans="1:8" hidden="1" x14ac:dyDescent="0.2">
      <c r="A126" s="206" t="s">
        <v>101</v>
      </c>
      <c r="B126" s="207">
        <f t="shared" ref="B126:G126" si="36">+IFERROR(B121/B124,0)</f>
        <v>0</v>
      </c>
      <c r="C126" s="207">
        <f t="shared" si="36"/>
        <v>0</v>
      </c>
      <c r="D126" s="207">
        <f t="shared" si="36"/>
        <v>0</v>
      </c>
      <c r="E126" s="207">
        <f t="shared" si="36"/>
        <v>0</v>
      </c>
      <c r="F126" s="207">
        <f t="shared" si="36"/>
        <v>0</v>
      </c>
      <c r="G126" s="207">
        <f t="shared" si="36"/>
        <v>0</v>
      </c>
    </row>
    <row r="127" spans="1:8" hidden="1" x14ac:dyDescent="0.2">
      <c r="A127" s="202" t="s">
        <v>102</v>
      </c>
      <c r="B127" s="203">
        <f t="shared" ref="B127:G127" si="37">+IFERROR(B121/B125,0)</f>
        <v>0</v>
      </c>
      <c r="C127" s="203">
        <f t="shared" si="37"/>
        <v>0</v>
      </c>
      <c r="D127" s="203">
        <f t="shared" si="37"/>
        <v>0</v>
      </c>
      <c r="E127" s="203">
        <f t="shared" si="37"/>
        <v>0</v>
      </c>
      <c r="F127" s="203">
        <f t="shared" si="37"/>
        <v>0</v>
      </c>
      <c r="G127" s="203">
        <f t="shared" si="37"/>
        <v>0</v>
      </c>
    </row>
    <row r="128" spans="1:8" hidden="1" x14ac:dyDescent="0.2">
      <c r="A128" s="206" t="s">
        <v>103</v>
      </c>
      <c r="B128" s="207">
        <f t="shared" ref="B128:G128" si="38">+B112*B113*B115</f>
        <v>0</v>
      </c>
      <c r="C128" s="207">
        <f t="shared" si="38"/>
        <v>0</v>
      </c>
      <c r="D128" s="207">
        <f t="shared" si="38"/>
        <v>0</v>
      </c>
      <c r="E128" s="207">
        <f t="shared" si="38"/>
        <v>0</v>
      </c>
      <c r="F128" s="207">
        <f t="shared" si="38"/>
        <v>0</v>
      </c>
      <c r="G128" s="207">
        <f t="shared" si="38"/>
        <v>0</v>
      </c>
    </row>
    <row r="129" spans="1:8" hidden="1" x14ac:dyDescent="0.2"/>
    <row r="130" spans="1:8" hidden="1" x14ac:dyDescent="0.2">
      <c r="A130" s="200" t="s">
        <v>72</v>
      </c>
      <c r="B130" s="201" t="str">
        <f>IFERROR(VLOOKUP(B111,VLOOKUPS!$A$34:$B$80,2,0),"Ander")</f>
        <v>Ander</v>
      </c>
      <c r="C130" s="201" t="str">
        <f>IFERROR(VLOOKUP(C111,VLOOKUPS!$A$34:$B$80,2,0),"Ander")</f>
        <v>Ander</v>
      </c>
      <c r="D130" s="201" t="str">
        <f>IFERROR(VLOOKUP(D111,VLOOKUPS!$A$34:$B$80,2,0),"Ander")</f>
        <v>Ander</v>
      </c>
      <c r="E130" s="201" t="str">
        <f>IFERROR(VLOOKUP(E111,VLOOKUPS!$A$34:$B$80,2,0),"Ander")</f>
        <v>Ander</v>
      </c>
      <c r="F130" s="201" t="str">
        <f>IFERROR(VLOOKUP(F111,VLOOKUPS!$A$34:$B$80,2,0),"Ander")</f>
        <v>Ander</v>
      </c>
      <c r="G130" s="201" t="str">
        <f>IFERROR(VLOOKUP(G111,VLOOKUPS!$A$34:$B$80,2,0),"Ander")</f>
        <v>Ander</v>
      </c>
    </row>
    <row r="131" spans="1:8" hidden="1" x14ac:dyDescent="0.2">
      <c r="A131" s="202" t="s">
        <v>74</v>
      </c>
      <c r="B131" s="203">
        <f t="shared" ref="B131:G131" si="39">IF(B130="Syngenta",B121,0)</f>
        <v>0</v>
      </c>
      <c r="C131" s="203">
        <f t="shared" si="39"/>
        <v>0</v>
      </c>
      <c r="D131" s="203">
        <f t="shared" si="39"/>
        <v>0</v>
      </c>
      <c r="E131" s="203">
        <f t="shared" si="39"/>
        <v>0</v>
      </c>
      <c r="F131" s="203">
        <f t="shared" si="39"/>
        <v>0</v>
      </c>
      <c r="G131" s="203">
        <f t="shared" si="39"/>
        <v>0</v>
      </c>
    </row>
    <row r="132" spans="1:8" hidden="1" x14ac:dyDescent="0.2">
      <c r="A132" s="202" t="s">
        <v>75</v>
      </c>
      <c r="B132" s="203">
        <f t="shared" ref="B132:G132" si="40">IF(B130="Ander",B121,0)</f>
        <v>0</v>
      </c>
      <c r="C132" s="203">
        <f t="shared" si="40"/>
        <v>0</v>
      </c>
      <c r="D132" s="203">
        <f t="shared" si="40"/>
        <v>0</v>
      </c>
      <c r="E132" s="203">
        <f t="shared" si="40"/>
        <v>0</v>
      </c>
      <c r="F132" s="203">
        <f t="shared" si="40"/>
        <v>0</v>
      </c>
      <c r="G132" s="203">
        <f t="shared" si="40"/>
        <v>0</v>
      </c>
    </row>
    <row r="133" spans="1:8" ht="15" hidden="1" x14ac:dyDescent="0.25">
      <c r="A133" s="202"/>
      <c r="B133" s="203"/>
      <c r="C133" s="203"/>
      <c r="D133" s="203"/>
      <c r="E133" s="203"/>
      <c r="F133" s="203"/>
      <c r="G133" s="205" t="s">
        <v>0</v>
      </c>
    </row>
    <row r="134" spans="1:8" ht="15" hidden="1" x14ac:dyDescent="0.25">
      <c r="A134" s="202"/>
      <c r="B134" s="203"/>
      <c r="C134" s="203"/>
      <c r="D134" s="203"/>
      <c r="E134" s="203"/>
      <c r="F134" s="203" t="s">
        <v>73</v>
      </c>
      <c r="G134" s="205">
        <f>SUM(B131:G131)</f>
        <v>0</v>
      </c>
    </row>
    <row r="135" spans="1:8" ht="15" hidden="1" x14ac:dyDescent="0.25">
      <c r="A135" s="202"/>
      <c r="B135" s="203"/>
      <c r="C135" s="203"/>
      <c r="D135" s="203"/>
      <c r="E135" s="203"/>
      <c r="F135" s="203" t="s">
        <v>67</v>
      </c>
      <c r="G135" s="205">
        <f>SUM(B132:G132)</f>
        <v>0</v>
      </c>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300"/>
      <c r="C139" s="300"/>
      <c r="D139" s="300"/>
      <c r="E139" s="300"/>
      <c r="F139" s="300"/>
      <c r="G139" s="300"/>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41">D140*D141</f>
        <v>0</v>
      </c>
      <c r="E142" s="218">
        <f t="shared" si="41"/>
        <v>0</v>
      </c>
      <c r="F142" s="218">
        <f t="shared" si="41"/>
        <v>0</v>
      </c>
      <c r="G142" s="234">
        <f t="shared" si="41"/>
        <v>0</v>
      </c>
      <c r="H142" s="245"/>
    </row>
    <row r="143" spans="1:8" x14ac:dyDescent="0.2">
      <c r="A143" s="192" t="s">
        <v>61</v>
      </c>
      <c r="B143" s="219"/>
      <c r="C143" s="219"/>
      <c r="D143" s="219"/>
      <c r="E143" s="219"/>
      <c r="F143" s="219"/>
      <c r="G143" s="222"/>
    </row>
    <row r="144" spans="1:8" x14ac:dyDescent="0.2">
      <c r="A144" s="195" t="s">
        <v>93</v>
      </c>
      <c r="B144" s="232">
        <f t="shared" ref="B144:G144" si="42">IFERROR((B142*B143)/B141,0)</f>
        <v>0</v>
      </c>
      <c r="C144" s="232">
        <f t="shared" si="42"/>
        <v>0</v>
      </c>
      <c r="D144" s="232">
        <f t="shared" si="42"/>
        <v>0</v>
      </c>
      <c r="E144" s="232">
        <f t="shared" si="42"/>
        <v>0</v>
      </c>
      <c r="F144" s="232">
        <f t="shared" si="42"/>
        <v>0</v>
      </c>
      <c r="G144" s="239">
        <f t="shared" si="4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43">+IFERROR(ROUNDUP(B142/B146,0),0)</f>
        <v>0</v>
      </c>
      <c r="C147" s="218">
        <f t="shared" si="43"/>
        <v>0</v>
      </c>
      <c r="D147" s="218">
        <f t="shared" si="43"/>
        <v>0</v>
      </c>
      <c r="E147" s="218">
        <f t="shared" si="43"/>
        <v>0</v>
      </c>
      <c r="F147" s="218">
        <f t="shared" si="43"/>
        <v>0</v>
      </c>
      <c r="G147" s="215">
        <f t="shared" si="43"/>
        <v>0</v>
      </c>
    </row>
    <row r="148" spans="1:7" x14ac:dyDescent="0.2">
      <c r="A148" s="195" t="s">
        <v>57</v>
      </c>
      <c r="B148" s="250">
        <f t="shared" ref="B148:G148" si="44">+B143*B146</f>
        <v>0</v>
      </c>
      <c r="C148" s="250">
        <f t="shared" si="44"/>
        <v>0</v>
      </c>
      <c r="D148" s="250">
        <f t="shared" si="44"/>
        <v>0</v>
      </c>
      <c r="E148" s="250">
        <f t="shared" si="44"/>
        <v>0</v>
      </c>
      <c r="F148" s="250">
        <f t="shared" si="44"/>
        <v>0</v>
      </c>
      <c r="G148" s="250">
        <f t="shared" si="44"/>
        <v>0</v>
      </c>
    </row>
    <row r="149" spans="1:7" x14ac:dyDescent="0.2">
      <c r="A149" s="195" t="s">
        <v>58</v>
      </c>
      <c r="B149" s="251">
        <f t="shared" ref="B149:G149" si="45">+B147*B148</f>
        <v>0</v>
      </c>
      <c r="C149" s="251">
        <f t="shared" si="45"/>
        <v>0</v>
      </c>
      <c r="D149" s="251">
        <f t="shared" si="45"/>
        <v>0</v>
      </c>
      <c r="E149" s="251">
        <f t="shared" si="45"/>
        <v>0</v>
      </c>
      <c r="F149" s="251">
        <f t="shared" si="45"/>
        <v>0</v>
      </c>
      <c r="G149" s="251">
        <f t="shared" si="45"/>
        <v>0</v>
      </c>
    </row>
    <row r="150" spans="1:7" ht="15" x14ac:dyDescent="0.25">
      <c r="A150" s="199" t="s">
        <v>0</v>
      </c>
      <c r="B150" s="321">
        <f>SUM(B149:G149)</f>
        <v>0</v>
      </c>
      <c r="C150" s="322"/>
      <c r="D150" s="322"/>
      <c r="E150" s="322"/>
      <c r="F150" s="322"/>
      <c r="G150" s="323"/>
    </row>
    <row r="152" spans="1:7" hidden="1" x14ac:dyDescent="0.2">
      <c r="A152" s="200" t="s">
        <v>100</v>
      </c>
      <c r="B152" s="201">
        <f t="shared" ref="B152:G152" si="46">+IFERROR((B147*B146)/B140,0)</f>
        <v>0</v>
      </c>
      <c r="C152" s="201">
        <f t="shared" si="46"/>
        <v>0</v>
      </c>
      <c r="D152" s="201">
        <f t="shared" si="46"/>
        <v>0</v>
      </c>
      <c r="E152" s="201">
        <f t="shared" si="46"/>
        <v>0</v>
      </c>
      <c r="F152" s="201">
        <f t="shared" si="46"/>
        <v>0</v>
      </c>
      <c r="G152" s="201">
        <f t="shared" si="4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47">+IFERROR(B149/B152,0)</f>
        <v>0</v>
      </c>
      <c r="C154" s="207">
        <f t="shared" si="47"/>
        <v>0</v>
      </c>
      <c r="D154" s="207">
        <f t="shared" si="47"/>
        <v>0</v>
      </c>
      <c r="E154" s="207">
        <f t="shared" si="47"/>
        <v>0</v>
      </c>
      <c r="F154" s="207">
        <f t="shared" si="47"/>
        <v>0</v>
      </c>
      <c r="G154" s="207">
        <f t="shared" si="47"/>
        <v>0</v>
      </c>
    </row>
    <row r="155" spans="1:7" hidden="1" x14ac:dyDescent="0.2">
      <c r="A155" s="202" t="s">
        <v>102</v>
      </c>
      <c r="B155" s="203">
        <f t="shared" ref="B155:G155" si="48">+IFERROR(B149/B153,0)</f>
        <v>0</v>
      </c>
      <c r="C155" s="203">
        <f t="shared" si="48"/>
        <v>0</v>
      </c>
      <c r="D155" s="203">
        <f t="shared" si="48"/>
        <v>0</v>
      </c>
      <c r="E155" s="203">
        <f t="shared" si="48"/>
        <v>0</v>
      </c>
      <c r="F155" s="203">
        <f t="shared" si="48"/>
        <v>0</v>
      </c>
      <c r="G155" s="203">
        <f t="shared" si="48"/>
        <v>0</v>
      </c>
    </row>
    <row r="156" spans="1:7" hidden="1" x14ac:dyDescent="0.2">
      <c r="A156" s="206" t="s">
        <v>103</v>
      </c>
      <c r="B156" s="207">
        <f t="shared" ref="B156:G156" si="49">+B140*B141*B143</f>
        <v>0</v>
      </c>
      <c r="C156" s="207">
        <f t="shared" si="49"/>
        <v>0</v>
      </c>
      <c r="D156" s="207">
        <f t="shared" si="49"/>
        <v>0</v>
      </c>
      <c r="E156" s="207">
        <f t="shared" si="49"/>
        <v>0</v>
      </c>
      <c r="F156" s="207">
        <f t="shared" si="49"/>
        <v>0</v>
      </c>
      <c r="G156" s="207">
        <f t="shared" si="4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50">IF(B158="Syngenta",B149,0)</f>
        <v>0</v>
      </c>
      <c r="C159" s="203">
        <f t="shared" si="50"/>
        <v>0</v>
      </c>
      <c r="D159" s="203">
        <f t="shared" si="50"/>
        <v>0</v>
      </c>
      <c r="E159" s="203">
        <f t="shared" si="50"/>
        <v>0</v>
      </c>
      <c r="F159" s="203">
        <f t="shared" si="50"/>
        <v>0</v>
      </c>
      <c r="G159" s="203">
        <f t="shared" si="50"/>
        <v>0</v>
      </c>
    </row>
    <row r="160" spans="1:7" hidden="1" x14ac:dyDescent="0.2">
      <c r="A160" s="202" t="s">
        <v>75</v>
      </c>
      <c r="B160" s="203">
        <f t="shared" ref="B160:G160" si="51">IF(B158="Ander",B149,0)</f>
        <v>0</v>
      </c>
      <c r="C160" s="203">
        <f t="shared" si="51"/>
        <v>0</v>
      </c>
      <c r="D160" s="203">
        <f t="shared" si="51"/>
        <v>0</v>
      </c>
      <c r="E160" s="203">
        <f t="shared" si="51"/>
        <v>0</v>
      </c>
      <c r="F160" s="203">
        <f t="shared" si="51"/>
        <v>0</v>
      </c>
      <c r="G160" s="203">
        <f t="shared" si="5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52">+C139</f>
        <v>0</v>
      </c>
      <c r="D167" s="190">
        <f t="shared" si="52"/>
        <v>0</v>
      </c>
      <c r="E167" s="190">
        <f t="shared" si="52"/>
        <v>0</v>
      </c>
      <c r="F167" s="190">
        <f t="shared" si="52"/>
        <v>0</v>
      </c>
      <c r="G167" s="190">
        <f t="shared" si="5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8:G38"/>
    <mergeCell ref="C33:G33"/>
    <mergeCell ref="A109:G109"/>
    <mergeCell ref="A54:A55"/>
    <mergeCell ref="B54:E54"/>
    <mergeCell ref="F54:G54"/>
    <mergeCell ref="B61:G61"/>
    <mergeCell ref="B66:G66"/>
    <mergeCell ref="A81:G81"/>
    <mergeCell ref="A82:A83"/>
    <mergeCell ref="B82:E82"/>
    <mergeCell ref="F82:G82"/>
    <mergeCell ref="B89:G89"/>
    <mergeCell ref="B94:G94"/>
    <mergeCell ref="B165:G165"/>
    <mergeCell ref="A110:A111"/>
    <mergeCell ref="B110:E110"/>
    <mergeCell ref="F110:G110"/>
    <mergeCell ref="B117:G117"/>
    <mergeCell ref="B122:G122"/>
    <mergeCell ref="A137:G137"/>
    <mergeCell ref="A138:A139"/>
    <mergeCell ref="B138:D138"/>
    <mergeCell ref="E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showInputMessage="1" showErrorMessage="1">
          <x14:formula1>
            <xm:f>Produklys!$A$29:$A$34</xm:f>
          </x14:formula1>
          <xm:sqref>B27:E27</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Produklys!$G$29:$G$53</xm:f>
          </x14:formula1>
          <xm:sqref>B111:E111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J62" sqref="J62"/>
    </sheetView>
  </sheetViews>
  <sheetFormatPr defaultRowHeight="14.25" x14ac:dyDescent="0.2"/>
  <cols>
    <col min="1" max="1" width="22.140625" style="159" bestFit="1" customWidth="1"/>
    <col min="2" max="7" width="17.140625" style="266" customWidth="1"/>
    <col min="8" max="11" width="9.140625" style="159"/>
    <col min="12" max="12" width="9.140625" style="159" customWidth="1"/>
    <col min="13" max="16384" width="9.140625" style="159"/>
  </cols>
  <sheetData>
    <row r="1" spans="1:12" x14ac:dyDescent="0.2">
      <c r="C1" s="244"/>
    </row>
    <row r="2" spans="1:12" ht="20.25" x14ac:dyDescent="0.3">
      <c r="A2" s="336" t="s">
        <v>36</v>
      </c>
      <c r="B2" s="337"/>
      <c r="C2" s="338"/>
      <c r="D2" s="243"/>
      <c r="E2" s="184"/>
      <c r="F2" s="184"/>
      <c r="G2" s="184"/>
    </row>
    <row r="3" spans="1:12" hidden="1" x14ac:dyDescent="0.2">
      <c r="A3" s="341">
        <f>A20</f>
        <v>0</v>
      </c>
      <c r="B3" s="342"/>
      <c r="C3" s="242">
        <f>B38</f>
        <v>0</v>
      </c>
      <c r="D3" s="184"/>
      <c r="E3" s="184"/>
      <c r="F3" s="184"/>
      <c r="G3" s="184"/>
    </row>
    <row r="4" spans="1:12" x14ac:dyDescent="0.2">
      <c r="A4" s="341" t="str">
        <f>A53</f>
        <v>Oorlê-lande</v>
      </c>
      <c r="B4" s="342"/>
      <c r="C4" s="240">
        <f>B66</f>
        <v>0</v>
      </c>
      <c r="D4" s="184"/>
      <c r="E4" s="184"/>
      <c r="F4" s="184"/>
      <c r="G4" s="184"/>
    </row>
    <row r="5" spans="1:12" hidden="1" x14ac:dyDescent="0.2">
      <c r="A5" s="341">
        <f>A81</f>
        <v>0</v>
      </c>
      <c r="B5" s="342"/>
      <c r="C5" s="240">
        <f>B94</f>
        <v>0</v>
      </c>
      <c r="D5" s="184"/>
      <c r="E5" s="184"/>
      <c r="F5" s="184"/>
      <c r="G5" s="184"/>
    </row>
    <row r="6" spans="1:12" hidden="1" x14ac:dyDescent="0.2">
      <c r="A6" s="341">
        <f>A109</f>
        <v>0</v>
      </c>
      <c r="B6" s="342"/>
      <c r="C6" s="240">
        <f>B122</f>
        <v>0</v>
      </c>
      <c r="D6" s="184"/>
      <c r="E6" s="184"/>
      <c r="F6" s="184"/>
      <c r="G6" s="184"/>
    </row>
    <row r="7" spans="1:12" x14ac:dyDescent="0.2">
      <c r="A7" s="341" t="str">
        <f>A137</f>
        <v>Ander Produkte</v>
      </c>
      <c r="B7" s="342"/>
      <c r="C7" s="240">
        <f>B150</f>
        <v>0</v>
      </c>
      <c r="D7" s="184"/>
      <c r="E7" s="184"/>
      <c r="F7" s="184"/>
      <c r="G7" s="184"/>
    </row>
    <row r="8" spans="1:12" ht="15" x14ac:dyDescent="0.25">
      <c r="A8" s="339" t="s">
        <v>55</v>
      </c>
      <c r="B8" s="340"/>
      <c r="C8" s="265">
        <f>SUM(C3:C7)</f>
        <v>0</v>
      </c>
      <c r="D8" s="184"/>
      <c r="E8" s="184"/>
      <c r="F8" s="184"/>
      <c r="G8" s="184"/>
      <c r="L8" s="185"/>
    </row>
    <row r="9" spans="1:12" ht="15" x14ac:dyDescent="0.25">
      <c r="A9" s="343" t="s">
        <v>106</v>
      </c>
      <c r="B9" s="344"/>
      <c r="C9" s="246">
        <f>B165</f>
        <v>0</v>
      </c>
      <c r="D9" s="184"/>
      <c r="E9" s="184"/>
      <c r="F9" s="184"/>
      <c r="G9" s="184"/>
      <c r="L9" s="185"/>
    </row>
    <row r="10" spans="1:12" x14ac:dyDescent="0.2">
      <c r="A10" s="345" t="s">
        <v>70</v>
      </c>
      <c r="B10" s="346"/>
      <c r="C10" s="241">
        <f>B33+B61+B89+B117+B145</f>
        <v>0</v>
      </c>
      <c r="D10" s="184"/>
      <c r="E10" s="184"/>
      <c r="F10" s="184"/>
      <c r="G10" s="184"/>
      <c r="L10" s="185"/>
    </row>
    <row r="11" spans="1:12" x14ac:dyDescent="0.2">
      <c r="G11" s="186"/>
      <c r="L11" s="185"/>
    </row>
    <row r="12" spans="1:12" ht="15" hidden="1" customHeight="1" x14ac:dyDescent="0.2">
      <c r="L12" s="185"/>
    </row>
    <row r="13" spans="1:12" ht="15" hidden="1" customHeight="1" x14ac:dyDescent="0.2">
      <c r="L13" s="185"/>
    </row>
    <row r="14" spans="1:12" ht="15" hidden="1" customHeight="1" x14ac:dyDescent="0.2">
      <c r="L14" s="185"/>
    </row>
    <row r="15" spans="1:12" ht="15" hidden="1" customHeight="1" x14ac:dyDescent="0.2">
      <c r="L15" s="185"/>
    </row>
    <row r="16" spans="1:12" ht="15" hidden="1" customHeight="1" x14ac:dyDescent="0.2"/>
    <row r="17" spans="1:7" ht="15" hidden="1" customHeight="1" x14ac:dyDescent="0.2"/>
    <row r="18" spans="1:7" ht="15" hidden="1" customHeight="1" x14ac:dyDescent="0.2"/>
    <row r="19" spans="1:7" hidden="1" x14ac:dyDescent="0.2"/>
    <row r="20" spans="1:7" ht="20.25" hidden="1" x14ac:dyDescent="0.3">
      <c r="A20" s="349"/>
      <c r="B20" s="349"/>
      <c r="C20" s="349"/>
      <c r="D20" s="349"/>
      <c r="E20" s="349"/>
      <c r="F20" s="349"/>
      <c r="G20" s="349"/>
    </row>
    <row r="21" spans="1:7" hidden="1" x14ac:dyDescent="0.2"/>
    <row r="22" spans="1:7" hidden="1" x14ac:dyDescent="0.2"/>
    <row r="23" spans="1:7" hidden="1" x14ac:dyDescent="0.2">
      <c r="A23" s="268"/>
      <c r="B23" s="267"/>
      <c r="C23" s="348"/>
      <c r="D23" s="348"/>
    </row>
    <row r="24" spans="1:7" hidden="1" x14ac:dyDescent="0.2">
      <c r="A24" s="267"/>
      <c r="B24" s="267"/>
      <c r="C24" s="347"/>
      <c r="D24" s="347"/>
      <c r="G24" s="190"/>
    </row>
    <row r="25" spans="1:7" hidden="1" x14ac:dyDescent="0.2"/>
    <row r="26" spans="1:7" ht="20.25" hidden="1" x14ac:dyDescent="0.3">
      <c r="A26" s="317"/>
      <c r="B26" s="318"/>
      <c r="C26" s="319"/>
      <c r="D26" s="319"/>
      <c r="E26" s="320"/>
      <c r="F26" s="318"/>
      <c r="G26" s="320"/>
    </row>
    <row r="27" spans="1:7" hidden="1" x14ac:dyDescent="0.2">
      <c r="A27" s="317"/>
      <c r="B27" s="191"/>
      <c r="C27" s="191"/>
      <c r="D27" s="191"/>
      <c r="E27" s="191"/>
      <c r="F27" s="191"/>
      <c r="G27" s="191"/>
    </row>
    <row r="28" spans="1:7" hidden="1" x14ac:dyDescent="0.2">
      <c r="A28" s="192"/>
      <c r="B28" s="216"/>
      <c r="C28" s="216"/>
      <c r="D28" s="216"/>
      <c r="E28" s="220"/>
      <c r="F28" s="193"/>
      <c r="G28" s="193"/>
    </row>
    <row r="29" spans="1:7" hidden="1" x14ac:dyDescent="0.2">
      <c r="A29" s="192"/>
      <c r="B29" s="217"/>
      <c r="C29" s="217"/>
      <c r="D29" s="217"/>
      <c r="E29" s="221"/>
      <c r="F29" s="194"/>
      <c r="G29" s="194"/>
    </row>
    <row r="30" spans="1:7" hidden="1" x14ac:dyDescent="0.2">
      <c r="A30" s="195"/>
      <c r="B30" s="218"/>
      <c r="C30" s="218"/>
      <c r="D30" s="218"/>
      <c r="E30" s="215"/>
      <c r="F30" s="196"/>
      <c r="G30" s="196"/>
    </row>
    <row r="31" spans="1:7" hidden="1" x14ac:dyDescent="0.2">
      <c r="A31" s="192"/>
      <c r="B31" s="219"/>
      <c r="C31" s="219"/>
      <c r="D31" s="219"/>
      <c r="E31" s="222"/>
      <c r="F31" s="197"/>
      <c r="G31" s="197"/>
    </row>
    <row r="32" spans="1:7" hidden="1" x14ac:dyDescent="0.2">
      <c r="A32" s="195"/>
      <c r="B32" s="223"/>
      <c r="C32" s="223"/>
      <c r="D32" s="223"/>
      <c r="E32" s="224"/>
      <c r="F32" s="225"/>
      <c r="G32" s="225"/>
    </row>
    <row r="33" spans="1:7" hidden="1" x14ac:dyDescent="0.2">
      <c r="A33" s="198"/>
      <c r="B33" s="327"/>
      <c r="C33" s="328"/>
      <c r="D33" s="328"/>
      <c r="E33" s="328"/>
      <c r="F33" s="328"/>
      <c r="G33" s="329"/>
    </row>
    <row r="34" spans="1:7" hidden="1" x14ac:dyDescent="0.2">
      <c r="A34" s="192"/>
      <c r="B34" s="226"/>
      <c r="C34" s="226"/>
      <c r="D34" s="226"/>
      <c r="E34" s="226"/>
      <c r="F34" s="226"/>
      <c r="G34" s="226"/>
    </row>
    <row r="35" spans="1:7" hidden="1" x14ac:dyDescent="0.2">
      <c r="A35" s="195"/>
      <c r="B35" s="218"/>
      <c r="C35" s="218"/>
      <c r="D35" s="218"/>
      <c r="E35" s="215"/>
      <c r="F35" s="196"/>
      <c r="G35" s="196"/>
    </row>
    <row r="36" spans="1:7" hidden="1" x14ac:dyDescent="0.2">
      <c r="A36" s="195"/>
      <c r="B36" s="250"/>
      <c r="C36" s="250"/>
      <c r="D36" s="250"/>
      <c r="E36" s="250"/>
      <c r="F36" s="250"/>
      <c r="G36" s="250"/>
    </row>
    <row r="37" spans="1:7" hidden="1" x14ac:dyDescent="0.2">
      <c r="A37" s="195"/>
      <c r="B37" s="251"/>
      <c r="C37" s="251"/>
      <c r="D37" s="251"/>
      <c r="E37" s="251"/>
      <c r="F37" s="251"/>
      <c r="G37" s="251"/>
    </row>
    <row r="38" spans="1:7" ht="15" hidden="1" x14ac:dyDescent="0.25">
      <c r="A38" s="199"/>
      <c r="B38" s="321"/>
      <c r="C38" s="322"/>
      <c r="D38" s="322"/>
      <c r="E38" s="322"/>
      <c r="F38" s="322"/>
      <c r="G38" s="323"/>
    </row>
    <row r="39" spans="1:7" hidden="1" x14ac:dyDescent="0.2"/>
    <row r="40" spans="1:7" ht="15" hidden="1" customHeight="1" x14ac:dyDescent="0.2">
      <c r="A40" s="159" t="s">
        <v>100</v>
      </c>
    </row>
    <row r="41" spans="1:7" ht="15" hidden="1" customHeight="1" x14ac:dyDescent="0.2">
      <c r="A41" s="159" t="s">
        <v>99</v>
      </c>
    </row>
    <row r="42" spans="1:7" ht="15" hidden="1" customHeight="1" x14ac:dyDescent="0.2">
      <c r="A42" s="159" t="s">
        <v>101</v>
      </c>
    </row>
    <row r="43" spans="1:7" ht="15" hidden="1" customHeight="1" x14ac:dyDescent="0.2">
      <c r="A43" s="159" t="s">
        <v>102</v>
      </c>
    </row>
    <row r="44" spans="1:7" ht="15" hidden="1" customHeight="1" x14ac:dyDescent="0.2">
      <c r="A44" s="159" t="s">
        <v>103</v>
      </c>
    </row>
    <row r="45" spans="1:7" ht="15" hidden="1" customHeight="1" x14ac:dyDescent="0.2"/>
    <row r="46" spans="1:7" ht="15" hidden="1" customHeight="1" x14ac:dyDescent="0.2">
      <c r="A46" s="200" t="s">
        <v>72</v>
      </c>
      <c r="B46" s="201"/>
      <c r="C46" s="201"/>
      <c r="D46" s="201"/>
      <c r="E46" s="201"/>
      <c r="F46" s="201"/>
      <c r="G46" s="201"/>
    </row>
    <row r="47" spans="1:7" ht="15" hidden="1" customHeight="1" x14ac:dyDescent="0.2">
      <c r="A47" s="202" t="s">
        <v>74</v>
      </c>
      <c r="B47" s="203"/>
      <c r="C47" s="203"/>
      <c r="D47" s="203"/>
      <c r="E47" s="203"/>
      <c r="F47" s="203"/>
      <c r="G47" s="203"/>
    </row>
    <row r="48" spans="1:7" ht="15" hidden="1" customHeight="1" x14ac:dyDescent="0.2">
      <c r="A48" s="202" t="s">
        <v>75</v>
      </c>
      <c r="B48" s="203"/>
      <c r="C48" s="203"/>
      <c r="D48" s="203"/>
      <c r="E48" s="203"/>
      <c r="F48" s="203"/>
      <c r="G48" s="203"/>
    </row>
    <row r="49" spans="1:7" ht="15" hidden="1" customHeight="1" x14ac:dyDescent="0.25">
      <c r="A49" s="204"/>
      <c r="B49" s="184"/>
      <c r="C49" s="184"/>
      <c r="D49" s="184"/>
      <c r="E49" s="184"/>
      <c r="F49" s="184"/>
      <c r="G49" s="205"/>
    </row>
    <row r="50" spans="1:7" ht="15" hidden="1" customHeight="1" x14ac:dyDescent="0.25">
      <c r="A50" s="204"/>
      <c r="B50" s="184"/>
      <c r="C50" s="184"/>
      <c r="D50" s="184"/>
      <c r="E50" s="184"/>
      <c r="F50" s="184"/>
      <c r="G50" s="205"/>
    </row>
    <row r="51" spans="1:7" ht="15" hidden="1" customHeight="1" x14ac:dyDescent="0.25">
      <c r="A51" s="204"/>
      <c r="B51" s="184"/>
      <c r="C51" s="184"/>
      <c r="D51" s="184"/>
      <c r="E51" s="184"/>
      <c r="F51" s="184"/>
      <c r="G51" s="205"/>
    </row>
    <row r="52" spans="1:7" ht="15" customHeight="1" x14ac:dyDescent="0.2"/>
    <row r="53" spans="1:7" ht="20.25" x14ac:dyDescent="0.3">
      <c r="A53" s="330" t="s">
        <v>495</v>
      </c>
      <c r="B53" s="330"/>
      <c r="C53" s="330"/>
      <c r="D53" s="330"/>
      <c r="E53" s="330"/>
      <c r="F53" s="330"/>
      <c r="G53" s="330"/>
    </row>
    <row r="54" spans="1:7" ht="20.25" x14ac:dyDescent="0.3">
      <c r="A54" s="317" t="s">
        <v>1</v>
      </c>
      <c r="B54" s="318" t="s">
        <v>382</v>
      </c>
      <c r="C54" s="319"/>
      <c r="D54" s="319"/>
      <c r="E54" s="320"/>
      <c r="F54" s="318" t="s">
        <v>383</v>
      </c>
      <c r="G54" s="320"/>
    </row>
    <row r="55" spans="1:7" x14ac:dyDescent="0.2">
      <c r="A55" s="317"/>
      <c r="B55" s="191"/>
      <c r="C55" s="191"/>
      <c r="D55" s="191"/>
      <c r="E55" s="191"/>
      <c r="F55" s="191"/>
      <c r="G55" s="191"/>
    </row>
    <row r="56" spans="1:7" x14ac:dyDescent="0.2">
      <c r="A56" s="192" t="s">
        <v>62</v>
      </c>
      <c r="B56" s="252"/>
      <c r="C56" s="252"/>
      <c r="D56" s="252"/>
      <c r="E56" s="253"/>
      <c r="F56" s="254"/>
      <c r="G56" s="254"/>
    </row>
    <row r="57" spans="1:7" x14ac:dyDescent="0.2">
      <c r="A57" s="192" t="s">
        <v>169</v>
      </c>
      <c r="B57" s="217"/>
      <c r="C57" s="217"/>
      <c r="D57" s="217"/>
      <c r="E57" s="221"/>
      <c r="F57" s="194"/>
      <c r="G57" s="194"/>
    </row>
    <row r="58" spans="1:7" x14ac:dyDescent="0.2">
      <c r="A58" s="195" t="s">
        <v>92</v>
      </c>
      <c r="B58" s="218">
        <f t="shared" ref="B58:G58" si="0">B56*B57</f>
        <v>0</v>
      </c>
      <c r="C58" s="218">
        <f t="shared" si="0"/>
        <v>0</v>
      </c>
      <c r="D58" s="218">
        <f t="shared" si="0"/>
        <v>0</v>
      </c>
      <c r="E58" s="215">
        <f t="shared" si="0"/>
        <v>0</v>
      </c>
      <c r="F58" s="196">
        <f t="shared" si="0"/>
        <v>0</v>
      </c>
      <c r="G58" s="196">
        <f t="shared" si="0"/>
        <v>0</v>
      </c>
    </row>
    <row r="59" spans="1:7" x14ac:dyDescent="0.2">
      <c r="A59" s="192" t="s">
        <v>61</v>
      </c>
      <c r="B59" s="219"/>
      <c r="C59" s="219"/>
      <c r="D59" s="219"/>
      <c r="E59" s="222"/>
      <c r="F59" s="197"/>
      <c r="G59" s="197"/>
    </row>
    <row r="60" spans="1:7" x14ac:dyDescent="0.2">
      <c r="A60" s="195" t="s">
        <v>93</v>
      </c>
      <c r="B60" s="223">
        <f t="shared" ref="B60:G60" si="1">IFERROR((B58*B59)/B57,0)</f>
        <v>0</v>
      </c>
      <c r="C60" s="223">
        <f t="shared" si="1"/>
        <v>0</v>
      </c>
      <c r="D60" s="223">
        <f t="shared" si="1"/>
        <v>0</v>
      </c>
      <c r="E60" s="224">
        <f t="shared" si="1"/>
        <v>0</v>
      </c>
      <c r="F60" s="225">
        <f t="shared" si="1"/>
        <v>0</v>
      </c>
      <c r="G60" s="225">
        <f t="shared" si="1"/>
        <v>0</v>
      </c>
    </row>
    <row r="61" spans="1:7" x14ac:dyDescent="0.2">
      <c r="A61" s="198" t="s">
        <v>60</v>
      </c>
      <c r="B61" s="327">
        <f>SUM(B60:G60)</f>
        <v>0</v>
      </c>
      <c r="C61" s="328"/>
      <c r="D61" s="328"/>
      <c r="E61" s="328"/>
      <c r="F61" s="328"/>
      <c r="G61" s="329"/>
    </row>
    <row r="62" spans="1:7" x14ac:dyDescent="0.2">
      <c r="A62" s="192" t="s">
        <v>397</v>
      </c>
      <c r="B62" s="216"/>
      <c r="C62" s="216"/>
      <c r="D62" s="216"/>
      <c r="E62" s="227"/>
      <c r="F62" s="226"/>
      <c r="G62" s="226"/>
    </row>
    <row r="63" spans="1:7" x14ac:dyDescent="0.2">
      <c r="A63" s="195" t="s">
        <v>56</v>
      </c>
      <c r="B63" s="218">
        <f t="shared" ref="B63:G63" si="2">+IFERROR(ROUNDUP(B58/B62,0),0)</f>
        <v>0</v>
      </c>
      <c r="C63" s="218">
        <f t="shared" si="2"/>
        <v>0</v>
      </c>
      <c r="D63" s="218">
        <f t="shared" si="2"/>
        <v>0</v>
      </c>
      <c r="E63" s="215">
        <f t="shared" si="2"/>
        <v>0</v>
      </c>
      <c r="F63" s="196">
        <f t="shared" si="2"/>
        <v>0</v>
      </c>
      <c r="G63" s="196">
        <f t="shared" si="2"/>
        <v>0</v>
      </c>
    </row>
    <row r="64" spans="1:7" x14ac:dyDescent="0.2">
      <c r="A64" s="195" t="s">
        <v>57</v>
      </c>
      <c r="B64" s="250">
        <f t="shared" ref="B64:G64" si="3">+B59*B62</f>
        <v>0</v>
      </c>
      <c r="C64" s="250">
        <f t="shared" si="3"/>
        <v>0</v>
      </c>
      <c r="D64" s="250">
        <f t="shared" si="3"/>
        <v>0</v>
      </c>
      <c r="E64" s="250">
        <f t="shared" si="3"/>
        <v>0</v>
      </c>
      <c r="F64" s="250">
        <f t="shared" si="3"/>
        <v>0</v>
      </c>
      <c r="G64" s="250">
        <f t="shared" si="3"/>
        <v>0</v>
      </c>
    </row>
    <row r="65" spans="1:7" x14ac:dyDescent="0.2">
      <c r="A65" s="195" t="s">
        <v>58</v>
      </c>
      <c r="B65" s="251">
        <f t="shared" ref="B65:G65" si="4">+B63*B64</f>
        <v>0</v>
      </c>
      <c r="C65" s="251">
        <f t="shared" si="4"/>
        <v>0</v>
      </c>
      <c r="D65" s="251">
        <f t="shared" si="4"/>
        <v>0</v>
      </c>
      <c r="E65" s="251">
        <f t="shared" si="4"/>
        <v>0</v>
      </c>
      <c r="F65" s="251">
        <f t="shared" si="4"/>
        <v>0</v>
      </c>
      <c r="G65" s="251">
        <f t="shared" si="4"/>
        <v>0</v>
      </c>
    </row>
    <row r="66" spans="1:7" ht="15" x14ac:dyDescent="0.25">
      <c r="A66" s="199" t="s">
        <v>0</v>
      </c>
      <c r="B66" s="322">
        <f>SUM(B65:G65)</f>
        <v>0</v>
      </c>
      <c r="C66" s="322"/>
      <c r="D66" s="322"/>
      <c r="E66" s="322"/>
      <c r="F66" s="322"/>
      <c r="G66" s="323"/>
    </row>
    <row r="68" spans="1:7" ht="15" hidden="1" customHeight="1" x14ac:dyDescent="0.2">
      <c r="A68" s="200" t="s">
        <v>100</v>
      </c>
      <c r="B68" s="201">
        <f t="shared" ref="B68:G68" si="5">+IFERROR((B63*B62)/B56,0)</f>
        <v>0</v>
      </c>
      <c r="C68" s="201">
        <f t="shared" si="5"/>
        <v>0</v>
      </c>
      <c r="D68" s="201">
        <f t="shared" si="5"/>
        <v>0</v>
      </c>
      <c r="E68" s="201">
        <f t="shared" si="5"/>
        <v>0</v>
      </c>
      <c r="F68" s="201">
        <f t="shared" si="5"/>
        <v>0</v>
      </c>
      <c r="G68" s="201">
        <f t="shared" si="5"/>
        <v>0</v>
      </c>
    </row>
    <row r="69" spans="1:7" ht="15" hidden="1" customHeight="1" x14ac:dyDescent="0.2">
      <c r="A69" s="202" t="s">
        <v>99</v>
      </c>
      <c r="B69" s="203">
        <f>+IFERROR(B57*#REF!,0)</f>
        <v>0</v>
      </c>
      <c r="C69" s="203">
        <f>+IFERROR(C57*#REF!,0)</f>
        <v>0</v>
      </c>
      <c r="D69" s="203">
        <f>+IFERROR(D57*#REF!,0)</f>
        <v>0</v>
      </c>
      <c r="E69" s="203">
        <f>+IFERROR(E57*#REF!,0)</f>
        <v>0</v>
      </c>
      <c r="F69" s="203">
        <f>+IFERROR(F57*#REF!,0)</f>
        <v>0</v>
      </c>
      <c r="G69" s="203">
        <f>+IFERROR(G57*#REF!,0)</f>
        <v>0</v>
      </c>
    </row>
    <row r="70" spans="1:7" ht="15" hidden="1" customHeight="1" x14ac:dyDescent="0.2">
      <c r="A70" s="206" t="s">
        <v>101</v>
      </c>
      <c r="B70" s="207">
        <f t="shared" ref="B70:G70" si="6">+IFERROR(B65/B68,0)</f>
        <v>0</v>
      </c>
      <c r="C70" s="207">
        <f t="shared" si="6"/>
        <v>0</v>
      </c>
      <c r="D70" s="207">
        <f t="shared" si="6"/>
        <v>0</v>
      </c>
      <c r="E70" s="207">
        <f t="shared" si="6"/>
        <v>0</v>
      </c>
      <c r="F70" s="207">
        <f t="shared" si="6"/>
        <v>0</v>
      </c>
      <c r="G70" s="207">
        <f t="shared" si="6"/>
        <v>0</v>
      </c>
    </row>
    <row r="71" spans="1:7" ht="15" hidden="1" customHeight="1" x14ac:dyDescent="0.2">
      <c r="A71" s="202" t="s">
        <v>102</v>
      </c>
      <c r="B71" s="203">
        <f t="shared" ref="B71:G71" si="7">+IFERROR(B65/B69,0)</f>
        <v>0</v>
      </c>
      <c r="C71" s="203">
        <f t="shared" si="7"/>
        <v>0</v>
      </c>
      <c r="D71" s="203">
        <f t="shared" si="7"/>
        <v>0</v>
      </c>
      <c r="E71" s="203">
        <f t="shared" si="7"/>
        <v>0</v>
      </c>
      <c r="F71" s="203">
        <f t="shared" si="7"/>
        <v>0</v>
      </c>
      <c r="G71" s="203">
        <f t="shared" si="7"/>
        <v>0</v>
      </c>
    </row>
    <row r="72" spans="1:7" ht="15" hidden="1" customHeight="1" x14ac:dyDescent="0.2">
      <c r="A72" s="206" t="s">
        <v>103</v>
      </c>
      <c r="B72" s="207">
        <f t="shared" ref="B72:G72" si="8">+B56*B57*B59</f>
        <v>0</v>
      </c>
      <c r="C72" s="207">
        <f t="shared" si="8"/>
        <v>0</v>
      </c>
      <c r="D72" s="207">
        <f t="shared" si="8"/>
        <v>0</v>
      </c>
      <c r="E72" s="207">
        <f t="shared" si="8"/>
        <v>0</v>
      </c>
      <c r="F72" s="207">
        <f t="shared" si="8"/>
        <v>0</v>
      </c>
      <c r="G72" s="207">
        <f t="shared" si="8"/>
        <v>0</v>
      </c>
    </row>
    <row r="73" spans="1:7" ht="15" hidden="1" customHeight="1" x14ac:dyDescent="0.2"/>
    <row r="74" spans="1:7" ht="15" hidden="1" customHeight="1" x14ac:dyDescent="0.2">
      <c r="A74" s="200" t="s">
        <v>72</v>
      </c>
      <c r="B74" s="201" t="str">
        <f>IFERROR(VLOOKUP(B55,VLOOKUPS!$A$34:$B$80,2,0),"Ander")</f>
        <v>Ander</v>
      </c>
      <c r="C74" s="201" t="str">
        <f>IFERROR(VLOOKUP(C55,VLOOKUPS!$A$34:$B$80,2,0),"Ander")</f>
        <v>Ander</v>
      </c>
      <c r="D74" s="201" t="str">
        <f>IFERROR(VLOOKUP(D55,VLOOKUPS!$A$34:$B$80,2,0),"Ander")</f>
        <v>Ander</v>
      </c>
      <c r="E74" s="201" t="str">
        <f>IFERROR(VLOOKUP(E55,VLOOKUPS!$A$34:$B$80,2,0),"Ander")</f>
        <v>Ander</v>
      </c>
      <c r="F74" s="201" t="str">
        <f>IFERROR(VLOOKUP(F55,VLOOKUPS!$A$34:$B$80,2,0),"Ander")</f>
        <v>Ander</v>
      </c>
      <c r="G74" s="201" t="str">
        <f>IFERROR(VLOOKUP(G55,VLOOKUPS!$A$34:$B$80,2,0),"Ander")</f>
        <v>Ander</v>
      </c>
    </row>
    <row r="75" spans="1:7" ht="15" hidden="1" customHeight="1" x14ac:dyDescent="0.2">
      <c r="A75" s="202" t="s">
        <v>74</v>
      </c>
      <c r="B75" s="203">
        <f t="shared" ref="B75:G75" si="9">IF(B74="Syngenta",B65,0)</f>
        <v>0</v>
      </c>
      <c r="C75" s="203">
        <f t="shared" si="9"/>
        <v>0</v>
      </c>
      <c r="D75" s="203">
        <f t="shared" si="9"/>
        <v>0</v>
      </c>
      <c r="E75" s="203">
        <f t="shared" si="9"/>
        <v>0</v>
      </c>
      <c r="F75" s="203">
        <f t="shared" si="9"/>
        <v>0</v>
      </c>
      <c r="G75" s="203">
        <f t="shared" si="9"/>
        <v>0</v>
      </c>
    </row>
    <row r="76" spans="1:7" ht="15" hidden="1" customHeight="1" x14ac:dyDescent="0.2">
      <c r="A76" s="202" t="s">
        <v>75</v>
      </c>
      <c r="B76" s="203">
        <f t="shared" ref="B76:G76" si="10">IF(B74="Ander",B65,0)</f>
        <v>0</v>
      </c>
      <c r="C76" s="203">
        <f t="shared" si="10"/>
        <v>0</v>
      </c>
      <c r="D76" s="203">
        <f t="shared" si="10"/>
        <v>0</v>
      </c>
      <c r="E76" s="203">
        <f t="shared" si="10"/>
        <v>0</v>
      </c>
      <c r="F76" s="203">
        <f t="shared" si="10"/>
        <v>0</v>
      </c>
      <c r="G76" s="203">
        <f t="shared" si="10"/>
        <v>0</v>
      </c>
    </row>
    <row r="77" spans="1:7" ht="15" hidden="1" customHeight="1" x14ac:dyDescent="0.25">
      <c r="A77" s="204"/>
      <c r="B77" s="184"/>
      <c r="C77" s="184"/>
      <c r="D77" s="184"/>
      <c r="E77" s="184"/>
      <c r="F77" s="184"/>
      <c r="G77" s="205" t="s">
        <v>0</v>
      </c>
    </row>
    <row r="78" spans="1:7" ht="15" hidden="1" customHeight="1" x14ac:dyDescent="0.25">
      <c r="A78" s="204"/>
      <c r="B78" s="184"/>
      <c r="C78" s="184"/>
      <c r="D78" s="184"/>
      <c r="E78" s="184"/>
      <c r="F78" s="184" t="s">
        <v>73</v>
      </c>
      <c r="G78" s="205">
        <f>SUM(B75:G75)</f>
        <v>0</v>
      </c>
    </row>
    <row r="79" spans="1:7" ht="15" hidden="1" customHeight="1" x14ac:dyDescent="0.25">
      <c r="A79" s="204"/>
      <c r="B79" s="184"/>
      <c r="C79" s="184"/>
      <c r="D79" s="184"/>
      <c r="E79" s="184"/>
      <c r="F79" s="184" t="s">
        <v>67</v>
      </c>
      <c r="G79" s="205">
        <f>SUM(B76:G76)</f>
        <v>0</v>
      </c>
    </row>
    <row r="80" spans="1:7" ht="15" hidden="1" customHeight="1" x14ac:dyDescent="0.2"/>
    <row r="81" spans="1:7" ht="20.25" hidden="1" x14ac:dyDescent="0.3">
      <c r="A81" s="330"/>
      <c r="B81" s="330"/>
      <c r="C81" s="330"/>
      <c r="D81" s="330"/>
      <c r="E81" s="330"/>
      <c r="F81" s="330"/>
      <c r="G81" s="330"/>
    </row>
    <row r="82" spans="1:7" ht="20.25" hidden="1" x14ac:dyDescent="0.3">
      <c r="A82" s="317"/>
      <c r="B82" s="318"/>
      <c r="C82" s="319"/>
      <c r="D82" s="319"/>
      <c r="E82" s="320"/>
      <c r="F82" s="318"/>
      <c r="G82" s="320"/>
    </row>
    <row r="83" spans="1:7" ht="14.25" hidden="1" customHeight="1" x14ac:dyDescent="0.2">
      <c r="A83" s="317"/>
      <c r="B83" s="191"/>
      <c r="C83" s="191"/>
      <c r="D83" s="191"/>
      <c r="E83" s="191"/>
      <c r="F83" s="191"/>
      <c r="G83" s="191"/>
    </row>
    <row r="84" spans="1:7" hidden="1" x14ac:dyDescent="0.2">
      <c r="A84" s="192"/>
      <c r="B84" s="228"/>
      <c r="C84" s="216"/>
      <c r="D84" s="236"/>
      <c r="E84" s="216"/>
      <c r="F84" s="236"/>
      <c r="G84" s="216"/>
    </row>
    <row r="85" spans="1:7" hidden="1" x14ac:dyDescent="0.2">
      <c r="A85" s="192"/>
      <c r="B85" s="229"/>
      <c r="C85" s="217"/>
      <c r="D85" s="233"/>
      <c r="E85" s="217"/>
      <c r="F85" s="233"/>
      <c r="G85" s="217"/>
    </row>
    <row r="86" spans="1:7" hidden="1" x14ac:dyDescent="0.2">
      <c r="A86" s="195"/>
      <c r="B86" s="230"/>
      <c r="C86" s="218"/>
      <c r="D86" s="234"/>
      <c r="E86" s="218"/>
      <c r="F86" s="234"/>
      <c r="G86" s="218"/>
    </row>
    <row r="87" spans="1:7" hidden="1" x14ac:dyDescent="0.2">
      <c r="A87" s="192"/>
      <c r="B87" s="231"/>
      <c r="C87" s="219"/>
      <c r="D87" s="235"/>
      <c r="E87" s="219"/>
      <c r="F87" s="235"/>
      <c r="G87" s="219"/>
    </row>
    <row r="88" spans="1:7" hidden="1" x14ac:dyDescent="0.2">
      <c r="A88" s="195"/>
      <c r="B88" s="237"/>
      <c r="C88" s="223"/>
      <c r="D88" s="238"/>
      <c r="E88" s="223"/>
      <c r="F88" s="223"/>
      <c r="G88" s="223"/>
    </row>
    <row r="89" spans="1:7" hidden="1" x14ac:dyDescent="0.2">
      <c r="A89" s="198"/>
      <c r="B89" s="331"/>
      <c r="C89" s="332"/>
      <c r="D89" s="332"/>
      <c r="E89" s="332"/>
      <c r="F89" s="332"/>
      <c r="G89" s="333"/>
    </row>
    <row r="90" spans="1:7" hidden="1" x14ac:dyDescent="0.2">
      <c r="A90" s="192"/>
      <c r="B90" s="216"/>
      <c r="C90" s="216"/>
      <c r="D90" s="216"/>
      <c r="E90" s="216"/>
      <c r="F90" s="216"/>
      <c r="G90" s="216"/>
    </row>
    <row r="91" spans="1:7" hidden="1" x14ac:dyDescent="0.2">
      <c r="A91" s="195"/>
      <c r="B91" s="218"/>
      <c r="C91" s="218"/>
      <c r="D91" s="218"/>
      <c r="E91" s="218"/>
      <c r="F91" s="218"/>
      <c r="G91" s="218"/>
    </row>
    <row r="92" spans="1:7" hidden="1" x14ac:dyDescent="0.2">
      <c r="A92" s="195"/>
      <c r="B92" s="250"/>
      <c r="C92" s="250"/>
      <c r="D92" s="250"/>
      <c r="E92" s="250"/>
      <c r="F92" s="250"/>
      <c r="G92" s="250"/>
    </row>
    <row r="93" spans="1:7" hidden="1" x14ac:dyDescent="0.2">
      <c r="A93" s="195"/>
      <c r="B93" s="251"/>
      <c r="C93" s="251"/>
      <c r="D93" s="251"/>
      <c r="E93" s="251"/>
      <c r="F93" s="251"/>
      <c r="G93" s="251"/>
    </row>
    <row r="94" spans="1:7" ht="15" hidden="1" x14ac:dyDescent="0.25">
      <c r="A94" s="199"/>
      <c r="B94" s="322"/>
      <c r="C94" s="322"/>
      <c r="D94" s="322"/>
      <c r="E94" s="322"/>
      <c r="F94" s="322"/>
      <c r="G94" s="323"/>
    </row>
    <row r="95" spans="1:7" hidden="1" x14ac:dyDescent="0.2"/>
    <row r="96" spans="1:7" ht="15" hidden="1" customHeight="1" x14ac:dyDescent="0.2">
      <c r="A96" s="200" t="s">
        <v>100</v>
      </c>
      <c r="B96" s="201"/>
      <c r="C96" s="201"/>
      <c r="D96" s="255"/>
      <c r="E96" s="255"/>
      <c r="F96" s="201"/>
      <c r="G96" s="201"/>
    </row>
    <row r="97" spans="1:7" ht="15" hidden="1" customHeight="1" x14ac:dyDescent="0.2">
      <c r="A97" s="202" t="s">
        <v>99</v>
      </c>
      <c r="B97" s="203"/>
      <c r="C97" s="203"/>
      <c r="D97" s="203"/>
      <c r="E97" s="203"/>
      <c r="F97" s="203"/>
      <c r="G97" s="203"/>
    </row>
    <row r="98" spans="1:7" ht="15" hidden="1" customHeight="1" x14ac:dyDescent="0.2">
      <c r="A98" s="206" t="s">
        <v>101</v>
      </c>
      <c r="B98" s="207"/>
      <c r="C98" s="207"/>
      <c r="D98" s="207"/>
      <c r="E98" s="207"/>
      <c r="F98" s="207"/>
      <c r="G98" s="207"/>
    </row>
    <row r="99" spans="1:7" ht="15" hidden="1" customHeight="1" x14ac:dyDescent="0.2">
      <c r="A99" s="202" t="s">
        <v>102</v>
      </c>
      <c r="B99" s="203"/>
      <c r="C99" s="203"/>
      <c r="D99" s="203"/>
      <c r="E99" s="203"/>
      <c r="F99" s="203"/>
      <c r="G99" s="203"/>
    </row>
    <row r="100" spans="1:7" ht="15" hidden="1" customHeight="1" x14ac:dyDescent="0.2">
      <c r="A100" s="206" t="s">
        <v>103</v>
      </c>
      <c r="B100" s="207"/>
      <c r="C100" s="207"/>
      <c r="D100" s="207"/>
      <c r="E100" s="207"/>
      <c r="F100" s="207"/>
      <c r="G100" s="207"/>
    </row>
    <row r="101" spans="1:7" ht="15" hidden="1" customHeight="1" x14ac:dyDescent="0.2"/>
    <row r="102" spans="1:7" ht="15" hidden="1" customHeight="1" x14ac:dyDescent="0.2">
      <c r="A102" s="200" t="s">
        <v>72</v>
      </c>
      <c r="B102" s="201"/>
      <c r="C102" s="201"/>
      <c r="D102" s="201"/>
      <c r="E102" s="201"/>
      <c r="F102" s="201"/>
      <c r="G102" s="201"/>
    </row>
    <row r="103" spans="1:7" ht="15" hidden="1" customHeight="1" x14ac:dyDescent="0.2">
      <c r="A103" s="202" t="s">
        <v>74</v>
      </c>
      <c r="B103" s="203"/>
      <c r="C103" s="203"/>
      <c r="D103" s="203"/>
      <c r="E103" s="203"/>
      <c r="F103" s="203"/>
      <c r="G103" s="203"/>
    </row>
    <row r="104" spans="1:7" ht="15" hidden="1" customHeight="1" x14ac:dyDescent="0.2">
      <c r="A104" s="202" t="s">
        <v>75</v>
      </c>
      <c r="B104" s="203"/>
      <c r="C104" s="203"/>
      <c r="D104" s="203"/>
      <c r="E104" s="203"/>
      <c r="F104" s="203"/>
      <c r="G104" s="203"/>
    </row>
    <row r="105" spans="1:7" ht="15" hidden="1" customHeight="1" x14ac:dyDescent="0.25">
      <c r="A105" s="204"/>
      <c r="B105" s="184"/>
      <c r="C105" s="184"/>
      <c r="D105" s="184"/>
      <c r="E105" s="184"/>
      <c r="F105" s="184"/>
      <c r="G105" s="205" t="s">
        <v>0</v>
      </c>
    </row>
    <row r="106" spans="1:7" ht="15" hidden="1" customHeight="1" x14ac:dyDescent="0.25">
      <c r="A106" s="204"/>
      <c r="B106" s="184"/>
      <c r="C106" s="184"/>
      <c r="D106" s="184"/>
      <c r="E106" s="184"/>
      <c r="F106" s="184" t="s">
        <v>73</v>
      </c>
      <c r="G106" s="205"/>
    </row>
    <row r="107" spans="1:7" ht="15" hidden="1" customHeight="1" x14ac:dyDescent="0.25">
      <c r="A107" s="204"/>
      <c r="B107" s="184"/>
      <c r="C107" s="184"/>
      <c r="D107" s="184"/>
      <c r="E107" s="184"/>
      <c r="F107" s="184" t="s">
        <v>67</v>
      </c>
      <c r="G107" s="205"/>
    </row>
    <row r="108" spans="1:7" ht="15" hidden="1" customHeight="1" x14ac:dyDescent="0.2"/>
    <row r="109" spans="1:7" ht="20.25" hidden="1" x14ac:dyDescent="0.3">
      <c r="A109" s="330"/>
      <c r="B109" s="330"/>
      <c r="C109" s="330"/>
      <c r="D109" s="330"/>
      <c r="E109" s="330"/>
      <c r="F109" s="330"/>
      <c r="G109" s="330"/>
    </row>
    <row r="110" spans="1:7" ht="20.25" hidden="1" x14ac:dyDescent="0.3">
      <c r="A110" s="317"/>
      <c r="B110" s="318"/>
      <c r="C110" s="319"/>
      <c r="D110" s="319"/>
      <c r="E110" s="320"/>
      <c r="F110" s="318"/>
      <c r="G110" s="320"/>
    </row>
    <row r="111" spans="1:7" ht="14.25" hidden="1" customHeight="1" x14ac:dyDescent="0.2">
      <c r="A111" s="317"/>
      <c r="B111" s="262"/>
      <c r="C111" s="262"/>
      <c r="D111" s="262"/>
      <c r="E111" s="262"/>
      <c r="F111" s="191"/>
      <c r="G111" s="191"/>
    </row>
    <row r="112" spans="1:7" hidden="1" x14ac:dyDescent="0.2">
      <c r="A112" s="192"/>
      <c r="B112" s="216"/>
      <c r="C112" s="236"/>
      <c r="D112" s="216"/>
      <c r="E112" s="236"/>
      <c r="F112" s="216"/>
      <c r="G112" s="220"/>
    </row>
    <row r="113" spans="1:8" hidden="1" x14ac:dyDescent="0.2">
      <c r="A113" s="192"/>
      <c r="B113" s="217"/>
      <c r="C113" s="233"/>
      <c r="D113" s="217"/>
      <c r="E113" s="233"/>
      <c r="F113" s="217"/>
      <c r="G113" s="221"/>
    </row>
    <row r="114" spans="1:8" hidden="1" x14ac:dyDescent="0.2">
      <c r="A114" s="195"/>
      <c r="B114" s="218"/>
      <c r="C114" s="234"/>
      <c r="D114" s="218"/>
      <c r="E114" s="234"/>
      <c r="F114" s="218"/>
      <c r="G114" s="234"/>
      <c r="H114" s="245"/>
    </row>
    <row r="115" spans="1:8" hidden="1" x14ac:dyDescent="0.2">
      <c r="A115" s="192"/>
      <c r="B115" s="219"/>
      <c r="C115" s="235"/>
      <c r="D115" s="219"/>
      <c r="E115" s="235"/>
      <c r="F115" s="219"/>
      <c r="G115" s="222"/>
    </row>
    <row r="116" spans="1:8" hidden="1" x14ac:dyDescent="0.2">
      <c r="A116" s="195"/>
      <c r="B116" s="232"/>
      <c r="C116" s="232"/>
      <c r="D116" s="232"/>
      <c r="E116" s="232"/>
      <c r="F116" s="232"/>
      <c r="G116" s="232"/>
    </row>
    <row r="117" spans="1:8" hidden="1" x14ac:dyDescent="0.2">
      <c r="A117" s="198"/>
      <c r="B117" s="334"/>
      <c r="C117" s="334"/>
      <c r="D117" s="334"/>
      <c r="E117" s="334"/>
      <c r="F117" s="334"/>
      <c r="G117" s="335"/>
    </row>
    <row r="118" spans="1:8" hidden="1" x14ac:dyDescent="0.2">
      <c r="A118" s="192"/>
      <c r="B118" s="216"/>
      <c r="C118" s="193"/>
      <c r="D118" s="193"/>
      <c r="E118" s="193"/>
      <c r="F118" s="193"/>
      <c r="G118" s="193"/>
    </row>
    <row r="119" spans="1:8" hidden="1" x14ac:dyDescent="0.2">
      <c r="A119" s="195"/>
      <c r="B119" s="218"/>
      <c r="C119" s="218"/>
      <c r="D119" s="218"/>
      <c r="E119" s="218"/>
      <c r="F119" s="218"/>
      <c r="G119" s="215"/>
    </row>
    <row r="120" spans="1:8" hidden="1" x14ac:dyDescent="0.2">
      <c r="A120" s="195"/>
      <c r="B120" s="250"/>
      <c r="C120" s="250"/>
      <c r="D120" s="250"/>
      <c r="E120" s="250"/>
      <c r="F120" s="250"/>
      <c r="G120" s="250"/>
    </row>
    <row r="121" spans="1:8" hidden="1" x14ac:dyDescent="0.2">
      <c r="A121" s="195"/>
      <c r="B121" s="251"/>
      <c r="C121" s="251"/>
      <c r="D121" s="251"/>
      <c r="E121" s="251"/>
      <c r="F121" s="251"/>
      <c r="G121" s="251"/>
    </row>
    <row r="122" spans="1:8" ht="15" hidden="1" x14ac:dyDescent="0.25">
      <c r="A122" s="199"/>
      <c r="B122" s="322"/>
      <c r="C122" s="322"/>
      <c r="D122" s="322"/>
      <c r="E122" s="322"/>
      <c r="F122" s="322"/>
      <c r="G122" s="323"/>
    </row>
    <row r="123" spans="1:8" hidden="1" x14ac:dyDescent="0.2"/>
    <row r="124" spans="1:8" hidden="1" x14ac:dyDescent="0.2">
      <c r="A124" s="200"/>
      <c r="B124" s="201"/>
      <c r="C124" s="201"/>
      <c r="D124" s="201"/>
      <c r="E124" s="201"/>
      <c r="F124" s="201"/>
      <c r="G124" s="201"/>
    </row>
    <row r="125" spans="1:8" hidden="1" x14ac:dyDescent="0.2">
      <c r="A125" s="202"/>
      <c r="B125" s="203"/>
      <c r="C125" s="203"/>
      <c r="D125" s="203"/>
      <c r="E125" s="203"/>
      <c r="F125" s="203"/>
      <c r="G125" s="203"/>
    </row>
    <row r="126" spans="1:8" hidden="1" x14ac:dyDescent="0.2">
      <c r="A126" s="206"/>
      <c r="B126" s="207"/>
      <c r="C126" s="207"/>
      <c r="D126" s="207"/>
      <c r="E126" s="207"/>
      <c r="F126" s="207"/>
      <c r="G126" s="207"/>
    </row>
    <row r="127" spans="1:8" hidden="1" x14ac:dyDescent="0.2">
      <c r="A127" s="202"/>
      <c r="B127" s="203"/>
      <c r="C127" s="203"/>
      <c r="D127" s="203"/>
      <c r="E127" s="203"/>
      <c r="F127" s="203"/>
      <c r="G127" s="203"/>
    </row>
    <row r="128" spans="1:8" hidden="1" x14ac:dyDescent="0.2">
      <c r="A128" s="206"/>
      <c r="B128" s="207"/>
      <c r="C128" s="207"/>
      <c r="D128" s="207"/>
      <c r="E128" s="207"/>
      <c r="F128" s="207"/>
      <c r="G128" s="207"/>
    </row>
    <row r="129" spans="1:8" hidden="1" x14ac:dyDescent="0.2"/>
    <row r="130" spans="1:8" hidden="1" x14ac:dyDescent="0.2">
      <c r="A130" s="200"/>
      <c r="B130" s="201"/>
      <c r="C130" s="201"/>
      <c r="D130" s="201"/>
      <c r="E130" s="201"/>
      <c r="F130" s="201"/>
      <c r="G130" s="201"/>
    </row>
    <row r="131" spans="1:8" hidden="1" x14ac:dyDescent="0.2">
      <c r="A131" s="202"/>
      <c r="B131" s="203"/>
      <c r="C131" s="203"/>
      <c r="D131" s="203"/>
      <c r="E131" s="203"/>
      <c r="F131" s="203"/>
      <c r="G131" s="203"/>
    </row>
    <row r="132" spans="1:8" hidden="1" x14ac:dyDescent="0.2">
      <c r="A132" s="202"/>
      <c r="B132" s="203"/>
      <c r="C132" s="203"/>
      <c r="D132" s="203"/>
      <c r="E132" s="203"/>
      <c r="F132" s="203"/>
      <c r="G132" s="203"/>
    </row>
    <row r="133" spans="1:8" ht="15" hidden="1" x14ac:dyDescent="0.25">
      <c r="A133" s="202"/>
      <c r="B133" s="203"/>
      <c r="C133" s="203"/>
      <c r="D133" s="203"/>
      <c r="E133" s="203"/>
      <c r="F133" s="203"/>
      <c r="G133" s="205"/>
    </row>
    <row r="134" spans="1:8" ht="15" hidden="1" x14ac:dyDescent="0.25">
      <c r="A134" s="202"/>
      <c r="B134" s="203"/>
      <c r="C134" s="203"/>
      <c r="D134" s="203"/>
      <c r="E134" s="203"/>
      <c r="F134" s="203"/>
      <c r="G134" s="205"/>
    </row>
    <row r="135" spans="1:8" ht="15" hidden="1" x14ac:dyDescent="0.25">
      <c r="A135" s="202"/>
      <c r="B135" s="203"/>
      <c r="C135" s="203"/>
      <c r="D135" s="203"/>
      <c r="E135" s="203"/>
      <c r="F135" s="203"/>
      <c r="G135" s="205"/>
    </row>
    <row r="136" spans="1:8" hidden="1" x14ac:dyDescent="0.2"/>
    <row r="137" spans="1:8" ht="20.25" x14ac:dyDescent="0.3">
      <c r="A137" s="330" t="s">
        <v>384</v>
      </c>
      <c r="B137" s="330"/>
      <c r="C137" s="330"/>
      <c r="D137" s="330"/>
      <c r="E137" s="330"/>
      <c r="F137" s="330"/>
      <c r="G137" s="330"/>
    </row>
    <row r="138" spans="1:8" ht="20.25" x14ac:dyDescent="0.3">
      <c r="A138" s="317" t="s">
        <v>1</v>
      </c>
      <c r="B138" s="318" t="s">
        <v>399</v>
      </c>
      <c r="C138" s="319"/>
      <c r="D138" s="320"/>
      <c r="E138" s="318" t="s">
        <v>399</v>
      </c>
      <c r="F138" s="319"/>
      <c r="G138" s="320"/>
    </row>
    <row r="139" spans="1:8" x14ac:dyDescent="0.2">
      <c r="A139" s="317"/>
      <c r="B139" s="191"/>
      <c r="C139" s="191"/>
      <c r="D139" s="191"/>
      <c r="E139" s="191"/>
      <c r="F139" s="191"/>
      <c r="G139" s="191"/>
    </row>
    <row r="140" spans="1:8" x14ac:dyDescent="0.2">
      <c r="A140" s="192" t="s">
        <v>62</v>
      </c>
      <c r="B140" s="216"/>
      <c r="C140" s="216"/>
      <c r="D140" s="216"/>
      <c r="E140" s="216"/>
      <c r="F140" s="216"/>
      <c r="G140" s="220"/>
    </row>
    <row r="141" spans="1:8" x14ac:dyDescent="0.2">
      <c r="A141" s="192" t="s">
        <v>169</v>
      </c>
      <c r="B141" s="217"/>
      <c r="C141" s="217"/>
      <c r="D141" s="217"/>
      <c r="E141" s="217"/>
      <c r="F141" s="217"/>
      <c r="G141" s="221"/>
    </row>
    <row r="142" spans="1:8" x14ac:dyDescent="0.2">
      <c r="A142" s="195" t="s">
        <v>92</v>
      </c>
      <c r="B142" s="218">
        <f>B140*B141</f>
        <v>0</v>
      </c>
      <c r="C142" s="218">
        <f>C140*C141</f>
        <v>0</v>
      </c>
      <c r="D142" s="218">
        <f t="shared" ref="D142:G142" si="11">D140*D141</f>
        <v>0</v>
      </c>
      <c r="E142" s="218">
        <f t="shared" si="11"/>
        <v>0</v>
      </c>
      <c r="F142" s="218">
        <f t="shared" si="11"/>
        <v>0</v>
      </c>
      <c r="G142" s="234">
        <f t="shared" si="11"/>
        <v>0</v>
      </c>
      <c r="H142" s="245"/>
    </row>
    <row r="143" spans="1:8" x14ac:dyDescent="0.2">
      <c r="A143" s="192" t="s">
        <v>61</v>
      </c>
      <c r="B143" s="219"/>
      <c r="C143" s="219"/>
      <c r="D143" s="219"/>
      <c r="E143" s="219"/>
      <c r="F143" s="219"/>
      <c r="G143" s="222"/>
    </row>
    <row r="144" spans="1:8" x14ac:dyDescent="0.2">
      <c r="A144" s="195" t="s">
        <v>93</v>
      </c>
      <c r="B144" s="232">
        <f t="shared" ref="B144:G144" si="12">IFERROR((B142*B143)/B141,0)</f>
        <v>0</v>
      </c>
      <c r="C144" s="232">
        <f t="shared" si="12"/>
        <v>0</v>
      </c>
      <c r="D144" s="232">
        <f t="shared" si="12"/>
        <v>0</v>
      </c>
      <c r="E144" s="232">
        <f t="shared" si="12"/>
        <v>0</v>
      </c>
      <c r="F144" s="232">
        <f t="shared" si="12"/>
        <v>0</v>
      </c>
      <c r="G144" s="239">
        <f t="shared" si="12"/>
        <v>0</v>
      </c>
    </row>
    <row r="145" spans="1:7" x14ac:dyDescent="0.2">
      <c r="A145" s="198" t="s">
        <v>60</v>
      </c>
      <c r="B145" s="327">
        <f>SUM(B144:G144)</f>
        <v>0</v>
      </c>
      <c r="C145" s="328"/>
      <c r="D145" s="328"/>
      <c r="E145" s="328"/>
      <c r="F145" s="328"/>
      <c r="G145" s="329"/>
    </row>
    <row r="146" spans="1:7" x14ac:dyDescent="0.2">
      <c r="A146" s="192" t="s">
        <v>397</v>
      </c>
      <c r="B146" s="226"/>
      <c r="C146" s="226"/>
      <c r="D146" s="226"/>
      <c r="E146" s="226"/>
      <c r="F146" s="226"/>
      <c r="G146" s="226"/>
    </row>
    <row r="147" spans="1:7" x14ac:dyDescent="0.2">
      <c r="A147" s="195" t="s">
        <v>56</v>
      </c>
      <c r="B147" s="218">
        <f t="shared" ref="B147:G147" si="13">+IFERROR(ROUNDUP(B142/B146,0),0)</f>
        <v>0</v>
      </c>
      <c r="C147" s="218">
        <f t="shared" si="13"/>
        <v>0</v>
      </c>
      <c r="D147" s="218">
        <f t="shared" si="13"/>
        <v>0</v>
      </c>
      <c r="E147" s="218">
        <f t="shared" si="13"/>
        <v>0</v>
      </c>
      <c r="F147" s="218">
        <f t="shared" si="13"/>
        <v>0</v>
      </c>
      <c r="G147" s="215">
        <f t="shared" si="13"/>
        <v>0</v>
      </c>
    </row>
    <row r="148" spans="1:7" x14ac:dyDescent="0.2">
      <c r="A148" s="195" t="s">
        <v>57</v>
      </c>
      <c r="B148" s="250">
        <f t="shared" ref="B148:G148" si="14">+B143*B146</f>
        <v>0</v>
      </c>
      <c r="C148" s="250">
        <f t="shared" si="14"/>
        <v>0</v>
      </c>
      <c r="D148" s="250">
        <f t="shared" si="14"/>
        <v>0</v>
      </c>
      <c r="E148" s="250">
        <f t="shared" si="14"/>
        <v>0</v>
      </c>
      <c r="F148" s="250">
        <f t="shared" si="14"/>
        <v>0</v>
      </c>
      <c r="G148" s="250">
        <f t="shared" si="14"/>
        <v>0</v>
      </c>
    </row>
    <row r="149" spans="1:7" x14ac:dyDescent="0.2">
      <c r="A149" s="195" t="s">
        <v>58</v>
      </c>
      <c r="B149" s="251">
        <f t="shared" ref="B149:G149" si="15">+B147*B148</f>
        <v>0</v>
      </c>
      <c r="C149" s="251">
        <f t="shared" si="15"/>
        <v>0</v>
      </c>
      <c r="D149" s="251">
        <f t="shared" si="15"/>
        <v>0</v>
      </c>
      <c r="E149" s="251">
        <f t="shared" si="15"/>
        <v>0</v>
      </c>
      <c r="F149" s="251">
        <f t="shared" si="15"/>
        <v>0</v>
      </c>
      <c r="G149" s="251">
        <f t="shared" si="15"/>
        <v>0</v>
      </c>
    </row>
    <row r="150" spans="1:7" ht="15" x14ac:dyDescent="0.25">
      <c r="A150" s="199" t="s">
        <v>0</v>
      </c>
      <c r="B150" s="321">
        <f>SUM(B149:G149)</f>
        <v>0</v>
      </c>
      <c r="C150" s="322"/>
      <c r="D150" s="322"/>
      <c r="E150" s="322"/>
      <c r="F150" s="322"/>
      <c r="G150" s="323"/>
    </row>
    <row r="152" spans="1:7" hidden="1" x14ac:dyDescent="0.2">
      <c r="A152" s="200" t="s">
        <v>100</v>
      </c>
      <c r="B152" s="201">
        <f t="shared" ref="B152:G152" si="16">+IFERROR((B147*B146)/B140,0)</f>
        <v>0</v>
      </c>
      <c r="C152" s="201">
        <f t="shared" si="16"/>
        <v>0</v>
      </c>
      <c r="D152" s="201">
        <f t="shared" si="16"/>
        <v>0</v>
      </c>
      <c r="E152" s="201">
        <f t="shared" si="16"/>
        <v>0</v>
      </c>
      <c r="F152" s="201">
        <f t="shared" si="16"/>
        <v>0</v>
      </c>
      <c r="G152" s="201">
        <f t="shared" si="16"/>
        <v>0</v>
      </c>
    </row>
    <row r="153" spans="1:7" hidden="1" x14ac:dyDescent="0.2">
      <c r="A153" s="202" t="s">
        <v>99</v>
      </c>
      <c r="B153" s="203">
        <f>+IFERROR(B141*#REF!,0)</f>
        <v>0</v>
      </c>
      <c r="C153" s="203">
        <f>+IFERROR(C141*#REF!,0)</f>
        <v>0</v>
      </c>
      <c r="D153" s="203">
        <f>+IFERROR(D141*#REF!,0)</f>
        <v>0</v>
      </c>
      <c r="E153" s="203">
        <f>+IFERROR(E141*#REF!,0)</f>
        <v>0</v>
      </c>
      <c r="F153" s="203">
        <f>+IFERROR(F141*#REF!,0)</f>
        <v>0</v>
      </c>
      <c r="G153" s="203">
        <f>+IFERROR(G141*#REF!,0)</f>
        <v>0</v>
      </c>
    </row>
    <row r="154" spans="1:7" hidden="1" x14ac:dyDescent="0.2">
      <c r="A154" s="206" t="s">
        <v>101</v>
      </c>
      <c r="B154" s="207">
        <f t="shared" ref="B154:G154" si="17">+IFERROR(B149/B152,0)</f>
        <v>0</v>
      </c>
      <c r="C154" s="207">
        <f t="shared" si="17"/>
        <v>0</v>
      </c>
      <c r="D154" s="207">
        <f t="shared" si="17"/>
        <v>0</v>
      </c>
      <c r="E154" s="207">
        <f t="shared" si="17"/>
        <v>0</v>
      </c>
      <c r="F154" s="207">
        <f t="shared" si="17"/>
        <v>0</v>
      </c>
      <c r="G154" s="207">
        <f t="shared" si="17"/>
        <v>0</v>
      </c>
    </row>
    <row r="155" spans="1:7" hidden="1" x14ac:dyDescent="0.2">
      <c r="A155" s="202" t="s">
        <v>102</v>
      </c>
      <c r="B155" s="203">
        <f t="shared" ref="B155:G155" si="18">+IFERROR(B149/B153,0)</f>
        <v>0</v>
      </c>
      <c r="C155" s="203">
        <f t="shared" si="18"/>
        <v>0</v>
      </c>
      <c r="D155" s="203">
        <f t="shared" si="18"/>
        <v>0</v>
      </c>
      <c r="E155" s="203">
        <f t="shared" si="18"/>
        <v>0</v>
      </c>
      <c r="F155" s="203">
        <f t="shared" si="18"/>
        <v>0</v>
      </c>
      <c r="G155" s="203">
        <f t="shared" si="18"/>
        <v>0</v>
      </c>
    </row>
    <row r="156" spans="1:7" hidden="1" x14ac:dyDescent="0.2">
      <c r="A156" s="206" t="s">
        <v>103</v>
      </c>
      <c r="B156" s="207">
        <f t="shared" ref="B156:G156" si="19">+B140*B141*B143</f>
        <v>0</v>
      </c>
      <c r="C156" s="207">
        <f t="shared" si="19"/>
        <v>0</v>
      </c>
      <c r="D156" s="207">
        <f t="shared" si="19"/>
        <v>0</v>
      </c>
      <c r="E156" s="207">
        <f t="shared" si="19"/>
        <v>0</v>
      </c>
      <c r="F156" s="207">
        <f t="shared" si="19"/>
        <v>0</v>
      </c>
      <c r="G156" s="207">
        <f t="shared" si="19"/>
        <v>0</v>
      </c>
    </row>
    <row r="157" spans="1:7" hidden="1" x14ac:dyDescent="0.2"/>
    <row r="158" spans="1:7" hidden="1" x14ac:dyDescent="0.2">
      <c r="A158" s="200" t="s">
        <v>72</v>
      </c>
      <c r="B158" s="201" t="str">
        <f>IFERROR(VLOOKUP(B139,VLOOKUPS!$A$34:$B$80,2,0),"Ander")</f>
        <v>Ander</v>
      </c>
      <c r="C158" s="201" t="str">
        <f>IFERROR(VLOOKUP(C139,VLOOKUPS!$A$34:$B$80,2,0),"Ander")</f>
        <v>Ander</v>
      </c>
      <c r="D158" s="201" t="str">
        <f>IFERROR(VLOOKUP(D139,VLOOKUPS!$A$34:$B$80,2,0),"Ander")</f>
        <v>Ander</v>
      </c>
      <c r="E158" s="201" t="str">
        <f>IFERROR(VLOOKUP(E139,VLOOKUPS!$A$34:$B$80,2,0),"Ander")</f>
        <v>Ander</v>
      </c>
      <c r="F158" s="201" t="str">
        <f>IFERROR(VLOOKUP(F139,VLOOKUPS!$A$34:$B$80,2,0),"Ander")</f>
        <v>Ander</v>
      </c>
      <c r="G158" s="201" t="str">
        <f>IFERROR(VLOOKUP(G139,VLOOKUPS!$A$34:$B$80,2,0),"Ander")</f>
        <v>Ander</v>
      </c>
    </row>
    <row r="159" spans="1:7" hidden="1" x14ac:dyDescent="0.2">
      <c r="A159" s="202" t="s">
        <v>74</v>
      </c>
      <c r="B159" s="203">
        <f t="shared" ref="B159:G159" si="20">IF(B158="Syngenta",B149,0)</f>
        <v>0</v>
      </c>
      <c r="C159" s="203">
        <f t="shared" si="20"/>
        <v>0</v>
      </c>
      <c r="D159" s="203">
        <f t="shared" si="20"/>
        <v>0</v>
      </c>
      <c r="E159" s="203">
        <f t="shared" si="20"/>
        <v>0</v>
      </c>
      <c r="F159" s="203">
        <f t="shared" si="20"/>
        <v>0</v>
      </c>
      <c r="G159" s="203">
        <f t="shared" si="20"/>
        <v>0</v>
      </c>
    </row>
    <row r="160" spans="1:7" hidden="1" x14ac:dyDescent="0.2">
      <c r="A160" s="202" t="s">
        <v>75</v>
      </c>
      <c r="B160" s="203">
        <f t="shared" ref="B160:G160" si="21">IF(B158="Ander",B149,0)</f>
        <v>0</v>
      </c>
      <c r="C160" s="203">
        <f t="shared" si="21"/>
        <v>0</v>
      </c>
      <c r="D160" s="203">
        <f t="shared" si="21"/>
        <v>0</v>
      </c>
      <c r="E160" s="203">
        <f t="shared" si="21"/>
        <v>0</v>
      </c>
      <c r="F160" s="203">
        <f t="shared" si="21"/>
        <v>0</v>
      </c>
      <c r="G160" s="203">
        <f t="shared" si="21"/>
        <v>0</v>
      </c>
    </row>
    <row r="161" spans="1:7" ht="15" hidden="1" x14ac:dyDescent="0.25">
      <c r="A161" s="202"/>
      <c r="B161" s="203"/>
      <c r="C161" s="203"/>
      <c r="D161" s="203"/>
      <c r="E161" s="203"/>
      <c r="F161" s="203"/>
      <c r="G161" s="205" t="s">
        <v>0</v>
      </c>
    </row>
    <row r="162" spans="1:7" ht="15" hidden="1" x14ac:dyDescent="0.25">
      <c r="A162" s="202"/>
      <c r="B162" s="203"/>
      <c r="C162" s="203"/>
      <c r="D162" s="203"/>
      <c r="E162" s="203"/>
      <c r="F162" s="203" t="s">
        <v>73</v>
      </c>
      <c r="G162" s="205">
        <f>SUM(B159:G159)</f>
        <v>0</v>
      </c>
    </row>
    <row r="163" spans="1:7" ht="15" hidden="1" x14ac:dyDescent="0.25">
      <c r="A163" s="202"/>
      <c r="B163" s="203"/>
      <c r="C163" s="203"/>
      <c r="D163" s="203"/>
      <c r="E163" s="203"/>
      <c r="F163" s="203" t="s">
        <v>67</v>
      </c>
      <c r="G163" s="205">
        <f>SUM(B160:G160)</f>
        <v>0</v>
      </c>
    </row>
    <row r="164" spans="1:7" hidden="1" x14ac:dyDescent="0.2"/>
    <row r="165" spans="1:7" ht="18" x14ac:dyDescent="0.25">
      <c r="A165" s="247" t="s">
        <v>173</v>
      </c>
      <c r="B165" s="324">
        <f>F159+G134+G106+G78+G50</f>
        <v>0</v>
      </c>
      <c r="C165" s="325"/>
      <c r="D165" s="325"/>
      <c r="E165" s="325"/>
      <c r="F165" s="325"/>
      <c r="G165" s="326"/>
    </row>
    <row r="167" spans="1:7" x14ac:dyDescent="0.2">
      <c r="B167" s="190">
        <f>+B139</f>
        <v>0</v>
      </c>
      <c r="C167" s="190">
        <f t="shared" ref="C167:G167" si="22">+C139</f>
        <v>0</v>
      </c>
      <c r="D167" s="190">
        <f t="shared" si="22"/>
        <v>0</v>
      </c>
      <c r="E167" s="190">
        <f t="shared" si="22"/>
        <v>0</v>
      </c>
      <c r="F167" s="190">
        <f t="shared" si="22"/>
        <v>0</v>
      </c>
      <c r="G167" s="190">
        <f t="shared" si="22"/>
        <v>0</v>
      </c>
    </row>
    <row r="171" spans="1:7" x14ac:dyDescent="0.2">
      <c r="G171" s="266" t="s">
        <v>439</v>
      </c>
    </row>
    <row r="172" spans="1:7" ht="6.75" customHeight="1" x14ac:dyDescent="0.2">
      <c r="A172" s="181"/>
      <c r="B172" s="208"/>
      <c r="C172" s="208"/>
      <c r="D172" s="208"/>
      <c r="E172" s="208"/>
      <c r="F172" s="208"/>
      <c r="G172" s="208"/>
    </row>
  </sheetData>
  <mergeCells count="42">
    <mergeCell ref="A7:B7"/>
    <mergeCell ref="A2:C2"/>
    <mergeCell ref="A3:B3"/>
    <mergeCell ref="A4:B4"/>
    <mergeCell ref="A5:B5"/>
    <mergeCell ref="A6:B6"/>
    <mergeCell ref="A53:G53"/>
    <mergeCell ref="A8:B8"/>
    <mergeCell ref="A9:B9"/>
    <mergeCell ref="A10:B10"/>
    <mergeCell ref="A20:G20"/>
    <mergeCell ref="C23:D23"/>
    <mergeCell ref="C24:D24"/>
    <mergeCell ref="A26:A27"/>
    <mergeCell ref="B26:E26"/>
    <mergeCell ref="F26:G26"/>
    <mergeCell ref="B33:G33"/>
    <mergeCell ref="B38:G38"/>
    <mergeCell ref="A54:A55"/>
    <mergeCell ref="B54:E54"/>
    <mergeCell ref="F54:G54"/>
    <mergeCell ref="B61:G61"/>
    <mergeCell ref="B66:G66"/>
    <mergeCell ref="B150:G150"/>
    <mergeCell ref="B165:G165"/>
    <mergeCell ref="A110:A111"/>
    <mergeCell ref="B110:E110"/>
    <mergeCell ref="F110:G110"/>
    <mergeCell ref="B117:G117"/>
    <mergeCell ref="B122:G122"/>
    <mergeCell ref="A137:G137"/>
    <mergeCell ref="A81:G81"/>
    <mergeCell ref="A138:A139"/>
    <mergeCell ref="B138:D138"/>
    <mergeCell ref="E138:G138"/>
    <mergeCell ref="B145:G145"/>
    <mergeCell ref="A82:A83"/>
    <mergeCell ref="B82:E82"/>
    <mergeCell ref="F82:G82"/>
    <mergeCell ref="B89:G89"/>
    <mergeCell ref="B94:G94"/>
    <mergeCell ref="A109:G109"/>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Produklys!$A$28:$A$33</xm:f>
          </x14:formula1>
          <xm:sqref>B27:E27</xm:sqref>
        </x14:dataValidation>
        <x14:dataValidation type="list" allowBlank="1" showInputMessage="1" showErrorMessage="1">
          <x14:formula1>
            <xm:f>Produklys!$E$29:$E$49</xm:f>
          </x14:formula1>
          <xm:sqref>B55:E55</xm:sqref>
        </x14:dataValidation>
        <x14:dataValidation type="list" allowBlank="1" showInputMessage="1" showErrorMessage="1">
          <x14:formula1>
            <xm:f>Produklys!$E$28:$E$49</xm:f>
          </x14:formula1>
          <xm:sqref>B83:E83</xm:sqref>
        </x14:dataValidation>
        <x14:dataValidation type="list" allowBlank="1" showInputMessage="1" showErrorMessage="1">
          <x14:formula1>
            <xm:f>Produklys!$G$28:$G$53</xm:f>
          </x14:formula1>
          <xm:sqref>B111:E111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251</vt:i4>
      </vt:variant>
    </vt:vector>
  </HeadingPairs>
  <TitlesOfParts>
    <vt:vector size="278" baseType="lpstr">
      <vt:lpstr>Plaasinligting</vt:lpstr>
      <vt:lpstr>Mielies</vt:lpstr>
      <vt:lpstr>Mielies GT</vt:lpstr>
      <vt:lpstr>Sonneblom</vt:lpstr>
      <vt:lpstr>Soja GT</vt:lpstr>
      <vt:lpstr>Grondbone</vt:lpstr>
      <vt:lpstr>Graansorghum</vt:lpstr>
      <vt:lpstr>Droëbone</vt:lpstr>
      <vt:lpstr>Oorlê</vt:lpstr>
      <vt:lpstr>Opsomming &amp; verskansing</vt:lpstr>
      <vt:lpstr>Ooreenkoms</vt:lpstr>
      <vt:lpstr>epos inligting aan Syngenta</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_options1</vt:lpstr>
      <vt:lpstr>_options10</vt:lpstr>
      <vt:lpstr>_options100</vt:lpstr>
      <vt:lpstr>_options101</vt:lpstr>
      <vt:lpstr>_options102</vt:lpstr>
      <vt:lpstr>_options103</vt:lpstr>
      <vt:lpstr>_options104</vt:lpstr>
      <vt:lpstr>_options105</vt:lpstr>
      <vt:lpstr>_options106</vt:lpstr>
      <vt:lpstr>_options107</vt:lpstr>
      <vt:lpstr>_options108</vt:lpstr>
      <vt:lpstr>_options109</vt:lpstr>
      <vt:lpstr>_options11</vt:lpstr>
      <vt:lpstr>_options110</vt:lpstr>
      <vt:lpstr>_options111</vt:lpstr>
      <vt:lpstr>_options112</vt:lpstr>
      <vt:lpstr>_options113</vt:lpstr>
      <vt:lpstr>_options114</vt:lpstr>
      <vt:lpstr>_options115</vt:lpstr>
      <vt:lpstr>_options116</vt:lpstr>
      <vt:lpstr>_options117</vt:lpstr>
      <vt:lpstr>_options118</vt:lpstr>
      <vt:lpstr>_options119</vt:lpstr>
      <vt:lpstr>_options12</vt:lpstr>
      <vt:lpstr>_options120</vt:lpstr>
      <vt:lpstr>_options121</vt:lpstr>
      <vt:lpstr>_options122</vt:lpstr>
      <vt:lpstr>_options123</vt:lpstr>
      <vt:lpstr>_options124</vt:lpstr>
      <vt:lpstr>_options125</vt:lpstr>
      <vt:lpstr>_options126</vt:lpstr>
      <vt:lpstr>_options127</vt:lpstr>
      <vt:lpstr>_options128</vt:lpstr>
      <vt:lpstr>_options129</vt:lpstr>
      <vt:lpstr>_options13</vt:lpstr>
      <vt:lpstr>_options130</vt:lpstr>
      <vt:lpstr>_options131</vt:lpstr>
      <vt:lpstr>_options132</vt:lpstr>
      <vt:lpstr>_options133</vt:lpstr>
      <vt:lpstr>_options134</vt:lpstr>
      <vt:lpstr>_options135</vt:lpstr>
      <vt:lpstr>_options136</vt:lpstr>
      <vt:lpstr>_options137</vt:lpstr>
      <vt:lpstr>_options138</vt:lpstr>
      <vt:lpstr>_options139</vt:lpstr>
      <vt:lpstr>_options14</vt:lpstr>
      <vt:lpstr>_options140</vt:lpstr>
      <vt:lpstr>_options141</vt:lpstr>
      <vt:lpstr>_options142</vt:lpstr>
      <vt:lpstr>_options143</vt:lpstr>
      <vt:lpstr>_options144</vt:lpstr>
      <vt:lpstr>_options145</vt:lpstr>
      <vt:lpstr>_options146</vt:lpstr>
      <vt:lpstr>_options147</vt:lpstr>
      <vt:lpstr>_options148</vt:lpstr>
      <vt:lpstr>_options149</vt:lpstr>
      <vt:lpstr>_options15</vt:lpstr>
      <vt:lpstr>_options150</vt:lpstr>
      <vt:lpstr>_options151</vt:lpstr>
      <vt:lpstr>_options152</vt:lpstr>
      <vt:lpstr>_options153</vt:lpstr>
      <vt:lpstr>_options154</vt:lpstr>
      <vt:lpstr>_options155</vt:lpstr>
      <vt:lpstr>_options156</vt:lpstr>
      <vt:lpstr>_options157</vt:lpstr>
      <vt:lpstr>_options158</vt:lpstr>
      <vt:lpstr>_options159</vt:lpstr>
      <vt:lpstr>_options16</vt:lpstr>
      <vt:lpstr>_options160</vt:lpstr>
      <vt:lpstr>_options161</vt:lpstr>
      <vt:lpstr>_options162</vt:lpstr>
      <vt:lpstr>_options163</vt:lpstr>
      <vt:lpstr>_options164</vt:lpstr>
      <vt:lpstr>_options165</vt:lpstr>
      <vt:lpstr>_options166</vt:lpstr>
      <vt:lpstr>_options167</vt:lpstr>
      <vt:lpstr>_options168</vt:lpstr>
      <vt:lpstr>_options169</vt:lpstr>
      <vt:lpstr>_options17</vt:lpstr>
      <vt:lpstr>_options170</vt:lpstr>
      <vt:lpstr>_options171</vt:lpstr>
      <vt:lpstr>_options172</vt:lpstr>
      <vt:lpstr>_options173</vt:lpstr>
      <vt:lpstr>_options174</vt:lpstr>
      <vt:lpstr>_options175</vt:lpstr>
      <vt:lpstr>_options176</vt:lpstr>
      <vt:lpstr>_options177</vt:lpstr>
      <vt:lpstr>_options178</vt:lpstr>
      <vt:lpstr>_options179</vt:lpstr>
      <vt:lpstr>_options18</vt:lpstr>
      <vt:lpstr>_options180</vt:lpstr>
      <vt:lpstr>_options181</vt:lpstr>
      <vt:lpstr>_options182</vt:lpstr>
      <vt:lpstr>_options183</vt:lpstr>
      <vt:lpstr>_options184</vt:lpstr>
      <vt:lpstr>_options185</vt:lpstr>
      <vt:lpstr>_options186</vt:lpstr>
      <vt:lpstr>_options187</vt:lpstr>
      <vt:lpstr>_options188</vt:lpstr>
      <vt:lpstr>_options189</vt:lpstr>
      <vt:lpstr>_options19</vt:lpstr>
      <vt:lpstr>_options190</vt:lpstr>
      <vt:lpstr>_options191</vt:lpstr>
      <vt:lpstr>_options192</vt:lpstr>
      <vt:lpstr>_options193</vt:lpstr>
      <vt:lpstr>_options194</vt:lpstr>
      <vt:lpstr>_options195</vt:lpstr>
      <vt:lpstr>_options196</vt:lpstr>
      <vt:lpstr>_options197</vt:lpstr>
      <vt:lpstr>_options198</vt:lpstr>
      <vt:lpstr>_options199</vt:lpstr>
      <vt:lpstr>_options2</vt:lpstr>
      <vt:lpstr>_options20</vt:lpstr>
      <vt:lpstr>_options200</vt:lpstr>
      <vt:lpstr>_options201</vt:lpstr>
      <vt:lpstr>_options202</vt:lpstr>
      <vt:lpstr>_options203</vt:lpstr>
      <vt:lpstr>_options204</vt:lpstr>
      <vt:lpstr>_options205</vt:lpstr>
      <vt:lpstr>_options206</vt:lpstr>
      <vt:lpstr>_options207</vt:lpstr>
      <vt:lpstr>_options208</vt:lpstr>
      <vt:lpstr>_options209</vt:lpstr>
      <vt:lpstr>_options21</vt:lpstr>
      <vt:lpstr>_options210</vt:lpstr>
      <vt:lpstr>_options211</vt:lpstr>
      <vt:lpstr>_options212</vt:lpstr>
      <vt:lpstr>_options213</vt:lpstr>
      <vt:lpstr>_options214</vt:lpstr>
      <vt:lpstr>_options215</vt:lpstr>
      <vt:lpstr>_options216</vt:lpstr>
      <vt:lpstr>_options217</vt:lpstr>
      <vt:lpstr>_options218</vt:lpstr>
      <vt:lpstr>_options219</vt:lpstr>
      <vt:lpstr>_options22</vt:lpstr>
      <vt:lpstr>_options220</vt:lpstr>
      <vt:lpstr>_options221</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_options76</vt:lpstr>
      <vt:lpstr>_options77</vt:lpstr>
      <vt:lpstr>_options78</vt:lpstr>
      <vt:lpstr>_options79</vt:lpstr>
      <vt:lpstr>_options8</vt:lpstr>
      <vt:lpstr>_options80</vt:lpstr>
      <vt:lpstr>_options81</vt:lpstr>
      <vt:lpstr>_options82</vt:lpstr>
      <vt:lpstr>_options83</vt:lpstr>
      <vt:lpstr>_options84</vt:lpstr>
      <vt:lpstr>_options85</vt:lpstr>
      <vt:lpstr>_options86</vt:lpstr>
      <vt:lpstr>_options87</vt:lpstr>
      <vt:lpstr>_options88</vt:lpstr>
      <vt:lpstr>_options89</vt:lpstr>
      <vt:lpstr>_options9</vt:lpstr>
      <vt:lpstr>_options90</vt:lpstr>
      <vt:lpstr>_options91</vt:lpstr>
      <vt:lpstr>_options92</vt:lpstr>
      <vt:lpstr>_options93</vt:lpstr>
      <vt:lpstr>_options94</vt:lpstr>
      <vt:lpstr>_options95</vt:lpstr>
      <vt:lpstr>_options96</vt:lpstr>
      <vt:lpstr>_options97</vt:lpstr>
      <vt:lpstr>_options98</vt:lpstr>
      <vt:lpstr>_options99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'Ander 1'!Print_Area</vt:lpstr>
      <vt:lpstr>'Ander 2'!Print_Area</vt:lpstr>
      <vt:lpstr>'Ander 3'!Print_Area</vt:lpstr>
      <vt:lpstr>'Ander 4'!Print_Area</vt:lpstr>
      <vt:lpstr>'Ander 5'!Print_Area</vt:lpstr>
      <vt:lpstr>Opsomming!Print_Area</vt:lpstr>
      <vt:lpstr>'Opsomming &amp; verskansing'!Print_Area</vt:lpstr>
      <vt:lpstr>'Sojas 1'!Print_Area</vt:lpstr>
      <vt:lpstr>'Sojas 2'!Print_Area</vt:lpstr>
      <vt:lpstr>'Sojas 3'!Print_Area</vt:lpstr>
      <vt:lpstr>'Sonneblom 1'!Print_Area</vt:lpstr>
      <vt:lpstr>'Sonneblom 2'!Print_Area</vt:lpstr>
      <vt:lpstr>'Sonneblom 3'!Print_Area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2013-08-24T15:56:01Z</dcterms:modified>
</cp:coreProperties>
</file>