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customProperty4.bin" ContentType="application/vnd.openxmlformats-officedocument.spreadsheetml.customProperty"/>
  <Override PartName="/xl/drawings/drawing4.xml" ContentType="application/vnd.openxmlformats-officedocument.drawing+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ustomProperty7.bin" ContentType="application/vnd.openxmlformats-officedocument.spreadsheetml.customProperty"/>
  <Override PartName="/xl/drawings/drawing7.xml" ContentType="application/vnd.openxmlformats-officedocument.drawing+xml"/>
  <Override PartName="/xl/customProperty8.bin" ContentType="application/vnd.openxmlformats-officedocument.spreadsheetml.customProperty"/>
  <Override PartName="/xl/drawings/drawing8.xml" ContentType="application/vnd.openxmlformats-officedocument.drawing+xml"/>
  <Override PartName="/xl/customProperty9.bin" ContentType="application/vnd.openxmlformats-officedocument.spreadsheetml.customProperty"/>
  <Override PartName="/xl/drawings/drawing9.xml" ContentType="application/vnd.openxmlformats-officedocument.drawing+xml"/>
  <Override PartName="/xl/customProperty10.bin" ContentType="application/vnd.openxmlformats-officedocument.spreadsheetml.customProperty"/>
  <Override PartName="/xl/drawings/drawing10.xml" ContentType="application/vnd.openxmlformats-officedocument.drawing+xml"/>
  <Override PartName="/xl/customProperty11.bin" ContentType="application/vnd.openxmlformats-officedocument.spreadsheetml.customProperty"/>
  <Override PartName="/xl/drawings/drawing11.xml" ContentType="application/vnd.openxmlformats-officedocument.drawing+xml"/>
  <Override PartName="/xl/customProperty12.bin" ContentType="application/vnd.openxmlformats-officedocument.spreadsheetml.customProperty"/>
  <Override PartName="/xl/drawings/drawing12.xml" ContentType="application/vnd.openxmlformats-officedocument.drawing+xml"/>
  <Override PartName="/xl/customProperty13.bin" ContentType="application/vnd.openxmlformats-officedocument.spreadsheetml.customProperty"/>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ustomProperty14.bin" ContentType="application/vnd.openxmlformats-officedocument.spreadsheetml.customProperty"/>
  <Override PartName="/xl/customProperty15.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5" yWindow="15" windowWidth="12210" windowHeight="12360" tabRatio="904" activeTab="11"/>
  </bookViews>
  <sheets>
    <sheet name="Plaasinligting" sheetId="42" r:id="rId1"/>
    <sheet name="Saadbehandeling" sheetId="52" r:id="rId2"/>
    <sheet name="Mielies" sheetId="36" r:id="rId3"/>
    <sheet name="Mielies GT" sheetId="68" r:id="rId4"/>
    <sheet name="Sonneblom" sheetId="69" r:id="rId5"/>
    <sheet name="Sojabone GT" sheetId="70" r:id="rId6"/>
    <sheet name="Grondbone" sheetId="71" r:id="rId7"/>
    <sheet name="Graansorghum" sheetId="72" r:id="rId8"/>
    <sheet name="Droëbone" sheetId="73" r:id="rId9"/>
    <sheet name="Oorlê" sheetId="66" r:id="rId10"/>
    <sheet name="AgriSafe opsomming" sheetId="37" r:id="rId11"/>
    <sheet name="Ooreenkoms" sheetId="67" r:id="rId12"/>
    <sheet name="Agreement" sheetId="43" state="hidden" r:id="rId13"/>
    <sheet name="Sojas 1" sheetId="14" state="hidden" r:id="rId14"/>
    <sheet name="Sojas 2" sheetId="23" state="hidden" r:id="rId15"/>
    <sheet name="Sojas 3" sheetId="24" state="hidden" r:id="rId16"/>
    <sheet name="Sonneblom 1" sheetId="25" state="hidden" r:id="rId17"/>
    <sheet name="Sonneblom 2" sheetId="26" state="hidden" r:id="rId18"/>
    <sheet name="Sonneblom 3" sheetId="27" state="hidden" r:id="rId19"/>
    <sheet name="Ander 1" sheetId="28" state="hidden" r:id="rId20"/>
    <sheet name="Ander 2" sheetId="29" state="hidden" r:id="rId21"/>
    <sheet name="Ander 3" sheetId="30" state="hidden" r:id="rId22"/>
    <sheet name="Ander 4" sheetId="31" state="hidden" r:id="rId23"/>
    <sheet name="Ander 5" sheetId="32" state="hidden" r:id="rId24"/>
    <sheet name="Opsomming" sheetId="9" state="hidden" r:id="rId25"/>
    <sheet name="List of products (old)" sheetId="4" state="hidden" r:id="rId26"/>
    <sheet name="VLOOKUPS" sheetId="5" r:id="rId27"/>
    <sheet name="Produklys" sheetId="33" r:id="rId28"/>
    <sheet name="_SSC" sheetId="38" state="veryHidden" r:id="rId29"/>
    <sheet name="_Options" sheetId="41" state="veryHidden" r:id="rId30"/>
  </sheets>
  <definedNames>
    <definedName name="_Ctrl_1" localSheetId="8" hidden="1">Droëbone!$C$27</definedName>
    <definedName name="_Ctrl_1" localSheetId="7" hidden="1">Graansorghum!$C$27</definedName>
    <definedName name="_Ctrl_1" localSheetId="6" hidden="1">Grondbone!$C$27</definedName>
    <definedName name="_Ctrl_1" localSheetId="3" hidden="1">'Mielies GT'!$C$27</definedName>
    <definedName name="_Ctrl_1" localSheetId="9" hidden="1">Oorlê!$C$27</definedName>
    <definedName name="_Ctrl_1" localSheetId="1" hidden="1">Saadbehandeling!$C$27</definedName>
    <definedName name="_Ctrl_1" localSheetId="5" hidden="1">'Sojabone GT'!$C$27</definedName>
    <definedName name="_Ctrl_1" localSheetId="4" hidden="1">Sonneblom!$C$27</definedName>
    <definedName name="_Ctrl_1" hidden="1">Mielies!$C$27</definedName>
    <definedName name="_Ctrl_10" localSheetId="8" hidden="1">#REF!</definedName>
    <definedName name="_Ctrl_10" localSheetId="7" hidden="1">#REF!</definedName>
    <definedName name="_Ctrl_10" localSheetId="6" hidden="1">#REF!</definedName>
    <definedName name="_Ctrl_10" localSheetId="3" hidden="1">#REF!</definedName>
    <definedName name="_Ctrl_10" localSheetId="11" hidden="1">#REF!</definedName>
    <definedName name="_Ctrl_10" localSheetId="9" hidden="1">#REF!</definedName>
    <definedName name="_Ctrl_10" localSheetId="1" hidden="1">#REF!</definedName>
    <definedName name="_Ctrl_10" localSheetId="5" hidden="1">#REF!</definedName>
    <definedName name="_Ctrl_10" localSheetId="4" hidden="1">#REF!</definedName>
    <definedName name="_Ctrl_10" hidden="1">#REF!</definedName>
    <definedName name="_Ctrl_100" localSheetId="8" hidden="1">#REF!</definedName>
    <definedName name="_Ctrl_100" localSheetId="7" hidden="1">#REF!</definedName>
    <definedName name="_Ctrl_100" localSheetId="6" hidden="1">#REF!</definedName>
    <definedName name="_Ctrl_100" localSheetId="3" hidden="1">#REF!</definedName>
    <definedName name="_Ctrl_100" localSheetId="9" hidden="1">#REF!</definedName>
    <definedName name="_Ctrl_100" localSheetId="5" hidden="1">#REF!</definedName>
    <definedName name="_Ctrl_100" localSheetId="4" hidden="1">#REF!</definedName>
    <definedName name="_Ctrl_100" hidden="1">#REF!</definedName>
    <definedName name="_Ctrl_101" localSheetId="8" hidden="1">#REF!</definedName>
    <definedName name="_Ctrl_101" localSheetId="7" hidden="1">#REF!</definedName>
    <definedName name="_Ctrl_101" localSheetId="6" hidden="1">#REF!</definedName>
    <definedName name="_Ctrl_101" localSheetId="3" hidden="1">#REF!</definedName>
    <definedName name="_Ctrl_101" localSheetId="9" hidden="1">#REF!</definedName>
    <definedName name="_Ctrl_101" localSheetId="5" hidden="1">#REF!</definedName>
    <definedName name="_Ctrl_101" localSheetId="4" hidden="1">#REF!</definedName>
    <definedName name="_Ctrl_101" hidden="1">#REF!</definedName>
    <definedName name="_Ctrl_102" localSheetId="8" hidden="1">#REF!</definedName>
    <definedName name="_Ctrl_102" localSheetId="7" hidden="1">#REF!</definedName>
    <definedName name="_Ctrl_102" localSheetId="6" hidden="1">#REF!</definedName>
    <definedName name="_Ctrl_102" localSheetId="3" hidden="1">#REF!</definedName>
    <definedName name="_Ctrl_102" localSheetId="9" hidden="1">#REF!</definedName>
    <definedName name="_Ctrl_102" localSheetId="5" hidden="1">#REF!</definedName>
    <definedName name="_Ctrl_102" localSheetId="4" hidden="1">#REF!</definedName>
    <definedName name="_Ctrl_102" hidden="1">#REF!</definedName>
    <definedName name="_Ctrl_103" localSheetId="8" hidden="1">#REF!</definedName>
    <definedName name="_Ctrl_103" localSheetId="7" hidden="1">#REF!</definedName>
    <definedName name="_Ctrl_103" localSheetId="6" hidden="1">#REF!</definedName>
    <definedName name="_Ctrl_103" localSheetId="3" hidden="1">#REF!</definedName>
    <definedName name="_Ctrl_103" localSheetId="9" hidden="1">#REF!</definedName>
    <definedName name="_Ctrl_103" localSheetId="5" hidden="1">#REF!</definedName>
    <definedName name="_Ctrl_103" localSheetId="4" hidden="1">#REF!</definedName>
    <definedName name="_Ctrl_103" hidden="1">#REF!</definedName>
    <definedName name="_Ctrl_104" localSheetId="8" hidden="1">#REF!</definedName>
    <definedName name="_Ctrl_104" localSheetId="7" hidden="1">#REF!</definedName>
    <definedName name="_Ctrl_104" localSheetId="6" hidden="1">#REF!</definedName>
    <definedName name="_Ctrl_104" localSheetId="3" hidden="1">#REF!</definedName>
    <definedName name="_Ctrl_104" localSheetId="9" hidden="1">#REF!</definedName>
    <definedName name="_Ctrl_104" localSheetId="5" hidden="1">#REF!</definedName>
    <definedName name="_Ctrl_104" localSheetId="4" hidden="1">#REF!</definedName>
    <definedName name="_Ctrl_104" hidden="1">#REF!</definedName>
    <definedName name="_Ctrl_105" localSheetId="8" hidden="1">#REF!</definedName>
    <definedName name="_Ctrl_105" localSheetId="7" hidden="1">#REF!</definedName>
    <definedName name="_Ctrl_105" localSheetId="6" hidden="1">#REF!</definedName>
    <definedName name="_Ctrl_105" localSheetId="3" hidden="1">#REF!</definedName>
    <definedName name="_Ctrl_105" localSheetId="9" hidden="1">#REF!</definedName>
    <definedName name="_Ctrl_105" localSheetId="5" hidden="1">#REF!</definedName>
    <definedName name="_Ctrl_105" localSheetId="4" hidden="1">#REF!</definedName>
    <definedName name="_Ctrl_105" hidden="1">#REF!</definedName>
    <definedName name="_Ctrl_106" localSheetId="8" hidden="1">#REF!</definedName>
    <definedName name="_Ctrl_106" localSheetId="7" hidden="1">#REF!</definedName>
    <definedName name="_Ctrl_106" localSheetId="6" hidden="1">#REF!</definedName>
    <definedName name="_Ctrl_106" localSheetId="3" hidden="1">#REF!</definedName>
    <definedName name="_Ctrl_106" localSheetId="9" hidden="1">#REF!</definedName>
    <definedName name="_Ctrl_106" localSheetId="5" hidden="1">#REF!</definedName>
    <definedName name="_Ctrl_106" localSheetId="4" hidden="1">#REF!</definedName>
    <definedName name="_Ctrl_106" hidden="1">#REF!</definedName>
    <definedName name="_Ctrl_107" localSheetId="8" hidden="1">#REF!</definedName>
    <definedName name="_Ctrl_107" localSheetId="7" hidden="1">#REF!</definedName>
    <definedName name="_Ctrl_107" localSheetId="6" hidden="1">#REF!</definedName>
    <definedName name="_Ctrl_107" localSheetId="3" hidden="1">#REF!</definedName>
    <definedName name="_Ctrl_107" localSheetId="9" hidden="1">#REF!</definedName>
    <definedName name="_Ctrl_107" localSheetId="5" hidden="1">#REF!</definedName>
    <definedName name="_Ctrl_107" localSheetId="4" hidden="1">#REF!</definedName>
    <definedName name="_Ctrl_107" hidden="1">#REF!</definedName>
    <definedName name="_Ctrl_108" localSheetId="8" hidden="1">#REF!</definedName>
    <definedName name="_Ctrl_108" localSheetId="7" hidden="1">#REF!</definedName>
    <definedName name="_Ctrl_108" localSheetId="6" hidden="1">#REF!</definedName>
    <definedName name="_Ctrl_108" localSheetId="3" hidden="1">#REF!</definedName>
    <definedName name="_Ctrl_108" localSheetId="9" hidden="1">#REF!</definedName>
    <definedName name="_Ctrl_108" localSheetId="5" hidden="1">#REF!</definedName>
    <definedName name="_Ctrl_108" localSheetId="4" hidden="1">#REF!</definedName>
    <definedName name="_Ctrl_108" hidden="1">#REF!</definedName>
    <definedName name="_Ctrl_109" localSheetId="8" hidden="1">#REF!</definedName>
    <definedName name="_Ctrl_109" localSheetId="7" hidden="1">#REF!</definedName>
    <definedName name="_Ctrl_109" localSheetId="6" hidden="1">#REF!</definedName>
    <definedName name="_Ctrl_109" localSheetId="3" hidden="1">#REF!</definedName>
    <definedName name="_Ctrl_109" localSheetId="9" hidden="1">#REF!</definedName>
    <definedName name="_Ctrl_109" localSheetId="5" hidden="1">#REF!</definedName>
    <definedName name="_Ctrl_109" localSheetId="4" hidden="1">#REF!</definedName>
    <definedName name="_Ctrl_109" hidden="1">#REF!</definedName>
    <definedName name="_Ctrl_11" localSheetId="8" hidden="1">#REF!</definedName>
    <definedName name="_Ctrl_11" localSheetId="7" hidden="1">#REF!</definedName>
    <definedName name="_Ctrl_11" localSheetId="6" hidden="1">#REF!</definedName>
    <definedName name="_Ctrl_11" localSheetId="3" hidden="1">#REF!</definedName>
    <definedName name="_Ctrl_11" localSheetId="11" hidden="1">#REF!</definedName>
    <definedName name="_Ctrl_11" localSheetId="9" hidden="1">#REF!</definedName>
    <definedName name="_Ctrl_11" localSheetId="1" hidden="1">#REF!</definedName>
    <definedName name="_Ctrl_11" localSheetId="5" hidden="1">#REF!</definedName>
    <definedName name="_Ctrl_11" localSheetId="4" hidden="1">#REF!</definedName>
    <definedName name="_Ctrl_11" hidden="1">#REF!</definedName>
    <definedName name="_Ctrl_110" localSheetId="8" hidden="1">#REF!</definedName>
    <definedName name="_Ctrl_110" localSheetId="7" hidden="1">#REF!</definedName>
    <definedName name="_Ctrl_110" localSheetId="6" hidden="1">#REF!</definedName>
    <definedName name="_Ctrl_110" localSheetId="3" hidden="1">#REF!</definedName>
    <definedName name="_Ctrl_110" localSheetId="9" hidden="1">#REF!</definedName>
    <definedName name="_Ctrl_110" localSheetId="5" hidden="1">#REF!</definedName>
    <definedName name="_Ctrl_110" localSheetId="4" hidden="1">#REF!</definedName>
    <definedName name="_Ctrl_110" hidden="1">#REF!</definedName>
    <definedName name="_Ctrl_111" localSheetId="8" hidden="1">#REF!</definedName>
    <definedName name="_Ctrl_111" localSheetId="7" hidden="1">#REF!</definedName>
    <definedName name="_Ctrl_111" localSheetId="6" hidden="1">#REF!</definedName>
    <definedName name="_Ctrl_111" localSheetId="3" hidden="1">#REF!</definedName>
    <definedName name="_Ctrl_111" localSheetId="9" hidden="1">#REF!</definedName>
    <definedName name="_Ctrl_111" localSheetId="5" hidden="1">#REF!</definedName>
    <definedName name="_Ctrl_111" localSheetId="4" hidden="1">#REF!</definedName>
    <definedName name="_Ctrl_111" hidden="1">#REF!</definedName>
    <definedName name="_Ctrl_112" localSheetId="8" hidden="1">#REF!</definedName>
    <definedName name="_Ctrl_112" localSheetId="7" hidden="1">#REF!</definedName>
    <definedName name="_Ctrl_112" localSheetId="6" hidden="1">#REF!</definedName>
    <definedName name="_Ctrl_112" localSheetId="3" hidden="1">#REF!</definedName>
    <definedName name="_Ctrl_112" localSheetId="9" hidden="1">#REF!</definedName>
    <definedName name="_Ctrl_112" localSheetId="5" hidden="1">#REF!</definedName>
    <definedName name="_Ctrl_112" localSheetId="4" hidden="1">#REF!</definedName>
    <definedName name="_Ctrl_112" hidden="1">#REF!</definedName>
    <definedName name="_Ctrl_113" localSheetId="8" hidden="1">#REF!</definedName>
    <definedName name="_Ctrl_113" localSheetId="7" hidden="1">#REF!</definedName>
    <definedName name="_Ctrl_113" localSheetId="6" hidden="1">#REF!</definedName>
    <definedName name="_Ctrl_113" localSheetId="3" hidden="1">#REF!</definedName>
    <definedName name="_Ctrl_113" localSheetId="9" hidden="1">#REF!</definedName>
    <definedName name="_Ctrl_113" localSheetId="5" hidden="1">#REF!</definedName>
    <definedName name="_Ctrl_113" localSheetId="4" hidden="1">#REF!</definedName>
    <definedName name="_Ctrl_113" hidden="1">#REF!</definedName>
    <definedName name="_Ctrl_114" localSheetId="8" hidden="1">#REF!</definedName>
    <definedName name="_Ctrl_114" localSheetId="7" hidden="1">#REF!</definedName>
    <definedName name="_Ctrl_114" localSheetId="6" hidden="1">#REF!</definedName>
    <definedName name="_Ctrl_114" localSheetId="3" hidden="1">#REF!</definedName>
    <definedName name="_Ctrl_114" localSheetId="9" hidden="1">#REF!</definedName>
    <definedName name="_Ctrl_114" localSheetId="5" hidden="1">#REF!</definedName>
    <definedName name="_Ctrl_114" localSheetId="4" hidden="1">#REF!</definedName>
    <definedName name="_Ctrl_114" hidden="1">#REF!</definedName>
    <definedName name="_Ctrl_115" localSheetId="8" hidden="1">#REF!</definedName>
    <definedName name="_Ctrl_115" localSheetId="7" hidden="1">#REF!</definedName>
    <definedName name="_Ctrl_115" localSheetId="6" hidden="1">#REF!</definedName>
    <definedName name="_Ctrl_115" localSheetId="3" hidden="1">#REF!</definedName>
    <definedName name="_Ctrl_115" localSheetId="9" hidden="1">#REF!</definedName>
    <definedName name="_Ctrl_115" localSheetId="5" hidden="1">#REF!</definedName>
    <definedName name="_Ctrl_115" localSheetId="4" hidden="1">#REF!</definedName>
    <definedName name="_Ctrl_115" hidden="1">#REF!</definedName>
    <definedName name="_Ctrl_116" localSheetId="8" hidden="1">#REF!</definedName>
    <definedName name="_Ctrl_116" localSheetId="7" hidden="1">#REF!</definedName>
    <definedName name="_Ctrl_116" localSheetId="6" hidden="1">#REF!</definedName>
    <definedName name="_Ctrl_116" localSheetId="3" hidden="1">#REF!</definedName>
    <definedName name="_Ctrl_116" localSheetId="9" hidden="1">#REF!</definedName>
    <definedName name="_Ctrl_116" localSheetId="5" hidden="1">#REF!</definedName>
    <definedName name="_Ctrl_116" localSheetId="4" hidden="1">#REF!</definedName>
    <definedName name="_Ctrl_116" hidden="1">#REF!</definedName>
    <definedName name="_Ctrl_117" localSheetId="8" hidden="1">#REF!</definedName>
    <definedName name="_Ctrl_117" localSheetId="7" hidden="1">#REF!</definedName>
    <definedName name="_Ctrl_117" localSheetId="6" hidden="1">#REF!</definedName>
    <definedName name="_Ctrl_117" localSheetId="3" hidden="1">#REF!</definedName>
    <definedName name="_Ctrl_117" localSheetId="9" hidden="1">#REF!</definedName>
    <definedName name="_Ctrl_117" localSheetId="5" hidden="1">#REF!</definedName>
    <definedName name="_Ctrl_117" localSheetId="4" hidden="1">#REF!</definedName>
    <definedName name="_Ctrl_117" hidden="1">#REF!</definedName>
    <definedName name="_Ctrl_118" localSheetId="8" hidden="1">#REF!</definedName>
    <definedName name="_Ctrl_118" localSheetId="7" hidden="1">#REF!</definedName>
    <definedName name="_Ctrl_118" localSheetId="6" hidden="1">#REF!</definedName>
    <definedName name="_Ctrl_118" localSheetId="3" hidden="1">#REF!</definedName>
    <definedName name="_Ctrl_118" localSheetId="9" hidden="1">#REF!</definedName>
    <definedName name="_Ctrl_118" localSheetId="5" hidden="1">#REF!</definedName>
    <definedName name="_Ctrl_118" localSheetId="4" hidden="1">#REF!</definedName>
    <definedName name="_Ctrl_118" hidden="1">#REF!</definedName>
    <definedName name="_Ctrl_119" localSheetId="8" hidden="1">#REF!</definedName>
    <definedName name="_Ctrl_119" localSheetId="7" hidden="1">#REF!</definedName>
    <definedName name="_Ctrl_119" localSheetId="6" hidden="1">#REF!</definedName>
    <definedName name="_Ctrl_119" localSheetId="3" hidden="1">#REF!</definedName>
    <definedName name="_Ctrl_119" localSheetId="9" hidden="1">#REF!</definedName>
    <definedName name="_Ctrl_119" localSheetId="5" hidden="1">#REF!</definedName>
    <definedName name="_Ctrl_119" localSheetId="4" hidden="1">#REF!</definedName>
    <definedName name="_Ctrl_119" hidden="1">#REF!</definedName>
    <definedName name="_Ctrl_12" localSheetId="8" hidden="1">#REF!</definedName>
    <definedName name="_Ctrl_12" localSheetId="7" hidden="1">#REF!</definedName>
    <definedName name="_Ctrl_12" localSheetId="6" hidden="1">#REF!</definedName>
    <definedName name="_Ctrl_12" localSheetId="3" hidden="1">#REF!</definedName>
    <definedName name="_Ctrl_12" localSheetId="11" hidden="1">#REF!</definedName>
    <definedName name="_Ctrl_12" localSheetId="9" hidden="1">#REF!</definedName>
    <definedName name="_Ctrl_12" localSheetId="1" hidden="1">#REF!</definedName>
    <definedName name="_Ctrl_12" localSheetId="5" hidden="1">#REF!</definedName>
    <definedName name="_Ctrl_12" localSheetId="4" hidden="1">#REF!</definedName>
    <definedName name="_Ctrl_12" hidden="1">#REF!</definedName>
    <definedName name="_Ctrl_120" localSheetId="8" hidden="1">#REF!</definedName>
    <definedName name="_Ctrl_120" localSheetId="7" hidden="1">#REF!</definedName>
    <definedName name="_Ctrl_120" localSheetId="6" hidden="1">#REF!</definedName>
    <definedName name="_Ctrl_120" localSheetId="3" hidden="1">#REF!</definedName>
    <definedName name="_Ctrl_120" localSheetId="9" hidden="1">#REF!</definedName>
    <definedName name="_Ctrl_120" localSheetId="5" hidden="1">#REF!</definedName>
    <definedName name="_Ctrl_120" localSheetId="4" hidden="1">#REF!</definedName>
    <definedName name="_Ctrl_120" hidden="1">#REF!</definedName>
    <definedName name="_Ctrl_121" localSheetId="8" hidden="1">#REF!</definedName>
    <definedName name="_Ctrl_121" localSheetId="7" hidden="1">#REF!</definedName>
    <definedName name="_Ctrl_121" localSheetId="6" hidden="1">#REF!</definedName>
    <definedName name="_Ctrl_121" localSheetId="3" hidden="1">#REF!</definedName>
    <definedName name="_Ctrl_121" localSheetId="9" hidden="1">#REF!</definedName>
    <definedName name="_Ctrl_121" localSheetId="5" hidden="1">#REF!</definedName>
    <definedName name="_Ctrl_121" localSheetId="4" hidden="1">#REF!</definedName>
    <definedName name="_Ctrl_121" hidden="1">#REF!</definedName>
    <definedName name="_Ctrl_122" localSheetId="8" hidden="1">#REF!</definedName>
    <definedName name="_Ctrl_122" localSheetId="7" hidden="1">#REF!</definedName>
    <definedName name="_Ctrl_122" localSheetId="6" hidden="1">#REF!</definedName>
    <definedName name="_Ctrl_122" localSheetId="3" hidden="1">#REF!</definedName>
    <definedName name="_Ctrl_122" localSheetId="9" hidden="1">#REF!</definedName>
    <definedName name="_Ctrl_122" localSheetId="5" hidden="1">#REF!</definedName>
    <definedName name="_Ctrl_122" localSheetId="4" hidden="1">#REF!</definedName>
    <definedName name="_Ctrl_122" hidden="1">#REF!</definedName>
    <definedName name="_Ctrl_123" localSheetId="8" hidden="1">#REF!</definedName>
    <definedName name="_Ctrl_123" localSheetId="7" hidden="1">#REF!</definedName>
    <definedName name="_Ctrl_123" localSheetId="6" hidden="1">#REF!</definedName>
    <definedName name="_Ctrl_123" localSheetId="3" hidden="1">#REF!</definedName>
    <definedName name="_Ctrl_123" localSheetId="9" hidden="1">#REF!</definedName>
    <definedName name="_Ctrl_123" localSheetId="5" hidden="1">#REF!</definedName>
    <definedName name="_Ctrl_123" localSheetId="4" hidden="1">#REF!</definedName>
    <definedName name="_Ctrl_123" hidden="1">#REF!</definedName>
    <definedName name="_Ctrl_124" localSheetId="8" hidden="1">#REF!</definedName>
    <definedName name="_Ctrl_124" localSheetId="7" hidden="1">#REF!</definedName>
    <definedName name="_Ctrl_124" localSheetId="6" hidden="1">#REF!</definedName>
    <definedName name="_Ctrl_124" localSheetId="3" hidden="1">#REF!</definedName>
    <definedName name="_Ctrl_124" localSheetId="9" hidden="1">#REF!</definedName>
    <definedName name="_Ctrl_124" localSheetId="5" hidden="1">#REF!</definedName>
    <definedName name="_Ctrl_124" localSheetId="4" hidden="1">#REF!</definedName>
    <definedName name="_Ctrl_124" hidden="1">#REF!</definedName>
    <definedName name="_Ctrl_125" localSheetId="8" hidden="1">#REF!</definedName>
    <definedName name="_Ctrl_125" localSheetId="7" hidden="1">#REF!</definedName>
    <definedName name="_Ctrl_125" localSheetId="6" hidden="1">#REF!</definedName>
    <definedName name="_Ctrl_125" localSheetId="3" hidden="1">#REF!</definedName>
    <definedName name="_Ctrl_125" localSheetId="9" hidden="1">#REF!</definedName>
    <definedName name="_Ctrl_125" localSheetId="5" hidden="1">#REF!</definedName>
    <definedName name="_Ctrl_125" localSheetId="4" hidden="1">#REF!</definedName>
    <definedName name="_Ctrl_125" hidden="1">#REF!</definedName>
    <definedName name="_Ctrl_126" localSheetId="8" hidden="1">#REF!</definedName>
    <definedName name="_Ctrl_126" localSheetId="7" hidden="1">#REF!</definedName>
    <definedName name="_Ctrl_126" localSheetId="6" hidden="1">#REF!</definedName>
    <definedName name="_Ctrl_126" localSheetId="3" hidden="1">#REF!</definedName>
    <definedName name="_Ctrl_126" localSheetId="9" hidden="1">#REF!</definedName>
    <definedName name="_Ctrl_126" localSheetId="5" hidden="1">#REF!</definedName>
    <definedName name="_Ctrl_126" localSheetId="4" hidden="1">#REF!</definedName>
    <definedName name="_Ctrl_126" hidden="1">#REF!</definedName>
    <definedName name="_Ctrl_127" localSheetId="8" hidden="1">#REF!</definedName>
    <definedName name="_Ctrl_127" localSheetId="7" hidden="1">#REF!</definedName>
    <definedName name="_Ctrl_127" localSheetId="6" hidden="1">#REF!</definedName>
    <definedName name="_Ctrl_127" localSheetId="3" hidden="1">#REF!</definedName>
    <definedName name="_Ctrl_127" localSheetId="9" hidden="1">#REF!</definedName>
    <definedName name="_Ctrl_127" localSheetId="5" hidden="1">#REF!</definedName>
    <definedName name="_Ctrl_127" localSheetId="4" hidden="1">#REF!</definedName>
    <definedName name="_Ctrl_127" hidden="1">#REF!</definedName>
    <definedName name="_Ctrl_128" localSheetId="8" hidden="1">#REF!</definedName>
    <definedName name="_Ctrl_128" localSheetId="7" hidden="1">#REF!</definedName>
    <definedName name="_Ctrl_128" localSheetId="6" hidden="1">#REF!</definedName>
    <definedName name="_Ctrl_128" localSheetId="3" hidden="1">#REF!</definedName>
    <definedName name="_Ctrl_128" localSheetId="9" hidden="1">#REF!</definedName>
    <definedName name="_Ctrl_128" localSheetId="5" hidden="1">#REF!</definedName>
    <definedName name="_Ctrl_128" localSheetId="4" hidden="1">#REF!</definedName>
    <definedName name="_Ctrl_128" hidden="1">#REF!</definedName>
    <definedName name="_Ctrl_129" localSheetId="8" hidden="1">#REF!</definedName>
    <definedName name="_Ctrl_129" localSheetId="7" hidden="1">#REF!</definedName>
    <definedName name="_Ctrl_129" localSheetId="6" hidden="1">#REF!</definedName>
    <definedName name="_Ctrl_129" localSheetId="3" hidden="1">#REF!</definedName>
    <definedName name="_Ctrl_129" localSheetId="9" hidden="1">#REF!</definedName>
    <definedName name="_Ctrl_129" localSheetId="5" hidden="1">#REF!</definedName>
    <definedName name="_Ctrl_129" localSheetId="4" hidden="1">#REF!</definedName>
    <definedName name="_Ctrl_129" hidden="1">#REF!</definedName>
    <definedName name="_Ctrl_13" localSheetId="8" hidden="1">#REF!</definedName>
    <definedName name="_Ctrl_13" localSheetId="7" hidden="1">#REF!</definedName>
    <definedName name="_Ctrl_13" localSheetId="6" hidden="1">#REF!</definedName>
    <definedName name="_Ctrl_13" localSheetId="3" hidden="1">#REF!</definedName>
    <definedName name="_Ctrl_13" localSheetId="11" hidden="1">#REF!</definedName>
    <definedName name="_Ctrl_13" localSheetId="9" hidden="1">#REF!</definedName>
    <definedName name="_Ctrl_13" localSheetId="1" hidden="1">#REF!</definedName>
    <definedName name="_Ctrl_13" localSheetId="5" hidden="1">#REF!</definedName>
    <definedName name="_Ctrl_13" localSheetId="4" hidden="1">#REF!</definedName>
    <definedName name="_Ctrl_13" hidden="1">#REF!</definedName>
    <definedName name="_Ctrl_130" localSheetId="8" hidden="1">#REF!</definedName>
    <definedName name="_Ctrl_130" localSheetId="7" hidden="1">#REF!</definedName>
    <definedName name="_Ctrl_130" localSheetId="6" hidden="1">#REF!</definedName>
    <definedName name="_Ctrl_130" localSheetId="3" hidden="1">#REF!</definedName>
    <definedName name="_Ctrl_130" localSheetId="9" hidden="1">#REF!</definedName>
    <definedName name="_Ctrl_130" localSheetId="5" hidden="1">#REF!</definedName>
    <definedName name="_Ctrl_130" localSheetId="4" hidden="1">#REF!</definedName>
    <definedName name="_Ctrl_130" hidden="1">#REF!</definedName>
    <definedName name="_Ctrl_131" localSheetId="8" hidden="1">#REF!</definedName>
    <definedName name="_Ctrl_131" localSheetId="7" hidden="1">#REF!</definedName>
    <definedName name="_Ctrl_131" localSheetId="6" hidden="1">#REF!</definedName>
    <definedName name="_Ctrl_131" localSheetId="3" hidden="1">#REF!</definedName>
    <definedName name="_Ctrl_131" localSheetId="9" hidden="1">#REF!</definedName>
    <definedName name="_Ctrl_131" localSheetId="5" hidden="1">#REF!</definedName>
    <definedName name="_Ctrl_131" localSheetId="4" hidden="1">#REF!</definedName>
    <definedName name="_Ctrl_131" hidden="1">#REF!</definedName>
    <definedName name="_Ctrl_132" localSheetId="8" hidden="1">#REF!</definedName>
    <definedName name="_Ctrl_132" localSheetId="7" hidden="1">#REF!</definedName>
    <definedName name="_Ctrl_132" localSheetId="6" hidden="1">#REF!</definedName>
    <definedName name="_Ctrl_132" localSheetId="3" hidden="1">#REF!</definedName>
    <definedName name="_Ctrl_132" localSheetId="9" hidden="1">#REF!</definedName>
    <definedName name="_Ctrl_132" localSheetId="5" hidden="1">#REF!</definedName>
    <definedName name="_Ctrl_132" localSheetId="4" hidden="1">#REF!</definedName>
    <definedName name="_Ctrl_132" hidden="1">#REF!</definedName>
    <definedName name="_Ctrl_133" localSheetId="8" hidden="1">#REF!</definedName>
    <definedName name="_Ctrl_133" localSheetId="7" hidden="1">#REF!</definedName>
    <definedName name="_Ctrl_133" localSheetId="6" hidden="1">#REF!</definedName>
    <definedName name="_Ctrl_133" localSheetId="3" hidden="1">#REF!</definedName>
    <definedName name="_Ctrl_133" localSheetId="9" hidden="1">#REF!</definedName>
    <definedName name="_Ctrl_133" localSheetId="5" hidden="1">#REF!</definedName>
    <definedName name="_Ctrl_133" localSheetId="4" hidden="1">#REF!</definedName>
    <definedName name="_Ctrl_133" hidden="1">#REF!</definedName>
    <definedName name="_Ctrl_134" localSheetId="8" hidden="1">#REF!</definedName>
    <definedName name="_Ctrl_134" localSheetId="7" hidden="1">#REF!</definedName>
    <definedName name="_Ctrl_134" localSheetId="6" hidden="1">#REF!</definedName>
    <definedName name="_Ctrl_134" localSheetId="3" hidden="1">#REF!</definedName>
    <definedName name="_Ctrl_134" localSheetId="9" hidden="1">#REF!</definedName>
    <definedName name="_Ctrl_134" localSheetId="5" hidden="1">#REF!</definedName>
    <definedName name="_Ctrl_134" localSheetId="4" hidden="1">#REF!</definedName>
    <definedName name="_Ctrl_134" hidden="1">#REF!</definedName>
    <definedName name="_Ctrl_135" localSheetId="8" hidden="1">#REF!</definedName>
    <definedName name="_Ctrl_135" localSheetId="7" hidden="1">#REF!</definedName>
    <definedName name="_Ctrl_135" localSheetId="6" hidden="1">#REF!</definedName>
    <definedName name="_Ctrl_135" localSheetId="3" hidden="1">#REF!</definedName>
    <definedName name="_Ctrl_135" localSheetId="9" hidden="1">#REF!</definedName>
    <definedName name="_Ctrl_135" localSheetId="5" hidden="1">#REF!</definedName>
    <definedName name="_Ctrl_135" localSheetId="4" hidden="1">#REF!</definedName>
    <definedName name="_Ctrl_135" hidden="1">#REF!</definedName>
    <definedName name="_Ctrl_136" localSheetId="8" hidden="1">#REF!</definedName>
    <definedName name="_Ctrl_136" localSheetId="7" hidden="1">#REF!</definedName>
    <definedName name="_Ctrl_136" localSheetId="6" hidden="1">#REF!</definedName>
    <definedName name="_Ctrl_136" localSheetId="3" hidden="1">#REF!</definedName>
    <definedName name="_Ctrl_136" localSheetId="9" hidden="1">#REF!</definedName>
    <definedName name="_Ctrl_136" localSheetId="5" hidden="1">#REF!</definedName>
    <definedName name="_Ctrl_136" localSheetId="4" hidden="1">#REF!</definedName>
    <definedName name="_Ctrl_136" hidden="1">#REF!</definedName>
    <definedName name="_Ctrl_137" localSheetId="8" hidden="1">#REF!</definedName>
    <definedName name="_Ctrl_137" localSheetId="7" hidden="1">#REF!</definedName>
    <definedName name="_Ctrl_137" localSheetId="6" hidden="1">#REF!</definedName>
    <definedName name="_Ctrl_137" localSheetId="3" hidden="1">#REF!</definedName>
    <definedName name="_Ctrl_137" localSheetId="9" hidden="1">#REF!</definedName>
    <definedName name="_Ctrl_137" localSheetId="5" hidden="1">#REF!</definedName>
    <definedName name="_Ctrl_137" localSheetId="4" hidden="1">#REF!</definedName>
    <definedName name="_Ctrl_137" hidden="1">#REF!</definedName>
    <definedName name="_Ctrl_138" localSheetId="8" hidden="1">#REF!</definedName>
    <definedName name="_Ctrl_138" localSheetId="7" hidden="1">#REF!</definedName>
    <definedName name="_Ctrl_138" localSheetId="6" hidden="1">#REF!</definedName>
    <definedName name="_Ctrl_138" localSheetId="3" hidden="1">#REF!</definedName>
    <definedName name="_Ctrl_138" localSheetId="9" hidden="1">#REF!</definedName>
    <definedName name="_Ctrl_138" localSheetId="5" hidden="1">#REF!</definedName>
    <definedName name="_Ctrl_138" localSheetId="4" hidden="1">#REF!</definedName>
    <definedName name="_Ctrl_138" hidden="1">#REF!</definedName>
    <definedName name="_Ctrl_139" localSheetId="8" hidden="1">#REF!</definedName>
    <definedName name="_Ctrl_139" localSheetId="7" hidden="1">#REF!</definedName>
    <definedName name="_Ctrl_139" localSheetId="6" hidden="1">#REF!</definedName>
    <definedName name="_Ctrl_139" localSheetId="3" hidden="1">#REF!</definedName>
    <definedName name="_Ctrl_139" localSheetId="9" hidden="1">#REF!</definedName>
    <definedName name="_Ctrl_139" localSheetId="5" hidden="1">#REF!</definedName>
    <definedName name="_Ctrl_139" localSheetId="4" hidden="1">#REF!</definedName>
    <definedName name="_Ctrl_139" hidden="1">#REF!</definedName>
    <definedName name="_Ctrl_14" localSheetId="8" hidden="1">#REF!</definedName>
    <definedName name="_Ctrl_14" localSheetId="7" hidden="1">#REF!</definedName>
    <definedName name="_Ctrl_14" localSheetId="6" hidden="1">#REF!</definedName>
    <definedName name="_Ctrl_14" localSheetId="3" hidden="1">#REF!</definedName>
    <definedName name="_Ctrl_14" localSheetId="11" hidden="1">#REF!</definedName>
    <definedName name="_Ctrl_14" localSheetId="9" hidden="1">#REF!</definedName>
    <definedName name="_Ctrl_14" localSheetId="1" hidden="1">#REF!</definedName>
    <definedName name="_Ctrl_14" localSheetId="5" hidden="1">#REF!</definedName>
    <definedName name="_Ctrl_14" localSheetId="4" hidden="1">#REF!</definedName>
    <definedName name="_Ctrl_14" hidden="1">#REF!</definedName>
    <definedName name="_Ctrl_140" localSheetId="8" hidden="1">#REF!</definedName>
    <definedName name="_Ctrl_140" localSheetId="7" hidden="1">#REF!</definedName>
    <definedName name="_Ctrl_140" localSheetId="6" hidden="1">#REF!</definedName>
    <definedName name="_Ctrl_140" localSheetId="3" hidden="1">#REF!</definedName>
    <definedName name="_Ctrl_140" localSheetId="9" hidden="1">#REF!</definedName>
    <definedName name="_Ctrl_140" localSheetId="5" hidden="1">#REF!</definedName>
    <definedName name="_Ctrl_140" localSheetId="4" hidden="1">#REF!</definedName>
    <definedName name="_Ctrl_140" hidden="1">#REF!</definedName>
    <definedName name="_Ctrl_141" localSheetId="8" hidden="1">#REF!</definedName>
    <definedName name="_Ctrl_141" localSheetId="7" hidden="1">#REF!</definedName>
    <definedName name="_Ctrl_141" localSheetId="6" hidden="1">#REF!</definedName>
    <definedName name="_Ctrl_141" localSheetId="3" hidden="1">#REF!</definedName>
    <definedName name="_Ctrl_141" localSheetId="9" hidden="1">#REF!</definedName>
    <definedName name="_Ctrl_141" localSheetId="5" hidden="1">#REF!</definedName>
    <definedName name="_Ctrl_141" localSheetId="4" hidden="1">#REF!</definedName>
    <definedName name="_Ctrl_141" hidden="1">#REF!</definedName>
    <definedName name="_Ctrl_142" localSheetId="8" hidden="1">#REF!</definedName>
    <definedName name="_Ctrl_142" localSheetId="7" hidden="1">#REF!</definedName>
    <definedName name="_Ctrl_142" localSheetId="6" hidden="1">#REF!</definedName>
    <definedName name="_Ctrl_142" localSheetId="3" hidden="1">#REF!</definedName>
    <definedName name="_Ctrl_142" localSheetId="9" hidden="1">#REF!</definedName>
    <definedName name="_Ctrl_142" localSheetId="5" hidden="1">#REF!</definedName>
    <definedName name="_Ctrl_142" localSheetId="4" hidden="1">#REF!</definedName>
    <definedName name="_Ctrl_142" hidden="1">#REF!</definedName>
    <definedName name="_Ctrl_143" localSheetId="8" hidden="1">#REF!</definedName>
    <definedName name="_Ctrl_143" localSheetId="7" hidden="1">#REF!</definedName>
    <definedName name="_Ctrl_143" localSheetId="6" hidden="1">#REF!</definedName>
    <definedName name="_Ctrl_143" localSheetId="3" hidden="1">#REF!</definedName>
    <definedName name="_Ctrl_143" localSheetId="9" hidden="1">#REF!</definedName>
    <definedName name="_Ctrl_143" localSheetId="5" hidden="1">#REF!</definedName>
    <definedName name="_Ctrl_143" localSheetId="4" hidden="1">#REF!</definedName>
    <definedName name="_Ctrl_143" hidden="1">#REF!</definedName>
    <definedName name="_Ctrl_144" localSheetId="8" hidden="1">#REF!</definedName>
    <definedName name="_Ctrl_144" localSheetId="7" hidden="1">#REF!</definedName>
    <definedName name="_Ctrl_144" localSheetId="6" hidden="1">#REF!</definedName>
    <definedName name="_Ctrl_144" localSheetId="3" hidden="1">#REF!</definedName>
    <definedName name="_Ctrl_144" localSheetId="9" hidden="1">#REF!</definedName>
    <definedName name="_Ctrl_144" localSheetId="5" hidden="1">#REF!</definedName>
    <definedName name="_Ctrl_144" localSheetId="4" hidden="1">#REF!</definedName>
    <definedName name="_Ctrl_144" hidden="1">#REF!</definedName>
    <definedName name="_Ctrl_145" localSheetId="8" hidden="1">#REF!</definedName>
    <definedName name="_Ctrl_145" localSheetId="7" hidden="1">#REF!</definedName>
    <definedName name="_Ctrl_145" localSheetId="6" hidden="1">#REF!</definedName>
    <definedName name="_Ctrl_145" localSheetId="3" hidden="1">#REF!</definedName>
    <definedName name="_Ctrl_145" localSheetId="9" hidden="1">#REF!</definedName>
    <definedName name="_Ctrl_145" localSheetId="5" hidden="1">#REF!</definedName>
    <definedName name="_Ctrl_145" localSheetId="4" hidden="1">#REF!</definedName>
    <definedName name="_Ctrl_145" hidden="1">#REF!</definedName>
    <definedName name="_Ctrl_146" localSheetId="8" hidden="1">#REF!</definedName>
    <definedName name="_Ctrl_146" localSheetId="7" hidden="1">#REF!</definedName>
    <definedName name="_Ctrl_146" localSheetId="6" hidden="1">#REF!</definedName>
    <definedName name="_Ctrl_146" localSheetId="3" hidden="1">#REF!</definedName>
    <definedName name="_Ctrl_146" localSheetId="9" hidden="1">#REF!</definedName>
    <definedName name="_Ctrl_146" localSheetId="5" hidden="1">#REF!</definedName>
    <definedName name="_Ctrl_146" localSheetId="4" hidden="1">#REF!</definedName>
    <definedName name="_Ctrl_146" hidden="1">#REF!</definedName>
    <definedName name="_Ctrl_147" localSheetId="8" hidden="1">#REF!</definedName>
    <definedName name="_Ctrl_147" localSheetId="7" hidden="1">#REF!</definedName>
    <definedName name="_Ctrl_147" localSheetId="6" hidden="1">#REF!</definedName>
    <definedName name="_Ctrl_147" localSheetId="3" hidden="1">#REF!</definedName>
    <definedName name="_Ctrl_147" localSheetId="9" hidden="1">#REF!</definedName>
    <definedName name="_Ctrl_147" localSheetId="5" hidden="1">#REF!</definedName>
    <definedName name="_Ctrl_147" localSheetId="4" hidden="1">#REF!</definedName>
    <definedName name="_Ctrl_147" hidden="1">#REF!</definedName>
    <definedName name="_Ctrl_148" localSheetId="8" hidden="1">#REF!</definedName>
    <definedName name="_Ctrl_148" localSheetId="7" hidden="1">#REF!</definedName>
    <definedName name="_Ctrl_148" localSheetId="6" hidden="1">#REF!</definedName>
    <definedName name="_Ctrl_148" localSheetId="3" hidden="1">#REF!</definedName>
    <definedName name="_Ctrl_148" localSheetId="9" hidden="1">#REF!</definedName>
    <definedName name="_Ctrl_148" localSheetId="5" hidden="1">#REF!</definedName>
    <definedName name="_Ctrl_148" localSheetId="4" hidden="1">#REF!</definedName>
    <definedName name="_Ctrl_148" hidden="1">#REF!</definedName>
    <definedName name="_Ctrl_149" localSheetId="8" hidden="1">#REF!</definedName>
    <definedName name="_Ctrl_149" localSheetId="7" hidden="1">#REF!</definedName>
    <definedName name="_Ctrl_149" localSheetId="6" hidden="1">#REF!</definedName>
    <definedName name="_Ctrl_149" localSheetId="3" hidden="1">#REF!</definedName>
    <definedName name="_Ctrl_149" localSheetId="9" hidden="1">#REF!</definedName>
    <definedName name="_Ctrl_149" localSheetId="5" hidden="1">#REF!</definedName>
    <definedName name="_Ctrl_149" localSheetId="4" hidden="1">#REF!</definedName>
    <definedName name="_Ctrl_149" hidden="1">#REF!</definedName>
    <definedName name="_Ctrl_15" localSheetId="8" hidden="1">#REF!</definedName>
    <definedName name="_Ctrl_15" localSheetId="7" hidden="1">#REF!</definedName>
    <definedName name="_Ctrl_15" localSheetId="6" hidden="1">#REF!</definedName>
    <definedName name="_Ctrl_15" localSheetId="3" hidden="1">#REF!</definedName>
    <definedName name="_Ctrl_15" localSheetId="11" hidden="1">#REF!</definedName>
    <definedName name="_Ctrl_15" localSheetId="9" hidden="1">#REF!</definedName>
    <definedName name="_Ctrl_15" localSheetId="1" hidden="1">#REF!</definedName>
    <definedName name="_Ctrl_15" localSheetId="5" hidden="1">#REF!</definedName>
    <definedName name="_Ctrl_15" localSheetId="4" hidden="1">#REF!</definedName>
    <definedName name="_Ctrl_15" hidden="1">#REF!</definedName>
    <definedName name="_Ctrl_150" localSheetId="8" hidden="1">#REF!</definedName>
    <definedName name="_Ctrl_150" localSheetId="7" hidden="1">#REF!</definedName>
    <definedName name="_Ctrl_150" localSheetId="6" hidden="1">#REF!</definedName>
    <definedName name="_Ctrl_150" localSheetId="3" hidden="1">#REF!</definedName>
    <definedName name="_Ctrl_150" localSheetId="9" hidden="1">#REF!</definedName>
    <definedName name="_Ctrl_150" localSheetId="5" hidden="1">#REF!</definedName>
    <definedName name="_Ctrl_150" localSheetId="4" hidden="1">#REF!</definedName>
    <definedName name="_Ctrl_150" hidden="1">#REF!</definedName>
    <definedName name="_Ctrl_151" localSheetId="8" hidden="1">#REF!</definedName>
    <definedName name="_Ctrl_151" localSheetId="7" hidden="1">#REF!</definedName>
    <definedName name="_Ctrl_151" localSheetId="6" hidden="1">#REF!</definedName>
    <definedName name="_Ctrl_151" localSheetId="3" hidden="1">#REF!</definedName>
    <definedName name="_Ctrl_151" localSheetId="9" hidden="1">#REF!</definedName>
    <definedName name="_Ctrl_151" localSheetId="5" hidden="1">#REF!</definedName>
    <definedName name="_Ctrl_151" localSheetId="4" hidden="1">#REF!</definedName>
    <definedName name="_Ctrl_151" hidden="1">#REF!</definedName>
    <definedName name="_Ctrl_152" localSheetId="8" hidden="1">#REF!</definedName>
    <definedName name="_Ctrl_152" localSheetId="7" hidden="1">#REF!</definedName>
    <definedName name="_Ctrl_152" localSheetId="6" hidden="1">#REF!</definedName>
    <definedName name="_Ctrl_152" localSheetId="3" hidden="1">#REF!</definedName>
    <definedName name="_Ctrl_152" localSheetId="9" hidden="1">#REF!</definedName>
    <definedName name="_Ctrl_152" localSheetId="5" hidden="1">#REF!</definedName>
    <definedName name="_Ctrl_152" localSheetId="4" hidden="1">#REF!</definedName>
    <definedName name="_Ctrl_152" hidden="1">#REF!</definedName>
    <definedName name="_Ctrl_153" localSheetId="8" hidden="1">#REF!</definedName>
    <definedName name="_Ctrl_153" localSheetId="7" hidden="1">#REF!</definedName>
    <definedName name="_Ctrl_153" localSheetId="6" hidden="1">#REF!</definedName>
    <definedName name="_Ctrl_153" localSheetId="3" hidden="1">#REF!</definedName>
    <definedName name="_Ctrl_153" localSheetId="9" hidden="1">#REF!</definedName>
    <definedName name="_Ctrl_153" localSheetId="5" hidden="1">#REF!</definedName>
    <definedName name="_Ctrl_153" localSheetId="4" hidden="1">#REF!</definedName>
    <definedName name="_Ctrl_153" hidden="1">#REF!</definedName>
    <definedName name="_Ctrl_154" localSheetId="8" hidden="1">#REF!</definedName>
    <definedName name="_Ctrl_154" localSheetId="7" hidden="1">#REF!</definedName>
    <definedName name="_Ctrl_154" localSheetId="6" hidden="1">#REF!</definedName>
    <definedName name="_Ctrl_154" localSheetId="3" hidden="1">#REF!</definedName>
    <definedName name="_Ctrl_154" localSheetId="9" hidden="1">#REF!</definedName>
    <definedName name="_Ctrl_154" localSheetId="5" hidden="1">#REF!</definedName>
    <definedName name="_Ctrl_154" localSheetId="4" hidden="1">#REF!</definedName>
    <definedName name="_Ctrl_154" hidden="1">#REF!</definedName>
    <definedName name="_Ctrl_155" localSheetId="8" hidden="1">#REF!</definedName>
    <definedName name="_Ctrl_155" localSheetId="7" hidden="1">#REF!</definedName>
    <definedName name="_Ctrl_155" localSheetId="6" hidden="1">#REF!</definedName>
    <definedName name="_Ctrl_155" localSheetId="3" hidden="1">#REF!</definedName>
    <definedName name="_Ctrl_155" localSheetId="9" hidden="1">#REF!</definedName>
    <definedName name="_Ctrl_155" localSheetId="5" hidden="1">#REF!</definedName>
    <definedName name="_Ctrl_155" localSheetId="4" hidden="1">#REF!</definedName>
    <definedName name="_Ctrl_155" hidden="1">#REF!</definedName>
    <definedName name="_Ctrl_156" localSheetId="8" hidden="1">#REF!</definedName>
    <definedName name="_Ctrl_156" localSheetId="7" hidden="1">#REF!</definedName>
    <definedName name="_Ctrl_156" localSheetId="6" hidden="1">#REF!</definedName>
    <definedName name="_Ctrl_156" localSheetId="3" hidden="1">#REF!</definedName>
    <definedName name="_Ctrl_156" localSheetId="9" hidden="1">#REF!</definedName>
    <definedName name="_Ctrl_156" localSheetId="5" hidden="1">#REF!</definedName>
    <definedName name="_Ctrl_156" localSheetId="4" hidden="1">#REF!</definedName>
    <definedName name="_Ctrl_156" hidden="1">#REF!</definedName>
    <definedName name="_Ctrl_157" localSheetId="8" hidden="1">#REF!</definedName>
    <definedName name="_Ctrl_157" localSheetId="7" hidden="1">#REF!</definedName>
    <definedName name="_Ctrl_157" localSheetId="6" hidden="1">#REF!</definedName>
    <definedName name="_Ctrl_157" localSheetId="3" hidden="1">#REF!</definedName>
    <definedName name="_Ctrl_157" localSheetId="9" hidden="1">#REF!</definedName>
    <definedName name="_Ctrl_157" localSheetId="5" hidden="1">#REF!</definedName>
    <definedName name="_Ctrl_157" localSheetId="4" hidden="1">#REF!</definedName>
    <definedName name="_Ctrl_157" hidden="1">#REF!</definedName>
    <definedName name="_Ctrl_158" localSheetId="8" hidden="1">#REF!</definedName>
    <definedName name="_Ctrl_158" localSheetId="7" hidden="1">#REF!</definedName>
    <definedName name="_Ctrl_158" localSheetId="6" hidden="1">#REF!</definedName>
    <definedName name="_Ctrl_158" localSheetId="3" hidden="1">#REF!</definedName>
    <definedName name="_Ctrl_158" localSheetId="9" hidden="1">#REF!</definedName>
    <definedName name="_Ctrl_158" localSheetId="5" hidden="1">#REF!</definedName>
    <definedName name="_Ctrl_158" localSheetId="4" hidden="1">#REF!</definedName>
    <definedName name="_Ctrl_158" hidden="1">#REF!</definedName>
    <definedName name="_Ctrl_159" localSheetId="8" hidden="1">#REF!</definedName>
    <definedName name="_Ctrl_159" localSheetId="7" hidden="1">#REF!</definedName>
    <definedName name="_Ctrl_159" localSheetId="6" hidden="1">#REF!</definedName>
    <definedName name="_Ctrl_159" localSheetId="3" hidden="1">#REF!</definedName>
    <definedName name="_Ctrl_159" localSheetId="9" hidden="1">#REF!</definedName>
    <definedName name="_Ctrl_159" localSheetId="5" hidden="1">#REF!</definedName>
    <definedName name="_Ctrl_159" localSheetId="4" hidden="1">#REF!</definedName>
    <definedName name="_Ctrl_159" hidden="1">#REF!</definedName>
    <definedName name="_Ctrl_16" localSheetId="8" hidden="1">#REF!</definedName>
    <definedName name="_Ctrl_16" localSheetId="7" hidden="1">#REF!</definedName>
    <definedName name="_Ctrl_16" localSheetId="6" hidden="1">#REF!</definedName>
    <definedName name="_Ctrl_16" localSheetId="3" hidden="1">#REF!</definedName>
    <definedName name="_Ctrl_16" localSheetId="11" hidden="1">#REF!</definedName>
    <definedName name="_Ctrl_16" localSheetId="9" hidden="1">#REF!</definedName>
    <definedName name="_Ctrl_16" localSheetId="1" hidden="1">#REF!</definedName>
    <definedName name="_Ctrl_16" localSheetId="5" hidden="1">#REF!</definedName>
    <definedName name="_Ctrl_16" localSheetId="4" hidden="1">#REF!</definedName>
    <definedName name="_Ctrl_16" hidden="1">#REF!</definedName>
    <definedName name="_Ctrl_160" localSheetId="8" hidden="1">#REF!</definedName>
    <definedName name="_Ctrl_160" localSheetId="7" hidden="1">#REF!</definedName>
    <definedName name="_Ctrl_160" localSheetId="6" hidden="1">#REF!</definedName>
    <definedName name="_Ctrl_160" localSheetId="3" hidden="1">#REF!</definedName>
    <definedName name="_Ctrl_160" localSheetId="9" hidden="1">#REF!</definedName>
    <definedName name="_Ctrl_160" localSheetId="5" hidden="1">#REF!</definedName>
    <definedName name="_Ctrl_160" localSheetId="4" hidden="1">#REF!</definedName>
    <definedName name="_Ctrl_160" hidden="1">#REF!</definedName>
    <definedName name="_Ctrl_161" localSheetId="8" hidden="1">#REF!</definedName>
    <definedName name="_Ctrl_161" localSheetId="7" hidden="1">#REF!</definedName>
    <definedName name="_Ctrl_161" localSheetId="6" hidden="1">#REF!</definedName>
    <definedName name="_Ctrl_161" localSheetId="3" hidden="1">#REF!</definedName>
    <definedName name="_Ctrl_161" localSheetId="9" hidden="1">#REF!</definedName>
    <definedName name="_Ctrl_161" localSheetId="5" hidden="1">#REF!</definedName>
    <definedName name="_Ctrl_161" localSheetId="4" hidden="1">#REF!</definedName>
    <definedName name="_Ctrl_161" hidden="1">#REF!</definedName>
    <definedName name="_Ctrl_162" localSheetId="8" hidden="1">#REF!</definedName>
    <definedName name="_Ctrl_162" localSheetId="7" hidden="1">#REF!</definedName>
    <definedName name="_Ctrl_162" localSheetId="6" hidden="1">#REF!</definedName>
    <definedName name="_Ctrl_162" localSheetId="3" hidden="1">#REF!</definedName>
    <definedName name="_Ctrl_162" localSheetId="9" hidden="1">#REF!</definedName>
    <definedName name="_Ctrl_162" localSheetId="5" hidden="1">#REF!</definedName>
    <definedName name="_Ctrl_162" localSheetId="4" hidden="1">#REF!</definedName>
    <definedName name="_Ctrl_162" hidden="1">#REF!</definedName>
    <definedName name="_Ctrl_163" localSheetId="8" hidden="1">#REF!</definedName>
    <definedName name="_Ctrl_163" localSheetId="7" hidden="1">#REF!</definedName>
    <definedName name="_Ctrl_163" localSheetId="6" hidden="1">#REF!</definedName>
    <definedName name="_Ctrl_163" localSheetId="3" hidden="1">#REF!</definedName>
    <definedName name="_Ctrl_163" localSheetId="9" hidden="1">#REF!</definedName>
    <definedName name="_Ctrl_163" localSheetId="5" hidden="1">#REF!</definedName>
    <definedName name="_Ctrl_163" localSheetId="4" hidden="1">#REF!</definedName>
    <definedName name="_Ctrl_163" hidden="1">#REF!</definedName>
    <definedName name="_Ctrl_164" localSheetId="8" hidden="1">#REF!</definedName>
    <definedName name="_Ctrl_164" localSheetId="7" hidden="1">#REF!</definedName>
    <definedName name="_Ctrl_164" localSheetId="6" hidden="1">#REF!</definedName>
    <definedName name="_Ctrl_164" localSheetId="3" hidden="1">#REF!</definedName>
    <definedName name="_Ctrl_164" localSheetId="9" hidden="1">#REF!</definedName>
    <definedName name="_Ctrl_164" localSheetId="5" hidden="1">#REF!</definedName>
    <definedName name="_Ctrl_164" localSheetId="4" hidden="1">#REF!</definedName>
    <definedName name="_Ctrl_164" hidden="1">#REF!</definedName>
    <definedName name="_Ctrl_165" localSheetId="8" hidden="1">#REF!</definedName>
    <definedName name="_Ctrl_165" localSheetId="7" hidden="1">#REF!</definedName>
    <definedName name="_Ctrl_165" localSheetId="6" hidden="1">#REF!</definedName>
    <definedName name="_Ctrl_165" localSheetId="3" hidden="1">#REF!</definedName>
    <definedName name="_Ctrl_165" localSheetId="9" hidden="1">#REF!</definedName>
    <definedName name="_Ctrl_165" localSheetId="5" hidden="1">#REF!</definedName>
    <definedName name="_Ctrl_165" localSheetId="4" hidden="1">#REF!</definedName>
    <definedName name="_Ctrl_165" hidden="1">#REF!</definedName>
    <definedName name="_Ctrl_166" localSheetId="8" hidden="1">#REF!</definedName>
    <definedName name="_Ctrl_166" localSheetId="7" hidden="1">#REF!</definedName>
    <definedName name="_Ctrl_166" localSheetId="6" hidden="1">#REF!</definedName>
    <definedName name="_Ctrl_166" localSheetId="3" hidden="1">#REF!</definedName>
    <definedName name="_Ctrl_166" localSheetId="9" hidden="1">#REF!</definedName>
    <definedName name="_Ctrl_166" localSheetId="5" hidden="1">#REF!</definedName>
    <definedName name="_Ctrl_166" localSheetId="4" hidden="1">#REF!</definedName>
    <definedName name="_Ctrl_166" hidden="1">#REF!</definedName>
    <definedName name="_Ctrl_167" localSheetId="8" hidden="1">#REF!</definedName>
    <definedName name="_Ctrl_167" localSheetId="7" hidden="1">#REF!</definedName>
    <definedName name="_Ctrl_167" localSheetId="6" hidden="1">#REF!</definedName>
    <definedName name="_Ctrl_167" localSheetId="3" hidden="1">#REF!</definedName>
    <definedName name="_Ctrl_167" localSheetId="9" hidden="1">#REF!</definedName>
    <definedName name="_Ctrl_167" localSheetId="5" hidden="1">#REF!</definedName>
    <definedName name="_Ctrl_167" localSheetId="4" hidden="1">#REF!</definedName>
    <definedName name="_Ctrl_167" hidden="1">#REF!</definedName>
    <definedName name="_Ctrl_169" hidden="1">Plaasinligting!$E$35</definedName>
    <definedName name="_Ctrl_17" localSheetId="8" hidden="1">#REF!</definedName>
    <definedName name="_Ctrl_17" localSheetId="7" hidden="1">#REF!</definedName>
    <definedName name="_Ctrl_17" localSheetId="6" hidden="1">#REF!</definedName>
    <definedName name="_Ctrl_17" localSheetId="3" hidden="1">#REF!</definedName>
    <definedName name="_Ctrl_17" localSheetId="11" hidden="1">#REF!</definedName>
    <definedName name="_Ctrl_17" localSheetId="9" hidden="1">#REF!</definedName>
    <definedName name="_Ctrl_17" localSheetId="1" hidden="1">#REF!</definedName>
    <definedName name="_Ctrl_17" localSheetId="5" hidden="1">#REF!</definedName>
    <definedName name="_Ctrl_17" localSheetId="4" hidden="1">#REF!</definedName>
    <definedName name="_Ctrl_17" hidden="1">#REF!</definedName>
    <definedName name="_Ctrl_170" hidden="1">Plaasinligting!$H$60</definedName>
    <definedName name="_Ctrl_171" hidden="1">Ooreenkoms!$C$115</definedName>
    <definedName name="_Ctrl_172" hidden="1">Ooreenkoms!$C$116</definedName>
    <definedName name="_Ctrl_18" localSheetId="8" hidden="1">#REF!</definedName>
    <definedName name="_Ctrl_18" localSheetId="7" hidden="1">#REF!</definedName>
    <definedName name="_Ctrl_18" localSheetId="6" hidden="1">#REF!</definedName>
    <definedName name="_Ctrl_18" localSheetId="3" hidden="1">#REF!</definedName>
    <definedName name="_Ctrl_18" localSheetId="11" hidden="1">#REF!</definedName>
    <definedName name="_Ctrl_18" localSheetId="9" hidden="1">#REF!</definedName>
    <definedName name="_Ctrl_18" localSheetId="1" hidden="1">#REF!</definedName>
    <definedName name="_Ctrl_18" localSheetId="5" hidden="1">#REF!</definedName>
    <definedName name="_Ctrl_18" localSheetId="4" hidden="1">#REF!</definedName>
    <definedName name="_Ctrl_18" hidden="1">#REF!</definedName>
    <definedName name="_Ctrl_19" localSheetId="8" hidden="1">#REF!</definedName>
    <definedName name="_Ctrl_19" localSheetId="7" hidden="1">#REF!</definedName>
    <definedName name="_Ctrl_19" localSheetId="6" hidden="1">#REF!</definedName>
    <definedName name="_Ctrl_19" localSheetId="3" hidden="1">#REF!</definedName>
    <definedName name="_Ctrl_19" localSheetId="11" hidden="1">#REF!</definedName>
    <definedName name="_Ctrl_19" localSheetId="9" hidden="1">#REF!</definedName>
    <definedName name="_Ctrl_19" localSheetId="1" hidden="1">#REF!</definedName>
    <definedName name="_Ctrl_19" localSheetId="5" hidden="1">#REF!</definedName>
    <definedName name="_Ctrl_19" localSheetId="4" hidden="1">#REF!</definedName>
    <definedName name="_Ctrl_19" hidden="1">#REF!</definedName>
    <definedName name="_Ctrl_2" localSheetId="8" hidden="1">Droëbone!$B$55</definedName>
    <definedName name="_Ctrl_2" localSheetId="7" hidden="1">Graansorghum!$B$55</definedName>
    <definedName name="_Ctrl_2" localSheetId="6" hidden="1">Grondbone!$B$55</definedName>
    <definedName name="_Ctrl_2" localSheetId="3" hidden="1">'Mielies GT'!$B$55</definedName>
    <definedName name="_Ctrl_2" localSheetId="9" hidden="1">Oorlê!$B$55</definedName>
    <definedName name="_Ctrl_2" localSheetId="1" hidden="1">Saadbehandeling!$B$122</definedName>
    <definedName name="_Ctrl_2" localSheetId="5" hidden="1">'Sojabone GT'!$B$55</definedName>
    <definedName name="_Ctrl_2" localSheetId="4" hidden="1">Sonneblom!$B$55</definedName>
    <definedName name="_Ctrl_2" hidden="1">Mielies!$B$55</definedName>
    <definedName name="_Ctrl_20" localSheetId="8" hidden="1">#REF!</definedName>
    <definedName name="_Ctrl_20" localSheetId="7" hidden="1">#REF!</definedName>
    <definedName name="_Ctrl_20" localSheetId="6" hidden="1">#REF!</definedName>
    <definedName name="_Ctrl_20" localSheetId="3" hidden="1">#REF!</definedName>
    <definedName name="_Ctrl_20" localSheetId="11" hidden="1">#REF!</definedName>
    <definedName name="_Ctrl_20" localSheetId="9" hidden="1">#REF!</definedName>
    <definedName name="_Ctrl_20" localSheetId="1" hidden="1">#REF!</definedName>
    <definedName name="_Ctrl_20" localSheetId="5" hidden="1">#REF!</definedName>
    <definedName name="_Ctrl_20" localSheetId="4" hidden="1">#REF!</definedName>
    <definedName name="_Ctrl_20" hidden="1">#REF!</definedName>
    <definedName name="_Ctrl_21" localSheetId="8" hidden="1">#REF!</definedName>
    <definedName name="_Ctrl_21" localSheetId="7" hidden="1">#REF!</definedName>
    <definedName name="_Ctrl_21" localSheetId="6" hidden="1">#REF!</definedName>
    <definedName name="_Ctrl_21" localSheetId="3" hidden="1">#REF!</definedName>
    <definedName name="_Ctrl_21" localSheetId="11" hidden="1">#REF!</definedName>
    <definedName name="_Ctrl_21" localSheetId="9" hidden="1">#REF!</definedName>
    <definedName name="_Ctrl_21" localSheetId="1" hidden="1">#REF!</definedName>
    <definedName name="_Ctrl_21" localSheetId="5" hidden="1">#REF!</definedName>
    <definedName name="_Ctrl_21" localSheetId="4" hidden="1">#REF!</definedName>
    <definedName name="_Ctrl_21" hidden="1">#REF!</definedName>
    <definedName name="_Ctrl_22" localSheetId="8" hidden="1">#REF!</definedName>
    <definedName name="_Ctrl_22" localSheetId="7" hidden="1">#REF!</definedName>
    <definedName name="_Ctrl_22" localSheetId="6" hidden="1">#REF!</definedName>
    <definedName name="_Ctrl_22" localSheetId="3" hidden="1">#REF!</definedName>
    <definedName name="_Ctrl_22" localSheetId="11" hidden="1">#REF!</definedName>
    <definedName name="_Ctrl_22" localSheetId="9" hidden="1">#REF!</definedName>
    <definedName name="_Ctrl_22" localSheetId="1" hidden="1">#REF!</definedName>
    <definedName name="_Ctrl_22" localSheetId="5" hidden="1">#REF!</definedName>
    <definedName name="_Ctrl_22" localSheetId="4" hidden="1">#REF!</definedName>
    <definedName name="_Ctrl_22" hidden="1">#REF!</definedName>
    <definedName name="_Ctrl_23" localSheetId="8" hidden="1">Droëbone!#REF!</definedName>
    <definedName name="_Ctrl_23" localSheetId="7" hidden="1">Graansorghum!#REF!</definedName>
    <definedName name="_Ctrl_23" localSheetId="6" hidden="1">Grondbone!#REF!</definedName>
    <definedName name="_Ctrl_23" localSheetId="3" hidden="1">'Mielies GT'!#REF!</definedName>
    <definedName name="_Ctrl_23" localSheetId="9" hidden="1">Oorlê!#REF!</definedName>
    <definedName name="_Ctrl_23" localSheetId="1" hidden="1">Saadbehandeling!#REF!</definedName>
    <definedName name="_Ctrl_23" localSheetId="5" hidden="1">'Sojabone GT'!#REF!</definedName>
    <definedName name="_Ctrl_23" localSheetId="4" hidden="1">Sonneblom!#REF!</definedName>
    <definedName name="_Ctrl_23" hidden="1">Mielies!#REF!</definedName>
    <definedName name="_Ctrl_24" localSheetId="8" hidden="1">Droëbone!$G$9</definedName>
    <definedName name="_Ctrl_24" localSheetId="7" hidden="1">Graansorghum!$G$9</definedName>
    <definedName name="_Ctrl_24" localSheetId="6" hidden="1">Grondbone!$G$9</definedName>
    <definedName name="_Ctrl_24" localSheetId="3" hidden="1">'Mielies GT'!$G$9</definedName>
    <definedName name="_Ctrl_24" localSheetId="9" hidden="1">Oorlê!$G$9</definedName>
    <definedName name="_Ctrl_24" localSheetId="1" hidden="1">Saadbehandeling!$G$9</definedName>
    <definedName name="_Ctrl_24" localSheetId="5" hidden="1">'Sojabone GT'!$G$9</definedName>
    <definedName name="_Ctrl_24" localSheetId="4" hidden="1">Sonneblom!$G$9</definedName>
    <definedName name="_Ctrl_24" hidden="1">Mielies!$G$9</definedName>
    <definedName name="_Ctrl_25" localSheetId="8" hidden="1">Droëbone!$G$11</definedName>
    <definedName name="_Ctrl_25" localSheetId="7" hidden="1">Graansorghum!$G$11</definedName>
    <definedName name="_Ctrl_25" localSheetId="6" hidden="1">Grondbone!$G$11</definedName>
    <definedName name="_Ctrl_25" localSheetId="3" hidden="1">'Mielies GT'!$G$11</definedName>
    <definedName name="_Ctrl_25" localSheetId="9" hidden="1">Oorlê!$G$11</definedName>
    <definedName name="_Ctrl_25" localSheetId="1" hidden="1">Saadbehandeling!$G$11</definedName>
    <definedName name="_Ctrl_25" localSheetId="5" hidden="1">'Sojabone GT'!$G$11</definedName>
    <definedName name="_Ctrl_25" localSheetId="4" hidden="1">Sonneblom!$G$11</definedName>
    <definedName name="_Ctrl_25" hidden="1">Mielies!$G$11</definedName>
    <definedName name="_Ctrl_26" localSheetId="8" hidden="1">Droëbone!$B$27</definedName>
    <definedName name="_Ctrl_26" localSheetId="7" hidden="1">Graansorghum!$B$27</definedName>
    <definedName name="_Ctrl_26" localSheetId="6" hidden="1">Grondbone!$B$27</definedName>
    <definedName name="_Ctrl_26" localSheetId="3" hidden="1">'Mielies GT'!$B$27</definedName>
    <definedName name="_Ctrl_26" localSheetId="9" hidden="1">Oorlê!$B$27</definedName>
    <definedName name="_Ctrl_26" localSheetId="1" hidden="1">Saadbehandeling!$B$27</definedName>
    <definedName name="_Ctrl_26" localSheetId="5" hidden="1">'Sojabone GT'!$B$27</definedName>
    <definedName name="_Ctrl_26" localSheetId="4" hidden="1">Sonneblom!$B$27</definedName>
    <definedName name="_Ctrl_26" hidden="1">Mielies!$B$27</definedName>
    <definedName name="_Ctrl_27" hidden="1">Plaasinligting!$E$13</definedName>
    <definedName name="_Ctrl_28" hidden="1">Plaasinligting!$E$15</definedName>
    <definedName name="_Ctrl_29" hidden="1">Plaasinligting!$E$17</definedName>
    <definedName name="_Ctrl_3" localSheetId="8" hidden="1">Droëbone!$B$83</definedName>
    <definedName name="_Ctrl_3" localSheetId="7" hidden="1">Graansorghum!$B$83</definedName>
    <definedName name="_Ctrl_3" localSheetId="6" hidden="1">Grondbone!$B$83</definedName>
    <definedName name="_Ctrl_3" localSheetId="3" hidden="1">'Mielies GT'!$B$83</definedName>
    <definedName name="_Ctrl_3" localSheetId="9" hidden="1">Oorlê!$B$83</definedName>
    <definedName name="_Ctrl_3" localSheetId="1" hidden="1">Saadbehandeling!$B$150</definedName>
    <definedName name="_Ctrl_3" localSheetId="5" hidden="1">'Sojabone GT'!$B$83</definedName>
    <definedName name="_Ctrl_3" localSheetId="4" hidden="1">Sonneblom!$B$83</definedName>
    <definedName name="_Ctrl_3" hidden="1">Mielies!$B$83</definedName>
    <definedName name="_Ctrl_30" hidden="1">Plaasinligting!$E$25</definedName>
    <definedName name="_Ctrl_31" hidden="1">Plaasinligting!$E$27</definedName>
    <definedName name="_Ctrl_32" hidden="1">Plaasinligting!$E$29</definedName>
    <definedName name="_Ctrl_33" hidden="1">Plaasinligting!$J$25</definedName>
    <definedName name="_Ctrl_34" hidden="1">Plaasinligting!$J$29</definedName>
    <definedName name="_Ctrl_35" hidden="1">Plaasinligting!$J$27</definedName>
    <definedName name="_Ctrl_36" hidden="1">Plaasinligting!$E$31</definedName>
    <definedName name="_Ctrl_37" hidden="1">Plaasinligting!$E$33</definedName>
    <definedName name="_Ctrl_38" hidden="1">Plaasinligting!$F$37</definedName>
    <definedName name="_Ctrl_39" localSheetId="8" hidden="1">Plaasinligting!#REF!</definedName>
    <definedName name="_Ctrl_39" localSheetId="7" hidden="1">Plaasinligting!#REF!</definedName>
    <definedName name="_Ctrl_39" localSheetId="6" hidden="1">Plaasinligting!#REF!</definedName>
    <definedName name="_Ctrl_39" localSheetId="3" hidden="1">Plaasinligting!#REF!</definedName>
    <definedName name="_Ctrl_39" localSheetId="11" hidden="1">Plaasinligting!#REF!</definedName>
    <definedName name="_Ctrl_39" localSheetId="9" hidden="1">Plaasinligting!#REF!</definedName>
    <definedName name="_Ctrl_39" localSheetId="1" hidden="1">Plaasinligting!#REF!</definedName>
    <definedName name="_Ctrl_39" localSheetId="5" hidden="1">Plaasinligting!#REF!</definedName>
    <definedName name="_Ctrl_39" localSheetId="4" hidden="1">Plaasinligting!#REF!</definedName>
    <definedName name="_Ctrl_39" hidden="1">Plaasinligting!#REF!</definedName>
    <definedName name="_Ctrl_4" localSheetId="8" hidden="1">Droëbone!$C$111</definedName>
    <definedName name="_Ctrl_4" localSheetId="7" hidden="1">Graansorghum!$C$111</definedName>
    <definedName name="_Ctrl_4" localSheetId="6" hidden="1">Grondbone!$C$111</definedName>
    <definedName name="_Ctrl_4" localSheetId="3" hidden="1">'Mielies GT'!$C$111</definedName>
    <definedName name="_Ctrl_4" localSheetId="9" hidden="1">Oorlê!$C$111</definedName>
    <definedName name="_Ctrl_4" localSheetId="1" hidden="1">Saadbehandeling!$C$178</definedName>
    <definedName name="_Ctrl_4" localSheetId="5" hidden="1">'Sojabone GT'!$C$111</definedName>
    <definedName name="_Ctrl_4" localSheetId="4" hidden="1">Sonneblom!$C$111</definedName>
    <definedName name="_Ctrl_4" hidden="1">Mielies!$C$111</definedName>
    <definedName name="_Ctrl_40" hidden="1">Plaasinligting!$C$43</definedName>
    <definedName name="_Ctrl_41" hidden="1">Plaasinligting!$G$54</definedName>
    <definedName name="_Ctrl_42" hidden="1">Plaasinligting!$J$54</definedName>
    <definedName name="_Ctrl_43" localSheetId="11" hidden="1">Ooreenkoms!$C$11</definedName>
    <definedName name="_Ctrl_43" hidden="1">Agreement!$C$11</definedName>
    <definedName name="_Ctrl_44" localSheetId="11" hidden="1">Ooreenkoms!$C$24</definedName>
    <definedName name="_Ctrl_44" hidden="1">Agreement!$C$24</definedName>
    <definedName name="_Ctrl_45" localSheetId="11" hidden="1">Ooreenkoms!$C$41</definedName>
    <definedName name="_Ctrl_45" hidden="1">Agreement!$C$41</definedName>
    <definedName name="_Ctrl_46" localSheetId="11" hidden="1">Ooreenkoms!$B$58</definedName>
    <definedName name="_Ctrl_46" hidden="1">Agreement!$B$58</definedName>
    <definedName name="_Ctrl_47" localSheetId="11" hidden="1">Ooreenkoms!$B$68</definedName>
    <definedName name="_Ctrl_47" hidden="1">Agreement!$B$68</definedName>
    <definedName name="_Ctrl_48" localSheetId="11" hidden="1">Ooreenkoms!$E$68</definedName>
    <definedName name="_Ctrl_48" hidden="1">Agreement!$E$68</definedName>
    <definedName name="_Ctrl_49" localSheetId="11" hidden="1">Ooreenkoms!$E$70</definedName>
    <definedName name="_Ctrl_49" hidden="1">Agreement!$E$70</definedName>
    <definedName name="_Ctrl_50" localSheetId="11" hidden="1">Ooreenkoms!$E$72</definedName>
    <definedName name="_Ctrl_50" hidden="1">Agreement!$E$72</definedName>
    <definedName name="_Ctrl_51" localSheetId="11" hidden="1">Ooreenkoms!$E$74</definedName>
    <definedName name="_Ctrl_51" hidden="1">Agreement!$E$74</definedName>
    <definedName name="_Ctrl_52" localSheetId="11" hidden="1">Ooreenkoms!$C$101</definedName>
    <definedName name="_Ctrl_52" hidden="1">Agreement!$C$101</definedName>
    <definedName name="_Ctrl_53" localSheetId="11" hidden="1">Ooreenkoms!$C$103</definedName>
    <definedName name="_Ctrl_53" hidden="1">Agreement!$C$103</definedName>
    <definedName name="_Ctrl_55" localSheetId="11" hidden="1">Ooreenkoms!$C$107</definedName>
    <definedName name="_Ctrl_55" hidden="1">Agreement!$C$107</definedName>
    <definedName name="_Ctrl_56" localSheetId="11" hidden="1">Ooreenkoms!$C$109</definedName>
    <definedName name="_Ctrl_56" hidden="1">Agreement!$C$109</definedName>
    <definedName name="_Ctrl_57" localSheetId="11" hidden="1">Ooreenkoms!$C$115</definedName>
    <definedName name="_Ctrl_57" hidden="1">Agreement!$C$115</definedName>
    <definedName name="_Ctrl_58" localSheetId="11" hidden="1">Ooreenkoms!$C$116</definedName>
    <definedName name="_Ctrl_58" hidden="1">Agreement!$C$116</definedName>
    <definedName name="_Ctrl_59" localSheetId="11" hidden="1">Ooreenkoms!$C$119</definedName>
    <definedName name="_Ctrl_59" hidden="1">Agreement!$C$119</definedName>
    <definedName name="_Ctrl_6" localSheetId="8" hidden="1">#REF!</definedName>
    <definedName name="_Ctrl_6" localSheetId="7" hidden="1">#REF!</definedName>
    <definedName name="_Ctrl_6" localSheetId="6" hidden="1">#REF!</definedName>
    <definedName name="_Ctrl_6" localSheetId="3" hidden="1">#REF!</definedName>
    <definedName name="_Ctrl_6" localSheetId="11" hidden="1">#REF!</definedName>
    <definedName name="_Ctrl_6" localSheetId="9" hidden="1">#REF!</definedName>
    <definedName name="_Ctrl_6" localSheetId="1" hidden="1">#REF!</definedName>
    <definedName name="_Ctrl_6" localSheetId="5" hidden="1">#REF!</definedName>
    <definedName name="_Ctrl_6" localSheetId="4" hidden="1">#REF!</definedName>
    <definedName name="_Ctrl_6" hidden="1">#REF!</definedName>
    <definedName name="_Ctrl_60" localSheetId="11" hidden="1">Ooreenkoms!$C$120</definedName>
    <definedName name="_Ctrl_60" hidden="1">Agreement!$C$120</definedName>
    <definedName name="_Ctrl_61" hidden="1">Plaasinligting!$E$23</definedName>
    <definedName name="_Ctrl_62" hidden="1">Plaasinligting!$D$57</definedName>
    <definedName name="_Ctrl_66" hidden="1">Plaasinligting!$J$37</definedName>
    <definedName name="_Ctrl_67" hidden="1">Plaasinligting!$I$57</definedName>
    <definedName name="_Ctrl_68" localSheetId="8" hidden="1">Droëbone!$C$27</definedName>
    <definedName name="_Ctrl_68" localSheetId="7" hidden="1">Graansorghum!$C$27</definedName>
    <definedName name="_Ctrl_68" localSheetId="6" hidden="1">Grondbone!$C$27</definedName>
    <definedName name="_Ctrl_68" localSheetId="3" hidden="1">'Mielies GT'!$C$27</definedName>
    <definedName name="_Ctrl_68" localSheetId="9" hidden="1">Oorlê!$C$27</definedName>
    <definedName name="_Ctrl_68" localSheetId="1" hidden="1">Saadbehandeling!$C$27</definedName>
    <definedName name="_Ctrl_68" localSheetId="5" hidden="1">'Sojabone GT'!$C$27</definedName>
    <definedName name="_Ctrl_68" localSheetId="4" hidden="1">Sonneblom!$C$27</definedName>
    <definedName name="_Ctrl_68" hidden="1">Mielies!$C$27</definedName>
    <definedName name="_Ctrl_69" localSheetId="8" hidden="1">Droëbone!$D$27</definedName>
    <definedName name="_Ctrl_69" localSheetId="7" hidden="1">Graansorghum!$D$27</definedName>
    <definedName name="_Ctrl_69" localSheetId="6" hidden="1">Grondbone!$D$27</definedName>
    <definedName name="_Ctrl_69" localSheetId="3" hidden="1">'Mielies GT'!$D$27</definedName>
    <definedName name="_Ctrl_69" localSheetId="9" hidden="1">Oorlê!$D$27</definedName>
    <definedName name="_Ctrl_69" localSheetId="1" hidden="1">Saadbehandeling!$D$27</definedName>
    <definedName name="_Ctrl_69" localSheetId="5" hidden="1">'Sojabone GT'!$D$27</definedName>
    <definedName name="_Ctrl_69" localSheetId="4" hidden="1">Sonneblom!$D$27</definedName>
    <definedName name="_Ctrl_69" hidden="1">Mielies!$D$27</definedName>
    <definedName name="_Ctrl_7" localSheetId="8" hidden="1">#REF!</definedName>
    <definedName name="_Ctrl_7" localSheetId="7" hidden="1">#REF!</definedName>
    <definedName name="_Ctrl_7" localSheetId="6" hidden="1">#REF!</definedName>
    <definedName name="_Ctrl_7" localSheetId="3" hidden="1">#REF!</definedName>
    <definedName name="_Ctrl_7" localSheetId="11" hidden="1">#REF!</definedName>
    <definedName name="_Ctrl_7" localSheetId="9" hidden="1">#REF!</definedName>
    <definedName name="_Ctrl_7" localSheetId="1" hidden="1">#REF!</definedName>
    <definedName name="_Ctrl_7" localSheetId="5" hidden="1">#REF!</definedName>
    <definedName name="_Ctrl_7" localSheetId="4" hidden="1">#REF!</definedName>
    <definedName name="_Ctrl_7" hidden="1">#REF!</definedName>
    <definedName name="_Ctrl_71" localSheetId="8" hidden="1">Droëbone!$B$55</definedName>
    <definedName name="_Ctrl_71" localSheetId="7" hidden="1">Graansorghum!$B$55</definedName>
    <definedName name="_Ctrl_71" localSheetId="6" hidden="1">Grondbone!$B$55</definedName>
    <definedName name="_Ctrl_71" localSheetId="3" hidden="1">'Mielies GT'!$B$55</definedName>
    <definedName name="_Ctrl_71" localSheetId="9" hidden="1">Oorlê!$B$55</definedName>
    <definedName name="_Ctrl_71" localSheetId="1" hidden="1">Saadbehandeling!$B$122</definedName>
    <definedName name="_Ctrl_71" localSheetId="5" hidden="1">'Sojabone GT'!$B$55</definedName>
    <definedName name="_Ctrl_71" localSheetId="4" hidden="1">Sonneblom!$B$55</definedName>
    <definedName name="_Ctrl_71" hidden="1">Mielies!$B$55</definedName>
    <definedName name="_Ctrl_72" localSheetId="8" hidden="1">Droëbone!$C$55</definedName>
    <definedName name="_Ctrl_72" localSheetId="7" hidden="1">Graansorghum!$C$55</definedName>
    <definedName name="_Ctrl_72" localSheetId="6" hidden="1">Grondbone!$C$55</definedName>
    <definedName name="_Ctrl_72" localSheetId="3" hidden="1">'Mielies GT'!$C$55</definedName>
    <definedName name="_Ctrl_72" localSheetId="9" hidden="1">Oorlê!$C$55</definedName>
    <definedName name="_Ctrl_72" localSheetId="1" hidden="1">Saadbehandeling!$C$122</definedName>
    <definedName name="_Ctrl_72" localSheetId="5" hidden="1">'Sojabone GT'!$C$55</definedName>
    <definedName name="_Ctrl_72" localSheetId="4" hidden="1">Sonneblom!$C$55</definedName>
    <definedName name="_Ctrl_72" hidden="1">Mielies!$C$55</definedName>
    <definedName name="_Ctrl_73" localSheetId="8" hidden="1">Droëbone!$D$55</definedName>
    <definedName name="_Ctrl_73" localSheetId="7" hidden="1">Graansorghum!$D$55</definedName>
    <definedName name="_Ctrl_73" localSheetId="6" hidden="1">Grondbone!$D$55</definedName>
    <definedName name="_Ctrl_73" localSheetId="3" hidden="1">'Mielies GT'!$D$55</definedName>
    <definedName name="_Ctrl_73" localSheetId="9" hidden="1">Oorlê!$D$55</definedName>
    <definedName name="_Ctrl_73" localSheetId="1" hidden="1">Saadbehandeling!$D$122</definedName>
    <definedName name="_Ctrl_73" localSheetId="5" hidden="1">'Sojabone GT'!$D$55</definedName>
    <definedName name="_Ctrl_73" localSheetId="4" hidden="1">Sonneblom!$D$55</definedName>
    <definedName name="_Ctrl_73" hidden="1">Mielies!$D$55</definedName>
    <definedName name="_Ctrl_74" localSheetId="8" hidden="1">Droëbone!$B$83</definedName>
    <definedName name="_Ctrl_74" localSheetId="7" hidden="1">Graansorghum!$B$83</definedName>
    <definedName name="_Ctrl_74" localSheetId="6" hidden="1">Grondbone!$B$83</definedName>
    <definedName name="_Ctrl_74" localSheetId="3" hidden="1">'Mielies GT'!$B$83</definedName>
    <definedName name="_Ctrl_74" localSheetId="9" hidden="1">Oorlê!$B$83</definedName>
    <definedName name="_Ctrl_74" localSheetId="1" hidden="1">Saadbehandeling!$B$150</definedName>
    <definedName name="_Ctrl_74" localSheetId="5" hidden="1">'Sojabone GT'!$B$83</definedName>
    <definedName name="_Ctrl_74" localSheetId="4" hidden="1">Sonneblom!$B$83</definedName>
    <definedName name="_Ctrl_74" hidden="1">Mielies!$B$83</definedName>
    <definedName name="_Ctrl_75" localSheetId="8" hidden="1">Droëbone!$C$83</definedName>
    <definedName name="_Ctrl_75" localSheetId="7" hidden="1">Graansorghum!$C$83</definedName>
    <definedName name="_Ctrl_75" localSheetId="6" hidden="1">Grondbone!$C$83</definedName>
    <definedName name="_Ctrl_75" localSheetId="3" hidden="1">'Mielies GT'!$C$83</definedName>
    <definedName name="_Ctrl_75" localSheetId="9" hidden="1">Oorlê!$C$83</definedName>
    <definedName name="_Ctrl_75" localSheetId="1" hidden="1">Saadbehandeling!$C$150</definedName>
    <definedName name="_Ctrl_75" localSheetId="5" hidden="1">'Sojabone GT'!$C$83</definedName>
    <definedName name="_Ctrl_75" localSheetId="4" hidden="1">Sonneblom!$C$83</definedName>
    <definedName name="_Ctrl_75" hidden="1">Mielies!$C$83</definedName>
    <definedName name="_Ctrl_76" localSheetId="8" hidden="1">Droëbone!$D$83</definedName>
    <definedName name="_Ctrl_76" localSheetId="7" hidden="1">Graansorghum!$D$83</definedName>
    <definedName name="_Ctrl_76" localSheetId="6" hidden="1">Grondbone!$D$83</definedName>
    <definedName name="_Ctrl_76" localSheetId="3" hidden="1">'Mielies GT'!$D$83</definedName>
    <definedName name="_Ctrl_76" localSheetId="9" hidden="1">Oorlê!$D$83</definedName>
    <definedName name="_Ctrl_76" localSheetId="1" hidden="1">Saadbehandeling!$D$150</definedName>
    <definedName name="_Ctrl_76" localSheetId="5" hidden="1">'Sojabone GT'!$D$83</definedName>
    <definedName name="_Ctrl_76" localSheetId="4" hidden="1">Sonneblom!$D$83</definedName>
    <definedName name="_Ctrl_76" hidden="1">Mielies!$D$83</definedName>
    <definedName name="_Ctrl_77" localSheetId="8" hidden="1">Droëbone!$B$111</definedName>
    <definedName name="_Ctrl_77" localSheetId="7" hidden="1">Graansorghum!$B$111</definedName>
    <definedName name="_Ctrl_77" localSheetId="6" hidden="1">Grondbone!$B$111</definedName>
    <definedName name="_Ctrl_77" localSheetId="3" hidden="1">'Mielies GT'!$B$111</definedName>
    <definedName name="_Ctrl_77" localSheetId="9" hidden="1">Oorlê!$B$111</definedName>
    <definedName name="_Ctrl_77" localSheetId="1" hidden="1">Saadbehandeling!$B$178</definedName>
    <definedName name="_Ctrl_77" localSheetId="5" hidden="1">'Sojabone GT'!$B$111</definedName>
    <definedName name="_Ctrl_77" localSheetId="4" hidden="1">Sonneblom!$B$111</definedName>
    <definedName name="_Ctrl_77" hidden="1">Mielies!$B$111</definedName>
    <definedName name="_Ctrl_78" localSheetId="8" hidden="1">Droëbone!$C$111</definedName>
    <definedName name="_Ctrl_78" localSheetId="7" hidden="1">Graansorghum!$C$111</definedName>
    <definedName name="_Ctrl_78" localSheetId="6" hidden="1">Grondbone!$C$111</definedName>
    <definedName name="_Ctrl_78" localSheetId="3" hidden="1">'Mielies GT'!$C$111</definedName>
    <definedName name="_Ctrl_78" localSheetId="9" hidden="1">Oorlê!$C$111</definedName>
    <definedName name="_Ctrl_78" localSheetId="1" hidden="1">Saadbehandeling!$C$178</definedName>
    <definedName name="_Ctrl_78" localSheetId="5" hidden="1">'Sojabone GT'!$C$111</definedName>
    <definedName name="_Ctrl_78" localSheetId="4" hidden="1">Sonneblom!$C$111</definedName>
    <definedName name="_Ctrl_78" hidden="1">Mielies!$C$111</definedName>
    <definedName name="_Ctrl_79" localSheetId="8" hidden="1">Droëbone!$D$111</definedName>
    <definedName name="_Ctrl_79" localSheetId="7" hidden="1">Graansorghum!$D$111</definedName>
    <definedName name="_Ctrl_79" localSheetId="6" hidden="1">Grondbone!$D$111</definedName>
    <definedName name="_Ctrl_79" localSheetId="3" hidden="1">'Mielies GT'!$D$111</definedName>
    <definedName name="_Ctrl_79" localSheetId="9" hidden="1">Oorlê!$D$111</definedName>
    <definedName name="_Ctrl_79" localSheetId="1" hidden="1">Saadbehandeling!$D$178</definedName>
    <definedName name="_Ctrl_79" localSheetId="5" hidden="1">'Sojabone GT'!$D$111</definedName>
    <definedName name="_Ctrl_79" localSheetId="4" hidden="1">Sonneblom!$D$111</definedName>
    <definedName name="_Ctrl_79" hidden="1">Mielies!$D$111</definedName>
    <definedName name="_Ctrl_8" localSheetId="8" hidden="1">#REF!</definedName>
    <definedName name="_Ctrl_8" localSheetId="7" hidden="1">#REF!</definedName>
    <definedName name="_Ctrl_8" localSheetId="6" hidden="1">#REF!</definedName>
    <definedName name="_Ctrl_8" localSheetId="3" hidden="1">#REF!</definedName>
    <definedName name="_Ctrl_8" localSheetId="11" hidden="1">#REF!</definedName>
    <definedName name="_Ctrl_8" localSheetId="9" hidden="1">#REF!</definedName>
    <definedName name="_Ctrl_8" localSheetId="1" hidden="1">#REF!</definedName>
    <definedName name="_Ctrl_8" localSheetId="5" hidden="1">#REF!</definedName>
    <definedName name="_Ctrl_8" localSheetId="4" hidden="1">#REF!</definedName>
    <definedName name="_Ctrl_8" hidden="1">#REF!</definedName>
    <definedName name="_Ctrl_81" localSheetId="8" hidden="1">Droëbone!$G$24</definedName>
    <definedName name="_Ctrl_81" localSheetId="7" hidden="1">Graansorghum!$G$24</definedName>
    <definedName name="_Ctrl_81" localSheetId="6" hidden="1">Grondbone!$G$24</definedName>
    <definedName name="_Ctrl_81" localSheetId="3" hidden="1">'Mielies GT'!$G$24</definedName>
    <definedName name="_Ctrl_81" localSheetId="9" hidden="1">Oorlê!$G$24</definedName>
    <definedName name="_Ctrl_81" localSheetId="1" hidden="1">Saadbehandeling!$G$24</definedName>
    <definedName name="_Ctrl_81" localSheetId="5" hidden="1">'Sojabone GT'!$G$24</definedName>
    <definedName name="_Ctrl_81" localSheetId="4" hidden="1">Sonneblom!$G$24</definedName>
    <definedName name="_Ctrl_81" hidden="1">Mielies!$G$24</definedName>
    <definedName name="_Ctrl_85" hidden="1">Plaasinligting!$E$11</definedName>
    <definedName name="_Ctrl_86" hidden="1">Plaasinligting!$E$19</definedName>
    <definedName name="_Ctrl_87" hidden="1">Plaasinligting!$E$21</definedName>
    <definedName name="_Ctrl_9" localSheetId="8" hidden="1">#REF!</definedName>
    <definedName name="_Ctrl_9" localSheetId="7" hidden="1">#REF!</definedName>
    <definedName name="_Ctrl_9" localSheetId="6" hidden="1">#REF!</definedName>
    <definedName name="_Ctrl_9" localSheetId="3" hidden="1">#REF!</definedName>
    <definedName name="_Ctrl_9" localSheetId="11" hidden="1">#REF!</definedName>
    <definedName name="_Ctrl_9" localSheetId="9" hidden="1">#REF!</definedName>
    <definedName name="_Ctrl_9" localSheetId="1" hidden="1">#REF!</definedName>
    <definedName name="_Ctrl_9" localSheetId="5" hidden="1">#REF!</definedName>
    <definedName name="_Ctrl_9" localSheetId="4" hidden="1">#REF!</definedName>
    <definedName name="_Ctrl_9" hidden="1">#REF!</definedName>
    <definedName name="_Ctrl_92" localSheetId="8" hidden="1">Plaasinligting!#REF!</definedName>
    <definedName name="_Ctrl_92" localSheetId="7" hidden="1">Plaasinligting!#REF!</definedName>
    <definedName name="_Ctrl_92" localSheetId="6" hidden="1">Plaasinligting!#REF!</definedName>
    <definedName name="_Ctrl_92" localSheetId="3" hidden="1">Plaasinligting!#REF!</definedName>
    <definedName name="_Ctrl_92" localSheetId="11" hidden="1">Plaasinligting!#REF!</definedName>
    <definedName name="_Ctrl_92" localSheetId="9" hidden="1">Plaasinligting!#REF!</definedName>
    <definedName name="_Ctrl_92" localSheetId="1" hidden="1">Plaasinligting!#REF!</definedName>
    <definedName name="_Ctrl_92" localSheetId="5" hidden="1">Plaasinligting!#REF!</definedName>
    <definedName name="_Ctrl_92" localSheetId="4" hidden="1">Plaasinligting!#REF!</definedName>
    <definedName name="_Ctrl_92" hidden="1">Plaasinligting!#REF!</definedName>
    <definedName name="_Ctrl_93" hidden="1">Plaasinligting!$F$39</definedName>
    <definedName name="_Ctrl_94" hidden="1">Plaasinligting!$J$39</definedName>
    <definedName name="_Ctrl_95" localSheetId="8" hidden="1">#REF!</definedName>
    <definedName name="_Ctrl_95" localSheetId="7" hidden="1">#REF!</definedName>
    <definedName name="_Ctrl_95" localSheetId="6" hidden="1">#REF!</definedName>
    <definedName name="_Ctrl_95" localSheetId="3" hidden="1">#REF!</definedName>
    <definedName name="_Ctrl_95" localSheetId="9" hidden="1">#REF!</definedName>
    <definedName name="_Ctrl_95" localSheetId="5" hidden="1">#REF!</definedName>
    <definedName name="_Ctrl_95" localSheetId="4" hidden="1">#REF!</definedName>
    <definedName name="_Ctrl_95" hidden="1">#REF!</definedName>
    <definedName name="_Ctrl_96" localSheetId="8" hidden="1">#REF!</definedName>
    <definedName name="_Ctrl_96" localSheetId="7" hidden="1">#REF!</definedName>
    <definedName name="_Ctrl_96" localSheetId="6" hidden="1">#REF!</definedName>
    <definedName name="_Ctrl_96" localSheetId="3" hidden="1">#REF!</definedName>
    <definedName name="_Ctrl_96" localSheetId="9" hidden="1">#REF!</definedName>
    <definedName name="_Ctrl_96" localSheetId="5" hidden="1">#REF!</definedName>
    <definedName name="_Ctrl_96" localSheetId="4" hidden="1">#REF!</definedName>
    <definedName name="_Ctrl_96" hidden="1">#REF!</definedName>
    <definedName name="_Ctrl_97" localSheetId="8" hidden="1">#REF!</definedName>
    <definedName name="_Ctrl_97" localSheetId="7" hidden="1">#REF!</definedName>
    <definedName name="_Ctrl_97" localSheetId="6" hidden="1">#REF!</definedName>
    <definedName name="_Ctrl_97" localSheetId="3" hidden="1">#REF!</definedName>
    <definedName name="_Ctrl_97" localSheetId="9" hidden="1">#REF!</definedName>
    <definedName name="_Ctrl_97" localSheetId="5" hidden="1">#REF!</definedName>
    <definedName name="_Ctrl_97" localSheetId="4" hidden="1">#REF!</definedName>
    <definedName name="_Ctrl_97" hidden="1">#REF!</definedName>
    <definedName name="_Ctrl_98" localSheetId="8" hidden="1">#REF!</definedName>
    <definedName name="_Ctrl_98" localSheetId="7" hidden="1">#REF!</definedName>
    <definedName name="_Ctrl_98" localSheetId="6" hidden="1">#REF!</definedName>
    <definedName name="_Ctrl_98" localSheetId="3" hidden="1">#REF!</definedName>
    <definedName name="_Ctrl_98" localSheetId="9" hidden="1">#REF!</definedName>
    <definedName name="_Ctrl_98" localSheetId="5" hidden="1">#REF!</definedName>
    <definedName name="_Ctrl_98" localSheetId="4" hidden="1">#REF!</definedName>
    <definedName name="_Ctrl_98" hidden="1">#REF!</definedName>
    <definedName name="_Ctrl_99" localSheetId="8" hidden="1">#REF!</definedName>
    <definedName name="_Ctrl_99" localSheetId="7" hidden="1">#REF!</definedName>
    <definedName name="_Ctrl_99" localSheetId="6" hidden="1">#REF!</definedName>
    <definedName name="_Ctrl_99" localSheetId="3" hidden="1">#REF!</definedName>
    <definedName name="_Ctrl_99" localSheetId="9" hidden="1">#REF!</definedName>
    <definedName name="_Ctrl_99" localSheetId="5" hidden="1">#REF!</definedName>
    <definedName name="_Ctrl_99" localSheetId="4" hidden="1">#REF!</definedName>
    <definedName name="_Ctrl_99" hidden="1">#REF!</definedName>
    <definedName name="_options1">_Options!$A$1:$A$2</definedName>
    <definedName name="_options10">_Options!$J$1:$J$3</definedName>
    <definedName name="_options100">_Options!$CV$1:$CV$25</definedName>
    <definedName name="_options101">_Options!$CW$1:$CW$25</definedName>
    <definedName name="_options102">_Options!$CX$1:$CX$6</definedName>
    <definedName name="_options103">_Options!$CY$1:$CY$6</definedName>
    <definedName name="_options104">_Options!$CZ$1:$CZ$5</definedName>
    <definedName name="_options105">_Options!$DA$1:$DA$6</definedName>
    <definedName name="_options106">_Options!$DB$1:$DB$6</definedName>
    <definedName name="_options107">_Options!$DC$1:$DC$5</definedName>
    <definedName name="_options108">_Options!$DD$1:$DD$6</definedName>
    <definedName name="_options109">_Options!$DE$1:$DE$6</definedName>
    <definedName name="_options11">_Options!$K$1:$K$3</definedName>
    <definedName name="_options110">_Options!$DF$1:$DF$5</definedName>
    <definedName name="_options111">_Options!$DG$1:$DG$6</definedName>
    <definedName name="_options112">_Options!$DH$1:$DH$6</definedName>
    <definedName name="_options113">_Options!$DI$1:$DI$5</definedName>
    <definedName name="_options114">_Options!$DJ$1:$DJ$21</definedName>
    <definedName name="_options115">_Options!$DK$1:$DK$21</definedName>
    <definedName name="_options116">_Options!$DL$1:$DL$21</definedName>
    <definedName name="_options117">_Options!$DM$1:$DM$21</definedName>
    <definedName name="_options118">_Options!$DN$1:$DN$21</definedName>
    <definedName name="_options119">_Options!$DO$1:$DO$21</definedName>
    <definedName name="_options12">_Options!$L$1:$L$4</definedName>
    <definedName name="_options120">_Options!$DP$1:$DP$21</definedName>
    <definedName name="_options121">_Options!$DQ$1:$DQ$21</definedName>
    <definedName name="_options122">_Options!$DR$1:$DR$21</definedName>
    <definedName name="_options123">_Options!$DS$1:$DS$21</definedName>
    <definedName name="_options124">_Options!$DT$1:$DT$21</definedName>
    <definedName name="_options125">_Options!$DU$1:$DU$21</definedName>
    <definedName name="_options126">_Options!$DV$1:$DV$21</definedName>
    <definedName name="_options127">_Options!$DW$1:$DW$21</definedName>
    <definedName name="_options128">_Options!$DX$1:$DX$21</definedName>
    <definedName name="_options129">_Options!$DY$1:$DY$21</definedName>
    <definedName name="_options13">_Options!$M$1:$M$4</definedName>
    <definedName name="_options130">_Options!$DZ$1:$DZ$25</definedName>
    <definedName name="_options131">_Options!$EA$1:$EA$25</definedName>
    <definedName name="_options132">_Options!$EB$1:$EB$25</definedName>
    <definedName name="_options133">_Options!$EC$1:$EC$25</definedName>
    <definedName name="_options134">_Options!$ED$1:$ED$25</definedName>
    <definedName name="_options135">_Options!$EE$1:$EE$25</definedName>
    <definedName name="_options136">_Options!$EF$1:$EF$25</definedName>
    <definedName name="_options137">_Options!$EG$1:$EG$25</definedName>
    <definedName name="_options138">_Options!$EH$1:$EH$6</definedName>
    <definedName name="_options139">_Options!$EI$1:$EI$6</definedName>
    <definedName name="_options14">_Options!$N$1:$N$3</definedName>
    <definedName name="_options140">_Options!$EJ$1:$EJ$5</definedName>
    <definedName name="_options141">_Options!$EK$1:$EK$6</definedName>
    <definedName name="_options142">_Options!$EL$1:$EL$6</definedName>
    <definedName name="_options143">_Options!$EM$1:$EM$5</definedName>
    <definedName name="_options144">_Options!$EN$1:$EN$6</definedName>
    <definedName name="_options145">_Options!$EO$1:$EO$6</definedName>
    <definedName name="_options146">_Options!$EP$1:$EP$5</definedName>
    <definedName name="_options147">_Options!$EQ$1:$EQ$6</definedName>
    <definedName name="_options148">_Options!$ER$1:$ER$6</definedName>
    <definedName name="_options149">_Options!$ES$1:$ES$5</definedName>
    <definedName name="_options15">_Options!$O$1:$O$3</definedName>
    <definedName name="_options150">_Options!$ET$1:$ET$21</definedName>
    <definedName name="_options151">_Options!$EU$1:$EU$21</definedName>
    <definedName name="_options152">_Options!$EV$1:$EV$21</definedName>
    <definedName name="_options153">_Options!$EW$1:$EW$21</definedName>
    <definedName name="_options154">_Options!$EX$1:$EX$21</definedName>
    <definedName name="_options155">_Options!$EY$1:$EY$21</definedName>
    <definedName name="_options156">_Options!$EZ$1:$EZ$21</definedName>
    <definedName name="_options157">_Options!$FA$1:$FA$21</definedName>
    <definedName name="_options158">_Options!$FB$1:$FB$21</definedName>
    <definedName name="_options159">_Options!$FC$1:$FC$21</definedName>
    <definedName name="_options16">_Options!$P$1:$P$5</definedName>
    <definedName name="_options160">_Options!$FD$1:$FD$21</definedName>
    <definedName name="_options161">_Options!$FE$1:$FE$21</definedName>
    <definedName name="_options162">_Options!$FF$1:$FF$21</definedName>
    <definedName name="_options163">_Options!$FG$1:$FG$21</definedName>
    <definedName name="_options164">_Options!$FH$1:$FH$21</definedName>
    <definedName name="_options165">_Options!$FI$1:$FI$21</definedName>
    <definedName name="_options166">_Options!$FJ$1:$FJ$25</definedName>
    <definedName name="_options167">_Options!$FK$1:$FK$25</definedName>
    <definedName name="_options168">_Options!$FL$1:$FL$25</definedName>
    <definedName name="_options169">_Options!$FM$1:$FM$25</definedName>
    <definedName name="_options17">_Options!$Q$1:$Q$5</definedName>
    <definedName name="_options170">_Options!$FN$1:$FN$25</definedName>
    <definedName name="_options171">_Options!$FO$1:$FO$25</definedName>
    <definedName name="_options172">_Options!$FP$1:$FP$25</definedName>
    <definedName name="_options173">_Options!$FQ$1:$FQ$25</definedName>
    <definedName name="_options174">_Options!$FR$1:$FR$6</definedName>
    <definedName name="_options175">_Options!$FS$1:$FS$6</definedName>
    <definedName name="_options176">_Options!$FT$1:$FT$5</definedName>
    <definedName name="_options177">_Options!$FU$1:$FU$6</definedName>
    <definedName name="_options178">_Options!$FV$1:$FV$6</definedName>
    <definedName name="_options179">_Options!$FW$1:$FW$5</definedName>
    <definedName name="_options18">_Options!$R$1:$R$4</definedName>
    <definedName name="_options180">_Options!$FX$1:$FX$6</definedName>
    <definedName name="_options181">_Options!$FY$1:$FY$6</definedName>
    <definedName name="_options182">_Options!$FZ$1:$FZ$5</definedName>
    <definedName name="_options183">_Options!$GA$1:$GA$6</definedName>
    <definedName name="_options184">_Options!$GB$1:$GB$6</definedName>
    <definedName name="_options185">_Options!$GC$1:$GC$5</definedName>
    <definedName name="_options186">_Options!$GD$1:$GD$21</definedName>
    <definedName name="_options187">_Options!$GE$1:$GE$21</definedName>
    <definedName name="_options188">_Options!$GF$1:$GF$21</definedName>
    <definedName name="_options189">_Options!$GG$1:$GG$21</definedName>
    <definedName name="_options19">_Options!$S$1:$S$4</definedName>
    <definedName name="_options190">_Options!$GH$1:$GH$21</definedName>
    <definedName name="_options191">_Options!$GI$1:$GI$21</definedName>
    <definedName name="_options192">_Options!$GJ$1:$GJ$21</definedName>
    <definedName name="_options193">_Options!$GK$1:$GK$21</definedName>
    <definedName name="_options194">_Options!$GL$1:$GL$21</definedName>
    <definedName name="_options195">_Options!$GM$1:$GM$21</definedName>
    <definedName name="_options196">_Options!$GN$1:$GN$21</definedName>
    <definedName name="_options197">_Options!$GO$1:$GO$21</definedName>
    <definedName name="_options198">_Options!$GP$1:$GP$21</definedName>
    <definedName name="_options199">_Options!$GQ$1:$GQ$21</definedName>
    <definedName name="_options2">_Options!$B$1:$B$4</definedName>
    <definedName name="_options20">_Options!$T$1:$T$4</definedName>
    <definedName name="_options200">_Options!$GR$1:$GR$21</definedName>
    <definedName name="_options201">_Options!$GS$1:$GS$21</definedName>
    <definedName name="_options202">_Options!$GT$1:$GT$25</definedName>
    <definedName name="_options203">_Options!$GU$1:$GU$25</definedName>
    <definedName name="_options204">_Options!$GV$1:$GV$25</definedName>
    <definedName name="_options205">_Options!$GW$1:$GW$25</definedName>
    <definedName name="_options206">_Options!$GX$1:$GX$25</definedName>
    <definedName name="_options207">_Options!$GY$1:$GY$25</definedName>
    <definedName name="_options208">_Options!$GZ$1:$GZ$25</definedName>
    <definedName name="_options209">_Options!$HA$1:$HA$25</definedName>
    <definedName name="_options21">_Options!$U$1:$U$4</definedName>
    <definedName name="_options210">_Options!$HB$1:$HB$21</definedName>
    <definedName name="_options211">_Options!$HC$1:$HC$21</definedName>
    <definedName name="_options212">_Options!$HD$1:$HD$21</definedName>
    <definedName name="_options213">_Options!$HE$1:$HE$21</definedName>
    <definedName name="_options214">_Options!$HF$1:$HF$21</definedName>
    <definedName name="_options215">_Options!$HG$1:$HG$21</definedName>
    <definedName name="_options216">_Options!$HH$1:$HH$21</definedName>
    <definedName name="_options217">_Options!$HI$1:$HI$21</definedName>
    <definedName name="_options218">_Options!$HJ$1:$HJ$4</definedName>
    <definedName name="_options219">_Options!$HK$1:$HK$4</definedName>
    <definedName name="_options22">_Options!$V$1:$V$3</definedName>
    <definedName name="_options220">_Options!$HL$1:$HL$4</definedName>
    <definedName name="_options221">_Options!$HM$1:$HM$4</definedName>
    <definedName name="_options222">_Options!$HN$1:$HN$2</definedName>
    <definedName name="_options23">_Options!$W$1:$W$3</definedName>
    <definedName name="_options24">_Options!$X$1:$X$3</definedName>
    <definedName name="_options25">_Options!$Y$1:$Y$3</definedName>
    <definedName name="_options26">_Options!$Z$1:$Z$3</definedName>
    <definedName name="_options27">_Options!$AA$1:$AA$3</definedName>
    <definedName name="_options28">_Options!$AB$1:$AB$3</definedName>
    <definedName name="_options29">_Options!$AC$1:$AC$3</definedName>
    <definedName name="_options3">_Options!$C$1:$C$4</definedName>
    <definedName name="_options30">_Options!$AD$1:$AD$3</definedName>
    <definedName name="_options31">_Options!$AE$1:$AE$3</definedName>
    <definedName name="_options32">_Options!$AF$1:$AF$3</definedName>
    <definedName name="_options33">_Options!$AG$1:$AG$3</definedName>
    <definedName name="_options34">_Options!$AH$1:$AH$10</definedName>
    <definedName name="_options35">_Options!$AI$1:$AI$10</definedName>
    <definedName name="_options36">_Options!$AJ$1:$AJ$10</definedName>
    <definedName name="_options37">_Options!$AK$1:$AK$10</definedName>
    <definedName name="_options38">_Options!$AL$1:$AL$10</definedName>
    <definedName name="_options39">_Options!$AM$1:$AM$10</definedName>
    <definedName name="_options4">_Options!$D$1:$D$3</definedName>
    <definedName name="_options40">_Options!$AN$1:$AN$5</definedName>
    <definedName name="_options41">_Options!$AO$1:$AO$5</definedName>
    <definedName name="_options42">_Options!$AP$1:$AP$19</definedName>
    <definedName name="_options43">_Options!$AQ$1:$AQ$19</definedName>
    <definedName name="_options44">_Options!$AR$1:$AR$19</definedName>
    <definedName name="_options45">_Options!$AS$1:$AS$19</definedName>
    <definedName name="_options46">_Options!$AT$1:$AT$22</definedName>
    <definedName name="_options47">_Options!$AU$1:$AU$22</definedName>
    <definedName name="_options48">_Options!$AV$1</definedName>
    <definedName name="_options49">_Options!$AW$1:$AW$2</definedName>
    <definedName name="_options5">_Options!$E$1:$E$3</definedName>
    <definedName name="_options50" localSheetId="11">_Options!$AX$1:$AX$2</definedName>
    <definedName name="_options50">_Options!$AX$1:$AX$2</definedName>
    <definedName name="_options51">_Options!$AY$1:$AY$4</definedName>
    <definedName name="_options52">_Options!$AZ$1:$AZ$4</definedName>
    <definedName name="_options53">_Options!$BA$1:$BA$5</definedName>
    <definedName name="_options54">_Options!$BB$1:$BB$20</definedName>
    <definedName name="_options55">_Options!$BC$1:$BC$19</definedName>
    <definedName name="_options56">_Options!$BD$1:$BD$25</definedName>
    <definedName name="_options57">_Options!$BE$1:$BE$6</definedName>
    <definedName name="_options58">_Options!$BF$1:$BF$6</definedName>
    <definedName name="_options59">_Options!$BG$1:$BG$5</definedName>
    <definedName name="_options6">_Options!$F$1:$F$3</definedName>
    <definedName name="_options60">_Options!$BH$1:$BH$21</definedName>
    <definedName name="_options61">_Options!$BI$1:$BI$21</definedName>
    <definedName name="_options62">_Options!$BJ$1:$BJ$21</definedName>
    <definedName name="_options63">_Options!$BK$1:$BK$21</definedName>
    <definedName name="_options64">_Options!$BL$1:$BL$25</definedName>
    <definedName name="_options65">_Options!$BM$1:$BM$25</definedName>
    <definedName name="_options66">_Options!$BN$1:$BN$6</definedName>
    <definedName name="_options67">_Options!$BO$1:$BO$6</definedName>
    <definedName name="_options68">_Options!$BP$1:$BP$5</definedName>
    <definedName name="_options69">_Options!$BQ$1:$BQ$21</definedName>
    <definedName name="_options7">_Options!$G$1:$G$3</definedName>
    <definedName name="_options70">_Options!$BR$1:$BR$21</definedName>
    <definedName name="_options71">_Options!$BS$1:$BS$21</definedName>
    <definedName name="_options72">_Options!$BT$1:$BT$21</definedName>
    <definedName name="_options73">_Options!$BU$1:$BU$25</definedName>
    <definedName name="_options74">_Options!$BV$1:$BV$25</definedName>
    <definedName name="_options75">_Options!$BW$1:$BW$6</definedName>
    <definedName name="_options76">_Options!$BX$1:$BX$6</definedName>
    <definedName name="_options77">_Options!$BY$1:$BY$5</definedName>
    <definedName name="_options78">_Options!$BZ$1:$BZ$21</definedName>
    <definedName name="_options79">_Options!$CA$1:$CA$21</definedName>
    <definedName name="_options8">_Options!$H$1:$H$3</definedName>
    <definedName name="_options80">_Options!$CB$1:$CB$21</definedName>
    <definedName name="_options81">_Options!$CC$1:$CC$21</definedName>
    <definedName name="_options82">_Options!$CD$1:$CD$21</definedName>
    <definedName name="_options83">_Options!$CE$1:$CE$21</definedName>
    <definedName name="_options84">_Options!$CF$1:$CF$21</definedName>
    <definedName name="_options85">_Options!$CG$1:$CG$21</definedName>
    <definedName name="_options86">_Options!$CH$1:$CH$21</definedName>
    <definedName name="_options87">_Options!$CI$1:$CI$21</definedName>
    <definedName name="_options88">_Options!$CJ$1:$CJ$21</definedName>
    <definedName name="_options89">_Options!$CK$1:$CK$21</definedName>
    <definedName name="_options9">_Options!$I$1:$I$3</definedName>
    <definedName name="_options90">_Options!$CL$1:$CL$21</definedName>
    <definedName name="_options91">_Options!$CM$1:$CM$21</definedName>
    <definedName name="_options92">_Options!$CN$1:$CN$21</definedName>
    <definedName name="_options93">_Options!$CO$1:$CO$21</definedName>
    <definedName name="_options94">_Options!$CP$1:$CP$25</definedName>
    <definedName name="_options95">_Options!$CQ$1:$CQ$25</definedName>
    <definedName name="_options96">_Options!$CR$1:$CR$25</definedName>
    <definedName name="_options97">_Options!$CS$1:$CS$25</definedName>
    <definedName name="_options98">_Options!$CT$1:$CT$25</definedName>
    <definedName name="_options99">_Options!$CU$1:$CU$25</definedName>
    <definedName name="_Ref329928232" localSheetId="12">Agreement!$B$39</definedName>
    <definedName name="_Ref329928232" localSheetId="11">Ooreenkoms!$B$39</definedName>
    <definedName name="_Ref329928832" localSheetId="12">Agreement!$B$53</definedName>
    <definedName name="_Ref329928832" localSheetId="11">Ooreenkoms!$B$53</definedName>
    <definedName name="_Ref329929022" localSheetId="12">Agreement!$B$48</definedName>
    <definedName name="_Ref329929022" localSheetId="11">Ooreenkoms!$B$48</definedName>
    <definedName name="_Ref329936667" localSheetId="12">Agreement!$B$31</definedName>
    <definedName name="_Ref329936667" localSheetId="11">Ooreenkoms!$B$31</definedName>
    <definedName name="_Ref330205585" localSheetId="12">Agreement!$B$50</definedName>
    <definedName name="_Ref330205585" localSheetId="11">Ooreenkoms!$B$50</definedName>
    <definedName name="_Ref330213221" localSheetId="12">Agreement!$B$49</definedName>
    <definedName name="_Ref330213221" localSheetId="11">Ooreenkoms!$B$49</definedName>
    <definedName name="_Ref350434246" localSheetId="12">Agreement!$B$37</definedName>
    <definedName name="_Ref350434246" localSheetId="11">Ooreenkoms!$B$37</definedName>
    <definedName name="_Toc310152736" localSheetId="12">Agreement!$B$59</definedName>
    <definedName name="_Toc310152736" localSheetId="11">Ooreenkoms!$B$59</definedName>
    <definedName name="_Toc331419471" localSheetId="12">Agreement!$B$12</definedName>
    <definedName name="_Toc331419471" localSheetId="11">Ooreenkoms!$B$12</definedName>
    <definedName name="_Toc331419473" localSheetId="12">Agreement!$B$27</definedName>
    <definedName name="_Toc331419473" localSheetId="11">Ooreenkoms!$B$27</definedName>
    <definedName name="_Toc331419475" localSheetId="12">Agreement!$B$36</definedName>
    <definedName name="_Toc331419475" localSheetId="11">Ooreenkoms!$B$36</definedName>
    <definedName name="_Toc331419478" localSheetId="12">Agreement!$B$57</definedName>
    <definedName name="_Toc331419478" localSheetId="11">Ooreenkoms!$B$57</definedName>
    <definedName name="contents" localSheetId="12">Agreement!$B$18</definedName>
    <definedName name="contents" localSheetId="11">Ooreenkoms!$B$18</definedName>
    <definedName name="DPbm_coverpagetable" localSheetId="12">Agreement!$B$9</definedName>
    <definedName name="DPbm_coverpagetable" localSheetId="11">Ooreenkoms!$B$9</definedName>
    <definedName name="DPbm_domiciletable" localSheetId="12">Agreement!$B$61</definedName>
    <definedName name="DPbm_domiciletable" localSheetId="11">Ooreenkoms!$B$61</definedName>
    <definedName name="DPbm_interpretationtable" localSheetId="12">Agreement!$B$14</definedName>
    <definedName name="DPbm_interpretationtable" localSheetId="11">Ooreenkoms!$B$14</definedName>
    <definedName name="DPbm_signatorytable" localSheetId="12">Agreement!$B$105</definedName>
    <definedName name="DPbm_signatorytable" localSheetId="11">Ooreenkoms!$B$105</definedName>
    <definedName name="_xlnm.Print_Area" localSheetId="10">'AgriSafe opsomming'!$A$1:$H$43</definedName>
    <definedName name="_xlnm.Print_Area" localSheetId="19">'Ander 1'!$A$1:$L$76</definedName>
    <definedName name="_xlnm.Print_Area" localSheetId="20">'Ander 2'!$A$1:$L$76</definedName>
    <definedName name="_xlnm.Print_Area" localSheetId="21">'Ander 3'!$A$1:$L$76</definedName>
    <definedName name="_xlnm.Print_Area" localSheetId="22">'Ander 4'!$A$1:$L$76</definedName>
    <definedName name="_xlnm.Print_Area" localSheetId="23">'Ander 5'!$A$1:$L$76</definedName>
    <definedName name="_xlnm.Print_Area" localSheetId="24">Opsomming!$A$1:$I$63</definedName>
    <definedName name="_xlnm.Print_Area" localSheetId="13">'Sojas 1'!$A$1:$L$76</definedName>
    <definedName name="_xlnm.Print_Area" localSheetId="14">'Sojas 2'!$A$1:$L$76</definedName>
    <definedName name="_xlnm.Print_Area" localSheetId="15">'Sojas 3'!$A$1:$L$76</definedName>
    <definedName name="_xlnm.Print_Area" localSheetId="16">'Sonneblom 1'!$A$1:$L$76</definedName>
    <definedName name="_xlnm.Print_Area" localSheetId="17">'Sonneblom 2'!$A$1:$L$76</definedName>
    <definedName name="_xlnm.Print_Area" localSheetId="18">'Sonneblom 3'!$A$1:$L$76</definedName>
  </definedNames>
  <calcPr calcId="144525"/>
  <fileRecoveryPr repairLoad="1"/>
</workbook>
</file>

<file path=xl/calcChain.xml><?xml version="1.0" encoding="utf-8"?>
<calcChain xmlns="http://schemas.openxmlformats.org/spreadsheetml/2006/main">
  <c r="C113" i="67" l="1"/>
  <c r="C111" i="67"/>
  <c r="C103" i="67"/>
  <c r="C101" i="67"/>
  <c r="E68" i="67"/>
  <c r="B68" i="67"/>
  <c r="C24" i="67" l="1"/>
  <c r="C11" i="67"/>
  <c r="C16" i="37"/>
  <c r="G167" i="73"/>
  <c r="F167" i="73"/>
  <c r="E167" i="73"/>
  <c r="D167" i="73"/>
  <c r="B162" i="73"/>
  <c r="B167" i="73" s="1"/>
  <c r="G161" i="73"/>
  <c r="D161" i="73"/>
  <c r="C161" i="73"/>
  <c r="G159" i="73"/>
  <c r="D159" i="73"/>
  <c r="C159" i="73"/>
  <c r="G158" i="73"/>
  <c r="F158" i="73"/>
  <c r="F161" i="73" s="1"/>
  <c r="E158" i="73"/>
  <c r="D158" i="73"/>
  <c r="C158" i="73"/>
  <c r="B158" i="73"/>
  <c r="B161" i="73" s="1"/>
  <c r="G156" i="73"/>
  <c r="F156" i="73"/>
  <c r="E156" i="73"/>
  <c r="D156" i="73"/>
  <c r="C156" i="73"/>
  <c r="B156" i="73"/>
  <c r="G153" i="73"/>
  <c r="F153" i="73"/>
  <c r="E153" i="73"/>
  <c r="D153" i="73"/>
  <c r="C153" i="73"/>
  <c r="B153" i="73"/>
  <c r="G148" i="73"/>
  <c r="F148" i="73"/>
  <c r="E148" i="73"/>
  <c r="D148" i="73"/>
  <c r="C148" i="73"/>
  <c r="B148" i="73"/>
  <c r="F147" i="73"/>
  <c r="F152" i="73" s="1"/>
  <c r="B147" i="73"/>
  <c r="B152" i="73" s="1"/>
  <c r="F144" i="73"/>
  <c r="E144" i="73"/>
  <c r="G142" i="73"/>
  <c r="F142" i="73"/>
  <c r="E142" i="73"/>
  <c r="E147" i="73" s="1"/>
  <c r="D142" i="73"/>
  <c r="D144" i="73" s="1"/>
  <c r="C142" i="73"/>
  <c r="B142" i="73"/>
  <c r="B144" i="73" s="1"/>
  <c r="B134" i="73"/>
  <c r="F133" i="73"/>
  <c r="E133" i="73"/>
  <c r="B133" i="73"/>
  <c r="F131" i="73"/>
  <c r="E131" i="73"/>
  <c r="B131" i="73"/>
  <c r="G130" i="73"/>
  <c r="F130" i="73"/>
  <c r="E130" i="73"/>
  <c r="D130" i="73"/>
  <c r="D133" i="73" s="1"/>
  <c r="C130" i="73"/>
  <c r="B130" i="73"/>
  <c r="G128" i="73"/>
  <c r="F128" i="73"/>
  <c r="E128" i="73"/>
  <c r="D128" i="73"/>
  <c r="C128" i="73"/>
  <c r="B128" i="73"/>
  <c r="G125" i="73"/>
  <c r="F125" i="73"/>
  <c r="E125" i="73"/>
  <c r="D125" i="73"/>
  <c r="C125" i="73"/>
  <c r="B125" i="73"/>
  <c r="G120" i="73"/>
  <c r="F120" i="73"/>
  <c r="E120" i="73"/>
  <c r="D120" i="73"/>
  <c r="C120" i="73"/>
  <c r="B120" i="73"/>
  <c r="D119" i="73"/>
  <c r="D124" i="73" s="1"/>
  <c r="G116" i="73"/>
  <c r="D116" i="73"/>
  <c r="C116" i="73"/>
  <c r="G114" i="73"/>
  <c r="G119" i="73" s="1"/>
  <c r="F114" i="73"/>
  <c r="F116" i="73" s="1"/>
  <c r="E114" i="73"/>
  <c r="D114" i="73"/>
  <c r="C114" i="73"/>
  <c r="C119" i="73" s="1"/>
  <c r="B114" i="73"/>
  <c r="B116" i="73" s="1"/>
  <c r="B106" i="73"/>
  <c r="G105" i="73"/>
  <c r="D105" i="73"/>
  <c r="C105" i="73"/>
  <c r="G103" i="73"/>
  <c r="D103" i="73"/>
  <c r="C103" i="73"/>
  <c r="G102" i="73"/>
  <c r="F102" i="73"/>
  <c r="F105" i="73" s="1"/>
  <c r="E102" i="73"/>
  <c r="D102" i="73"/>
  <c r="C102" i="73"/>
  <c r="B102" i="73"/>
  <c r="B105" i="73" s="1"/>
  <c r="G100" i="73"/>
  <c r="F100" i="73"/>
  <c r="E100" i="73"/>
  <c r="D100" i="73"/>
  <c r="C100" i="73"/>
  <c r="B100" i="73"/>
  <c r="G97" i="73"/>
  <c r="F97" i="73"/>
  <c r="E97" i="73"/>
  <c r="D97" i="73"/>
  <c r="C97" i="73"/>
  <c r="B97" i="73"/>
  <c r="C96" i="73"/>
  <c r="C93" i="73"/>
  <c r="C99" i="73" s="1"/>
  <c r="G92" i="73"/>
  <c r="F92" i="73"/>
  <c r="E92" i="73"/>
  <c r="D92" i="73"/>
  <c r="C92" i="73"/>
  <c r="B92" i="73"/>
  <c r="G91" i="73"/>
  <c r="G93" i="73" s="1"/>
  <c r="F91" i="73"/>
  <c r="F96" i="73" s="1"/>
  <c r="C91" i="73"/>
  <c r="B91" i="73"/>
  <c r="B96" i="73" s="1"/>
  <c r="F88" i="73"/>
  <c r="E88" i="73"/>
  <c r="G86" i="73"/>
  <c r="G88" i="73" s="1"/>
  <c r="F86" i="73"/>
  <c r="E86" i="73"/>
  <c r="E91" i="73" s="1"/>
  <c r="D86" i="73"/>
  <c r="C86" i="73"/>
  <c r="C88" i="73" s="1"/>
  <c r="B86" i="73"/>
  <c r="B88" i="73" s="1"/>
  <c r="B78" i="73"/>
  <c r="F77" i="73"/>
  <c r="E77" i="73"/>
  <c r="B77" i="73"/>
  <c r="F75" i="73"/>
  <c r="E75" i="73"/>
  <c r="B75" i="73"/>
  <c r="G74" i="73"/>
  <c r="F74" i="73"/>
  <c r="E74" i="73"/>
  <c r="D74" i="73"/>
  <c r="C74" i="73"/>
  <c r="B74" i="73"/>
  <c r="G72" i="73"/>
  <c r="F72" i="73"/>
  <c r="E72" i="73"/>
  <c r="D72" i="73"/>
  <c r="C72" i="73"/>
  <c r="B72" i="73"/>
  <c r="G69" i="73"/>
  <c r="F69" i="73"/>
  <c r="E69" i="73"/>
  <c r="D69" i="73"/>
  <c r="C69" i="73"/>
  <c r="B69" i="73"/>
  <c r="G64" i="73"/>
  <c r="F64" i="73"/>
  <c r="E64" i="73"/>
  <c r="D64" i="73"/>
  <c r="C64" i="73"/>
  <c r="B64" i="73"/>
  <c r="D63" i="73"/>
  <c r="D68" i="73" s="1"/>
  <c r="G60" i="73"/>
  <c r="D60" i="73"/>
  <c r="C60" i="73"/>
  <c r="G58" i="73"/>
  <c r="G63" i="73" s="1"/>
  <c r="F58" i="73"/>
  <c r="E58" i="73"/>
  <c r="E60" i="73" s="1"/>
  <c r="D58" i="73"/>
  <c r="C58" i="73"/>
  <c r="C63" i="73" s="1"/>
  <c r="B58" i="73"/>
  <c r="E51" i="73"/>
  <c r="E47" i="73"/>
  <c r="D47" i="73"/>
  <c r="G46" i="73"/>
  <c r="G47" i="73" s="1"/>
  <c r="F46" i="73"/>
  <c r="F47" i="73" s="1"/>
  <c r="E46" i="73"/>
  <c r="D46" i="73"/>
  <c r="D48" i="73" s="1"/>
  <c r="C46" i="73"/>
  <c r="C47" i="73" s="1"/>
  <c r="B46" i="73"/>
  <c r="B47" i="73" s="1"/>
  <c r="G36" i="73"/>
  <c r="F36" i="73"/>
  <c r="E36" i="73"/>
  <c r="D36" i="73"/>
  <c r="C36" i="73"/>
  <c r="G35" i="73"/>
  <c r="D35" i="73"/>
  <c r="D37" i="73" s="1"/>
  <c r="C35" i="73"/>
  <c r="F32" i="73"/>
  <c r="E32" i="73"/>
  <c r="G30" i="73"/>
  <c r="G32" i="73" s="1"/>
  <c r="F30" i="73"/>
  <c r="F35" i="73" s="1"/>
  <c r="F37" i="73" s="1"/>
  <c r="F48" i="73" s="1"/>
  <c r="E30" i="73"/>
  <c r="E35" i="73" s="1"/>
  <c r="E37" i="73" s="1"/>
  <c r="D30" i="73"/>
  <c r="D32" i="73" s="1"/>
  <c r="C30" i="73"/>
  <c r="C32" i="73" s="1"/>
  <c r="G24" i="73"/>
  <c r="C15" i="37"/>
  <c r="G167" i="72"/>
  <c r="F167" i="72"/>
  <c r="E167" i="72"/>
  <c r="D167" i="72"/>
  <c r="B162" i="72"/>
  <c r="B167" i="72" s="1"/>
  <c r="G161" i="72"/>
  <c r="D161" i="72"/>
  <c r="C161" i="72"/>
  <c r="G159" i="72"/>
  <c r="D159" i="72"/>
  <c r="C159" i="72"/>
  <c r="G158" i="72"/>
  <c r="F158" i="72"/>
  <c r="F161" i="72" s="1"/>
  <c r="E158" i="72"/>
  <c r="D158" i="72"/>
  <c r="C158" i="72"/>
  <c r="B158" i="72"/>
  <c r="B161" i="72" s="1"/>
  <c r="G156" i="72"/>
  <c r="F156" i="72"/>
  <c r="E156" i="72"/>
  <c r="D156" i="72"/>
  <c r="C156" i="72"/>
  <c r="B156" i="72"/>
  <c r="G153" i="72"/>
  <c r="F153" i="72"/>
  <c r="E153" i="72"/>
  <c r="D153" i="72"/>
  <c r="C153" i="72"/>
  <c r="B153" i="72"/>
  <c r="G148" i="72"/>
  <c r="F148" i="72"/>
  <c r="E148" i="72"/>
  <c r="D148" i="72"/>
  <c r="C148" i="72"/>
  <c r="B148" i="72"/>
  <c r="F147" i="72"/>
  <c r="F152" i="72" s="1"/>
  <c r="F144" i="72"/>
  <c r="E144" i="72"/>
  <c r="G142" i="72"/>
  <c r="F142" i="72"/>
  <c r="E142" i="72"/>
  <c r="E147" i="72" s="1"/>
  <c r="D142" i="72"/>
  <c r="D144" i="72" s="1"/>
  <c r="C142" i="72"/>
  <c r="B142" i="72"/>
  <c r="B144" i="72" s="1"/>
  <c r="B134" i="72"/>
  <c r="F133" i="72"/>
  <c r="E133" i="72"/>
  <c r="B133" i="72"/>
  <c r="F131" i="72"/>
  <c r="E131" i="72"/>
  <c r="B131" i="72"/>
  <c r="G130" i="72"/>
  <c r="F130" i="72"/>
  <c r="E130" i="72"/>
  <c r="D130" i="72"/>
  <c r="D133" i="72" s="1"/>
  <c r="C130" i="72"/>
  <c r="B130" i="72"/>
  <c r="G128" i="72"/>
  <c r="F128" i="72"/>
  <c r="E128" i="72"/>
  <c r="D128" i="72"/>
  <c r="C128" i="72"/>
  <c r="B128" i="72"/>
  <c r="G125" i="72"/>
  <c r="F125" i="72"/>
  <c r="E125" i="72"/>
  <c r="D125" i="72"/>
  <c r="C125" i="72"/>
  <c r="B125" i="72"/>
  <c r="G120" i="72"/>
  <c r="F120" i="72"/>
  <c r="E120" i="72"/>
  <c r="D120" i="72"/>
  <c r="C120" i="72"/>
  <c r="B120" i="72"/>
  <c r="D119" i="72"/>
  <c r="D124" i="72" s="1"/>
  <c r="G116" i="72"/>
  <c r="D116" i="72"/>
  <c r="G114" i="72"/>
  <c r="G119" i="72" s="1"/>
  <c r="F114" i="72"/>
  <c r="F116" i="72" s="1"/>
  <c r="E114" i="72"/>
  <c r="D114" i="72"/>
  <c r="C114" i="72"/>
  <c r="C119" i="72" s="1"/>
  <c r="B114" i="72"/>
  <c r="B116" i="72" s="1"/>
  <c r="B106" i="72"/>
  <c r="G105" i="72"/>
  <c r="D105" i="72"/>
  <c r="C105" i="72"/>
  <c r="G103" i="72"/>
  <c r="D103" i="72"/>
  <c r="C103" i="72"/>
  <c r="G102" i="72"/>
  <c r="F102" i="72"/>
  <c r="F105" i="72" s="1"/>
  <c r="E102" i="72"/>
  <c r="D102" i="72"/>
  <c r="C102" i="72"/>
  <c r="B102" i="72"/>
  <c r="B105" i="72" s="1"/>
  <c r="G100" i="72"/>
  <c r="F100" i="72"/>
  <c r="E100" i="72"/>
  <c r="D100" i="72"/>
  <c r="C100" i="72"/>
  <c r="B100" i="72"/>
  <c r="G97" i="72"/>
  <c r="F97" i="72"/>
  <c r="E97" i="72"/>
  <c r="D97" i="72"/>
  <c r="C97" i="72"/>
  <c r="B97" i="72"/>
  <c r="G92" i="72"/>
  <c r="F92" i="72"/>
  <c r="E92" i="72"/>
  <c r="D92" i="72"/>
  <c r="C92" i="72"/>
  <c r="B92" i="72"/>
  <c r="F91" i="72"/>
  <c r="F96" i="72" s="1"/>
  <c r="B91" i="72"/>
  <c r="B96" i="72" s="1"/>
  <c r="F88" i="72"/>
  <c r="E88" i="72"/>
  <c r="G86" i="72"/>
  <c r="F86" i="72"/>
  <c r="E86" i="72"/>
  <c r="E91" i="72" s="1"/>
  <c r="D86" i="72"/>
  <c r="C86" i="72"/>
  <c r="C88" i="72" s="1"/>
  <c r="B86" i="72"/>
  <c r="B88" i="72" s="1"/>
  <c r="B78" i="72"/>
  <c r="F77" i="72"/>
  <c r="E77" i="72"/>
  <c r="B77" i="72"/>
  <c r="F75" i="72"/>
  <c r="E75" i="72"/>
  <c r="B75" i="72"/>
  <c r="G74" i="72"/>
  <c r="F74" i="72"/>
  <c r="E74" i="72"/>
  <c r="D74" i="72"/>
  <c r="C74" i="72"/>
  <c r="B74" i="72"/>
  <c r="G72" i="72"/>
  <c r="F72" i="72"/>
  <c r="E72" i="72"/>
  <c r="D72" i="72"/>
  <c r="C72" i="72"/>
  <c r="B72" i="72"/>
  <c r="G69" i="72"/>
  <c r="F69" i="72"/>
  <c r="E69" i="72"/>
  <c r="D69" i="72"/>
  <c r="C69" i="72"/>
  <c r="B69" i="72"/>
  <c r="G64" i="72"/>
  <c r="F64" i="72"/>
  <c r="E64" i="72"/>
  <c r="D64" i="72"/>
  <c r="C64" i="72"/>
  <c r="B64" i="72"/>
  <c r="D63" i="72"/>
  <c r="D68" i="72" s="1"/>
  <c r="G60" i="72"/>
  <c r="D60" i="72"/>
  <c r="C60" i="72"/>
  <c r="G58" i="72"/>
  <c r="G63" i="72" s="1"/>
  <c r="F58" i="72"/>
  <c r="E58" i="72"/>
  <c r="E60" i="72" s="1"/>
  <c r="D58" i="72"/>
  <c r="C58" i="72"/>
  <c r="C63" i="72" s="1"/>
  <c r="B58" i="72"/>
  <c r="E51" i="72"/>
  <c r="E47" i="72"/>
  <c r="D47" i="72"/>
  <c r="G46" i="72"/>
  <c r="G47" i="72" s="1"/>
  <c r="F46" i="72"/>
  <c r="F47" i="72" s="1"/>
  <c r="E46" i="72"/>
  <c r="E48" i="72" s="1"/>
  <c r="D46" i="72"/>
  <c r="C46" i="72"/>
  <c r="C47" i="72" s="1"/>
  <c r="B46" i="72"/>
  <c r="B47" i="72" s="1"/>
  <c r="F37" i="72"/>
  <c r="E37" i="72"/>
  <c r="G36" i="72"/>
  <c r="F36" i="72"/>
  <c r="E36" i="72"/>
  <c r="D36" i="72"/>
  <c r="C36" i="72"/>
  <c r="D35" i="72"/>
  <c r="D37" i="72" s="1"/>
  <c r="E32" i="72"/>
  <c r="G30" i="72"/>
  <c r="G32" i="72" s="1"/>
  <c r="F30" i="72"/>
  <c r="F35" i="72" s="1"/>
  <c r="E30" i="72"/>
  <c r="E35" i="72" s="1"/>
  <c r="D30" i="72"/>
  <c r="D32" i="72" s="1"/>
  <c r="C30" i="72"/>
  <c r="C32" i="72" s="1"/>
  <c r="G24" i="72"/>
  <c r="C14" i="37"/>
  <c r="G167" i="71"/>
  <c r="F167" i="71"/>
  <c r="E167" i="71"/>
  <c r="D167" i="71"/>
  <c r="B162" i="71"/>
  <c r="G161" i="71"/>
  <c r="D161" i="71"/>
  <c r="C161" i="71"/>
  <c r="G159" i="71"/>
  <c r="D159" i="71"/>
  <c r="C159" i="71"/>
  <c r="G158" i="71"/>
  <c r="F158" i="71"/>
  <c r="F161" i="71" s="1"/>
  <c r="E158" i="71"/>
  <c r="D158" i="71"/>
  <c r="C158" i="71"/>
  <c r="B158" i="71"/>
  <c r="B161" i="71" s="1"/>
  <c r="G156" i="71"/>
  <c r="F156" i="71"/>
  <c r="E156" i="71"/>
  <c r="D156" i="71"/>
  <c r="C156" i="71"/>
  <c r="B156" i="71"/>
  <c r="G153" i="71"/>
  <c r="F153" i="71"/>
  <c r="E153" i="71"/>
  <c r="D153" i="71"/>
  <c r="C153" i="71"/>
  <c r="B153" i="71"/>
  <c r="G148" i="71"/>
  <c r="F148" i="71"/>
  <c r="E148" i="71"/>
  <c r="D148" i="71"/>
  <c r="C148" i="71"/>
  <c r="B148" i="71"/>
  <c r="F147" i="71"/>
  <c r="F152" i="71" s="1"/>
  <c r="B147" i="71"/>
  <c r="B152" i="71" s="1"/>
  <c r="F144" i="71"/>
  <c r="E144" i="71"/>
  <c r="G142" i="71"/>
  <c r="F142" i="71"/>
  <c r="E142" i="71"/>
  <c r="E147" i="71" s="1"/>
  <c r="D142" i="71"/>
  <c r="D144" i="71" s="1"/>
  <c r="C142" i="71"/>
  <c r="B142" i="71"/>
  <c r="B144" i="71" s="1"/>
  <c r="B134" i="71"/>
  <c r="F133" i="71"/>
  <c r="E133" i="71"/>
  <c r="B133" i="71"/>
  <c r="F131" i="71"/>
  <c r="E131" i="71"/>
  <c r="B131" i="71"/>
  <c r="G130" i="71"/>
  <c r="F130" i="71"/>
  <c r="E130" i="71"/>
  <c r="D130" i="71"/>
  <c r="D133" i="71" s="1"/>
  <c r="C130" i="71"/>
  <c r="B130" i="71"/>
  <c r="G128" i="71"/>
  <c r="F128" i="71"/>
  <c r="E128" i="71"/>
  <c r="D128" i="71"/>
  <c r="C128" i="71"/>
  <c r="B128" i="71"/>
  <c r="G125" i="71"/>
  <c r="F125" i="71"/>
  <c r="E125" i="71"/>
  <c r="D125" i="71"/>
  <c r="C125" i="71"/>
  <c r="B125" i="71"/>
  <c r="G120" i="71"/>
  <c r="F120" i="71"/>
  <c r="E120" i="71"/>
  <c r="D120" i="71"/>
  <c r="C120" i="71"/>
  <c r="B120" i="71"/>
  <c r="D119" i="71"/>
  <c r="D124" i="71" s="1"/>
  <c r="G116" i="71"/>
  <c r="D116" i="71"/>
  <c r="C116" i="71"/>
  <c r="G114" i="71"/>
  <c r="G119" i="71" s="1"/>
  <c r="F114" i="71"/>
  <c r="E114" i="71"/>
  <c r="D114" i="71"/>
  <c r="C114" i="71"/>
  <c r="C119" i="71" s="1"/>
  <c r="B114" i="71"/>
  <c r="B106" i="71"/>
  <c r="G105" i="71"/>
  <c r="D105" i="71"/>
  <c r="C105" i="71"/>
  <c r="G103" i="71"/>
  <c r="D103" i="71"/>
  <c r="C103" i="71"/>
  <c r="G102" i="71"/>
  <c r="F102" i="71"/>
  <c r="E102" i="71"/>
  <c r="D102" i="71"/>
  <c r="C102" i="71"/>
  <c r="B102" i="71"/>
  <c r="G100" i="71"/>
  <c r="F100" i="71"/>
  <c r="E100" i="71"/>
  <c r="D100" i="71"/>
  <c r="C100" i="71"/>
  <c r="B100" i="71"/>
  <c r="G97" i="71"/>
  <c r="F97" i="71"/>
  <c r="E97" i="71"/>
  <c r="D97" i="71"/>
  <c r="C97" i="71"/>
  <c r="B97" i="71"/>
  <c r="G92" i="71"/>
  <c r="F92" i="71"/>
  <c r="E92" i="71"/>
  <c r="D92" i="71"/>
  <c r="C92" i="71"/>
  <c r="B92" i="71"/>
  <c r="G91" i="71"/>
  <c r="G93" i="71" s="1"/>
  <c r="F91" i="71"/>
  <c r="F96" i="71" s="1"/>
  <c r="F88" i="71"/>
  <c r="E88" i="71"/>
  <c r="B88" i="71"/>
  <c r="G86" i="71"/>
  <c r="G88" i="71" s="1"/>
  <c r="F86" i="71"/>
  <c r="E86" i="71"/>
  <c r="E91" i="71" s="1"/>
  <c r="D86" i="71"/>
  <c r="C86" i="71"/>
  <c r="C88" i="71" s="1"/>
  <c r="B86" i="71"/>
  <c r="B91" i="71" s="1"/>
  <c r="B78" i="71"/>
  <c r="F77" i="71"/>
  <c r="E77" i="71"/>
  <c r="B77" i="71"/>
  <c r="F75" i="71"/>
  <c r="E75" i="71"/>
  <c r="B75" i="71"/>
  <c r="G74" i="71"/>
  <c r="F74" i="71"/>
  <c r="E74" i="71"/>
  <c r="D74" i="71"/>
  <c r="C74" i="71"/>
  <c r="B74" i="71"/>
  <c r="G72" i="71"/>
  <c r="F72" i="71"/>
  <c r="E72" i="71"/>
  <c r="D72" i="71"/>
  <c r="C72" i="71"/>
  <c r="B72" i="71"/>
  <c r="G69" i="71"/>
  <c r="F69" i="71"/>
  <c r="E69" i="71"/>
  <c r="D69" i="71"/>
  <c r="C69" i="71"/>
  <c r="B69" i="71"/>
  <c r="G64" i="71"/>
  <c r="F64" i="71"/>
  <c r="E64" i="71"/>
  <c r="D64" i="71"/>
  <c r="C64" i="71"/>
  <c r="B64" i="71"/>
  <c r="D63" i="71"/>
  <c r="D68" i="71" s="1"/>
  <c r="G60" i="71"/>
  <c r="D60" i="71"/>
  <c r="C60" i="71"/>
  <c r="G58" i="71"/>
  <c r="G63" i="71" s="1"/>
  <c r="F58" i="71"/>
  <c r="E58" i="71"/>
  <c r="E60" i="71" s="1"/>
  <c r="D58" i="71"/>
  <c r="C58" i="71"/>
  <c r="C63" i="71" s="1"/>
  <c r="B58" i="71"/>
  <c r="E51" i="71"/>
  <c r="E47" i="71"/>
  <c r="D47" i="71"/>
  <c r="G46" i="71"/>
  <c r="G47" i="71" s="1"/>
  <c r="F46" i="71"/>
  <c r="F47" i="71" s="1"/>
  <c r="E46" i="71"/>
  <c r="D46" i="71"/>
  <c r="C46" i="71"/>
  <c r="C47" i="71" s="1"/>
  <c r="B46" i="71"/>
  <c r="B47" i="71" s="1"/>
  <c r="E37" i="71"/>
  <c r="G36" i="71"/>
  <c r="F36" i="71"/>
  <c r="E36" i="71"/>
  <c r="D36" i="71"/>
  <c r="C36" i="71"/>
  <c r="E35" i="71"/>
  <c r="D35" i="71"/>
  <c r="D37" i="71" s="1"/>
  <c r="C35" i="71"/>
  <c r="C37" i="71" s="1"/>
  <c r="E32" i="71"/>
  <c r="G30" i="71"/>
  <c r="G32" i="71" s="1"/>
  <c r="F30" i="71"/>
  <c r="F35" i="71" s="1"/>
  <c r="F37" i="71" s="1"/>
  <c r="F48" i="71" s="1"/>
  <c r="E30" i="71"/>
  <c r="D30" i="71"/>
  <c r="D32" i="71" s="1"/>
  <c r="C30" i="71"/>
  <c r="C32" i="71" s="1"/>
  <c r="G24" i="71"/>
  <c r="C13" i="37"/>
  <c r="G167" i="70"/>
  <c r="F167" i="70"/>
  <c r="E167" i="70"/>
  <c r="D167" i="70"/>
  <c r="B162" i="70"/>
  <c r="B167" i="70" s="1"/>
  <c r="E161" i="70"/>
  <c r="E159" i="70"/>
  <c r="G158" i="70"/>
  <c r="F158" i="70"/>
  <c r="F161" i="70" s="1"/>
  <c r="E158" i="70"/>
  <c r="D158" i="70"/>
  <c r="C158" i="70"/>
  <c r="B158" i="70"/>
  <c r="B161" i="70" s="1"/>
  <c r="G156" i="70"/>
  <c r="F156" i="70"/>
  <c r="E156" i="70"/>
  <c r="D156" i="70"/>
  <c r="C156" i="70"/>
  <c r="B156" i="70"/>
  <c r="G153" i="70"/>
  <c r="F153" i="70"/>
  <c r="E153" i="70"/>
  <c r="D153" i="70"/>
  <c r="C153" i="70"/>
  <c r="B153" i="70"/>
  <c r="G148" i="70"/>
  <c r="F148" i="70"/>
  <c r="E148" i="70"/>
  <c r="D148" i="70"/>
  <c r="C148" i="70"/>
  <c r="B148" i="70"/>
  <c r="F147" i="70"/>
  <c r="F152" i="70" s="1"/>
  <c r="D147" i="70"/>
  <c r="D152" i="70" s="1"/>
  <c r="G144" i="70"/>
  <c r="D144" i="70"/>
  <c r="C144" i="70"/>
  <c r="G142" i="70"/>
  <c r="G147" i="70" s="1"/>
  <c r="F142" i="70"/>
  <c r="F144" i="70" s="1"/>
  <c r="E142" i="70"/>
  <c r="D142" i="70"/>
  <c r="C142" i="70"/>
  <c r="C147" i="70" s="1"/>
  <c r="B142" i="70"/>
  <c r="B144" i="70" s="1"/>
  <c r="B134" i="70"/>
  <c r="G133" i="70"/>
  <c r="G131" i="70"/>
  <c r="C131" i="70"/>
  <c r="G130" i="70"/>
  <c r="G132" i="70" s="1"/>
  <c r="F130" i="70"/>
  <c r="E130" i="70"/>
  <c r="D130" i="70"/>
  <c r="D133" i="70" s="1"/>
  <c r="C130" i="70"/>
  <c r="C132" i="70" s="1"/>
  <c r="B130" i="70"/>
  <c r="G128" i="70"/>
  <c r="F128" i="70"/>
  <c r="E128" i="70"/>
  <c r="D128" i="70"/>
  <c r="C128" i="70"/>
  <c r="B128" i="70"/>
  <c r="G126" i="70"/>
  <c r="G125" i="70"/>
  <c r="G127" i="70" s="1"/>
  <c r="F125" i="70"/>
  <c r="E125" i="70"/>
  <c r="D125" i="70"/>
  <c r="C125" i="70"/>
  <c r="B125" i="70"/>
  <c r="G124" i="70"/>
  <c r="C124" i="70"/>
  <c r="G120" i="70"/>
  <c r="F120" i="70"/>
  <c r="F121" i="70" s="1"/>
  <c r="E120" i="70"/>
  <c r="D120" i="70"/>
  <c r="C120" i="70"/>
  <c r="B120" i="70"/>
  <c r="F119" i="70"/>
  <c r="F124" i="70" s="1"/>
  <c r="D119" i="70"/>
  <c r="D124" i="70" s="1"/>
  <c r="B119" i="70"/>
  <c r="B124" i="70" s="1"/>
  <c r="G116" i="70"/>
  <c r="F116" i="70"/>
  <c r="C116" i="70"/>
  <c r="B116" i="70"/>
  <c r="G114" i="70"/>
  <c r="G119" i="70" s="1"/>
  <c r="G121" i="70" s="1"/>
  <c r="F114" i="70"/>
  <c r="E114" i="70"/>
  <c r="E119" i="70" s="1"/>
  <c r="E121" i="70" s="1"/>
  <c r="D114" i="70"/>
  <c r="D116" i="70" s="1"/>
  <c r="C114" i="70"/>
  <c r="C119" i="70" s="1"/>
  <c r="C121" i="70" s="1"/>
  <c r="B114" i="70"/>
  <c r="B106" i="70"/>
  <c r="E105" i="70"/>
  <c r="E104" i="70"/>
  <c r="G102" i="70"/>
  <c r="G103" i="70" s="1"/>
  <c r="F102" i="70"/>
  <c r="F105" i="70" s="1"/>
  <c r="E102" i="70"/>
  <c r="E103" i="70" s="1"/>
  <c r="D102" i="70"/>
  <c r="D104" i="70" s="1"/>
  <c r="C102" i="70"/>
  <c r="C105" i="70" s="1"/>
  <c r="B102" i="70"/>
  <c r="B105" i="70" s="1"/>
  <c r="G100" i="70"/>
  <c r="F100" i="70"/>
  <c r="E100" i="70"/>
  <c r="D100" i="70"/>
  <c r="C100" i="70"/>
  <c r="B100" i="70"/>
  <c r="G99" i="70"/>
  <c r="G97" i="70"/>
  <c r="F97" i="70"/>
  <c r="E97" i="70"/>
  <c r="D97" i="70"/>
  <c r="C97" i="70"/>
  <c r="B97" i="70"/>
  <c r="G96" i="70"/>
  <c r="D93" i="70"/>
  <c r="G92" i="70"/>
  <c r="F92" i="70"/>
  <c r="F93" i="70" s="1"/>
  <c r="E92" i="70"/>
  <c r="D92" i="70"/>
  <c r="C92" i="70"/>
  <c r="B92" i="70"/>
  <c r="F91" i="70"/>
  <c r="F96" i="70" s="1"/>
  <c r="D91" i="70"/>
  <c r="D96" i="70" s="1"/>
  <c r="G88" i="70"/>
  <c r="G86" i="70"/>
  <c r="G91" i="70" s="1"/>
  <c r="G93" i="70" s="1"/>
  <c r="G98" i="70" s="1"/>
  <c r="F86" i="70"/>
  <c r="F88" i="70" s="1"/>
  <c r="E86" i="70"/>
  <c r="E91" i="70" s="1"/>
  <c r="E93" i="70" s="1"/>
  <c r="E99" i="70" s="1"/>
  <c r="D86" i="70"/>
  <c r="D88" i="70" s="1"/>
  <c r="C86" i="70"/>
  <c r="C91" i="70" s="1"/>
  <c r="C93" i="70" s="1"/>
  <c r="B86" i="70"/>
  <c r="B88" i="70" s="1"/>
  <c r="B78" i="70"/>
  <c r="G77" i="70"/>
  <c r="E76" i="70"/>
  <c r="C75" i="70"/>
  <c r="G74" i="70"/>
  <c r="G75" i="70" s="1"/>
  <c r="F74" i="70"/>
  <c r="E74" i="70"/>
  <c r="E77" i="70" s="1"/>
  <c r="D74" i="70"/>
  <c r="D77" i="70" s="1"/>
  <c r="C74" i="70"/>
  <c r="C76" i="70" s="1"/>
  <c r="B74" i="70"/>
  <c r="G72" i="70"/>
  <c r="F72" i="70"/>
  <c r="E72" i="70"/>
  <c r="D72" i="70"/>
  <c r="C72" i="70"/>
  <c r="B72" i="70"/>
  <c r="G69" i="70"/>
  <c r="F69" i="70"/>
  <c r="E69" i="70"/>
  <c r="D69" i="70"/>
  <c r="C69" i="70"/>
  <c r="B69" i="70"/>
  <c r="G64" i="70"/>
  <c r="F64" i="70"/>
  <c r="F65" i="70" s="1"/>
  <c r="E64" i="70"/>
  <c r="D64" i="70"/>
  <c r="C64" i="70"/>
  <c r="B64" i="70"/>
  <c r="F63" i="70"/>
  <c r="F68" i="70" s="1"/>
  <c r="D63" i="70"/>
  <c r="D68" i="70" s="1"/>
  <c r="G58" i="70"/>
  <c r="G63" i="70" s="1"/>
  <c r="G65" i="70" s="1"/>
  <c r="G71" i="70" s="1"/>
  <c r="F58" i="70"/>
  <c r="F60" i="70" s="1"/>
  <c r="E58" i="70"/>
  <c r="E63" i="70" s="1"/>
  <c r="E65" i="70" s="1"/>
  <c r="E71" i="70" s="1"/>
  <c r="D58" i="70"/>
  <c r="D60" i="70" s="1"/>
  <c r="C58" i="70"/>
  <c r="C63" i="70" s="1"/>
  <c r="C65" i="70" s="1"/>
  <c r="B58" i="70"/>
  <c r="B60" i="70" s="1"/>
  <c r="E51" i="70"/>
  <c r="D47" i="70"/>
  <c r="G46" i="70"/>
  <c r="G47" i="70" s="1"/>
  <c r="F46" i="70"/>
  <c r="E46" i="70"/>
  <c r="D46" i="70"/>
  <c r="C46" i="70"/>
  <c r="C47" i="70" s="1"/>
  <c r="B46" i="70"/>
  <c r="B47" i="70" s="1"/>
  <c r="G36" i="70"/>
  <c r="F36" i="70"/>
  <c r="E36" i="70"/>
  <c r="D36" i="70"/>
  <c r="C36" i="70"/>
  <c r="G35" i="70"/>
  <c r="G37" i="70" s="1"/>
  <c r="E35" i="70"/>
  <c r="E37" i="70" s="1"/>
  <c r="C35" i="70"/>
  <c r="C37" i="70" s="1"/>
  <c r="G32" i="70"/>
  <c r="E32" i="70"/>
  <c r="C32" i="70"/>
  <c r="G30" i="70"/>
  <c r="F30" i="70"/>
  <c r="E30" i="70"/>
  <c r="D30" i="70"/>
  <c r="C30" i="70"/>
  <c r="G24" i="70"/>
  <c r="C12" i="37"/>
  <c r="G167" i="69"/>
  <c r="F167" i="69"/>
  <c r="E167" i="69"/>
  <c r="D167" i="69"/>
  <c r="B162" i="69"/>
  <c r="B167" i="69" s="1"/>
  <c r="G161" i="69"/>
  <c r="D161" i="69"/>
  <c r="C161" i="69"/>
  <c r="G159" i="69"/>
  <c r="D159" i="69"/>
  <c r="C159" i="69"/>
  <c r="G158" i="69"/>
  <c r="F158" i="69"/>
  <c r="F161" i="69" s="1"/>
  <c r="E158" i="69"/>
  <c r="D158" i="69"/>
  <c r="C158" i="69"/>
  <c r="B158" i="69"/>
  <c r="B161" i="69" s="1"/>
  <c r="G156" i="69"/>
  <c r="F156" i="69"/>
  <c r="E156" i="69"/>
  <c r="D156" i="69"/>
  <c r="C156" i="69"/>
  <c r="B156" i="69"/>
  <c r="G153" i="69"/>
  <c r="F153" i="69"/>
  <c r="E153" i="69"/>
  <c r="D153" i="69"/>
  <c r="C153" i="69"/>
  <c r="B153" i="69"/>
  <c r="G148" i="69"/>
  <c r="F148" i="69"/>
  <c r="E148" i="69"/>
  <c r="D148" i="69"/>
  <c r="C148" i="69"/>
  <c r="B148" i="69"/>
  <c r="F147" i="69"/>
  <c r="F152" i="69" s="1"/>
  <c r="B147" i="69"/>
  <c r="B152" i="69" s="1"/>
  <c r="F144" i="69"/>
  <c r="E144" i="69"/>
  <c r="G142" i="69"/>
  <c r="F142" i="69"/>
  <c r="E142" i="69"/>
  <c r="E147" i="69" s="1"/>
  <c r="D142" i="69"/>
  <c r="D144" i="69" s="1"/>
  <c r="C142" i="69"/>
  <c r="B142" i="69"/>
  <c r="B144" i="69" s="1"/>
  <c r="B134" i="69"/>
  <c r="F133" i="69"/>
  <c r="E133" i="69"/>
  <c r="B133" i="69"/>
  <c r="F131" i="69"/>
  <c r="E131" i="69"/>
  <c r="B131" i="69"/>
  <c r="G130" i="69"/>
  <c r="F130" i="69"/>
  <c r="E130" i="69"/>
  <c r="D130" i="69"/>
  <c r="D133" i="69" s="1"/>
  <c r="C130" i="69"/>
  <c r="B130" i="69"/>
  <c r="G128" i="69"/>
  <c r="F128" i="69"/>
  <c r="E128" i="69"/>
  <c r="D128" i="69"/>
  <c r="C128" i="69"/>
  <c r="B128" i="69"/>
  <c r="G125" i="69"/>
  <c r="F125" i="69"/>
  <c r="E125" i="69"/>
  <c r="D125" i="69"/>
  <c r="C125" i="69"/>
  <c r="B125" i="69"/>
  <c r="G120" i="69"/>
  <c r="F120" i="69"/>
  <c r="E120" i="69"/>
  <c r="D120" i="69"/>
  <c r="C120" i="69"/>
  <c r="B120" i="69"/>
  <c r="D119" i="69"/>
  <c r="D124" i="69" s="1"/>
  <c r="G116" i="69"/>
  <c r="D116" i="69"/>
  <c r="G114" i="69"/>
  <c r="G119" i="69" s="1"/>
  <c r="F114" i="69"/>
  <c r="F116" i="69" s="1"/>
  <c r="E114" i="69"/>
  <c r="D114" i="69"/>
  <c r="C114" i="69"/>
  <c r="C119" i="69" s="1"/>
  <c r="B114" i="69"/>
  <c r="B116" i="69" s="1"/>
  <c r="B106" i="69"/>
  <c r="G105" i="69"/>
  <c r="D105" i="69"/>
  <c r="C105" i="69"/>
  <c r="G103" i="69"/>
  <c r="D103" i="69"/>
  <c r="C103" i="69"/>
  <c r="G102" i="69"/>
  <c r="F102" i="69"/>
  <c r="F105" i="69" s="1"/>
  <c r="E102" i="69"/>
  <c r="D102" i="69"/>
  <c r="C102" i="69"/>
  <c r="B102" i="69"/>
  <c r="B105" i="69" s="1"/>
  <c r="G100" i="69"/>
  <c r="F100" i="69"/>
  <c r="E100" i="69"/>
  <c r="D100" i="69"/>
  <c r="C100" i="69"/>
  <c r="B100" i="69"/>
  <c r="G97" i="69"/>
  <c r="F97" i="69"/>
  <c r="E97" i="69"/>
  <c r="D97" i="69"/>
  <c r="C97" i="69"/>
  <c r="B97" i="69"/>
  <c r="F93" i="69"/>
  <c r="G92" i="69"/>
  <c r="F92" i="69"/>
  <c r="E92" i="69"/>
  <c r="D92" i="69"/>
  <c r="C92" i="69"/>
  <c r="B92" i="69"/>
  <c r="F91" i="69"/>
  <c r="F96" i="69" s="1"/>
  <c r="F88" i="69"/>
  <c r="E88" i="69"/>
  <c r="G86" i="69"/>
  <c r="G88" i="69" s="1"/>
  <c r="F86" i="69"/>
  <c r="E86" i="69"/>
  <c r="E91" i="69" s="1"/>
  <c r="D86" i="69"/>
  <c r="C86" i="69"/>
  <c r="C88" i="69" s="1"/>
  <c r="B86" i="69"/>
  <c r="B88" i="69" s="1"/>
  <c r="B78" i="69"/>
  <c r="F77" i="69"/>
  <c r="E77" i="69"/>
  <c r="B77" i="69"/>
  <c r="F75" i="69"/>
  <c r="E75" i="69"/>
  <c r="B75" i="69"/>
  <c r="G74" i="69"/>
  <c r="F74" i="69"/>
  <c r="E74" i="69"/>
  <c r="D74" i="69"/>
  <c r="C74" i="69"/>
  <c r="B74" i="69"/>
  <c r="G72" i="69"/>
  <c r="F72" i="69"/>
  <c r="E72" i="69"/>
  <c r="D72" i="69"/>
  <c r="C72" i="69"/>
  <c r="B72" i="69"/>
  <c r="G69" i="69"/>
  <c r="F69" i="69"/>
  <c r="E69" i="69"/>
  <c r="D69" i="69"/>
  <c r="C69" i="69"/>
  <c r="B69" i="69"/>
  <c r="G64" i="69"/>
  <c r="F64" i="69"/>
  <c r="E64" i="69"/>
  <c r="D64" i="69"/>
  <c r="C64" i="69"/>
  <c r="B64" i="69"/>
  <c r="G63" i="69"/>
  <c r="D63" i="69"/>
  <c r="D68" i="69" s="1"/>
  <c r="C63" i="69"/>
  <c r="G60" i="69"/>
  <c r="D60" i="69"/>
  <c r="C60" i="69"/>
  <c r="G58" i="69"/>
  <c r="F58" i="69"/>
  <c r="E58" i="69"/>
  <c r="E60" i="69" s="1"/>
  <c r="D58" i="69"/>
  <c r="C58" i="69"/>
  <c r="B58" i="69"/>
  <c r="E51" i="69"/>
  <c r="E47" i="69"/>
  <c r="D47" i="69"/>
  <c r="G46" i="69"/>
  <c r="G47" i="69" s="1"/>
  <c r="F46" i="69"/>
  <c r="F47" i="69" s="1"/>
  <c r="E46" i="69"/>
  <c r="E48" i="69" s="1"/>
  <c r="D46" i="69"/>
  <c r="C46" i="69"/>
  <c r="C47" i="69" s="1"/>
  <c r="B46" i="69"/>
  <c r="B47" i="69" s="1"/>
  <c r="E37" i="69"/>
  <c r="G36" i="69"/>
  <c r="F36" i="69"/>
  <c r="E36" i="69"/>
  <c r="D36" i="69"/>
  <c r="C36" i="69"/>
  <c r="D35" i="69"/>
  <c r="D37" i="69" s="1"/>
  <c r="E32" i="69"/>
  <c r="D32" i="69"/>
  <c r="G30" i="69"/>
  <c r="G32" i="69" s="1"/>
  <c r="F30" i="69"/>
  <c r="F35" i="69" s="1"/>
  <c r="F37" i="69" s="1"/>
  <c r="F48" i="69" s="1"/>
  <c r="E30" i="69"/>
  <c r="E35" i="69" s="1"/>
  <c r="D30" i="69"/>
  <c r="C30" i="69"/>
  <c r="C32" i="69" s="1"/>
  <c r="G24" i="69"/>
  <c r="C11" i="37"/>
  <c r="G167" i="68"/>
  <c r="F167" i="68"/>
  <c r="E167" i="68"/>
  <c r="D167" i="68"/>
  <c r="B162" i="68"/>
  <c r="B167" i="68" s="1"/>
  <c r="G161" i="68"/>
  <c r="D161" i="68"/>
  <c r="C161" i="68"/>
  <c r="G159" i="68"/>
  <c r="D159" i="68"/>
  <c r="C159" i="68"/>
  <c r="G158" i="68"/>
  <c r="F158" i="68"/>
  <c r="F161" i="68" s="1"/>
  <c r="E158" i="68"/>
  <c r="D158" i="68"/>
  <c r="C158" i="68"/>
  <c r="B158" i="68"/>
  <c r="B161" i="68" s="1"/>
  <c r="G156" i="68"/>
  <c r="F156" i="68"/>
  <c r="E156" i="68"/>
  <c r="D156" i="68"/>
  <c r="C156" i="68"/>
  <c r="B156" i="68"/>
  <c r="G153" i="68"/>
  <c r="F153" i="68"/>
  <c r="E153" i="68"/>
  <c r="D153" i="68"/>
  <c r="C153" i="68"/>
  <c r="B153" i="68"/>
  <c r="G148" i="68"/>
  <c r="F148" i="68"/>
  <c r="E148" i="68"/>
  <c r="D148" i="68"/>
  <c r="C148" i="68"/>
  <c r="B148" i="68"/>
  <c r="F147" i="68"/>
  <c r="F152" i="68" s="1"/>
  <c r="F144" i="68"/>
  <c r="E144" i="68"/>
  <c r="B144" i="68"/>
  <c r="G142" i="68"/>
  <c r="F142" i="68"/>
  <c r="E142" i="68"/>
  <c r="E147" i="68" s="1"/>
  <c r="D142" i="68"/>
  <c r="D144" i="68" s="1"/>
  <c r="C142" i="68"/>
  <c r="B142" i="68"/>
  <c r="B147" i="68" s="1"/>
  <c r="B152" i="68" s="1"/>
  <c r="B134" i="68"/>
  <c r="F133" i="68"/>
  <c r="E133" i="68"/>
  <c r="B133" i="68"/>
  <c r="F131" i="68"/>
  <c r="E131" i="68"/>
  <c r="B131" i="68"/>
  <c r="G130" i="68"/>
  <c r="F130" i="68"/>
  <c r="E130" i="68"/>
  <c r="D130" i="68"/>
  <c r="D133" i="68" s="1"/>
  <c r="C130" i="68"/>
  <c r="B130" i="68"/>
  <c r="G128" i="68"/>
  <c r="F128" i="68"/>
  <c r="E128" i="68"/>
  <c r="D128" i="68"/>
  <c r="C128" i="68"/>
  <c r="B128" i="68"/>
  <c r="G125" i="68"/>
  <c r="F125" i="68"/>
  <c r="E125" i="68"/>
  <c r="D125" i="68"/>
  <c r="C125" i="68"/>
  <c r="B125" i="68"/>
  <c r="G120" i="68"/>
  <c r="F120" i="68"/>
  <c r="E120" i="68"/>
  <c r="D120" i="68"/>
  <c r="C120" i="68"/>
  <c r="B120" i="68"/>
  <c r="G119" i="68"/>
  <c r="G121" i="68" s="1"/>
  <c r="D119" i="68"/>
  <c r="D124" i="68" s="1"/>
  <c r="G116" i="68"/>
  <c r="D116" i="68"/>
  <c r="C116" i="68"/>
  <c r="G114" i="68"/>
  <c r="F114" i="68"/>
  <c r="F116" i="68" s="1"/>
  <c r="E114" i="68"/>
  <c r="D114" i="68"/>
  <c r="C114" i="68"/>
  <c r="C119" i="68" s="1"/>
  <c r="C121" i="68" s="1"/>
  <c r="C127" i="68" s="1"/>
  <c r="B114" i="68"/>
  <c r="B116" i="68" s="1"/>
  <c r="B106" i="68"/>
  <c r="G105" i="68"/>
  <c r="D105" i="68"/>
  <c r="C105" i="68"/>
  <c r="G103" i="68"/>
  <c r="D103" i="68"/>
  <c r="C103" i="68"/>
  <c r="G102" i="68"/>
  <c r="F102" i="68"/>
  <c r="F105" i="68" s="1"/>
  <c r="E102" i="68"/>
  <c r="D102" i="68"/>
  <c r="C102" i="68"/>
  <c r="B102" i="68"/>
  <c r="B105" i="68" s="1"/>
  <c r="G100" i="68"/>
  <c r="F100" i="68"/>
  <c r="E100" i="68"/>
  <c r="D100" i="68"/>
  <c r="C100" i="68"/>
  <c r="B100" i="68"/>
  <c r="G97" i="68"/>
  <c r="F97" i="68"/>
  <c r="E97" i="68"/>
  <c r="D97" i="68"/>
  <c r="C97" i="68"/>
  <c r="B97" i="68"/>
  <c r="G92" i="68"/>
  <c r="F92" i="68"/>
  <c r="E92" i="68"/>
  <c r="D92" i="68"/>
  <c r="C92" i="68"/>
  <c r="B92" i="68"/>
  <c r="F91" i="68"/>
  <c r="F96" i="68" s="1"/>
  <c r="E91" i="68"/>
  <c r="F88" i="68"/>
  <c r="E88" i="68"/>
  <c r="B88" i="68"/>
  <c r="G86" i="68"/>
  <c r="G88" i="68" s="1"/>
  <c r="F86" i="68"/>
  <c r="E86" i="68"/>
  <c r="D86" i="68"/>
  <c r="C86" i="68"/>
  <c r="C88" i="68" s="1"/>
  <c r="B86" i="68"/>
  <c r="B91" i="68" s="1"/>
  <c r="B78" i="68"/>
  <c r="F77" i="68"/>
  <c r="E77" i="68"/>
  <c r="B77" i="68"/>
  <c r="F75" i="68"/>
  <c r="E75" i="68"/>
  <c r="B75" i="68"/>
  <c r="G74" i="68"/>
  <c r="F74" i="68"/>
  <c r="E74" i="68"/>
  <c r="D74" i="68"/>
  <c r="C74" i="68"/>
  <c r="B74" i="68"/>
  <c r="G72" i="68"/>
  <c r="F72" i="68"/>
  <c r="E72" i="68"/>
  <c r="D72" i="68"/>
  <c r="C72" i="68"/>
  <c r="B72" i="68"/>
  <c r="G69" i="68"/>
  <c r="F69" i="68"/>
  <c r="E69" i="68"/>
  <c r="D69" i="68"/>
  <c r="C69" i="68"/>
  <c r="B69" i="68"/>
  <c r="G64" i="68"/>
  <c r="F64" i="68"/>
  <c r="E64" i="68"/>
  <c r="D64" i="68"/>
  <c r="C64" i="68"/>
  <c r="B64" i="68"/>
  <c r="G63" i="68"/>
  <c r="D63" i="68"/>
  <c r="D68" i="68" s="1"/>
  <c r="C63" i="68"/>
  <c r="C65" i="68" s="1"/>
  <c r="C71" i="68" s="1"/>
  <c r="G60" i="68"/>
  <c r="D60" i="68"/>
  <c r="C60" i="68"/>
  <c r="G58" i="68"/>
  <c r="F58" i="68"/>
  <c r="E58" i="68"/>
  <c r="E60" i="68" s="1"/>
  <c r="D58" i="68"/>
  <c r="C58" i="68"/>
  <c r="B58" i="68"/>
  <c r="E51" i="68"/>
  <c r="E47" i="68"/>
  <c r="D47" i="68"/>
  <c r="G46" i="68"/>
  <c r="G47" i="68" s="1"/>
  <c r="F46" i="68"/>
  <c r="F47" i="68" s="1"/>
  <c r="E46" i="68"/>
  <c r="D46" i="68"/>
  <c r="C46" i="68"/>
  <c r="C47" i="68" s="1"/>
  <c r="B46" i="68"/>
  <c r="B47" i="68" s="1"/>
  <c r="G50" i="68" s="1"/>
  <c r="G36" i="68"/>
  <c r="F36" i="68"/>
  <c r="E36" i="68"/>
  <c r="D36" i="68"/>
  <c r="C36" i="68"/>
  <c r="G35" i="68"/>
  <c r="G37" i="68" s="1"/>
  <c r="D35" i="68"/>
  <c r="D37" i="68" s="1"/>
  <c r="E32" i="68"/>
  <c r="D32" i="68"/>
  <c r="G30" i="68"/>
  <c r="G32" i="68" s="1"/>
  <c r="F30" i="68"/>
  <c r="F35" i="68" s="1"/>
  <c r="F37" i="68" s="1"/>
  <c r="E30" i="68"/>
  <c r="E35" i="68" s="1"/>
  <c r="E37" i="68" s="1"/>
  <c r="D30" i="68"/>
  <c r="C30" i="68"/>
  <c r="C32" i="68" s="1"/>
  <c r="G24" i="68"/>
  <c r="F133" i="67"/>
  <c r="B147" i="72" l="1"/>
  <c r="B152" i="72" s="1"/>
  <c r="B147" i="70"/>
  <c r="B152" i="70" s="1"/>
  <c r="C116" i="72"/>
  <c r="C126" i="70"/>
  <c r="C116" i="69"/>
  <c r="B117" i="69" s="1"/>
  <c r="C127" i="70"/>
  <c r="B96" i="68"/>
  <c r="B93" i="68"/>
  <c r="B98" i="68" s="1"/>
  <c r="B96" i="71"/>
  <c r="B93" i="71"/>
  <c r="B98" i="71" s="1"/>
  <c r="B91" i="69"/>
  <c r="B96" i="69" s="1"/>
  <c r="B93" i="73"/>
  <c r="B99" i="73" s="1"/>
  <c r="B91" i="70"/>
  <c r="B96" i="70" s="1"/>
  <c r="B63" i="70"/>
  <c r="B68" i="70" s="1"/>
  <c r="G99" i="73"/>
  <c r="C48" i="73"/>
  <c r="E63" i="73"/>
  <c r="C77" i="73"/>
  <c r="C75" i="73"/>
  <c r="G78" i="73" s="1"/>
  <c r="G77" i="73"/>
  <c r="G75" i="73"/>
  <c r="E93" i="73"/>
  <c r="E96" i="73"/>
  <c r="B98" i="73"/>
  <c r="B107" i="73"/>
  <c r="C121" i="73"/>
  <c r="C132" i="73" s="1"/>
  <c r="C124" i="73"/>
  <c r="G121" i="73"/>
  <c r="G124" i="73"/>
  <c r="E149" i="73"/>
  <c r="E152" i="73"/>
  <c r="E161" i="73"/>
  <c r="E159" i="73"/>
  <c r="C37" i="73"/>
  <c r="B60" i="73"/>
  <c r="B61" i="73" s="1"/>
  <c r="B63" i="73"/>
  <c r="F60" i="73"/>
  <c r="F63" i="73"/>
  <c r="D77" i="73"/>
  <c r="D75" i="73"/>
  <c r="C98" i="73"/>
  <c r="C104" i="73"/>
  <c r="G104" i="73"/>
  <c r="B163" i="73"/>
  <c r="C33" i="73"/>
  <c r="E48" i="73"/>
  <c r="C65" i="73"/>
  <c r="C68" i="73"/>
  <c r="G65" i="73"/>
  <c r="G68" i="73"/>
  <c r="G76" i="73"/>
  <c r="F93" i="73"/>
  <c r="G96" i="73"/>
  <c r="G98" i="73" s="1"/>
  <c r="E119" i="73"/>
  <c r="E116" i="73"/>
  <c r="C133" i="73"/>
  <c r="B135" i="73" s="1"/>
  <c r="C131" i="73"/>
  <c r="G134" i="73" s="1"/>
  <c r="G133" i="73"/>
  <c r="G131" i="73"/>
  <c r="C144" i="73"/>
  <c r="B145" i="73" s="1"/>
  <c r="C147" i="73"/>
  <c r="G144" i="73"/>
  <c r="G147" i="73"/>
  <c r="B149" i="73"/>
  <c r="B160" i="73" s="1"/>
  <c r="E160" i="73"/>
  <c r="G37" i="73"/>
  <c r="G48" i="73" s="1"/>
  <c r="G50" i="73"/>
  <c r="B48" i="73"/>
  <c r="D65" i="73"/>
  <c r="D88" i="73"/>
  <c r="D91" i="73"/>
  <c r="B89" i="73"/>
  <c r="E105" i="73"/>
  <c r="E103" i="73"/>
  <c r="B117" i="73"/>
  <c r="D121" i="73"/>
  <c r="F149" i="73"/>
  <c r="B104" i="73"/>
  <c r="F160" i="73"/>
  <c r="B119" i="73"/>
  <c r="F119" i="73"/>
  <c r="D147" i="73"/>
  <c r="F104" i="73"/>
  <c r="B103" i="73"/>
  <c r="G106" i="73" s="1"/>
  <c r="F103" i="73"/>
  <c r="D131" i="73"/>
  <c r="B159" i="73"/>
  <c r="F159" i="73"/>
  <c r="C65" i="72"/>
  <c r="C68" i="72"/>
  <c r="G65" i="72"/>
  <c r="G68" i="72"/>
  <c r="G91" i="72"/>
  <c r="G88" i="72"/>
  <c r="C121" i="72"/>
  <c r="C124" i="72"/>
  <c r="G121" i="72"/>
  <c r="G124" i="72"/>
  <c r="B135" i="72"/>
  <c r="E149" i="72"/>
  <c r="E152" i="72"/>
  <c r="E161" i="72"/>
  <c r="E159" i="72"/>
  <c r="G35" i="72"/>
  <c r="G37" i="72" s="1"/>
  <c r="G48" i="72" s="1"/>
  <c r="G50" i="72"/>
  <c r="B48" i="72"/>
  <c r="D65" i="72"/>
  <c r="D88" i="72"/>
  <c r="B89" i="72" s="1"/>
  <c r="D91" i="72"/>
  <c r="C91" i="72"/>
  <c r="B93" i="72"/>
  <c r="B163" i="72"/>
  <c r="F32" i="72"/>
  <c r="C33" i="72" s="1"/>
  <c r="E63" i="72"/>
  <c r="C77" i="72"/>
  <c r="B79" i="72" s="1"/>
  <c r="C75" i="72"/>
  <c r="G77" i="72"/>
  <c r="G75" i="72"/>
  <c r="C76" i="72"/>
  <c r="E93" i="72"/>
  <c r="E96" i="72"/>
  <c r="F93" i="72"/>
  <c r="E119" i="72"/>
  <c r="E116" i="72"/>
  <c r="C133" i="72"/>
  <c r="C131" i="72"/>
  <c r="G134" i="72" s="1"/>
  <c r="G133" i="72"/>
  <c r="G131" i="72"/>
  <c r="C132" i="72"/>
  <c r="C144" i="72"/>
  <c r="B145" i="72" s="1"/>
  <c r="C147" i="72"/>
  <c r="G147" i="72"/>
  <c r="G144" i="72"/>
  <c r="B149" i="72"/>
  <c r="B160" i="72" s="1"/>
  <c r="E160" i="72"/>
  <c r="C35" i="72"/>
  <c r="C37" i="72" s="1"/>
  <c r="B38" i="72" s="1"/>
  <c r="D48" i="72"/>
  <c r="F48" i="72"/>
  <c r="B60" i="72"/>
  <c r="B61" i="72" s="1"/>
  <c r="B63" i="72"/>
  <c r="F60" i="72"/>
  <c r="F63" i="72"/>
  <c r="D77" i="72"/>
  <c r="D75" i="72"/>
  <c r="E105" i="72"/>
  <c r="B107" i="72" s="1"/>
  <c r="E103" i="72"/>
  <c r="B117" i="72"/>
  <c r="D121" i="72"/>
  <c r="F149" i="72"/>
  <c r="D132" i="72"/>
  <c r="F160" i="72"/>
  <c r="B119" i="72"/>
  <c r="F119" i="72"/>
  <c r="D147" i="72"/>
  <c r="B104" i="72"/>
  <c r="F104" i="72"/>
  <c r="B103" i="72"/>
  <c r="F103" i="72"/>
  <c r="D131" i="72"/>
  <c r="B159" i="72"/>
  <c r="G162" i="72" s="1"/>
  <c r="F159" i="72"/>
  <c r="G99" i="71"/>
  <c r="C77" i="71"/>
  <c r="C75" i="71"/>
  <c r="E93" i="71"/>
  <c r="E104" i="71" s="1"/>
  <c r="E96" i="71"/>
  <c r="B99" i="71"/>
  <c r="E161" i="71"/>
  <c r="E159" i="71"/>
  <c r="D48" i="71"/>
  <c r="B60" i="71"/>
  <c r="B61" i="71" s="1"/>
  <c r="B63" i="71"/>
  <c r="F60" i="71"/>
  <c r="F63" i="71"/>
  <c r="B105" i="71"/>
  <c r="B103" i="71"/>
  <c r="E119" i="71"/>
  <c r="E116" i="71"/>
  <c r="B163" i="71"/>
  <c r="E48" i="71"/>
  <c r="G48" i="71"/>
  <c r="C65" i="71"/>
  <c r="C68" i="71"/>
  <c r="G65" i="71"/>
  <c r="G68" i="71"/>
  <c r="F93" i="71"/>
  <c r="G96" i="71"/>
  <c r="G98" i="71" s="1"/>
  <c r="G104" i="71"/>
  <c r="B104" i="71"/>
  <c r="B116" i="71"/>
  <c r="B117" i="71" s="1"/>
  <c r="B119" i="71"/>
  <c r="F116" i="71"/>
  <c r="F119" i="71"/>
  <c r="C133" i="71"/>
  <c r="B135" i="71" s="1"/>
  <c r="C131" i="71"/>
  <c r="G133" i="71"/>
  <c r="G131" i="71"/>
  <c r="C147" i="71"/>
  <c r="C144" i="71"/>
  <c r="G144" i="71"/>
  <c r="G147" i="71"/>
  <c r="B149" i="71"/>
  <c r="E160" i="71"/>
  <c r="B167" i="71"/>
  <c r="C48" i="71"/>
  <c r="E63" i="71"/>
  <c r="G77" i="71"/>
  <c r="G75" i="71"/>
  <c r="G78" i="71" s="1"/>
  <c r="C76" i="71"/>
  <c r="E105" i="71"/>
  <c r="E103" i="71"/>
  <c r="E149" i="71"/>
  <c r="E152" i="71"/>
  <c r="C33" i="71"/>
  <c r="D77" i="71"/>
  <c r="D75" i="71"/>
  <c r="D76" i="71"/>
  <c r="F105" i="71"/>
  <c r="F103" i="71"/>
  <c r="F32" i="71"/>
  <c r="G35" i="71"/>
  <c r="G37" i="71" s="1"/>
  <c r="B38" i="71" s="1"/>
  <c r="G50" i="71"/>
  <c r="B48" i="71"/>
  <c r="D65" i="71"/>
  <c r="D88" i="71"/>
  <c r="D91" i="71"/>
  <c r="B89" i="71"/>
  <c r="C91" i="71"/>
  <c r="C121" i="71"/>
  <c r="C124" i="71"/>
  <c r="G121" i="71"/>
  <c r="G124" i="71"/>
  <c r="D121" i="71"/>
  <c r="G132" i="71"/>
  <c r="B145" i="71"/>
  <c r="F149" i="71"/>
  <c r="D132" i="71"/>
  <c r="D147" i="71"/>
  <c r="F160" i="71"/>
  <c r="D131" i="71"/>
  <c r="B159" i="71"/>
  <c r="F159" i="71"/>
  <c r="F127" i="70"/>
  <c r="F126" i="70"/>
  <c r="G50" i="70"/>
  <c r="F71" i="70"/>
  <c r="F70" i="70"/>
  <c r="F98" i="70"/>
  <c r="F99" i="70"/>
  <c r="C104" i="70"/>
  <c r="C149" i="70"/>
  <c r="C152" i="70"/>
  <c r="G149" i="70"/>
  <c r="G152" i="70"/>
  <c r="C161" i="70"/>
  <c r="B163" i="70" s="1"/>
  <c r="C159" i="70"/>
  <c r="G161" i="70"/>
  <c r="G159" i="70"/>
  <c r="B48" i="70"/>
  <c r="C60" i="70"/>
  <c r="B65" i="70"/>
  <c r="C68" i="70"/>
  <c r="C70" i="70" s="1"/>
  <c r="C71" i="70"/>
  <c r="E75" i="70"/>
  <c r="G76" i="70"/>
  <c r="C103" i="70"/>
  <c r="G105" i="70"/>
  <c r="E116" i="70"/>
  <c r="B121" i="70"/>
  <c r="E133" i="70"/>
  <c r="E131" i="70"/>
  <c r="D149" i="70"/>
  <c r="D160" i="70"/>
  <c r="D32" i="70"/>
  <c r="D35" i="70"/>
  <c r="D37" i="70" s="1"/>
  <c r="D48" i="70" s="1"/>
  <c r="E60" i="70"/>
  <c r="D65" i="70"/>
  <c r="E68" i="70"/>
  <c r="E70" i="70" s="1"/>
  <c r="F76" i="70"/>
  <c r="C77" i="70"/>
  <c r="C88" i="70"/>
  <c r="B89" i="70" s="1"/>
  <c r="B93" i="70"/>
  <c r="C96" i="70"/>
  <c r="C98" i="70" s="1"/>
  <c r="C99" i="70"/>
  <c r="G104" i="70"/>
  <c r="D121" i="70"/>
  <c r="E124" i="70"/>
  <c r="E126" i="70" s="1"/>
  <c r="E127" i="70"/>
  <c r="B132" i="70"/>
  <c r="F132" i="70"/>
  <c r="E132" i="70"/>
  <c r="E147" i="70"/>
  <c r="E144" i="70"/>
  <c r="C160" i="70"/>
  <c r="F35" i="70"/>
  <c r="F37" i="70" s="1"/>
  <c r="F48" i="70" s="1"/>
  <c r="F32" i="70"/>
  <c r="C33" i="70" s="1"/>
  <c r="F47" i="70"/>
  <c r="E48" i="70"/>
  <c r="B61" i="70"/>
  <c r="G60" i="70"/>
  <c r="G68" i="70"/>
  <c r="G70" i="70" s="1"/>
  <c r="E88" i="70"/>
  <c r="D99" i="70"/>
  <c r="D98" i="70"/>
  <c r="E96" i="70"/>
  <c r="E98" i="70" s="1"/>
  <c r="B117" i="70"/>
  <c r="C133" i="70"/>
  <c r="B145" i="70"/>
  <c r="G160" i="70"/>
  <c r="B149" i="70"/>
  <c r="F149" i="70"/>
  <c r="E47" i="70"/>
  <c r="C48" i="70"/>
  <c r="G48" i="70"/>
  <c r="B75" i="70"/>
  <c r="F75" i="70"/>
  <c r="D76" i="70"/>
  <c r="B77" i="70"/>
  <c r="F77" i="70"/>
  <c r="D103" i="70"/>
  <c r="B104" i="70"/>
  <c r="G107" i="70" s="1"/>
  <c r="F104" i="70"/>
  <c r="D105" i="70"/>
  <c r="B107" i="70" s="1"/>
  <c r="B131" i="70"/>
  <c r="F131" i="70"/>
  <c r="D132" i="70"/>
  <c r="B133" i="70"/>
  <c r="B135" i="70" s="1"/>
  <c r="F133" i="70"/>
  <c r="D159" i="70"/>
  <c r="B160" i="70"/>
  <c r="F160" i="70"/>
  <c r="D161" i="70"/>
  <c r="D75" i="70"/>
  <c r="B103" i="70"/>
  <c r="F103" i="70"/>
  <c r="D131" i="70"/>
  <c r="B159" i="70"/>
  <c r="G162" i="70" s="1"/>
  <c r="F159" i="70"/>
  <c r="F32" i="69"/>
  <c r="C133" i="69"/>
  <c r="C131" i="69"/>
  <c r="G48" i="69"/>
  <c r="G65" i="69"/>
  <c r="C77" i="69"/>
  <c r="C75" i="69"/>
  <c r="G77" i="69"/>
  <c r="G75" i="69"/>
  <c r="E93" i="69"/>
  <c r="E96" i="69"/>
  <c r="B93" i="69"/>
  <c r="B107" i="69"/>
  <c r="C121" i="69"/>
  <c r="C132" i="69" s="1"/>
  <c r="C124" i="69"/>
  <c r="G121" i="69"/>
  <c r="G124" i="69"/>
  <c r="E149" i="69"/>
  <c r="E152" i="69"/>
  <c r="E161" i="69"/>
  <c r="B163" i="69" s="1"/>
  <c r="E159" i="69"/>
  <c r="G35" i="69"/>
  <c r="G37" i="69" s="1"/>
  <c r="G50" i="69"/>
  <c r="B48" i="69"/>
  <c r="C65" i="69"/>
  <c r="C76" i="69" s="1"/>
  <c r="D77" i="69"/>
  <c r="D75" i="69"/>
  <c r="G91" i="69"/>
  <c r="C48" i="69"/>
  <c r="F98" i="69"/>
  <c r="F99" i="69"/>
  <c r="E119" i="69"/>
  <c r="E116" i="69"/>
  <c r="G133" i="69"/>
  <c r="B135" i="69" s="1"/>
  <c r="G131" i="69"/>
  <c r="C144" i="69"/>
  <c r="C147" i="69"/>
  <c r="G147" i="69"/>
  <c r="G144" i="69"/>
  <c r="B149" i="69"/>
  <c r="B160" i="69" s="1"/>
  <c r="C33" i="69"/>
  <c r="C35" i="69"/>
  <c r="C37" i="69" s="1"/>
  <c r="B38" i="69" s="1"/>
  <c r="D48" i="69"/>
  <c r="B60" i="69"/>
  <c r="B63" i="69"/>
  <c r="F60" i="69"/>
  <c r="F63" i="69"/>
  <c r="E63" i="69"/>
  <c r="D65" i="69"/>
  <c r="D88" i="69"/>
  <c r="D91" i="69"/>
  <c r="B89" i="69"/>
  <c r="C91" i="69"/>
  <c r="E105" i="69"/>
  <c r="E103" i="69"/>
  <c r="D121" i="69"/>
  <c r="D132" i="69" s="1"/>
  <c r="G132" i="69"/>
  <c r="B145" i="69"/>
  <c r="F149" i="69"/>
  <c r="B104" i="69"/>
  <c r="F160" i="69"/>
  <c r="C68" i="69"/>
  <c r="G68" i="69"/>
  <c r="B119" i="69"/>
  <c r="F119" i="69"/>
  <c r="D147" i="69"/>
  <c r="F104" i="69"/>
  <c r="B103" i="69"/>
  <c r="F103" i="69"/>
  <c r="D131" i="69"/>
  <c r="B159" i="69"/>
  <c r="G162" i="69" s="1"/>
  <c r="F159" i="69"/>
  <c r="D77" i="68"/>
  <c r="D75" i="68"/>
  <c r="B99" i="68"/>
  <c r="E119" i="68"/>
  <c r="E116" i="68"/>
  <c r="E149" i="68"/>
  <c r="E152" i="68"/>
  <c r="E161" i="68"/>
  <c r="B163" i="68" s="1"/>
  <c r="E159" i="68"/>
  <c r="G91" i="68"/>
  <c r="B117" i="68"/>
  <c r="C35" i="68"/>
  <c r="C37" i="68" s="1"/>
  <c r="B38" i="68" s="1"/>
  <c r="D48" i="68"/>
  <c r="F48" i="68"/>
  <c r="B60" i="68"/>
  <c r="B61" i="68" s="1"/>
  <c r="B63" i="68"/>
  <c r="F60" i="68"/>
  <c r="F63" i="68"/>
  <c r="E63" i="68"/>
  <c r="D65" i="68"/>
  <c r="D88" i="68"/>
  <c r="B89" i="68" s="1"/>
  <c r="D91" i="68"/>
  <c r="C91" i="68"/>
  <c r="F93" i="68"/>
  <c r="B107" i="68"/>
  <c r="G127" i="68"/>
  <c r="C133" i="68"/>
  <c r="B135" i="68" s="1"/>
  <c r="C131" i="68"/>
  <c r="G133" i="68"/>
  <c r="G131" i="68"/>
  <c r="C132" i="68"/>
  <c r="C144" i="68"/>
  <c r="B145" i="68" s="1"/>
  <c r="C147" i="68"/>
  <c r="G147" i="68"/>
  <c r="G144" i="68"/>
  <c r="B149" i="68"/>
  <c r="E160" i="68"/>
  <c r="B48" i="68"/>
  <c r="F32" i="68"/>
  <c r="C33" i="68" s="1"/>
  <c r="C48" i="68"/>
  <c r="E105" i="68"/>
  <c r="E103" i="68"/>
  <c r="E48" i="68"/>
  <c r="G48" i="68"/>
  <c r="G65" i="68"/>
  <c r="C77" i="68"/>
  <c r="B79" i="68" s="1"/>
  <c r="C75" i="68"/>
  <c r="G78" i="68" s="1"/>
  <c r="G77" i="68"/>
  <c r="G75" i="68"/>
  <c r="C76" i="68"/>
  <c r="E93" i="68"/>
  <c r="D121" i="68"/>
  <c r="D132" i="68" s="1"/>
  <c r="G132" i="68"/>
  <c r="F149" i="68"/>
  <c r="F160" i="68"/>
  <c r="C68" i="68"/>
  <c r="C70" i="68" s="1"/>
  <c r="G68" i="68"/>
  <c r="E96" i="68"/>
  <c r="B119" i="68"/>
  <c r="F119" i="68"/>
  <c r="C124" i="68"/>
  <c r="C126" i="68" s="1"/>
  <c r="G124" i="68"/>
  <c r="G126" i="68" s="1"/>
  <c r="D147" i="68"/>
  <c r="B103" i="68"/>
  <c r="F103" i="68"/>
  <c r="D131" i="68"/>
  <c r="B159" i="68"/>
  <c r="G162" i="68" s="1"/>
  <c r="F159" i="68"/>
  <c r="E32" i="37"/>
  <c r="B104" i="68" l="1"/>
  <c r="C70" i="73"/>
  <c r="C71" i="73"/>
  <c r="G162" i="73"/>
  <c r="B165" i="73" s="1"/>
  <c r="D18" i="73" s="1"/>
  <c r="D70" i="73"/>
  <c r="D71" i="73"/>
  <c r="G149" i="73"/>
  <c r="G152" i="73"/>
  <c r="F65" i="73"/>
  <c r="F68" i="73"/>
  <c r="B38" i="73"/>
  <c r="E154" i="73"/>
  <c r="E155" i="73"/>
  <c r="G126" i="73"/>
  <c r="G132" i="73"/>
  <c r="G127" i="73"/>
  <c r="E98" i="73"/>
  <c r="E104" i="73"/>
  <c r="E99" i="73"/>
  <c r="D149" i="73"/>
  <c r="D152" i="73"/>
  <c r="F154" i="73"/>
  <c r="F155" i="73"/>
  <c r="G51" i="73"/>
  <c r="F98" i="73"/>
  <c r="F99" i="73"/>
  <c r="G70" i="73"/>
  <c r="G71" i="73"/>
  <c r="D76" i="73"/>
  <c r="C76" i="73"/>
  <c r="B79" i="73"/>
  <c r="B124" i="73"/>
  <c r="B121" i="73"/>
  <c r="D126" i="73"/>
  <c r="D127" i="73"/>
  <c r="B154" i="73"/>
  <c r="B155" i="73"/>
  <c r="B166" i="73"/>
  <c r="D93" i="73"/>
  <c r="D96" i="73"/>
  <c r="F124" i="73"/>
  <c r="F121" i="73"/>
  <c r="D132" i="73"/>
  <c r="C149" i="73"/>
  <c r="C152" i="73"/>
  <c r="E121" i="73"/>
  <c r="E124" i="73"/>
  <c r="B65" i="73"/>
  <c r="B68" i="73"/>
  <c r="C126" i="73"/>
  <c r="C127" i="73"/>
  <c r="E68" i="73"/>
  <c r="E65" i="73"/>
  <c r="B65" i="72"/>
  <c r="B68" i="72"/>
  <c r="B166" i="72"/>
  <c r="D96" i="72"/>
  <c r="D93" i="72"/>
  <c r="D70" i="72"/>
  <c r="D71" i="72"/>
  <c r="G93" i="72"/>
  <c r="G96" i="72"/>
  <c r="F154" i="72"/>
  <c r="F155" i="72"/>
  <c r="E65" i="72"/>
  <c r="E68" i="72"/>
  <c r="B98" i="72"/>
  <c r="B99" i="72"/>
  <c r="B94" i="72"/>
  <c r="C126" i="72"/>
  <c r="C127" i="72"/>
  <c r="C70" i="72"/>
  <c r="C71" i="72"/>
  <c r="D149" i="72"/>
  <c r="D152" i="72"/>
  <c r="F65" i="72"/>
  <c r="F68" i="72"/>
  <c r="G149" i="72"/>
  <c r="G152" i="72"/>
  <c r="C48" i="72"/>
  <c r="G51" i="72" s="1"/>
  <c r="C93" i="72"/>
  <c r="C96" i="72"/>
  <c r="B124" i="72"/>
  <c r="B121" i="72"/>
  <c r="B154" i="72"/>
  <c r="B150" i="72"/>
  <c r="B155" i="72"/>
  <c r="F98" i="72"/>
  <c r="F99" i="72"/>
  <c r="G106" i="72"/>
  <c r="F124" i="72"/>
  <c r="F121" i="72"/>
  <c r="D126" i="72"/>
  <c r="D127" i="72"/>
  <c r="D76" i="72"/>
  <c r="C149" i="72"/>
  <c r="C152" i="72"/>
  <c r="E121" i="72"/>
  <c r="E124" i="72"/>
  <c r="E98" i="72"/>
  <c r="E104" i="72"/>
  <c r="E99" i="72"/>
  <c r="G78" i="72"/>
  <c r="E154" i="72"/>
  <c r="E155" i="72"/>
  <c r="G126" i="72"/>
  <c r="G132" i="72"/>
  <c r="G127" i="72"/>
  <c r="G70" i="72"/>
  <c r="G71" i="72"/>
  <c r="G76" i="72"/>
  <c r="C93" i="71"/>
  <c r="C96" i="71"/>
  <c r="C149" i="71"/>
  <c r="C152" i="71"/>
  <c r="B107" i="71"/>
  <c r="G70" i="71"/>
  <c r="G71" i="71"/>
  <c r="F65" i="71"/>
  <c r="F68" i="71"/>
  <c r="D152" i="71"/>
  <c r="D149" i="71"/>
  <c r="F154" i="71"/>
  <c r="F155" i="71"/>
  <c r="D93" i="71"/>
  <c r="D96" i="71"/>
  <c r="D70" i="71"/>
  <c r="D71" i="71"/>
  <c r="E154" i="71"/>
  <c r="E155" i="71"/>
  <c r="E68" i="71"/>
  <c r="E65" i="71"/>
  <c r="F124" i="71"/>
  <c r="F121" i="71"/>
  <c r="F98" i="71"/>
  <c r="F99" i="71"/>
  <c r="F104" i="71"/>
  <c r="B166" i="71"/>
  <c r="E121" i="71"/>
  <c r="E124" i="71"/>
  <c r="B79" i="71"/>
  <c r="B154" i="71"/>
  <c r="B155" i="71"/>
  <c r="G134" i="71"/>
  <c r="B124" i="71"/>
  <c r="B121" i="71"/>
  <c r="E98" i="71"/>
  <c r="E99" i="71"/>
  <c r="D126" i="71"/>
  <c r="D127" i="71"/>
  <c r="C126" i="71"/>
  <c r="C127" i="71"/>
  <c r="G149" i="71"/>
  <c r="G152" i="71"/>
  <c r="C132" i="71"/>
  <c r="G76" i="71"/>
  <c r="G162" i="71"/>
  <c r="B160" i="71"/>
  <c r="G126" i="71"/>
  <c r="G127" i="71"/>
  <c r="G51" i="71"/>
  <c r="C70" i="71"/>
  <c r="C71" i="71"/>
  <c r="G106" i="71"/>
  <c r="B65" i="71"/>
  <c r="B68" i="71"/>
  <c r="G135" i="70"/>
  <c r="G51" i="70"/>
  <c r="C154" i="70"/>
  <c r="C155" i="70"/>
  <c r="G134" i="70"/>
  <c r="E149" i="70"/>
  <c r="E152" i="70"/>
  <c r="D70" i="70"/>
  <c r="D71" i="70"/>
  <c r="G78" i="70"/>
  <c r="F154" i="70"/>
  <c r="F155" i="70"/>
  <c r="B127" i="70"/>
  <c r="B126" i="70"/>
  <c r="B122" i="70"/>
  <c r="B71" i="70"/>
  <c r="B70" i="70"/>
  <c r="B66" i="70"/>
  <c r="G154" i="70"/>
  <c r="G155" i="70"/>
  <c r="G106" i="70"/>
  <c r="B79" i="70"/>
  <c r="B166" i="70" s="1"/>
  <c r="B154" i="70"/>
  <c r="B155" i="70"/>
  <c r="B150" i="70"/>
  <c r="D126" i="70"/>
  <c r="D127" i="70"/>
  <c r="B98" i="70"/>
  <c r="B99" i="70"/>
  <c r="B94" i="70"/>
  <c r="B76" i="70"/>
  <c r="G79" i="70" s="1"/>
  <c r="D155" i="70"/>
  <c r="D154" i="70"/>
  <c r="B38" i="70"/>
  <c r="D93" i="69"/>
  <c r="D96" i="69"/>
  <c r="D70" i="69"/>
  <c r="D71" i="69"/>
  <c r="B65" i="69"/>
  <c r="B68" i="69"/>
  <c r="E121" i="69"/>
  <c r="E124" i="69"/>
  <c r="B79" i="69"/>
  <c r="B166" i="69" s="1"/>
  <c r="D149" i="69"/>
  <c r="D152" i="69"/>
  <c r="E68" i="69"/>
  <c r="E65" i="69"/>
  <c r="B61" i="69"/>
  <c r="G149" i="69"/>
  <c r="G152" i="69"/>
  <c r="E154" i="69"/>
  <c r="E160" i="69"/>
  <c r="E155" i="69"/>
  <c r="G126" i="69"/>
  <c r="G127" i="69"/>
  <c r="B98" i="69"/>
  <c r="B99" i="69"/>
  <c r="G70" i="69"/>
  <c r="G76" i="69"/>
  <c r="G71" i="69"/>
  <c r="F124" i="69"/>
  <c r="F121" i="69"/>
  <c r="D126" i="69"/>
  <c r="D127" i="69"/>
  <c r="C93" i="69"/>
  <c r="C96" i="69"/>
  <c r="F65" i="69"/>
  <c r="F68" i="69"/>
  <c r="C149" i="69"/>
  <c r="C152" i="69"/>
  <c r="G93" i="69"/>
  <c r="G96" i="69"/>
  <c r="C70" i="69"/>
  <c r="C71" i="69"/>
  <c r="G106" i="69"/>
  <c r="B121" i="69"/>
  <c r="B124" i="69"/>
  <c r="F154" i="69"/>
  <c r="F155" i="69"/>
  <c r="B154" i="69"/>
  <c r="B150" i="69"/>
  <c r="B155" i="69"/>
  <c r="D76" i="69"/>
  <c r="G51" i="69"/>
  <c r="C126" i="69"/>
  <c r="C127" i="69"/>
  <c r="E98" i="69"/>
  <c r="E99" i="69"/>
  <c r="G78" i="69"/>
  <c r="G134" i="69"/>
  <c r="E104" i="69"/>
  <c r="B166" i="68"/>
  <c r="B124" i="68"/>
  <c r="B121" i="68"/>
  <c r="E98" i="68"/>
  <c r="E99" i="68"/>
  <c r="B154" i="68"/>
  <c r="B155" i="68"/>
  <c r="G134" i="68"/>
  <c r="D93" i="68"/>
  <c r="D96" i="68"/>
  <c r="D70" i="68"/>
  <c r="D71" i="68"/>
  <c r="B65" i="68"/>
  <c r="B68" i="68"/>
  <c r="B160" i="68"/>
  <c r="E104" i="68"/>
  <c r="E65" i="68"/>
  <c r="E68" i="68"/>
  <c r="G106" i="68"/>
  <c r="G70" i="68"/>
  <c r="G71" i="68"/>
  <c r="G76" i="68"/>
  <c r="D76" i="68"/>
  <c r="G149" i="68"/>
  <c r="G152" i="68"/>
  <c r="C93" i="68"/>
  <c r="C96" i="68"/>
  <c r="F65" i="68"/>
  <c r="F68" i="68"/>
  <c r="G93" i="68"/>
  <c r="G96" i="68"/>
  <c r="E154" i="68"/>
  <c r="E155" i="68"/>
  <c r="D149" i="68"/>
  <c r="D152" i="68"/>
  <c r="D126" i="68"/>
  <c r="D127" i="68"/>
  <c r="G51" i="68"/>
  <c r="F154" i="68"/>
  <c r="F155" i="68"/>
  <c r="F98" i="68"/>
  <c r="F99" i="68"/>
  <c r="B165" i="68"/>
  <c r="D18" i="68" s="1"/>
  <c r="F124" i="68"/>
  <c r="F121" i="68"/>
  <c r="F104" i="68"/>
  <c r="C149" i="68"/>
  <c r="C152" i="68"/>
  <c r="E121" i="68"/>
  <c r="E124" i="68"/>
  <c r="C30" i="52"/>
  <c r="C17" i="37"/>
  <c r="C10" i="37"/>
  <c r="C18" i="37" s="1"/>
  <c r="G167" i="66"/>
  <c r="F167" i="66"/>
  <c r="E167" i="66"/>
  <c r="D167" i="66"/>
  <c r="B162" i="66"/>
  <c r="G158" i="66"/>
  <c r="F158" i="66"/>
  <c r="F161" i="66" s="1"/>
  <c r="E158" i="66"/>
  <c r="E161" i="66" s="1"/>
  <c r="D158" i="66"/>
  <c r="C158" i="66"/>
  <c r="B158" i="66"/>
  <c r="B161" i="66" s="1"/>
  <c r="G156" i="66"/>
  <c r="F156" i="66"/>
  <c r="E156" i="66"/>
  <c r="D156" i="66"/>
  <c r="C156" i="66"/>
  <c r="B156" i="66"/>
  <c r="G153" i="66"/>
  <c r="F153" i="66"/>
  <c r="E153" i="66"/>
  <c r="D153" i="66"/>
  <c r="C153" i="66"/>
  <c r="B153" i="66"/>
  <c r="G148" i="66"/>
  <c r="F148" i="66"/>
  <c r="E148" i="66"/>
  <c r="D148" i="66"/>
  <c r="C148" i="66"/>
  <c r="B148" i="66"/>
  <c r="F147" i="66"/>
  <c r="F152" i="66" s="1"/>
  <c r="D147" i="66"/>
  <c r="D149" i="66" s="1"/>
  <c r="G142" i="66"/>
  <c r="G144" i="66" s="1"/>
  <c r="F142" i="66"/>
  <c r="F144" i="66" s="1"/>
  <c r="E142" i="66"/>
  <c r="E147" i="66" s="1"/>
  <c r="D142" i="66"/>
  <c r="D144" i="66" s="1"/>
  <c r="C142" i="66"/>
  <c r="C144" i="66" s="1"/>
  <c r="B142" i="66"/>
  <c r="B144" i="66" s="1"/>
  <c r="B134" i="66"/>
  <c r="G130" i="66"/>
  <c r="G133" i="66" s="1"/>
  <c r="F130" i="66"/>
  <c r="E130" i="66"/>
  <c r="E133" i="66" s="1"/>
  <c r="D130" i="66"/>
  <c r="D133" i="66" s="1"/>
  <c r="C130" i="66"/>
  <c r="C133" i="66" s="1"/>
  <c r="B130" i="66"/>
  <c r="G128" i="66"/>
  <c r="F128" i="66"/>
  <c r="E128" i="66"/>
  <c r="D128" i="66"/>
  <c r="C128" i="66"/>
  <c r="B128" i="66"/>
  <c r="G125" i="66"/>
  <c r="F125" i="66"/>
  <c r="E125" i="66"/>
  <c r="D125" i="66"/>
  <c r="C125" i="66"/>
  <c r="B125" i="66"/>
  <c r="C124" i="66"/>
  <c r="G120" i="66"/>
  <c r="F120" i="66"/>
  <c r="E120" i="66"/>
  <c r="D120" i="66"/>
  <c r="C120" i="66"/>
  <c r="B120" i="66"/>
  <c r="C116" i="66"/>
  <c r="G114" i="66"/>
  <c r="G119" i="66" s="1"/>
  <c r="F114" i="66"/>
  <c r="F116" i="66" s="1"/>
  <c r="E114" i="66"/>
  <c r="E119" i="66" s="1"/>
  <c r="D114" i="66"/>
  <c r="D116" i="66" s="1"/>
  <c r="C114" i="66"/>
  <c r="C119" i="66" s="1"/>
  <c r="B114" i="66"/>
  <c r="B116" i="66" s="1"/>
  <c r="B106" i="66"/>
  <c r="E105" i="66"/>
  <c r="G102" i="66"/>
  <c r="F102" i="66"/>
  <c r="F105" i="66" s="1"/>
  <c r="E102" i="66"/>
  <c r="E103" i="66" s="1"/>
  <c r="D102" i="66"/>
  <c r="C102" i="66"/>
  <c r="C103" i="66" s="1"/>
  <c r="B102" i="66"/>
  <c r="B105" i="66" s="1"/>
  <c r="G100" i="66"/>
  <c r="F100" i="66"/>
  <c r="E100" i="66"/>
  <c r="D100" i="66"/>
  <c r="C100" i="66"/>
  <c r="B100" i="66"/>
  <c r="G97" i="66"/>
  <c r="F97" i="66"/>
  <c r="E97" i="66"/>
  <c r="D97" i="66"/>
  <c r="C97" i="66"/>
  <c r="B97" i="66"/>
  <c r="G96" i="66"/>
  <c r="G92" i="66"/>
  <c r="F92" i="66"/>
  <c r="E92" i="66"/>
  <c r="D92" i="66"/>
  <c r="C92" i="66"/>
  <c r="B92" i="66"/>
  <c r="B91" i="66"/>
  <c r="B96" i="66" s="1"/>
  <c r="C88" i="66"/>
  <c r="B88" i="66"/>
  <c r="G86" i="66"/>
  <c r="G91" i="66" s="1"/>
  <c r="F86" i="66"/>
  <c r="F91" i="66" s="1"/>
  <c r="F96" i="66" s="1"/>
  <c r="E86" i="66"/>
  <c r="E91" i="66" s="1"/>
  <c r="D86" i="66"/>
  <c r="D88" i="66" s="1"/>
  <c r="C86" i="66"/>
  <c r="C91" i="66" s="1"/>
  <c r="B86" i="66"/>
  <c r="B78" i="66"/>
  <c r="B77" i="66"/>
  <c r="B75" i="66"/>
  <c r="G74" i="66"/>
  <c r="G77" i="66" s="1"/>
  <c r="F74" i="66"/>
  <c r="F75" i="66" s="1"/>
  <c r="E74" i="66"/>
  <c r="E76" i="66" s="1"/>
  <c r="D74" i="66"/>
  <c r="D77" i="66" s="1"/>
  <c r="C74" i="66"/>
  <c r="C77" i="66" s="1"/>
  <c r="B74" i="66"/>
  <c r="G72" i="66"/>
  <c r="F72" i="66"/>
  <c r="E72" i="66"/>
  <c r="D72" i="66"/>
  <c r="C72" i="66"/>
  <c r="B72" i="66"/>
  <c r="E71" i="66"/>
  <c r="G69" i="66"/>
  <c r="F69" i="66"/>
  <c r="E69" i="66"/>
  <c r="D69" i="66"/>
  <c r="C69" i="66"/>
  <c r="B69" i="66"/>
  <c r="E68" i="66"/>
  <c r="E70" i="66" s="1"/>
  <c r="D65" i="66"/>
  <c r="G64" i="66"/>
  <c r="F64" i="66"/>
  <c r="E64" i="66"/>
  <c r="D64" i="66"/>
  <c r="C64" i="66"/>
  <c r="B64" i="66"/>
  <c r="B65" i="66" s="1"/>
  <c r="F63" i="66"/>
  <c r="F68" i="66" s="1"/>
  <c r="D63" i="66"/>
  <c r="D68" i="66" s="1"/>
  <c r="B63" i="66"/>
  <c r="B68" i="66" s="1"/>
  <c r="E60" i="66"/>
  <c r="D60" i="66"/>
  <c r="G58" i="66"/>
  <c r="G63" i="66" s="1"/>
  <c r="G65" i="66" s="1"/>
  <c r="F58" i="66"/>
  <c r="F60" i="66" s="1"/>
  <c r="E58" i="66"/>
  <c r="E63" i="66" s="1"/>
  <c r="E65" i="66" s="1"/>
  <c r="D58" i="66"/>
  <c r="C58" i="66"/>
  <c r="C63" i="66" s="1"/>
  <c r="C65" i="66" s="1"/>
  <c r="C71" i="66" s="1"/>
  <c r="B58" i="66"/>
  <c r="B60" i="66" s="1"/>
  <c r="E51" i="66"/>
  <c r="E47" i="66"/>
  <c r="D47" i="66"/>
  <c r="G46" i="66"/>
  <c r="G47" i="66" s="1"/>
  <c r="F46" i="66"/>
  <c r="F47" i="66" s="1"/>
  <c r="E46" i="66"/>
  <c r="D46" i="66"/>
  <c r="C46" i="66"/>
  <c r="C47" i="66" s="1"/>
  <c r="B46" i="66"/>
  <c r="B48" i="66" s="1"/>
  <c r="G36" i="66"/>
  <c r="F36" i="66"/>
  <c r="E36" i="66"/>
  <c r="D36" i="66"/>
  <c r="C36" i="66"/>
  <c r="G35" i="66"/>
  <c r="G37" i="66" s="1"/>
  <c r="E35" i="66"/>
  <c r="E37" i="66" s="1"/>
  <c r="C35" i="66"/>
  <c r="C37" i="66" s="1"/>
  <c r="G32" i="66"/>
  <c r="E32" i="66"/>
  <c r="C32" i="66"/>
  <c r="G30" i="66"/>
  <c r="F30" i="66"/>
  <c r="E30" i="66"/>
  <c r="D30" i="66"/>
  <c r="C30" i="66"/>
  <c r="G24" i="66"/>
  <c r="G144" i="36"/>
  <c r="F144" i="36"/>
  <c r="E144" i="36"/>
  <c r="D144" i="36"/>
  <c r="C144" i="36"/>
  <c r="G116" i="36"/>
  <c r="G88" i="36"/>
  <c r="F88" i="36"/>
  <c r="E88" i="36"/>
  <c r="D88" i="36"/>
  <c r="G60" i="36"/>
  <c r="E60" i="36"/>
  <c r="D60" i="36"/>
  <c r="B147" i="66" l="1"/>
  <c r="B152" i="66" s="1"/>
  <c r="B165" i="72"/>
  <c r="D18" i="72" s="1"/>
  <c r="B165" i="71"/>
  <c r="D18" i="71" s="1"/>
  <c r="E18" i="71" s="1"/>
  <c r="E14" i="37" s="1"/>
  <c r="B165" i="69"/>
  <c r="D18" i="69" s="1"/>
  <c r="E18" i="72"/>
  <c r="E15" i="37" s="1"/>
  <c r="D15" i="37"/>
  <c r="E18" i="69"/>
  <c r="E12" i="37" s="1"/>
  <c r="D12" i="37"/>
  <c r="B165" i="70"/>
  <c r="D18" i="70" s="1"/>
  <c r="E18" i="73"/>
  <c r="E16" i="37" s="1"/>
  <c r="D16" i="37"/>
  <c r="E18" i="68"/>
  <c r="E11" i="37" s="1"/>
  <c r="D11" i="37"/>
  <c r="E127" i="73"/>
  <c r="E126" i="73"/>
  <c r="E132" i="73"/>
  <c r="F127" i="73"/>
  <c r="F126" i="73"/>
  <c r="F132" i="73"/>
  <c r="G155" i="73"/>
  <c r="G154" i="73"/>
  <c r="G160" i="73"/>
  <c r="E71" i="73"/>
  <c r="E70" i="73"/>
  <c r="E76" i="73"/>
  <c r="B71" i="73"/>
  <c r="B70" i="73"/>
  <c r="B66" i="73"/>
  <c r="B76" i="73"/>
  <c r="G79" i="73" s="1"/>
  <c r="C155" i="73"/>
  <c r="C154" i="73"/>
  <c r="C160" i="73"/>
  <c r="B150" i="73"/>
  <c r="B127" i="73"/>
  <c r="B126" i="73"/>
  <c r="B122" i="73"/>
  <c r="B132" i="73"/>
  <c r="G135" i="73" s="1"/>
  <c r="F71" i="73"/>
  <c r="F70" i="73"/>
  <c r="F76" i="73"/>
  <c r="D99" i="73"/>
  <c r="D98" i="73"/>
  <c r="B94" i="73"/>
  <c r="D104" i="73"/>
  <c r="G107" i="73" s="1"/>
  <c r="D155" i="73"/>
  <c r="D154" i="73"/>
  <c r="D160" i="73"/>
  <c r="C155" i="72"/>
  <c r="C154" i="72"/>
  <c r="C160" i="72"/>
  <c r="B127" i="72"/>
  <c r="B126" i="72"/>
  <c r="B122" i="72"/>
  <c r="B132" i="72"/>
  <c r="C99" i="72"/>
  <c r="C98" i="72"/>
  <c r="C104" i="72"/>
  <c r="D99" i="72"/>
  <c r="D98" i="72"/>
  <c r="D104" i="72"/>
  <c r="B71" i="72"/>
  <c r="B66" i="72"/>
  <c r="D17" i="72" s="1"/>
  <c r="B70" i="72"/>
  <c r="B76" i="72"/>
  <c r="F127" i="72"/>
  <c r="F126" i="72"/>
  <c r="F132" i="72"/>
  <c r="G155" i="72"/>
  <c r="G154" i="72"/>
  <c r="G160" i="72"/>
  <c r="D155" i="72"/>
  <c r="D154" i="72"/>
  <c r="D160" i="72"/>
  <c r="E127" i="72"/>
  <c r="E126" i="72"/>
  <c r="E132" i="72"/>
  <c r="F71" i="72"/>
  <c r="F70" i="72"/>
  <c r="F76" i="72"/>
  <c r="E71" i="72"/>
  <c r="E70" i="72"/>
  <c r="E76" i="72"/>
  <c r="G99" i="72"/>
  <c r="G98" i="72"/>
  <c r="G104" i="72"/>
  <c r="B71" i="71"/>
  <c r="B70" i="71"/>
  <c r="B66" i="71"/>
  <c r="B76" i="71"/>
  <c r="G79" i="71" s="1"/>
  <c r="G155" i="71"/>
  <c r="G154" i="71"/>
  <c r="G160" i="71"/>
  <c r="F71" i="71"/>
  <c r="F70" i="71"/>
  <c r="F76" i="71"/>
  <c r="F127" i="71"/>
  <c r="F126" i="71"/>
  <c r="F132" i="71"/>
  <c r="D155" i="71"/>
  <c r="D154" i="71"/>
  <c r="D160" i="71"/>
  <c r="C155" i="71"/>
  <c r="C154" i="71"/>
  <c r="C160" i="71"/>
  <c r="B150" i="71"/>
  <c r="D99" i="71"/>
  <c r="D98" i="71"/>
  <c r="D104" i="71"/>
  <c r="G163" i="71"/>
  <c r="B127" i="71"/>
  <c r="B126" i="71"/>
  <c r="B122" i="71"/>
  <c r="B132" i="71"/>
  <c r="G135" i="71" s="1"/>
  <c r="E127" i="71"/>
  <c r="E126" i="71"/>
  <c r="E132" i="71"/>
  <c r="E71" i="71"/>
  <c r="E70" i="71"/>
  <c r="E76" i="71"/>
  <c r="C99" i="71"/>
  <c r="C98" i="71"/>
  <c r="B94" i="71"/>
  <c r="C104" i="71"/>
  <c r="D17" i="70"/>
  <c r="E155" i="70"/>
  <c r="E154" i="70"/>
  <c r="E160" i="70"/>
  <c r="G163" i="70" s="1"/>
  <c r="F127" i="69"/>
  <c r="F126" i="69"/>
  <c r="F132" i="69"/>
  <c r="E71" i="69"/>
  <c r="E70" i="69"/>
  <c r="E76" i="69"/>
  <c r="D155" i="69"/>
  <c r="D154" i="69"/>
  <c r="D160" i="69"/>
  <c r="C155" i="69"/>
  <c r="C154" i="69"/>
  <c r="C160" i="69"/>
  <c r="C99" i="69"/>
  <c r="C98" i="69"/>
  <c r="C104" i="69"/>
  <c r="D99" i="69"/>
  <c r="D98" i="69"/>
  <c r="D104" i="69"/>
  <c r="B127" i="69"/>
  <c r="B126" i="69"/>
  <c r="B122" i="69"/>
  <c r="B132" i="69"/>
  <c r="G135" i="69" s="1"/>
  <c r="B94" i="69"/>
  <c r="G155" i="69"/>
  <c r="G154" i="69"/>
  <c r="G160" i="69"/>
  <c r="B71" i="69"/>
  <c r="B70" i="69"/>
  <c r="B66" i="69"/>
  <c r="B76" i="69"/>
  <c r="G79" i="69" s="1"/>
  <c r="G99" i="69"/>
  <c r="G98" i="69"/>
  <c r="G104" i="69"/>
  <c r="F71" i="69"/>
  <c r="F70" i="69"/>
  <c r="F76" i="69"/>
  <c r="E127" i="69"/>
  <c r="E126" i="69"/>
  <c r="E132" i="69"/>
  <c r="E127" i="68"/>
  <c r="E126" i="68"/>
  <c r="E132" i="68"/>
  <c r="D155" i="68"/>
  <c r="D154" i="68"/>
  <c r="D160" i="68"/>
  <c r="C99" i="68"/>
  <c r="C98" i="68"/>
  <c r="C104" i="68"/>
  <c r="B94" i="68"/>
  <c r="B127" i="68"/>
  <c r="B126" i="68"/>
  <c r="B122" i="68"/>
  <c r="B132" i="68"/>
  <c r="E71" i="68"/>
  <c r="E70" i="68"/>
  <c r="E76" i="68"/>
  <c r="B71" i="68"/>
  <c r="B66" i="68"/>
  <c r="B70" i="68"/>
  <c r="B76" i="68"/>
  <c r="G79" i="68" s="1"/>
  <c r="D99" i="68"/>
  <c r="D98" i="68"/>
  <c r="D104" i="68"/>
  <c r="F127" i="68"/>
  <c r="F126" i="68"/>
  <c r="F132" i="68"/>
  <c r="G99" i="68"/>
  <c r="G98" i="68"/>
  <c r="G104" i="68"/>
  <c r="B150" i="68"/>
  <c r="C155" i="68"/>
  <c r="C154" i="68"/>
  <c r="C160" i="68"/>
  <c r="G163" i="68" s="1"/>
  <c r="F71" i="68"/>
  <c r="F70" i="68"/>
  <c r="F76" i="68"/>
  <c r="G155" i="68"/>
  <c r="G154" i="68"/>
  <c r="G160" i="68"/>
  <c r="G131" i="66"/>
  <c r="F77" i="66"/>
  <c r="E75" i="66"/>
  <c r="E77" i="66"/>
  <c r="B119" i="66"/>
  <c r="B124" i="66" s="1"/>
  <c r="E93" i="66"/>
  <c r="E99" i="66" s="1"/>
  <c r="D91" i="66"/>
  <c r="C121" i="66"/>
  <c r="C126" i="66" s="1"/>
  <c r="G121" i="66"/>
  <c r="D119" i="66"/>
  <c r="F88" i="66"/>
  <c r="F119" i="66"/>
  <c r="F124" i="66" s="1"/>
  <c r="C93" i="66"/>
  <c r="C99" i="66" s="1"/>
  <c r="G93" i="66"/>
  <c r="G99" i="66" s="1"/>
  <c r="G88" i="66"/>
  <c r="F93" i="66"/>
  <c r="E121" i="66"/>
  <c r="E127" i="66" s="1"/>
  <c r="G116" i="66"/>
  <c r="G124" i="66"/>
  <c r="B167" i="66"/>
  <c r="B71" i="66"/>
  <c r="B70" i="66"/>
  <c r="F98" i="66"/>
  <c r="F99" i="66"/>
  <c r="D70" i="66"/>
  <c r="D71" i="66"/>
  <c r="B76" i="66"/>
  <c r="E124" i="66"/>
  <c r="E126" i="66" s="1"/>
  <c r="D155" i="66"/>
  <c r="G60" i="66"/>
  <c r="G68" i="66"/>
  <c r="G70" i="66" s="1"/>
  <c r="G76" i="66"/>
  <c r="G105" i="66"/>
  <c r="E48" i="66"/>
  <c r="C68" i="66"/>
  <c r="C70" i="66" s="1"/>
  <c r="C75" i="66"/>
  <c r="C76" i="66"/>
  <c r="E96" i="66"/>
  <c r="G103" i="66"/>
  <c r="C105" i="66"/>
  <c r="E131" i="66"/>
  <c r="F35" i="66"/>
  <c r="F37" i="66" s="1"/>
  <c r="F48" i="66" s="1"/>
  <c r="F32" i="66"/>
  <c r="F76" i="66"/>
  <c r="E116" i="66"/>
  <c r="E149" i="66"/>
  <c r="E152" i="66"/>
  <c r="F65" i="66"/>
  <c r="B66" i="66" s="1"/>
  <c r="G71" i="66"/>
  <c r="F121" i="66"/>
  <c r="D32" i="66"/>
  <c r="D35" i="66"/>
  <c r="D37" i="66" s="1"/>
  <c r="D48" i="66" s="1"/>
  <c r="C33" i="66"/>
  <c r="B47" i="66"/>
  <c r="G50" i="66" s="1"/>
  <c r="C60" i="66"/>
  <c r="B61" i="66" s="1"/>
  <c r="G75" i="66"/>
  <c r="E88" i="66"/>
  <c r="B93" i="66"/>
  <c r="B104" i="66" s="1"/>
  <c r="C96" i="66"/>
  <c r="C98" i="66" s="1"/>
  <c r="C131" i="66"/>
  <c r="D160" i="66"/>
  <c r="E144" i="66"/>
  <c r="B145" i="66" s="1"/>
  <c r="B149" i="66"/>
  <c r="F149" i="66"/>
  <c r="F160" i="66" s="1"/>
  <c r="C159" i="66"/>
  <c r="G159" i="66"/>
  <c r="E160" i="66"/>
  <c r="C161" i="66"/>
  <c r="B163" i="66" s="1"/>
  <c r="G161" i="66"/>
  <c r="C48" i="66"/>
  <c r="G48" i="66"/>
  <c r="D76" i="66"/>
  <c r="D103" i="66"/>
  <c r="F104" i="66"/>
  <c r="D105" i="66"/>
  <c r="B107" i="66" s="1"/>
  <c r="B131" i="66"/>
  <c r="F131" i="66"/>
  <c r="B133" i="66"/>
  <c r="B135" i="66" s="1"/>
  <c r="F133" i="66"/>
  <c r="C147" i="66"/>
  <c r="G147" i="66"/>
  <c r="D152" i="66"/>
  <c r="D154" i="66" s="1"/>
  <c r="D159" i="66"/>
  <c r="D161" i="66"/>
  <c r="E159" i="66"/>
  <c r="D75" i="66"/>
  <c r="B103" i="66"/>
  <c r="F103" i="66"/>
  <c r="D131" i="66"/>
  <c r="B159" i="66"/>
  <c r="F159" i="66"/>
  <c r="B162" i="36"/>
  <c r="B134" i="36"/>
  <c r="B106" i="36"/>
  <c r="G161" i="36"/>
  <c r="F161" i="36"/>
  <c r="E161" i="36"/>
  <c r="D161" i="36"/>
  <c r="B78" i="36"/>
  <c r="D14" i="37" l="1"/>
  <c r="D17" i="69"/>
  <c r="F12" i="37" s="1"/>
  <c r="E17" i="70"/>
  <c r="G13" i="37" s="1"/>
  <c r="F13" i="37"/>
  <c r="E17" i="72"/>
  <c r="G15" i="37" s="1"/>
  <c r="F15" i="37"/>
  <c r="E18" i="70"/>
  <c r="E13" i="37" s="1"/>
  <c r="D13" i="37"/>
  <c r="G163" i="73"/>
  <c r="D17" i="73"/>
  <c r="G135" i="72"/>
  <c r="G163" i="72"/>
  <c r="G107" i="72"/>
  <c r="G79" i="72"/>
  <c r="D17" i="71"/>
  <c r="G107" i="71"/>
  <c r="G163" i="69"/>
  <c r="G107" i="69"/>
  <c r="D17" i="68"/>
  <c r="G135" i="68"/>
  <c r="G107" i="68"/>
  <c r="B79" i="66"/>
  <c r="B166" i="66" s="1"/>
  <c r="G98" i="66"/>
  <c r="G126" i="66"/>
  <c r="G127" i="66"/>
  <c r="B117" i="66"/>
  <c r="G132" i="66"/>
  <c r="E98" i="66"/>
  <c r="E104" i="66"/>
  <c r="C127" i="66"/>
  <c r="G104" i="66"/>
  <c r="E132" i="66"/>
  <c r="B89" i="66"/>
  <c r="C132" i="66"/>
  <c r="C104" i="66"/>
  <c r="B121" i="66"/>
  <c r="D124" i="66"/>
  <c r="D121" i="66"/>
  <c r="D96" i="66"/>
  <c r="D93" i="66"/>
  <c r="G51" i="66"/>
  <c r="F127" i="66"/>
  <c r="F126" i="66"/>
  <c r="G79" i="66"/>
  <c r="B122" i="66"/>
  <c r="G106" i="66"/>
  <c r="G149" i="66"/>
  <c r="G152" i="66"/>
  <c r="B154" i="66"/>
  <c r="B150" i="66"/>
  <c r="B155" i="66"/>
  <c r="F132" i="66"/>
  <c r="G162" i="66"/>
  <c r="B160" i="66"/>
  <c r="C149" i="66"/>
  <c r="C152" i="66"/>
  <c r="E154" i="66"/>
  <c r="E155" i="66"/>
  <c r="B38" i="66"/>
  <c r="F154" i="66"/>
  <c r="F155" i="66"/>
  <c r="G134" i="66"/>
  <c r="B98" i="66"/>
  <c r="B99" i="66"/>
  <c r="B94" i="66"/>
  <c r="F71" i="66"/>
  <c r="F70" i="66"/>
  <c r="G78" i="66"/>
  <c r="B167" i="36"/>
  <c r="D17" i="66" l="1"/>
  <c r="E17" i="69"/>
  <c r="G12" i="37" s="1"/>
  <c r="E17" i="68"/>
  <c r="G11" i="37" s="1"/>
  <c r="F11" i="37"/>
  <c r="E17" i="71"/>
  <c r="G14" i="37" s="1"/>
  <c r="F14" i="37"/>
  <c r="E17" i="73"/>
  <c r="G16" i="37" s="1"/>
  <c r="F16" i="37"/>
  <c r="D104" i="66"/>
  <c r="G107" i="66" s="1"/>
  <c r="D98" i="66"/>
  <c r="D99" i="66"/>
  <c r="B126" i="66"/>
  <c r="B132" i="66"/>
  <c r="B127" i="66"/>
  <c r="D126" i="66"/>
  <c r="D127" i="66"/>
  <c r="D132" i="66"/>
  <c r="B165" i="66"/>
  <c r="D18" i="66" s="1"/>
  <c r="C155" i="66"/>
  <c r="C154" i="66"/>
  <c r="C160" i="66"/>
  <c r="G163" i="66" s="1"/>
  <c r="G155" i="66"/>
  <c r="G154" i="66"/>
  <c r="G160" i="66"/>
  <c r="F51" i="52"/>
  <c r="F50" i="52"/>
  <c r="F117" i="52"/>
  <c r="F116" i="52"/>
  <c r="F84" i="52"/>
  <c r="F83" i="52"/>
  <c r="E117" i="52"/>
  <c r="G112" i="52"/>
  <c r="G113" i="52" s="1"/>
  <c r="F112" i="52"/>
  <c r="F113" i="52" s="1"/>
  <c r="E112" i="52"/>
  <c r="D112" i="52"/>
  <c r="C112" i="52"/>
  <c r="C113" i="52" s="1"/>
  <c r="B112" i="52"/>
  <c r="B113" i="52" s="1"/>
  <c r="G102" i="52"/>
  <c r="F102" i="52"/>
  <c r="E102" i="52"/>
  <c r="D102" i="52"/>
  <c r="C102" i="52"/>
  <c r="G96" i="52"/>
  <c r="G98" i="52" s="1"/>
  <c r="F96" i="52"/>
  <c r="F101" i="52" s="1"/>
  <c r="E96" i="52"/>
  <c r="E98" i="52" s="1"/>
  <c r="D96" i="52"/>
  <c r="D98" i="52" s="1"/>
  <c r="C96" i="52"/>
  <c r="C98" i="52" s="1"/>
  <c r="E84" i="52"/>
  <c r="G79" i="52"/>
  <c r="F79" i="52"/>
  <c r="F80" i="52" s="1"/>
  <c r="E79" i="52"/>
  <c r="E80" i="52" s="1"/>
  <c r="D79" i="52"/>
  <c r="D80" i="52" s="1"/>
  <c r="C79" i="52"/>
  <c r="C80" i="52" s="1"/>
  <c r="B79" i="52"/>
  <c r="B81" i="52" s="1"/>
  <c r="G69" i="52"/>
  <c r="F69" i="52"/>
  <c r="E69" i="52"/>
  <c r="D69" i="52"/>
  <c r="C69" i="52"/>
  <c r="F65" i="52"/>
  <c r="G63" i="52"/>
  <c r="G68" i="52" s="1"/>
  <c r="F63" i="52"/>
  <c r="F68" i="52" s="1"/>
  <c r="E63" i="52"/>
  <c r="E65" i="52" s="1"/>
  <c r="D63" i="52"/>
  <c r="D65" i="52" s="1"/>
  <c r="C63" i="52"/>
  <c r="C68" i="52" s="1"/>
  <c r="G234" i="52"/>
  <c r="F234" i="52"/>
  <c r="E234" i="52"/>
  <c r="D234" i="52"/>
  <c r="C234" i="52"/>
  <c r="B234" i="52"/>
  <c r="G225" i="52"/>
  <c r="G226" i="52" s="1"/>
  <c r="F225" i="52"/>
  <c r="F226" i="52" s="1"/>
  <c r="E225" i="52"/>
  <c r="E226" i="52" s="1"/>
  <c r="D225" i="52"/>
  <c r="D226" i="52" s="1"/>
  <c r="C225" i="52"/>
  <c r="C226" i="52" s="1"/>
  <c r="B225" i="52"/>
  <c r="B226" i="52" s="1"/>
  <c r="G223" i="52"/>
  <c r="F223" i="52"/>
  <c r="E223" i="52"/>
  <c r="D223" i="52"/>
  <c r="C223" i="52"/>
  <c r="B223" i="52"/>
  <c r="G220" i="52"/>
  <c r="F220" i="52"/>
  <c r="E220" i="52"/>
  <c r="D220" i="52"/>
  <c r="C220" i="52"/>
  <c r="B220" i="52"/>
  <c r="G215" i="52"/>
  <c r="F215" i="52"/>
  <c r="E215" i="52"/>
  <c r="D215" i="52"/>
  <c r="C215" i="52"/>
  <c r="B215" i="52"/>
  <c r="F214" i="52"/>
  <c r="F219" i="52" s="1"/>
  <c r="G209" i="52"/>
  <c r="F209" i="52"/>
  <c r="F211" i="52" s="1"/>
  <c r="E209" i="52"/>
  <c r="E214" i="52" s="1"/>
  <c r="D209" i="52"/>
  <c r="D211" i="52" s="1"/>
  <c r="C209" i="52"/>
  <c r="B209" i="52"/>
  <c r="B214" i="52" s="1"/>
  <c r="B219" i="52" s="1"/>
  <c r="G197" i="52"/>
  <c r="G198" i="52" s="1"/>
  <c r="F197" i="52"/>
  <c r="F198" i="52" s="1"/>
  <c r="E197" i="52"/>
  <c r="E198" i="52" s="1"/>
  <c r="D197" i="52"/>
  <c r="D198" i="52" s="1"/>
  <c r="C197" i="52"/>
  <c r="C198" i="52" s="1"/>
  <c r="B197" i="52"/>
  <c r="B198" i="52" s="1"/>
  <c r="G195" i="52"/>
  <c r="F195" i="52"/>
  <c r="E195" i="52"/>
  <c r="D195" i="52"/>
  <c r="C195" i="52"/>
  <c r="B195" i="52"/>
  <c r="G192" i="52"/>
  <c r="F192" i="52"/>
  <c r="E192" i="52"/>
  <c r="D192" i="52"/>
  <c r="C192" i="52"/>
  <c r="B192" i="52"/>
  <c r="G187" i="52"/>
  <c r="F187" i="52"/>
  <c r="E187" i="52"/>
  <c r="D187" i="52"/>
  <c r="C187" i="52"/>
  <c r="B187" i="52"/>
  <c r="G181" i="52"/>
  <c r="G186" i="52" s="1"/>
  <c r="F181" i="52"/>
  <c r="F183" i="52" s="1"/>
  <c r="E181" i="52"/>
  <c r="D181" i="52"/>
  <c r="D183" i="52" s="1"/>
  <c r="C181" i="52"/>
  <c r="C186" i="52" s="1"/>
  <c r="B181" i="52"/>
  <c r="B183" i="52" s="1"/>
  <c r="G169" i="52"/>
  <c r="G170" i="52" s="1"/>
  <c r="F169" i="52"/>
  <c r="E169" i="52"/>
  <c r="E170" i="52" s="1"/>
  <c r="D169" i="52"/>
  <c r="D170" i="52" s="1"/>
  <c r="C169" i="52"/>
  <c r="C170" i="52" s="1"/>
  <c r="B169" i="52"/>
  <c r="B170" i="52" s="1"/>
  <c r="G167" i="52"/>
  <c r="F167" i="52"/>
  <c r="E167" i="52"/>
  <c r="D167" i="52"/>
  <c r="C167" i="52"/>
  <c r="B167" i="52"/>
  <c r="G164" i="52"/>
  <c r="F164" i="52"/>
  <c r="E164" i="52"/>
  <c r="D164" i="52"/>
  <c r="C164" i="52"/>
  <c r="B164" i="52"/>
  <c r="G159" i="52"/>
  <c r="F159" i="52"/>
  <c r="E159" i="52"/>
  <c r="D159" i="52"/>
  <c r="C159" i="52"/>
  <c r="B159" i="52"/>
  <c r="G153" i="52"/>
  <c r="G155" i="52" s="1"/>
  <c r="F153" i="52"/>
  <c r="F155" i="52" s="1"/>
  <c r="E153" i="52"/>
  <c r="E158" i="52" s="1"/>
  <c r="D153" i="52"/>
  <c r="C153" i="52"/>
  <c r="C155" i="52" s="1"/>
  <c r="B153" i="52"/>
  <c r="B158" i="52" s="1"/>
  <c r="B163" i="52" s="1"/>
  <c r="G141" i="52"/>
  <c r="G142" i="52" s="1"/>
  <c r="F141" i="52"/>
  <c r="F142" i="52" s="1"/>
  <c r="E141" i="52"/>
  <c r="E142" i="52" s="1"/>
  <c r="D141" i="52"/>
  <c r="D142" i="52" s="1"/>
  <c r="C141" i="52"/>
  <c r="C142" i="52" s="1"/>
  <c r="B141" i="52"/>
  <c r="B142" i="52" s="1"/>
  <c r="F139" i="52"/>
  <c r="E139" i="52"/>
  <c r="D139" i="52"/>
  <c r="C139" i="52"/>
  <c r="B139" i="52"/>
  <c r="F136" i="52"/>
  <c r="E136" i="52"/>
  <c r="D136" i="52"/>
  <c r="C136" i="52"/>
  <c r="B136" i="52"/>
  <c r="G131" i="52"/>
  <c r="F131" i="52"/>
  <c r="E131" i="52"/>
  <c r="D131" i="52"/>
  <c r="C131" i="52"/>
  <c r="B131" i="52"/>
  <c r="F125" i="52"/>
  <c r="E125" i="52"/>
  <c r="E127" i="52" s="1"/>
  <c r="D125" i="52"/>
  <c r="D127" i="52" s="1"/>
  <c r="C125" i="52"/>
  <c r="C130" i="52" s="1"/>
  <c r="B125" i="52"/>
  <c r="E51" i="52"/>
  <c r="G46" i="52"/>
  <c r="G47" i="52" s="1"/>
  <c r="F46" i="52"/>
  <c r="F47" i="52" s="1"/>
  <c r="E46" i="52"/>
  <c r="D46" i="52"/>
  <c r="D47" i="52" s="1"/>
  <c r="C46" i="52"/>
  <c r="B46" i="52"/>
  <c r="B47" i="52" s="1"/>
  <c r="G36" i="52"/>
  <c r="F36" i="52"/>
  <c r="E36" i="52"/>
  <c r="D36" i="52"/>
  <c r="C36" i="52"/>
  <c r="G30" i="52"/>
  <c r="G32" i="52" s="1"/>
  <c r="F30" i="52"/>
  <c r="F35" i="52" s="1"/>
  <c r="E30" i="52"/>
  <c r="E35" i="52" s="1"/>
  <c r="D30" i="52"/>
  <c r="D32" i="52" s="1"/>
  <c r="C32" i="52"/>
  <c r="E17" i="66" l="1"/>
  <c r="G17" i="37" s="1"/>
  <c r="F17" i="37"/>
  <c r="E18" i="66"/>
  <c r="E17" i="37" s="1"/>
  <c r="D17" i="37"/>
  <c r="G135" i="66"/>
  <c r="C70" i="52"/>
  <c r="C81" i="52" s="1"/>
  <c r="G70" i="52"/>
  <c r="E101" i="52"/>
  <c r="E103" i="52" s="1"/>
  <c r="G183" i="52"/>
  <c r="E37" i="52"/>
  <c r="F70" i="52"/>
  <c r="F81" i="52" s="1"/>
  <c r="E48" i="52"/>
  <c r="D186" i="52"/>
  <c r="D191" i="52" s="1"/>
  <c r="F158" i="52"/>
  <c r="F163" i="52" s="1"/>
  <c r="E32" i="52"/>
  <c r="G101" i="52"/>
  <c r="G103" i="52" s="1"/>
  <c r="G114" i="52" s="1"/>
  <c r="B155" i="52"/>
  <c r="F32" i="52"/>
  <c r="D68" i="52"/>
  <c r="D70" i="52" s="1"/>
  <c r="C101" i="52"/>
  <c r="C103" i="52" s="1"/>
  <c r="C114" i="52" s="1"/>
  <c r="D113" i="52"/>
  <c r="D35" i="52"/>
  <c r="D37" i="52" s="1"/>
  <c r="F37" i="52"/>
  <c r="F48" i="52" s="1"/>
  <c r="B211" i="52"/>
  <c r="E68" i="52"/>
  <c r="E70" i="52" s="1"/>
  <c r="E81" i="52" s="1"/>
  <c r="F103" i="52"/>
  <c r="F114" i="52" s="1"/>
  <c r="D101" i="52"/>
  <c r="D103" i="52" s="1"/>
  <c r="D114" i="52" s="1"/>
  <c r="E114" i="52"/>
  <c r="E113" i="52"/>
  <c r="G116" i="52" s="1"/>
  <c r="C158" i="52"/>
  <c r="C160" i="52" s="1"/>
  <c r="C171" i="52" s="1"/>
  <c r="B160" i="52"/>
  <c r="B171" i="52" s="1"/>
  <c r="E211" i="52"/>
  <c r="E155" i="52"/>
  <c r="C183" i="52"/>
  <c r="B114" i="52"/>
  <c r="F98" i="52"/>
  <c r="C99" i="52" s="1"/>
  <c r="B80" i="52"/>
  <c r="C127" i="52"/>
  <c r="D130" i="52"/>
  <c r="D135" i="52" s="1"/>
  <c r="G136" i="52"/>
  <c r="G145" i="52"/>
  <c r="G81" i="52"/>
  <c r="C65" i="52"/>
  <c r="G65" i="52"/>
  <c r="G80" i="52"/>
  <c r="D81" i="52"/>
  <c r="B48" i="52"/>
  <c r="C166" i="52"/>
  <c r="D48" i="52"/>
  <c r="C132" i="52"/>
  <c r="C143" i="52" s="1"/>
  <c r="C135" i="52"/>
  <c r="C211" i="52"/>
  <c r="C214" i="52"/>
  <c r="G211" i="52"/>
  <c r="G214" i="52"/>
  <c r="C35" i="52"/>
  <c r="C37" i="52" s="1"/>
  <c r="C47" i="52" s="1"/>
  <c r="E160" i="52"/>
  <c r="E163" i="52"/>
  <c r="E183" i="52"/>
  <c r="E186" i="52"/>
  <c r="E47" i="52"/>
  <c r="E130" i="52"/>
  <c r="G158" i="52"/>
  <c r="F170" i="52"/>
  <c r="G173" i="52" s="1"/>
  <c r="G201" i="52"/>
  <c r="E216" i="52"/>
  <c r="E219" i="52"/>
  <c r="G35" i="52"/>
  <c r="G37" i="52" s="1"/>
  <c r="G48" i="52" s="1"/>
  <c r="D155" i="52"/>
  <c r="D158" i="52"/>
  <c r="B216" i="52"/>
  <c r="F216" i="52"/>
  <c r="B127" i="52"/>
  <c r="B130" i="52"/>
  <c r="F127" i="52"/>
  <c r="F130" i="52"/>
  <c r="F160" i="52"/>
  <c r="C188" i="52"/>
  <c r="C191" i="52"/>
  <c r="G188" i="52"/>
  <c r="G191" i="52"/>
  <c r="G229" i="52"/>
  <c r="B227" i="52"/>
  <c r="F227" i="52"/>
  <c r="B186" i="52"/>
  <c r="F186" i="52"/>
  <c r="D214" i="52"/>
  <c r="C24" i="43"/>
  <c r="G50" i="52" l="1"/>
  <c r="B71" i="52"/>
  <c r="B156" i="52"/>
  <c r="D188" i="52"/>
  <c r="D199" i="52" s="1"/>
  <c r="G83" i="52"/>
  <c r="B104" i="52"/>
  <c r="B166" i="52"/>
  <c r="C163" i="52"/>
  <c r="C165" i="52" s="1"/>
  <c r="B184" i="52"/>
  <c r="C66" i="52"/>
  <c r="B212" i="52"/>
  <c r="B165" i="52"/>
  <c r="G117" i="52"/>
  <c r="G84" i="52"/>
  <c r="D132" i="52"/>
  <c r="D138" i="52" s="1"/>
  <c r="G139" i="52"/>
  <c r="G125" i="52"/>
  <c r="C33" i="52"/>
  <c r="F221" i="52"/>
  <c r="F222" i="52"/>
  <c r="D160" i="52"/>
  <c r="D163" i="52"/>
  <c r="D137" i="52"/>
  <c r="D216" i="52"/>
  <c r="D219" i="52"/>
  <c r="F165" i="52"/>
  <c r="F166" i="52"/>
  <c r="B38" i="52"/>
  <c r="C48" i="52"/>
  <c r="G51" i="52" s="1"/>
  <c r="B188" i="52"/>
  <c r="B191" i="52"/>
  <c r="G193" i="52"/>
  <c r="G194" i="52"/>
  <c r="F132" i="52"/>
  <c r="F135" i="52"/>
  <c r="G199" i="52"/>
  <c r="F171" i="52"/>
  <c r="E188" i="52"/>
  <c r="E191" i="52"/>
  <c r="E135" i="52"/>
  <c r="E132" i="52"/>
  <c r="G216" i="52"/>
  <c r="G219" i="52"/>
  <c r="C193" i="52"/>
  <c r="C194" i="52"/>
  <c r="B132" i="52"/>
  <c r="B135" i="52"/>
  <c r="D193" i="52"/>
  <c r="C137" i="52"/>
  <c r="C138" i="52"/>
  <c r="F188" i="52"/>
  <c r="F191" i="52"/>
  <c r="B221" i="52"/>
  <c r="B222" i="52"/>
  <c r="E221" i="52"/>
  <c r="E227" i="52"/>
  <c r="E222" i="52"/>
  <c r="G163" i="52"/>
  <c r="G160" i="52"/>
  <c r="C199" i="52"/>
  <c r="E165" i="52"/>
  <c r="E166" i="52"/>
  <c r="E171" i="52"/>
  <c r="C216" i="52"/>
  <c r="C219" i="52"/>
  <c r="E68" i="43"/>
  <c r="C11" i="43"/>
  <c r="C113" i="43"/>
  <c r="C111" i="43"/>
  <c r="D143" i="52" l="1"/>
  <c r="D194" i="52"/>
  <c r="B232" i="52"/>
  <c r="E17" i="52" s="1"/>
  <c r="D9" i="37" s="1"/>
  <c r="E16" i="52"/>
  <c r="F9" i="37" s="1"/>
  <c r="G130" i="52"/>
  <c r="G127" i="52"/>
  <c r="B128" i="52" s="1"/>
  <c r="E138" i="52"/>
  <c r="E137" i="52"/>
  <c r="E143" i="52"/>
  <c r="D222" i="52"/>
  <c r="D221" i="52"/>
  <c r="D227" i="52"/>
  <c r="B217" i="52"/>
  <c r="C222" i="52"/>
  <c r="C221" i="52"/>
  <c r="C227" i="52"/>
  <c r="G222" i="52"/>
  <c r="G221" i="52"/>
  <c r="G227" i="52"/>
  <c r="E194" i="52"/>
  <c r="E193" i="52"/>
  <c r="E199" i="52"/>
  <c r="G166" i="52"/>
  <c r="G165" i="52"/>
  <c r="G171" i="52"/>
  <c r="F194" i="52"/>
  <c r="F193" i="52"/>
  <c r="F199" i="52"/>
  <c r="D166" i="52"/>
  <c r="D165" i="52"/>
  <c r="B161" i="52"/>
  <c r="D171" i="52"/>
  <c r="B138" i="52"/>
  <c r="B137" i="52"/>
  <c r="B143" i="52"/>
  <c r="F138" i="52"/>
  <c r="F137" i="52"/>
  <c r="F143" i="52"/>
  <c r="B194" i="52"/>
  <c r="B193" i="52"/>
  <c r="B189" i="52"/>
  <c r="B199" i="52"/>
  <c r="G174" i="52" l="1"/>
  <c r="G135" i="52"/>
  <c r="G132" i="52"/>
  <c r="G202" i="52"/>
  <c r="G230" i="52"/>
  <c r="B74" i="36"/>
  <c r="B77" i="36" s="1"/>
  <c r="G143" i="52" l="1"/>
  <c r="G146" i="52" s="1"/>
  <c r="G137" i="52"/>
  <c r="G138" i="52"/>
  <c r="B133" i="52"/>
  <c r="B68" i="43"/>
  <c r="E158" i="36" l="1"/>
  <c r="F158" i="36"/>
  <c r="G158" i="36"/>
  <c r="C158" i="36"/>
  <c r="C161" i="36" s="1"/>
  <c r="D158" i="36"/>
  <c r="B158" i="36"/>
  <c r="B161" i="36" s="1"/>
  <c r="G46" i="36"/>
  <c r="G74" i="36"/>
  <c r="G77" i="36" s="1"/>
  <c r="F46" i="36"/>
  <c r="E46" i="36"/>
  <c r="D46" i="36"/>
  <c r="C46" i="36"/>
  <c r="B46" i="36"/>
  <c r="F74" i="36"/>
  <c r="F77" i="36" s="1"/>
  <c r="E74" i="36"/>
  <c r="E77" i="36" s="1"/>
  <c r="D74" i="36"/>
  <c r="D77" i="36" s="1"/>
  <c r="C74" i="36"/>
  <c r="C77" i="36" s="1"/>
  <c r="G130" i="36"/>
  <c r="G133" i="36" s="1"/>
  <c r="F130" i="36"/>
  <c r="F133" i="36" s="1"/>
  <c r="E130" i="36"/>
  <c r="E133" i="36" s="1"/>
  <c r="D130" i="36"/>
  <c r="D133" i="36" s="1"/>
  <c r="C130" i="36"/>
  <c r="C133" i="36" s="1"/>
  <c r="B130" i="36"/>
  <c r="B133" i="36" s="1"/>
  <c r="G102" i="36"/>
  <c r="G105" i="36" s="1"/>
  <c r="F102" i="36"/>
  <c r="F105" i="36" s="1"/>
  <c r="E102" i="36"/>
  <c r="E105" i="36" s="1"/>
  <c r="D102" i="36"/>
  <c r="D105" i="36" s="1"/>
  <c r="C102" i="36"/>
  <c r="C105" i="36" s="1"/>
  <c r="B102" i="36"/>
  <c r="B105" i="36" s="1"/>
  <c r="B107" i="36" l="1"/>
  <c r="B135" i="36"/>
  <c r="B79" i="36"/>
  <c r="B163" i="36"/>
  <c r="C103" i="43"/>
  <c r="C43" i="42"/>
  <c r="B166" i="36" l="1"/>
  <c r="D57" i="42"/>
  <c r="D167" i="36" l="1"/>
  <c r="E167" i="36"/>
  <c r="F167" i="36"/>
  <c r="G167" i="36"/>
  <c r="G148" i="36" l="1"/>
  <c r="F148" i="36"/>
  <c r="E148" i="36"/>
  <c r="D148" i="36"/>
  <c r="C148" i="36"/>
  <c r="B148" i="36"/>
  <c r="G142" i="36"/>
  <c r="F142" i="36"/>
  <c r="F147" i="36" s="1"/>
  <c r="E142" i="36"/>
  <c r="E147" i="36" s="1"/>
  <c r="D142" i="36"/>
  <c r="D147" i="36" s="1"/>
  <c r="C142" i="36"/>
  <c r="B142" i="36"/>
  <c r="B144" i="36" s="1"/>
  <c r="B145" i="36" s="1"/>
  <c r="D149" i="36" l="1"/>
  <c r="E149" i="36"/>
  <c r="F149" i="36"/>
  <c r="G147" i="36"/>
  <c r="G149" i="36" s="1"/>
  <c r="B147" i="36"/>
  <c r="B149" i="36" s="1"/>
  <c r="C147" i="36"/>
  <c r="C149" i="36" s="1"/>
  <c r="C101" i="43"/>
  <c r="F133" i="43" s="1"/>
  <c r="B150" i="36" l="1"/>
  <c r="B114" i="36"/>
  <c r="B116" i="36" s="1"/>
  <c r="G114" i="36"/>
  <c r="F114" i="36"/>
  <c r="F116" i="36" s="1"/>
  <c r="E114" i="36"/>
  <c r="E116" i="36" s="1"/>
  <c r="D114" i="36"/>
  <c r="D116" i="36" s="1"/>
  <c r="F86" i="36"/>
  <c r="E86" i="36"/>
  <c r="D86" i="36"/>
  <c r="C86" i="36"/>
  <c r="C88" i="36" s="1"/>
  <c r="B86" i="36"/>
  <c r="B88" i="36" s="1"/>
  <c r="F58" i="36"/>
  <c r="F60" i="36" s="1"/>
  <c r="E58" i="36"/>
  <c r="D58" i="36"/>
  <c r="C58" i="36"/>
  <c r="C60" i="36" s="1"/>
  <c r="B58" i="36"/>
  <c r="B60" i="36" s="1"/>
  <c r="E30" i="36"/>
  <c r="B89" i="36" l="1"/>
  <c r="B61" i="36"/>
  <c r="E64" i="36"/>
  <c r="E63" i="36"/>
  <c r="F64" i="36"/>
  <c r="E36" i="36"/>
  <c r="E35" i="36"/>
  <c r="F36" i="36"/>
  <c r="F30" i="36"/>
  <c r="F35" i="36" s="1"/>
  <c r="E65" i="36" l="1"/>
  <c r="F37" i="36"/>
  <c r="E37" i="36"/>
  <c r="F63" i="36"/>
  <c r="F65" i="36" s="1"/>
  <c r="E32" i="36"/>
  <c r="F32" i="36"/>
  <c r="G24" i="36" l="1"/>
  <c r="C30" i="36"/>
  <c r="C32" i="36" s="1"/>
  <c r="D30" i="36"/>
  <c r="D32" i="36" s="1"/>
  <c r="G30" i="36"/>
  <c r="G35" i="36" s="1"/>
  <c r="C36" i="36"/>
  <c r="D36" i="36"/>
  <c r="G36" i="36"/>
  <c r="E48" i="36"/>
  <c r="F47" i="36"/>
  <c r="G47" i="36"/>
  <c r="E51" i="36"/>
  <c r="B63" i="36"/>
  <c r="C63" i="36"/>
  <c r="G58" i="36"/>
  <c r="B64" i="36"/>
  <c r="C64" i="36"/>
  <c r="D64" i="36"/>
  <c r="G64" i="36"/>
  <c r="B69" i="36"/>
  <c r="C69" i="36"/>
  <c r="D69" i="36"/>
  <c r="E69" i="36"/>
  <c r="F69" i="36"/>
  <c r="G69" i="36"/>
  <c r="B72" i="36"/>
  <c r="C72" i="36"/>
  <c r="D72" i="36"/>
  <c r="E72" i="36"/>
  <c r="F72" i="36"/>
  <c r="G72" i="36"/>
  <c r="F75" i="36"/>
  <c r="C91" i="36"/>
  <c r="D91" i="36"/>
  <c r="F91" i="36"/>
  <c r="F96" i="36" s="1"/>
  <c r="G86" i="36"/>
  <c r="B92" i="36"/>
  <c r="C92" i="36"/>
  <c r="D92" i="36"/>
  <c r="E92" i="36"/>
  <c r="F92" i="36"/>
  <c r="G92" i="36"/>
  <c r="B97" i="36"/>
  <c r="C97" i="36"/>
  <c r="D97" i="36"/>
  <c r="E97" i="36"/>
  <c r="F97" i="36"/>
  <c r="G97" i="36"/>
  <c r="B100" i="36"/>
  <c r="C100" i="36"/>
  <c r="D100" i="36"/>
  <c r="E100" i="36"/>
  <c r="F100" i="36"/>
  <c r="G100" i="36"/>
  <c r="F103" i="36"/>
  <c r="G103" i="36"/>
  <c r="C114" i="36"/>
  <c r="D119" i="36"/>
  <c r="D124" i="36" s="1"/>
  <c r="F119" i="36"/>
  <c r="G119" i="36"/>
  <c r="B120" i="36"/>
  <c r="C120" i="36"/>
  <c r="D120" i="36"/>
  <c r="E120" i="36"/>
  <c r="F120" i="36"/>
  <c r="G120" i="36"/>
  <c r="B125" i="36"/>
  <c r="C125" i="36"/>
  <c r="D125" i="36"/>
  <c r="E125" i="36"/>
  <c r="F125" i="36"/>
  <c r="G125" i="36"/>
  <c r="B128" i="36"/>
  <c r="C128" i="36"/>
  <c r="D128" i="36"/>
  <c r="E128" i="36"/>
  <c r="F128" i="36"/>
  <c r="G128" i="36"/>
  <c r="G131" i="36"/>
  <c r="F152" i="36"/>
  <c r="F154" i="36" s="1"/>
  <c r="G152" i="36"/>
  <c r="G154" i="36" s="1"/>
  <c r="B153" i="36"/>
  <c r="C153" i="36"/>
  <c r="D153" i="36"/>
  <c r="E153" i="36"/>
  <c r="F153" i="36"/>
  <c r="F155" i="36" s="1"/>
  <c r="G153" i="36"/>
  <c r="G155" i="36" s="1"/>
  <c r="B156" i="36"/>
  <c r="C156" i="36"/>
  <c r="D156" i="36"/>
  <c r="E156" i="36"/>
  <c r="F156" i="36"/>
  <c r="G156" i="36"/>
  <c r="B159" i="36"/>
  <c r="D159" i="36"/>
  <c r="E159" i="36"/>
  <c r="F160" i="36"/>
  <c r="G159" i="36"/>
  <c r="C119" i="36" l="1"/>
  <c r="C124" i="36" s="1"/>
  <c r="C116" i="36"/>
  <c r="B117" i="36" s="1"/>
  <c r="D93" i="36"/>
  <c r="D99" i="36" s="1"/>
  <c r="D35" i="36"/>
  <c r="D37" i="36" s="1"/>
  <c r="D47" i="36" s="1"/>
  <c r="B119" i="36"/>
  <c r="B124" i="36" s="1"/>
  <c r="E91" i="36"/>
  <c r="E96" i="36" s="1"/>
  <c r="G37" i="36"/>
  <c r="G48" i="36" s="1"/>
  <c r="B47" i="36"/>
  <c r="E47" i="36"/>
  <c r="D152" i="36"/>
  <c r="E119" i="36"/>
  <c r="E124" i="36" s="1"/>
  <c r="C35" i="36"/>
  <c r="C37" i="36" s="1"/>
  <c r="C47" i="36" s="1"/>
  <c r="F48" i="36"/>
  <c r="F159" i="36"/>
  <c r="G160" i="36"/>
  <c r="C152" i="36"/>
  <c r="B152" i="36"/>
  <c r="G91" i="36"/>
  <c r="G96" i="36" s="1"/>
  <c r="F71" i="36"/>
  <c r="G63" i="36"/>
  <c r="G68" i="36" s="1"/>
  <c r="C65" i="36"/>
  <c r="C76" i="36" s="1"/>
  <c r="C68" i="36"/>
  <c r="E68" i="36"/>
  <c r="E76" i="36"/>
  <c r="F121" i="36"/>
  <c r="F131" i="36" s="1"/>
  <c r="F124" i="36"/>
  <c r="G121" i="36"/>
  <c r="G124" i="36"/>
  <c r="E155" i="36"/>
  <c r="E160" i="36"/>
  <c r="C96" i="36"/>
  <c r="C93" i="36"/>
  <c r="C103" i="36" s="1"/>
  <c r="B65" i="36"/>
  <c r="B76" i="36" s="1"/>
  <c r="B68" i="36"/>
  <c r="D96" i="36"/>
  <c r="D103" i="36"/>
  <c r="D121" i="36"/>
  <c r="D132" i="36" s="1"/>
  <c r="F93" i="36"/>
  <c r="B91" i="36"/>
  <c r="E75" i="36"/>
  <c r="D63" i="36"/>
  <c r="B48" i="36"/>
  <c r="C159" i="36"/>
  <c r="E152" i="36"/>
  <c r="E154" i="36" s="1"/>
  <c r="G32" i="36"/>
  <c r="C33" i="36" s="1"/>
  <c r="C121" i="36" l="1"/>
  <c r="C132" i="36" s="1"/>
  <c r="D104" i="36"/>
  <c r="D48" i="36"/>
  <c r="D98" i="36"/>
  <c r="C48" i="36"/>
  <c r="C104" i="36"/>
  <c r="B121" i="36"/>
  <c r="E93" i="36"/>
  <c r="E104" i="36" s="1"/>
  <c r="F76" i="36"/>
  <c r="F68" i="36"/>
  <c r="F70" i="36" s="1"/>
  <c r="C160" i="36"/>
  <c r="E121" i="36"/>
  <c r="E131" i="36" s="1"/>
  <c r="G162" i="36"/>
  <c r="B38" i="36"/>
  <c r="G50" i="36"/>
  <c r="G93" i="36"/>
  <c r="G65" i="36"/>
  <c r="D65" i="36"/>
  <c r="D75" i="36" s="1"/>
  <c r="D68" i="36"/>
  <c r="C70" i="36"/>
  <c r="C71" i="36"/>
  <c r="B71" i="36"/>
  <c r="B70" i="36"/>
  <c r="B75" i="36"/>
  <c r="D160" i="36"/>
  <c r="F99" i="36"/>
  <c r="F104" i="36"/>
  <c r="F98" i="36"/>
  <c r="C75" i="36"/>
  <c r="G126" i="36"/>
  <c r="G127" i="36"/>
  <c r="G132" i="36"/>
  <c r="B96" i="36"/>
  <c r="B93" i="36"/>
  <c r="B104" i="36" s="1"/>
  <c r="C99" i="36"/>
  <c r="C98" i="36"/>
  <c r="E71" i="36"/>
  <c r="E70" i="36"/>
  <c r="D126" i="36"/>
  <c r="D127" i="36"/>
  <c r="D131" i="36"/>
  <c r="F127" i="36"/>
  <c r="F132" i="36"/>
  <c r="F126" i="36"/>
  <c r="C131" i="36" l="1"/>
  <c r="C127" i="36"/>
  <c r="C126" i="36"/>
  <c r="G76" i="36"/>
  <c r="G75" i="36"/>
  <c r="G78" i="36" s="1"/>
  <c r="G51" i="36"/>
  <c r="E98" i="36"/>
  <c r="E103" i="36"/>
  <c r="B131" i="36"/>
  <c r="B132" i="36"/>
  <c r="B122" i="36"/>
  <c r="B127" i="36"/>
  <c r="G71" i="36"/>
  <c r="B66" i="36"/>
  <c r="D155" i="36"/>
  <c r="D154" i="36"/>
  <c r="E99" i="36"/>
  <c r="C155" i="36"/>
  <c r="B126" i="36"/>
  <c r="G70" i="36"/>
  <c r="C154" i="36"/>
  <c r="E126" i="36"/>
  <c r="E132" i="36"/>
  <c r="E127" i="36"/>
  <c r="B154" i="36"/>
  <c r="B160" i="36"/>
  <c r="G163" i="36" s="1"/>
  <c r="B155" i="36"/>
  <c r="G99" i="36"/>
  <c r="G104" i="36"/>
  <c r="G107" i="36" s="1"/>
  <c r="G98" i="36"/>
  <c r="B94" i="36"/>
  <c r="B98" i="36"/>
  <c r="B99" i="36"/>
  <c r="B103" i="36"/>
  <c r="D70" i="36"/>
  <c r="D71" i="36"/>
  <c r="D76" i="36"/>
  <c r="G134" i="36" l="1"/>
  <c r="G79" i="36"/>
  <c r="D17" i="36"/>
  <c r="E17" i="36" s="1"/>
  <c r="G106" i="36"/>
  <c r="G135" i="36"/>
  <c r="F10" i="37" l="1"/>
  <c r="F18" i="37" s="1"/>
  <c r="G10" i="37"/>
  <c r="B165" i="36"/>
  <c r="E27" i="9"/>
  <c r="G18" i="37" l="1"/>
  <c r="D18" i="36"/>
  <c r="J24" i="23"/>
  <c r="J24" i="24"/>
  <c r="J24" i="25"/>
  <c r="J24" i="26"/>
  <c r="J24" i="27"/>
  <c r="J24" i="28"/>
  <c r="J24" i="29"/>
  <c r="J24" i="30"/>
  <c r="J24" i="31"/>
  <c r="J24" i="32"/>
  <c r="J24" i="14"/>
  <c r="D24" i="23"/>
  <c r="I24" i="23" s="1"/>
  <c r="K24" i="23" s="1"/>
  <c r="D24" i="24"/>
  <c r="I24" i="24" s="1"/>
  <c r="D24" i="25"/>
  <c r="I24" i="25" s="1"/>
  <c r="D24" i="26"/>
  <c r="I24" i="26" s="1"/>
  <c r="D24" i="27"/>
  <c r="I24" i="27" s="1"/>
  <c r="K24" i="27" s="1"/>
  <c r="D24" i="28"/>
  <c r="I24" i="28" s="1"/>
  <c r="D24" i="29"/>
  <c r="I24" i="29" s="1"/>
  <c r="K24" i="29" s="1"/>
  <c r="D24" i="30"/>
  <c r="I24" i="30" s="1"/>
  <c r="D24" i="31"/>
  <c r="I24" i="31" s="1"/>
  <c r="K24" i="31" s="1"/>
  <c r="D24" i="32"/>
  <c r="I24" i="32" s="1"/>
  <c r="D24" i="14"/>
  <c r="I24" i="14" s="1"/>
  <c r="K24" i="14" s="1"/>
  <c r="E18" i="36" l="1"/>
  <c r="E10" i="37" s="1"/>
  <c r="D10" i="37"/>
  <c r="D18" i="37" s="1"/>
  <c r="K24" i="32"/>
  <c r="K24" i="28"/>
  <c r="K24" i="24"/>
  <c r="K24" i="25"/>
  <c r="K24" i="30"/>
  <c r="K24" i="26"/>
  <c r="AA51" i="9"/>
  <c r="AA52" i="9"/>
  <c r="AA53" i="9"/>
  <c r="AA54" i="9"/>
  <c r="AA50" i="9"/>
  <c r="AA27" i="9"/>
  <c r="AA26" i="9"/>
  <c r="AA25" i="9"/>
  <c r="AA24" i="9"/>
  <c r="E22" i="37" l="1"/>
  <c r="C107" i="67" s="1"/>
  <c r="E18" i="37"/>
  <c r="A44" i="9"/>
  <c r="A43" i="9"/>
  <c r="A42" i="9"/>
  <c r="A41" i="9"/>
  <c r="A40" i="9"/>
  <c r="A37" i="9"/>
  <c r="A36" i="9"/>
  <c r="A35" i="9"/>
  <c r="A32" i="9"/>
  <c r="A31" i="9"/>
  <c r="A30" i="9"/>
  <c r="A27" i="9"/>
  <c r="A26" i="9"/>
  <c r="A25" i="9"/>
  <c r="B25" i="9"/>
  <c r="T71" i="32"/>
  <c r="R71" i="32"/>
  <c r="J71" i="32"/>
  <c r="F71" i="32"/>
  <c r="U70" i="32"/>
  <c r="T70" i="32"/>
  <c r="R70" i="32"/>
  <c r="J70" i="32"/>
  <c r="F70" i="32"/>
  <c r="T69" i="32"/>
  <c r="U69" i="32" s="1"/>
  <c r="R69" i="32"/>
  <c r="J69" i="32"/>
  <c r="F69" i="32"/>
  <c r="T68" i="32"/>
  <c r="R68" i="32"/>
  <c r="J68" i="32"/>
  <c r="F68" i="32"/>
  <c r="T64" i="32"/>
  <c r="R64" i="32"/>
  <c r="J64" i="32"/>
  <c r="F64" i="32"/>
  <c r="T63" i="32"/>
  <c r="U63" i="32" s="1"/>
  <c r="R63" i="32"/>
  <c r="J63" i="32"/>
  <c r="F63" i="32"/>
  <c r="T62" i="32"/>
  <c r="U62" i="32" s="1"/>
  <c r="R62" i="32"/>
  <c r="J62" i="32"/>
  <c r="F62" i="32"/>
  <c r="T61" i="32"/>
  <c r="U61" i="32" s="1"/>
  <c r="J61" i="32"/>
  <c r="F61" i="32"/>
  <c r="D61" i="32"/>
  <c r="I61" i="32" s="1"/>
  <c r="T60" i="32"/>
  <c r="U60" i="32" s="1"/>
  <c r="J60" i="32"/>
  <c r="F60" i="32"/>
  <c r="D60" i="32"/>
  <c r="I60" i="32" s="1"/>
  <c r="T59" i="32"/>
  <c r="J59" i="32"/>
  <c r="F59" i="32"/>
  <c r="T58" i="32"/>
  <c r="J58" i="32"/>
  <c r="F58" i="32"/>
  <c r="T57" i="32"/>
  <c r="R57" i="32"/>
  <c r="J57" i="32"/>
  <c r="F57" i="32"/>
  <c r="T56" i="32"/>
  <c r="J56" i="32"/>
  <c r="C56" i="32"/>
  <c r="R56" i="32" s="1"/>
  <c r="T55" i="32"/>
  <c r="R55" i="32"/>
  <c r="J55" i="32"/>
  <c r="F55" i="32"/>
  <c r="T51" i="32"/>
  <c r="R51" i="32"/>
  <c r="J51" i="32"/>
  <c r="F51" i="32"/>
  <c r="T50" i="32"/>
  <c r="U50" i="32" s="1"/>
  <c r="R50" i="32"/>
  <c r="J50" i="32"/>
  <c r="F50" i="32"/>
  <c r="T49" i="32"/>
  <c r="U49" i="32" s="1"/>
  <c r="R49" i="32"/>
  <c r="J49" i="32"/>
  <c r="F49" i="32"/>
  <c r="T48" i="32"/>
  <c r="U48" i="32" s="1"/>
  <c r="J48" i="32"/>
  <c r="F48" i="32"/>
  <c r="T47" i="32"/>
  <c r="U47" i="32" s="1"/>
  <c r="J47" i="32"/>
  <c r="F47" i="32"/>
  <c r="T46" i="32"/>
  <c r="U46" i="32" s="1"/>
  <c r="R46" i="32"/>
  <c r="J46" i="32"/>
  <c r="F46" i="32"/>
  <c r="T45" i="32"/>
  <c r="J45" i="32"/>
  <c r="C45" i="32"/>
  <c r="R45" i="32" s="1"/>
  <c r="T44" i="32"/>
  <c r="R44" i="32"/>
  <c r="J44" i="32"/>
  <c r="F44" i="32"/>
  <c r="T40" i="32"/>
  <c r="U40" i="32" s="1"/>
  <c r="R40" i="32"/>
  <c r="J40" i="32"/>
  <c r="F40" i="32"/>
  <c r="T39" i="32"/>
  <c r="R39" i="32"/>
  <c r="J39" i="32"/>
  <c r="F39" i="32"/>
  <c r="T38" i="32"/>
  <c r="U38" i="32" s="1"/>
  <c r="R38" i="32"/>
  <c r="J38" i="32"/>
  <c r="F38" i="32"/>
  <c r="T37" i="32"/>
  <c r="U37" i="32" s="1"/>
  <c r="R37" i="32"/>
  <c r="J37" i="32"/>
  <c r="F37" i="32"/>
  <c r="D37" i="32"/>
  <c r="I37" i="32" s="1"/>
  <c r="T36" i="32"/>
  <c r="U36" i="32" s="1"/>
  <c r="R36" i="32"/>
  <c r="J36" i="32"/>
  <c r="F36" i="32"/>
  <c r="D36" i="32"/>
  <c r="I36" i="32" s="1"/>
  <c r="N36" i="32" s="1"/>
  <c r="T35" i="32"/>
  <c r="R35" i="32"/>
  <c r="J35" i="32"/>
  <c r="F35" i="32"/>
  <c r="T34" i="32"/>
  <c r="U34" i="32" s="1"/>
  <c r="R34" i="32"/>
  <c r="J34" i="32"/>
  <c r="F34" i="32"/>
  <c r="T33" i="32"/>
  <c r="U33" i="32" s="1"/>
  <c r="R33" i="32"/>
  <c r="J33" i="32"/>
  <c r="F33" i="32"/>
  <c r="T29" i="32"/>
  <c r="U29" i="32" s="1"/>
  <c r="J29" i="32"/>
  <c r="D29" i="32"/>
  <c r="I29" i="32" s="1"/>
  <c r="T28" i="32"/>
  <c r="U28" i="32" s="1"/>
  <c r="J28" i="32"/>
  <c r="D28" i="32"/>
  <c r="I28" i="32" s="1"/>
  <c r="T27" i="32"/>
  <c r="U27" i="32" s="1"/>
  <c r="J27" i="32"/>
  <c r="D27" i="32"/>
  <c r="I27" i="32" s="1"/>
  <c r="T26" i="32"/>
  <c r="U26" i="32" s="1"/>
  <c r="J26" i="32"/>
  <c r="D26" i="32"/>
  <c r="I26" i="32" s="1"/>
  <c r="T25" i="32"/>
  <c r="J25" i="32"/>
  <c r="D25" i="32"/>
  <c r="I25" i="32" s="1"/>
  <c r="T24" i="32"/>
  <c r="U24" i="32" s="1"/>
  <c r="I21" i="32"/>
  <c r="F24" i="32" s="1"/>
  <c r="O70" i="32"/>
  <c r="G18" i="32"/>
  <c r="B18" i="32"/>
  <c r="G16" i="32"/>
  <c r="B16" i="32"/>
  <c r="G15" i="32"/>
  <c r="B15" i="32"/>
  <c r="G14" i="32"/>
  <c r="B14" i="32"/>
  <c r="J13" i="32"/>
  <c r="G13" i="32"/>
  <c r="B13" i="32"/>
  <c r="J12" i="32"/>
  <c r="G12" i="32"/>
  <c r="B12" i="32"/>
  <c r="J11" i="32"/>
  <c r="G11" i="32"/>
  <c r="B11" i="32"/>
  <c r="J10" i="32"/>
  <c r="G10" i="32"/>
  <c r="B10" i="32"/>
  <c r="J9" i="32"/>
  <c r="G9" i="32"/>
  <c r="B9" i="32"/>
  <c r="T71" i="31"/>
  <c r="U71" i="31" s="1"/>
  <c r="R71" i="31"/>
  <c r="J71" i="31"/>
  <c r="F71" i="31"/>
  <c r="T70" i="31"/>
  <c r="U70" i="31" s="1"/>
  <c r="R70" i="31"/>
  <c r="J70" i="31"/>
  <c r="F70" i="31"/>
  <c r="T69" i="31"/>
  <c r="U69" i="31" s="1"/>
  <c r="R69" i="31"/>
  <c r="J69" i="31"/>
  <c r="F69" i="31"/>
  <c r="T68" i="31"/>
  <c r="R68" i="31"/>
  <c r="J68" i="31"/>
  <c r="F68" i="31"/>
  <c r="T64" i="31"/>
  <c r="U64" i="31" s="1"/>
  <c r="R64" i="31"/>
  <c r="J64" i="31"/>
  <c r="F64" i="31"/>
  <c r="T63" i="31"/>
  <c r="U63" i="31" s="1"/>
  <c r="R63" i="31"/>
  <c r="J63" i="31"/>
  <c r="F63" i="31"/>
  <c r="T62" i="31"/>
  <c r="R62" i="31"/>
  <c r="J62" i="31"/>
  <c r="F62" i="31"/>
  <c r="T61" i="31"/>
  <c r="U61" i="31" s="1"/>
  <c r="J61" i="31"/>
  <c r="F61" i="31"/>
  <c r="D61" i="31"/>
  <c r="I61" i="31" s="1"/>
  <c r="T60" i="31"/>
  <c r="U60" i="31" s="1"/>
  <c r="J60" i="31"/>
  <c r="F60" i="31"/>
  <c r="D60" i="31"/>
  <c r="I60" i="31" s="1"/>
  <c r="T59" i="31"/>
  <c r="U59" i="31" s="1"/>
  <c r="J59" i="31"/>
  <c r="F59" i="31"/>
  <c r="T58" i="31"/>
  <c r="U58" i="31" s="1"/>
  <c r="J58" i="31"/>
  <c r="F58" i="31"/>
  <c r="T57" i="31"/>
  <c r="U57" i="31" s="1"/>
  <c r="R57" i="31"/>
  <c r="J57" i="31"/>
  <c r="F57" i="31"/>
  <c r="T56" i="31"/>
  <c r="J56" i="31"/>
  <c r="C56" i="31"/>
  <c r="R56" i="31" s="1"/>
  <c r="T55" i="31"/>
  <c r="R55" i="31"/>
  <c r="J55" i="31"/>
  <c r="F55" i="31"/>
  <c r="T51" i="31"/>
  <c r="U51" i="31" s="1"/>
  <c r="R51" i="31"/>
  <c r="J51" i="31"/>
  <c r="F51" i="31"/>
  <c r="T50" i="31"/>
  <c r="U50" i="31" s="1"/>
  <c r="R50" i="31"/>
  <c r="J50" i="31"/>
  <c r="F50" i="31"/>
  <c r="T49" i="31"/>
  <c r="U49" i="31" s="1"/>
  <c r="R49" i="31"/>
  <c r="J49" i="31"/>
  <c r="F49" i="31"/>
  <c r="T48" i="31"/>
  <c r="J48" i="31"/>
  <c r="F48" i="31"/>
  <c r="T47" i="31"/>
  <c r="J47" i="31"/>
  <c r="F47" i="31"/>
  <c r="T46" i="31"/>
  <c r="R46" i="31"/>
  <c r="J46" i="31"/>
  <c r="F46" i="31"/>
  <c r="T45" i="31"/>
  <c r="U45" i="31" s="1"/>
  <c r="J45" i="31"/>
  <c r="C45" i="31"/>
  <c r="T44" i="31"/>
  <c r="R44" i="31"/>
  <c r="J44" i="31"/>
  <c r="F44" i="31"/>
  <c r="T40" i="31"/>
  <c r="R40" i="31"/>
  <c r="J40" i="31"/>
  <c r="F40" i="31"/>
  <c r="T39" i="31"/>
  <c r="U39" i="31" s="1"/>
  <c r="R39" i="31"/>
  <c r="J39" i="31"/>
  <c r="F39" i="31"/>
  <c r="T38" i="31"/>
  <c r="U38" i="31" s="1"/>
  <c r="R38" i="31"/>
  <c r="J38" i="31"/>
  <c r="F38" i="31"/>
  <c r="T37" i="31"/>
  <c r="U37" i="31" s="1"/>
  <c r="R37" i="31"/>
  <c r="J37" i="31"/>
  <c r="F37" i="31"/>
  <c r="D37" i="31"/>
  <c r="I37" i="31" s="1"/>
  <c r="T36" i="31"/>
  <c r="R36" i="31"/>
  <c r="J36" i="31"/>
  <c r="F36" i="31"/>
  <c r="D36" i="31"/>
  <c r="I36" i="31" s="1"/>
  <c r="T35" i="31"/>
  <c r="U35" i="31" s="1"/>
  <c r="R35" i="31"/>
  <c r="J35" i="31"/>
  <c r="F35" i="31"/>
  <c r="T34" i="31"/>
  <c r="U34" i="31" s="1"/>
  <c r="R34" i="31"/>
  <c r="J34" i="31"/>
  <c r="F34" i="31"/>
  <c r="T33" i="31"/>
  <c r="U33" i="31" s="1"/>
  <c r="R33" i="31"/>
  <c r="J33" i="31"/>
  <c r="F33" i="31"/>
  <c r="T29" i="31"/>
  <c r="J29" i="31"/>
  <c r="D29" i="31"/>
  <c r="I29" i="31" s="1"/>
  <c r="T28" i="31"/>
  <c r="J28" i="31"/>
  <c r="D28" i="31"/>
  <c r="I28" i="31" s="1"/>
  <c r="T27" i="31"/>
  <c r="J27" i="31"/>
  <c r="D27" i="31"/>
  <c r="I27" i="31" s="1"/>
  <c r="T26" i="31"/>
  <c r="J26" i="31"/>
  <c r="D26" i="31"/>
  <c r="I26" i="31" s="1"/>
  <c r="T25" i="31"/>
  <c r="J25" i="31"/>
  <c r="D25" i="31"/>
  <c r="I25" i="31" s="1"/>
  <c r="T24" i="31"/>
  <c r="I21" i="31"/>
  <c r="F24" i="31" s="1"/>
  <c r="B43" i="9"/>
  <c r="G18" i="31"/>
  <c r="B18" i="31"/>
  <c r="G16" i="31"/>
  <c r="B16" i="31"/>
  <c r="G15" i="31"/>
  <c r="B15" i="31"/>
  <c r="G14" i="31"/>
  <c r="B14" i="31"/>
  <c r="J13" i="31"/>
  <c r="G13" i="31"/>
  <c r="B13" i="31"/>
  <c r="J12" i="31"/>
  <c r="G12" i="31"/>
  <c r="B12" i="31"/>
  <c r="J11" i="31"/>
  <c r="G11" i="31"/>
  <c r="B11" i="31"/>
  <c r="J10" i="31"/>
  <c r="G10" i="31"/>
  <c r="B10" i="31"/>
  <c r="J9" i="31"/>
  <c r="G9" i="31"/>
  <c r="B9" i="31"/>
  <c r="T71" i="30"/>
  <c r="U71" i="30" s="1"/>
  <c r="R71" i="30"/>
  <c r="J71" i="30"/>
  <c r="F71" i="30"/>
  <c r="T70" i="30"/>
  <c r="U70" i="30" s="1"/>
  <c r="R70" i="30"/>
  <c r="J70" i="30"/>
  <c r="F70" i="30"/>
  <c r="T69" i="30"/>
  <c r="U69" i="30" s="1"/>
  <c r="R69" i="30"/>
  <c r="J69" i="30"/>
  <c r="F69" i="30"/>
  <c r="T68" i="30"/>
  <c r="R68" i="30"/>
  <c r="J68" i="30"/>
  <c r="F68" i="30"/>
  <c r="T64" i="30"/>
  <c r="U64" i="30" s="1"/>
  <c r="R64" i="30"/>
  <c r="J64" i="30"/>
  <c r="F64" i="30"/>
  <c r="T63" i="30"/>
  <c r="U63" i="30" s="1"/>
  <c r="R63" i="30"/>
  <c r="J63" i="30"/>
  <c r="F63" i="30"/>
  <c r="T62" i="30"/>
  <c r="U62" i="30" s="1"/>
  <c r="R62" i="30"/>
  <c r="J62" i="30"/>
  <c r="F62" i="30"/>
  <c r="T61" i="30"/>
  <c r="J61" i="30"/>
  <c r="F61" i="30"/>
  <c r="D61" i="30"/>
  <c r="I61" i="30" s="1"/>
  <c r="T60" i="30"/>
  <c r="J60" i="30"/>
  <c r="F60" i="30"/>
  <c r="D60" i="30"/>
  <c r="I60" i="30" s="1"/>
  <c r="T59" i="30"/>
  <c r="J59" i="30"/>
  <c r="F59" i="30"/>
  <c r="T58" i="30"/>
  <c r="J58" i="30"/>
  <c r="F58" i="30"/>
  <c r="T57" i="30"/>
  <c r="R57" i="30"/>
  <c r="J57" i="30"/>
  <c r="F57" i="30"/>
  <c r="T56" i="30"/>
  <c r="J56" i="30"/>
  <c r="C56" i="30"/>
  <c r="T55" i="30"/>
  <c r="R55" i="30"/>
  <c r="J55" i="30"/>
  <c r="F55" i="30"/>
  <c r="T51" i="30"/>
  <c r="R51" i="30"/>
  <c r="J51" i="30"/>
  <c r="F51" i="30"/>
  <c r="T50" i="30"/>
  <c r="U50" i="30" s="1"/>
  <c r="R50" i="30"/>
  <c r="J50" i="30"/>
  <c r="F50" i="30"/>
  <c r="T49" i="30"/>
  <c r="U49" i="30" s="1"/>
  <c r="R49" i="30"/>
  <c r="J49" i="30"/>
  <c r="F49" i="30"/>
  <c r="T48" i="30"/>
  <c r="U48" i="30" s="1"/>
  <c r="J48" i="30"/>
  <c r="F48" i="30"/>
  <c r="T47" i="30"/>
  <c r="U47" i="30" s="1"/>
  <c r="J47" i="30"/>
  <c r="F47" i="30"/>
  <c r="T46" i="30"/>
  <c r="U46" i="30" s="1"/>
  <c r="R46" i="30"/>
  <c r="J46" i="30"/>
  <c r="F46" i="30"/>
  <c r="T45" i="30"/>
  <c r="J45" i="30"/>
  <c r="C45" i="30"/>
  <c r="F45" i="30" s="1"/>
  <c r="T44" i="30"/>
  <c r="R44" i="30"/>
  <c r="J44" i="30"/>
  <c r="F44" i="30"/>
  <c r="T40" i="30"/>
  <c r="U40" i="30" s="1"/>
  <c r="R40" i="30"/>
  <c r="J40" i="30"/>
  <c r="F40" i="30"/>
  <c r="T39" i="30"/>
  <c r="R39" i="30"/>
  <c r="J39" i="30"/>
  <c r="F39" i="30"/>
  <c r="T38" i="30"/>
  <c r="U38" i="30" s="1"/>
  <c r="R38" i="30"/>
  <c r="J38" i="30"/>
  <c r="F38" i="30"/>
  <c r="T37" i="30"/>
  <c r="U37" i="30" s="1"/>
  <c r="R37" i="30"/>
  <c r="J37" i="30"/>
  <c r="F37" i="30"/>
  <c r="D37" i="30"/>
  <c r="I37" i="30" s="1"/>
  <c r="N37" i="30" s="1"/>
  <c r="T36" i="30"/>
  <c r="U36" i="30" s="1"/>
  <c r="R36" i="30"/>
  <c r="J36" i="30"/>
  <c r="F36" i="30"/>
  <c r="D36" i="30"/>
  <c r="I36" i="30" s="1"/>
  <c r="T35" i="30"/>
  <c r="R35" i="30"/>
  <c r="J35" i="30"/>
  <c r="F35" i="30"/>
  <c r="T34" i="30"/>
  <c r="U34" i="30" s="1"/>
  <c r="R34" i="30"/>
  <c r="J34" i="30"/>
  <c r="F34" i="30"/>
  <c r="T33" i="30"/>
  <c r="U33" i="30" s="1"/>
  <c r="R33" i="30"/>
  <c r="J33" i="30"/>
  <c r="F33" i="30"/>
  <c r="T29" i="30"/>
  <c r="U29" i="30" s="1"/>
  <c r="J29" i="30"/>
  <c r="D29" i="30"/>
  <c r="I29" i="30" s="1"/>
  <c r="T28" i="30"/>
  <c r="U28" i="30" s="1"/>
  <c r="J28" i="30"/>
  <c r="D28" i="30"/>
  <c r="I28" i="30" s="1"/>
  <c r="T27" i="30"/>
  <c r="U27" i="30" s="1"/>
  <c r="J27" i="30"/>
  <c r="D27" i="30"/>
  <c r="I27" i="30" s="1"/>
  <c r="T26" i="30"/>
  <c r="U26" i="30" s="1"/>
  <c r="J26" i="30"/>
  <c r="D26" i="30"/>
  <c r="I26" i="30" s="1"/>
  <c r="T25" i="30"/>
  <c r="U25" i="30" s="1"/>
  <c r="J25" i="30"/>
  <c r="D25" i="30"/>
  <c r="I25" i="30" s="1"/>
  <c r="T24" i="30"/>
  <c r="U24" i="30" s="1"/>
  <c r="I21" i="30"/>
  <c r="F24" i="30" s="1"/>
  <c r="O70" i="30"/>
  <c r="G18" i="30"/>
  <c r="B18" i="30"/>
  <c r="G16" i="30"/>
  <c r="B16" i="30"/>
  <c r="G15" i="30"/>
  <c r="B15" i="30"/>
  <c r="G14" i="30"/>
  <c r="B14" i="30"/>
  <c r="J13" i="30"/>
  <c r="G13" i="30"/>
  <c r="B13" i="30"/>
  <c r="J12" i="30"/>
  <c r="G12" i="30"/>
  <c r="B12" i="30"/>
  <c r="J11" i="30"/>
  <c r="G11" i="30"/>
  <c r="B11" i="30"/>
  <c r="J10" i="30"/>
  <c r="G10" i="30"/>
  <c r="B10" i="30"/>
  <c r="J9" i="30"/>
  <c r="G9" i="30"/>
  <c r="B9" i="30"/>
  <c r="T71" i="29"/>
  <c r="U71" i="29" s="1"/>
  <c r="R71" i="29"/>
  <c r="J71" i="29"/>
  <c r="F71" i="29"/>
  <c r="T70" i="29"/>
  <c r="U70" i="29" s="1"/>
  <c r="R70" i="29"/>
  <c r="J70" i="29"/>
  <c r="F70" i="29"/>
  <c r="T69" i="29"/>
  <c r="U69" i="29" s="1"/>
  <c r="R69" i="29"/>
  <c r="J69" i="29"/>
  <c r="F69" i="29"/>
  <c r="T68" i="29"/>
  <c r="R68" i="29"/>
  <c r="J68" i="29"/>
  <c r="F68" i="29"/>
  <c r="T64" i="29"/>
  <c r="U64" i="29" s="1"/>
  <c r="R64" i="29"/>
  <c r="J64" i="29"/>
  <c r="F64" i="29"/>
  <c r="T63" i="29"/>
  <c r="U63" i="29" s="1"/>
  <c r="R63" i="29"/>
  <c r="J63" i="29"/>
  <c r="F63" i="29"/>
  <c r="T62" i="29"/>
  <c r="U62" i="29" s="1"/>
  <c r="R62" i="29"/>
  <c r="J62" i="29"/>
  <c r="F62" i="29"/>
  <c r="T61" i="29"/>
  <c r="J61" i="29"/>
  <c r="F61" i="29"/>
  <c r="D61" i="29"/>
  <c r="I61" i="29" s="1"/>
  <c r="T60" i="29"/>
  <c r="J60" i="29"/>
  <c r="F60" i="29"/>
  <c r="D60" i="29"/>
  <c r="I60" i="29" s="1"/>
  <c r="T59" i="29"/>
  <c r="J59" i="29"/>
  <c r="F59" i="29"/>
  <c r="T58" i="29"/>
  <c r="J58" i="29"/>
  <c r="F58" i="29"/>
  <c r="T57" i="29"/>
  <c r="R57" i="29"/>
  <c r="J57" i="29"/>
  <c r="F57" i="29"/>
  <c r="T56" i="29"/>
  <c r="J56" i="29"/>
  <c r="C56" i="29"/>
  <c r="T55" i="29"/>
  <c r="R55" i="29"/>
  <c r="J55" i="29"/>
  <c r="F55" i="29"/>
  <c r="T51" i="29"/>
  <c r="R51" i="29"/>
  <c r="J51" i="29"/>
  <c r="F51" i="29"/>
  <c r="T50" i="29"/>
  <c r="U50" i="29" s="1"/>
  <c r="R50" i="29"/>
  <c r="J50" i="29"/>
  <c r="F50" i="29"/>
  <c r="T49" i="29"/>
  <c r="U49" i="29" s="1"/>
  <c r="R49" i="29"/>
  <c r="J49" i="29"/>
  <c r="F49" i="29"/>
  <c r="T48" i="29"/>
  <c r="U48" i="29" s="1"/>
  <c r="J48" i="29"/>
  <c r="F48" i="29"/>
  <c r="T47" i="29"/>
  <c r="U47" i="29" s="1"/>
  <c r="J47" i="29"/>
  <c r="F47" i="29"/>
  <c r="T46" i="29"/>
  <c r="U46" i="29" s="1"/>
  <c r="R46" i="29"/>
  <c r="J46" i="29"/>
  <c r="F46" i="29"/>
  <c r="T45" i="29"/>
  <c r="J45" i="29"/>
  <c r="C45" i="29"/>
  <c r="F45" i="29" s="1"/>
  <c r="T44" i="29"/>
  <c r="R44" i="29"/>
  <c r="J44" i="29"/>
  <c r="F44" i="29"/>
  <c r="T40" i="29"/>
  <c r="U40" i="29" s="1"/>
  <c r="R40" i="29"/>
  <c r="J40" i="29"/>
  <c r="F40" i="29"/>
  <c r="T39" i="29"/>
  <c r="R39" i="29"/>
  <c r="J39" i="29"/>
  <c r="F39" i="29"/>
  <c r="T38" i="29"/>
  <c r="U38" i="29" s="1"/>
  <c r="R38" i="29"/>
  <c r="J38" i="29"/>
  <c r="F38" i="29"/>
  <c r="T37" i="29"/>
  <c r="U37" i="29" s="1"/>
  <c r="R37" i="29"/>
  <c r="J37" i="29"/>
  <c r="F37" i="29"/>
  <c r="D37" i="29"/>
  <c r="I37" i="29" s="1"/>
  <c r="N37" i="29" s="1"/>
  <c r="T36" i="29"/>
  <c r="U36" i="29" s="1"/>
  <c r="R36" i="29"/>
  <c r="J36" i="29"/>
  <c r="F36" i="29"/>
  <c r="D36" i="29"/>
  <c r="I36" i="29" s="1"/>
  <c r="K36" i="29" s="1"/>
  <c r="T35" i="29"/>
  <c r="R35" i="29"/>
  <c r="J35" i="29"/>
  <c r="F35" i="29"/>
  <c r="T34" i="29"/>
  <c r="U34" i="29" s="1"/>
  <c r="R34" i="29"/>
  <c r="J34" i="29"/>
  <c r="F34" i="29"/>
  <c r="T33" i="29"/>
  <c r="U33" i="29" s="1"/>
  <c r="R33" i="29"/>
  <c r="J33" i="29"/>
  <c r="F33" i="29"/>
  <c r="T29" i="29"/>
  <c r="U29" i="29" s="1"/>
  <c r="J29" i="29"/>
  <c r="D29" i="29"/>
  <c r="I29" i="29" s="1"/>
  <c r="K29" i="29" s="1"/>
  <c r="T28" i="29"/>
  <c r="U28" i="29" s="1"/>
  <c r="J28" i="29"/>
  <c r="D28" i="29"/>
  <c r="I28" i="29" s="1"/>
  <c r="T27" i="29"/>
  <c r="U27" i="29" s="1"/>
  <c r="J27" i="29"/>
  <c r="D27" i="29"/>
  <c r="I27" i="29" s="1"/>
  <c r="T26" i="29"/>
  <c r="U26" i="29" s="1"/>
  <c r="J26" i="29"/>
  <c r="D26" i="29"/>
  <c r="I26" i="29" s="1"/>
  <c r="T25" i="29"/>
  <c r="J25" i="29"/>
  <c r="D25" i="29"/>
  <c r="I25" i="29" s="1"/>
  <c r="T24" i="29"/>
  <c r="U24" i="29" s="1"/>
  <c r="I21" i="29"/>
  <c r="F24" i="29" s="1"/>
  <c r="D70" i="29"/>
  <c r="I70" i="29" s="1"/>
  <c r="G18" i="29"/>
  <c r="B18" i="29"/>
  <c r="G16" i="29"/>
  <c r="B16" i="29"/>
  <c r="G15" i="29"/>
  <c r="B15" i="29"/>
  <c r="G14" i="29"/>
  <c r="B14" i="29"/>
  <c r="J13" i="29"/>
  <c r="G13" i="29"/>
  <c r="B13" i="29"/>
  <c r="J12" i="29"/>
  <c r="G12" i="29"/>
  <c r="B12" i="29"/>
  <c r="J11" i="29"/>
  <c r="G11" i="29"/>
  <c r="B11" i="29"/>
  <c r="J10" i="29"/>
  <c r="G10" i="29"/>
  <c r="B10" i="29"/>
  <c r="J9" i="29"/>
  <c r="G9" i="29"/>
  <c r="B9" i="29"/>
  <c r="T71" i="28"/>
  <c r="U71" i="28" s="1"/>
  <c r="R71" i="28"/>
  <c r="J71" i="28"/>
  <c r="F71" i="28"/>
  <c r="T70" i="28"/>
  <c r="R70" i="28"/>
  <c r="J70" i="28"/>
  <c r="F70" i="28"/>
  <c r="T69" i="28"/>
  <c r="R69" i="28"/>
  <c r="J69" i="28"/>
  <c r="F69" i="28"/>
  <c r="T68" i="28"/>
  <c r="R68" i="28"/>
  <c r="J68" i="28"/>
  <c r="F68" i="28"/>
  <c r="G68" i="28" s="1"/>
  <c r="T64" i="28"/>
  <c r="U64" i="28" s="1"/>
  <c r="R64" i="28"/>
  <c r="J64" i="28"/>
  <c r="F64" i="28"/>
  <c r="T63" i="28"/>
  <c r="U63" i="28" s="1"/>
  <c r="R63" i="28"/>
  <c r="J63" i="28"/>
  <c r="F63" i="28"/>
  <c r="T62" i="28"/>
  <c r="R62" i="28"/>
  <c r="J62" i="28"/>
  <c r="F62" i="28"/>
  <c r="T61" i="28"/>
  <c r="U61" i="28" s="1"/>
  <c r="J61" i="28"/>
  <c r="F61" i="28"/>
  <c r="D61" i="28"/>
  <c r="I61" i="28" s="1"/>
  <c r="T60" i="28"/>
  <c r="U60" i="28" s="1"/>
  <c r="J60" i="28"/>
  <c r="F60" i="28"/>
  <c r="D60" i="28"/>
  <c r="I60" i="28" s="1"/>
  <c r="T59" i="28"/>
  <c r="U59" i="28" s="1"/>
  <c r="J59" i="28"/>
  <c r="F59" i="28"/>
  <c r="T58" i="28"/>
  <c r="U58" i="28" s="1"/>
  <c r="J58" i="28"/>
  <c r="F58" i="28"/>
  <c r="T57" i="28"/>
  <c r="U57" i="28" s="1"/>
  <c r="R57" i="28"/>
  <c r="J57" i="28"/>
  <c r="F57" i="28"/>
  <c r="T56" i="28"/>
  <c r="J56" i="28"/>
  <c r="C56" i="28"/>
  <c r="R56" i="28" s="1"/>
  <c r="T55" i="28"/>
  <c r="R55" i="28"/>
  <c r="J55" i="28"/>
  <c r="F55" i="28"/>
  <c r="T51" i="28"/>
  <c r="U51" i="28" s="1"/>
  <c r="R51" i="28"/>
  <c r="J51" i="28"/>
  <c r="F51" i="28"/>
  <c r="T50" i="28"/>
  <c r="U50" i="28" s="1"/>
  <c r="R50" i="28"/>
  <c r="J50" i="28"/>
  <c r="F50" i="28"/>
  <c r="T49" i="28"/>
  <c r="U49" i="28" s="1"/>
  <c r="R49" i="28"/>
  <c r="J49" i="28"/>
  <c r="F49" i="28"/>
  <c r="T48" i="28"/>
  <c r="J48" i="28"/>
  <c r="F48" i="28"/>
  <c r="T47" i="28"/>
  <c r="J47" i="28"/>
  <c r="F47" i="28"/>
  <c r="T46" i="28"/>
  <c r="R46" i="28"/>
  <c r="J46" i="28"/>
  <c r="F46" i="28"/>
  <c r="T45" i="28"/>
  <c r="U45" i="28" s="1"/>
  <c r="J45" i="28"/>
  <c r="C45" i="28"/>
  <c r="T44" i="28"/>
  <c r="R44" i="28"/>
  <c r="J44" i="28"/>
  <c r="F44" i="28"/>
  <c r="T40" i="28"/>
  <c r="U40" i="28" s="1"/>
  <c r="R40" i="28"/>
  <c r="J40" i="28"/>
  <c r="F40" i="28"/>
  <c r="T39" i="28"/>
  <c r="U39" i="28" s="1"/>
  <c r="R39" i="28"/>
  <c r="J39" i="28"/>
  <c r="F39" i="28"/>
  <c r="T38" i="28"/>
  <c r="U38" i="28" s="1"/>
  <c r="R38" i="28"/>
  <c r="J38" i="28"/>
  <c r="F38" i="28"/>
  <c r="T37" i="28"/>
  <c r="U37" i="28" s="1"/>
  <c r="R37" i="28"/>
  <c r="J37" i="28"/>
  <c r="F37" i="28"/>
  <c r="D37" i="28"/>
  <c r="I37" i="28" s="1"/>
  <c r="N37" i="28" s="1"/>
  <c r="T36" i="28"/>
  <c r="U36" i="28" s="1"/>
  <c r="R36" i="28"/>
  <c r="J36" i="28"/>
  <c r="F36" i="28"/>
  <c r="D36" i="28"/>
  <c r="I36" i="28" s="1"/>
  <c r="N36" i="28" s="1"/>
  <c r="T35" i="28"/>
  <c r="U35" i="28" s="1"/>
  <c r="R35" i="28"/>
  <c r="J35" i="28"/>
  <c r="F35" i="28"/>
  <c r="T34" i="28"/>
  <c r="U34" i="28" s="1"/>
  <c r="R34" i="28"/>
  <c r="J34" i="28"/>
  <c r="F34" i="28"/>
  <c r="T33" i="28"/>
  <c r="U33" i="28" s="1"/>
  <c r="R33" i="28"/>
  <c r="J33" i="28"/>
  <c r="F33" i="28"/>
  <c r="T29" i="28"/>
  <c r="U29" i="28" s="1"/>
  <c r="J29" i="28"/>
  <c r="D29" i="28"/>
  <c r="I29" i="28" s="1"/>
  <c r="K29" i="28" s="1"/>
  <c r="T28" i="28"/>
  <c r="U28" i="28" s="1"/>
  <c r="J28" i="28"/>
  <c r="D28" i="28"/>
  <c r="I28" i="28" s="1"/>
  <c r="T27" i="28"/>
  <c r="U27" i="28" s="1"/>
  <c r="J27" i="28"/>
  <c r="D27" i="28"/>
  <c r="I27" i="28" s="1"/>
  <c r="T26" i="28"/>
  <c r="U26" i="28" s="1"/>
  <c r="J26" i="28"/>
  <c r="D26" i="28"/>
  <c r="I26" i="28" s="1"/>
  <c r="T25" i="28"/>
  <c r="U25" i="28" s="1"/>
  <c r="J25" i="28"/>
  <c r="D25" i="28"/>
  <c r="I25" i="28" s="1"/>
  <c r="K25" i="28" s="1"/>
  <c r="T24" i="28"/>
  <c r="U24" i="28" s="1"/>
  <c r="I21" i="28"/>
  <c r="F24" i="28" s="1"/>
  <c r="D71" i="28"/>
  <c r="I71" i="28" s="1"/>
  <c r="N71" i="28" s="1"/>
  <c r="G18" i="28"/>
  <c r="B18" i="28"/>
  <c r="G16" i="28"/>
  <c r="B16" i="28"/>
  <c r="G15" i="28"/>
  <c r="B15" i="28"/>
  <c r="G14" i="28"/>
  <c r="B14" i="28"/>
  <c r="J13" i="28"/>
  <c r="G13" i="28"/>
  <c r="B13" i="28"/>
  <c r="J12" i="28"/>
  <c r="G12" i="28"/>
  <c r="B12" i="28"/>
  <c r="J11" i="28"/>
  <c r="G11" i="28"/>
  <c r="B11" i="28"/>
  <c r="J10" i="28"/>
  <c r="G10" i="28"/>
  <c r="B10" i="28"/>
  <c r="J9" i="28"/>
  <c r="G9" i="28"/>
  <c r="B9" i="28"/>
  <c r="T71" i="27"/>
  <c r="R71" i="27"/>
  <c r="J71" i="27"/>
  <c r="F71" i="27"/>
  <c r="T70" i="27"/>
  <c r="U70" i="27" s="1"/>
  <c r="R70" i="27"/>
  <c r="J70" i="27"/>
  <c r="F70" i="27"/>
  <c r="T69" i="27"/>
  <c r="U69" i="27" s="1"/>
  <c r="R69" i="27"/>
  <c r="J69" i="27"/>
  <c r="F69" i="27"/>
  <c r="T68" i="27"/>
  <c r="R68" i="27"/>
  <c r="J68" i="27"/>
  <c r="F68" i="27"/>
  <c r="T64" i="27"/>
  <c r="R64" i="27"/>
  <c r="J64" i="27"/>
  <c r="F64" i="27"/>
  <c r="T63" i="27"/>
  <c r="R63" i="27"/>
  <c r="J63" i="27"/>
  <c r="F63" i="27"/>
  <c r="T62" i="27"/>
  <c r="U62" i="27" s="1"/>
  <c r="R62" i="27"/>
  <c r="J62" i="27"/>
  <c r="F62" i="27"/>
  <c r="T61" i="27"/>
  <c r="U61" i="27" s="1"/>
  <c r="J61" i="27"/>
  <c r="F61" i="27"/>
  <c r="D61" i="27"/>
  <c r="I61" i="27" s="1"/>
  <c r="T60" i="27"/>
  <c r="U60" i="27" s="1"/>
  <c r="J60" i="27"/>
  <c r="F60" i="27"/>
  <c r="D60" i="27"/>
  <c r="I60" i="27" s="1"/>
  <c r="T59" i="27"/>
  <c r="U59" i="27" s="1"/>
  <c r="J59" i="27"/>
  <c r="F59" i="27"/>
  <c r="T58" i="27"/>
  <c r="J58" i="27"/>
  <c r="F58" i="27"/>
  <c r="T57" i="27"/>
  <c r="R57" i="27"/>
  <c r="J57" i="27"/>
  <c r="F57" i="27"/>
  <c r="T56" i="27"/>
  <c r="J56" i="27"/>
  <c r="C56" i="27"/>
  <c r="R56" i="27" s="1"/>
  <c r="T55" i="27"/>
  <c r="R55" i="27"/>
  <c r="J55" i="27"/>
  <c r="F55" i="27"/>
  <c r="T51" i="27"/>
  <c r="R51" i="27"/>
  <c r="J51" i="27"/>
  <c r="F51" i="27"/>
  <c r="T50" i="27"/>
  <c r="U50" i="27" s="1"/>
  <c r="R50" i="27"/>
  <c r="J50" i="27"/>
  <c r="F50" i="27"/>
  <c r="T49" i="27"/>
  <c r="U49" i="27" s="1"/>
  <c r="R49" i="27"/>
  <c r="J49" i="27"/>
  <c r="F49" i="27"/>
  <c r="T48" i="27"/>
  <c r="U48" i="27" s="1"/>
  <c r="J48" i="27"/>
  <c r="F48" i="27"/>
  <c r="T47" i="27"/>
  <c r="U47" i="27" s="1"/>
  <c r="J47" i="27"/>
  <c r="F47" i="27"/>
  <c r="T46" i="27"/>
  <c r="U46" i="27" s="1"/>
  <c r="R46" i="27"/>
  <c r="J46" i="27"/>
  <c r="F46" i="27"/>
  <c r="T45" i="27"/>
  <c r="J45" i="27"/>
  <c r="C45" i="27"/>
  <c r="R45" i="27" s="1"/>
  <c r="T44" i="27"/>
  <c r="R44" i="27"/>
  <c r="J44" i="27"/>
  <c r="F44" i="27"/>
  <c r="T40" i="27"/>
  <c r="U40" i="27" s="1"/>
  <c r="R40" i="27"/>
  <c r="J40" i="27"/>
  <c r="F40" i="27"/>
  <c r="T39" i="27"/>
  <c r="R39" i="27"/>
  <c r="J39" i="27"/>
  <c r="F39" i="27"/>
  <c r="T38" i="27"/>
  <c r="U38" i="27" s="1"/>
  <c r="R38" i="27"/>
  <c r="J38" i="27"/>
  <c r="F38" i="27"/>
  <c r="T37" i="27"/>
  <c r="U37" i="27" s="1"/>
  <c r="R37" i="27"/>
  <c r="J37" i="27"/>
  <c r="F37" i="27"/>
  <c r="D37" i="27"/>
  <c r="I37" i="27" s="1"/>
  <c r="T36" i="27"/>
  <c r="U36" i="27" s="1"/>
  <c r="R36" i="27"/>
  <c r="J36" i="27"/>
  <c r="F36" i="27"/>
  <c r="D36" i="27"/>
  <c r="I36" i="27" s="1"/>
  <c r="N36" i="27" s="1"/>
  <c r="T35" i="27"/>
  <c r="U35" i="27" s="1"/>
  <c r="R35" i="27"/>
  <c r="J35" i="27"/>
  <c r="F35" i="27"/>
  <c r="T34" i="27"/>
  <c r="U34" i="27" s="1"/>
  <c r="R34" i="27"/>
  <c r="J34" i="27"/>
  <c r="F34" i="27"/>
  <c r="T33" i="27"/>
  <c r="U33" i="27" s="1"/>
  <c r="R33" i="27"/>
  <c r="J33" i="27"/>
  <c r="F33" i="27"/>
  <c r="T29" i="27"/>
  <c r="U29" i="27" s="1"/>
  <c r="J29" i="27"/>
  <c r="D29" i="27"/>
  <c r="I29" i="27" s="1"/>
  <c r="T28" i="27"/>
  <c r="U28" i="27" s="1"/>
  <c r="J28" i="27"/>
  <c r="D28" i="27"/>
  <c r="I28" i="27" s="1"/>
  <c r="T27" i="27"/>
  <c r="U27" i="27" s="1"/>
  <c r="J27" i="27"/>
  <c r="D27" i="27"/>
  <c r="I27" i="27" s="1"/>
  <c r="T26" i="27"/>
  <c r="U26" i="27" s="1"/>
  <c r="J26" i="27"/>
  <c r="D26" i="27"/>
  <c r="I26" i="27" s="1"/>
  <c r="T25" i="27"/>
  <c r="J25" i="27"/>
  <c r="D25" i="27"/>
  <c r="I25" i="27" s="1"/>
  <c r="T24" i="27"/>
  <c r="U24" i="27" s="1"/>
  <c r="I21" i="27"/>
  <c r="F24" i="27" s="1"/>
  <c r="G18" i="27"/>
  <c r="B18" i="27"/>
  <c r="G16" i="27"/>
  <c r="B16" i="27"/>
  <c r="G15" i="27"/>
  <c r="B15" i="27"/>
  <c r="G14" i="27"/>
  <c r="B14" i="27"/>
  <c r="J13" i="27"/>
  <c r="G13" i="27"/>
  <c r="B13" i="27"/>
  <c r="J12" i="27"/>
  <c r="G12" i="27"/>
  <c r="B12" i="27"/>
  <c r="J11" i="27"/>
  <c r="G11" i="27"/>
  <c r="B11" i="27"/>
  <c r="J10" i="27"/>
  <c r="G10" i="27"/>
  <c r="B10" i="27"/>
  <c r="J9" i="27"/>
  <c r="G9" i="27"/>
  <c r="B9" i="27"/>
  <c r="T71" i="26"/>
  <c r="R71" i="26"/>
  <c r="J71" i="26"/>
  <c r="F71" i="26"/>
  <c r="T70" i="26"/>
  <c r="U70" i="26" s="1"/>
  <c r="R70" i="26"/>
  <c r="J70" i="26"/>
  <c r="F70" i="26"/>
  <c r="T69" i="26"/>
  <c r="U69" i="26" s="1"/>
  <c r="R69" i="26"/>
  <c r="J69" i="26"/>
  <c r="F69" i="26"/>
  <c r="T68" i="26"/>
  <c r="R68" i="26"/>
  <c r="J68" i="26"/>
  <c r="F68" i="26"/>
  <c r="T64" i="26"/>
  <c r="R64" i="26"/>
  <c r="J64" i="26"/>
  <c r="F64" i="26"/>
  <c r="T63" i="26"/>
  <c r="U63" i="26" s="1"/>
  <c r="R63" i="26"/>
  <c r="J63" i="26"/>
  <c r="F63" i="26"/>
  <c r="T62" i="26"/>
  <c r="U62" i="26" s="1"/>
  <c r="R62" i="26"/>
  <c r="J62" i="26"/>
  <c r="F62" i="26"/>
  <c r="T61" i="26"/>
  <c r="U61" i="26" s="1"/>
  <c r="J61" i="26"/>
  <c r="F61" i="26"/>
  <c r="D61" i="26"/>
  <c r="I61" i="26" s="1"/>
  <c r="T60" i="26"/>
  <c r="U60" i="26" s="1"/>
  <c r="J60" i="26"/>
  <c r="F60" i="26"/>
  <c r="D60" i="26"/>
  <c r="I60" i="26" s="1"/>
  <c r="T59" i="26"/>
  <c r="J59" i="26"/>
  <c r="F59" i="26"/>
  <c r="T58" i="26"/>
  <c r="J58" i="26"/>
  <c r="F58" i="26"/>
  <c r="T57" i="26"/>
  <c r="R57" i="26"/>
  <c r="J57" i="26"/>
  <c r="F57" i="26"/>
  <c r="T56" i="26"/>
  <c r="J56" i="26"/>
  <c r="C56" i="26"/>
  <c r="R56" i="26" s="1"/>
  <c r="T55" i="26"/>
  <c r="R55" i="26"/>
  <c r="J55" i="26"/>
  <c r="F55" i="26"/>
  <c r="T51" i="26"/>
  <c r="R51" i="26"/>
  <c r="J51" i="26"/>
  <c r="F51" i="26"/>
  <c r="T50" i="26"/>
  <c r="U50" i="26" s="1"/>
  <c r="R50" i="26"/>
  <c r="J50" i="26"/>
  <c r="F50" i="26"/>
  <c r="T49" i="26"/>
  <c r="U49" i="26" s="1"/>
  <c r="R49" i="26"/>
  <c r="J49" i="26"/>
  <c r="F49" i="26"/>
  <c r="T48" i="26"/>
  <c r="U48" i="26" s="1"/>
  <c r="J48" i="26"/>
  <c r="F48" i="26"/>
  <c r="T47" i="26"/>
  <c r="U47" i="26" s="1"/>
  <c r="J47" i="26"/>
  <c r="F47" i="26"/>
  <c r="T46" i="26"/>
  <c r="U46" i="26" s="1"/>
  <c r="R46" i="26"/>
  <c r="J46" i="26"/>
  <c r="F46" i="26"/>
  <c r="T45" i="26"/>
  <c r="J45" i="26"/>
  <c r="C45" i="26"/>
  <c r="R45" i="26" s="1"/>
  <c r="T44" i="26"/>
  <c r="R44" i="26"/>
  <c r="J44" i="26"/>
  <c r="F44" i="26"/>
  <c r="T40" i="26"/>
  <c r="U40" i="26" s="1"/>
  <c r="R40" i="26"/>
  <c r="J40" i="26"/>
  <c r="F40" i="26"/>
  <c r="T39" i="26"/>
  <c r="R39" i="26"/>
  <c r="J39" i="26"/>
  <c r="F39" i="26"/>
  <c r="T38" i="26"/>
  <c r="U38" i="26" s="1"/>
  <c r="R38" i="26"/>
  <c r="J38" i="26"/>
  <c r="F38" i="26"/>
  <c r="T37" i="26"/>
  <c r="U37" i="26" s="1"/>
  <c r="R37" i="26"/>
  <c r="J37" i="26"/>
  <c r="F37" i="26"/>
  <c r="D37" i="26"/>
  <c r="I37" i="26" s="1"/>
  <c r="T36" i="26"/>
  <c r="U36" i="26" s="1"/>
  <c r="R36" i="26"/>
  <c r="J36" i="26"/>
  <c r="F36" i="26"/>
  <c r="D36" i="26"/>
  <c r="I36" i="26" s="1"/>
  <c r="T35" i="26"/>
  <c r="R35" i="26"/>
  <c r="J35" i="26"/>
  <c r="F35" i="26"/>
  <c r="T34" i="26"/>
  <c r="U34" i="26" s="1"/>
  <c r="R34" i="26"/>
  <c r="J34" i="26"/>
  <c r="F34" i="26"/>
  <c r="T33" i="26"/>
  <c r="U33" i="26" s="1"/>
  <c r="R33" i="26"/>
  <c r="J33" i="26"/>
  <c r="F33" i="26"/>
  <c r="T29" i="26"/>
  <c r="U29" i="26" s="1"/>
  <c r="J29" i="26"/>
  <c r="D29" i="26"/>
  <c r="I29" i="26" s="1"/>
  <c r="T28" i="26"/>
  <c r="U28" i="26" s="1"/>
  <c r="J28" i="26"/>
  <c r="D28" i="26"/>
  <c r="I28" i="26" s="1"/>
  <c r="T27" i="26"/>
  <c r="U27" i="26" s="1"/>
  <c r="J27" i="26"/>
  <c r="D27" i="26"/>
  <c r="I27" i="26" s="1"/>
  <c r="T26" i="26"/>
  <c r="U26" i="26" s="1"/>
  <c r="J26" i="26"/>
  <c r="D26" i="26"/>
  <c r="I26" i="26" s="1"/>
  <c r="T25" i="26"/>
  <c r="J25" i="26"/>
  <c r="D25" i="26"/>
  <c r="I25" i="26" s="1"/>
  <c r="T24" i="26"/>
  <c r="U24" i="26" s="1"/>
  <c r="I21" i="26"/>
  <c r="F24" i="26" s="1"/>
  <c r="O70" i="26"/>
  <c r="G18" i="26"/>
  <c r="B18" i="26"/>
  <c r="G16" i="26"/>
  <c r="B16" i="26"/>
  <c r="G15" i="26"/>
  <c r="B15" i="26"/>
  <c r="G14" i="26"/>
  <c r="B14" i="26"/>
  <c r="J13" i="26"/>
  <c r="G13" i="26"/>
  <c r="B13" i="26"/>
  <c r="J12" i="26"/>
  <c r="G12" i="26"/>
  <c r="B12" i="26"/>
  <c r="J11" i="26"/>
  <c r="G11" i="26"/>
  <c r="B11" i="26"/>
  <c r="J10" i="26"/>
  <c r="G10" i="26"/>
  <c r="B10" i="26"/>
  <c r="J9" i="26"/>
  <c r="G9" i="26"/>
  <c r="B9" i="26"/>
  <c r="T71" i="25"/>
  <c r="R71" i="25"/>
  <c r="J71" i="25"/>
  <c r="F71" i="25"/>
  <c r="T70" i="25"/>
  <c r="U70" i="25" s="1"/>
  <c r="R70" i="25"/>
  <c r="J70" i="25"/>
  <c r="F70" i="25"/>
  <c r="T69" i="25"/>
  <c r="U69" i="25" s="1"/>
  <c r="R69" i="25"/>
  <c r="J69" i="25"/>
  <c r="F69" i="25"/>
  <c r="T68" i="25"/>
  <c r="R68" i="25"/>
  <c r="J68" i="25"/>
  <c r="F68" i="25"/>
  <c r="T64" i="25"/>
  <c r="R64" i="25"/>
  <c r="J64" i="25"/>
  <c r="F64" i="25"/>
  <c r="T63" i="25"/>
  <c r="U63" i="25" s="1"/>
  <c r="R63" i="25"/>
  <c r="J63" i="25"/>
  <c r="F63" i="25"/>
  <c r="T62" i="25"/>
  <c r="U62" i="25" s="1"/>
  <c r="R62" i="25"/>
  <c r="J62" i="25"/>
  <c r="F62" i="25"/>
  <c r="T61" i="25"/>
  <c r="U61" i="25" s="1"/>
  <c r="J61" i="25"/>
  <c r="F61" i="25"/>
  <c r="D61" i="25"/>
  <c r="I61" i="25" s="1"/>
  <c r="T60" i="25"/>
  <c r="U60" i="25" s="1"/>
  <c r="J60" i="25"/>
  <c r="F60" i="25"/>
  <c r="D60" i="25"/>
  <c r="I60" i="25" s="1"/>
  <c r="T59" i="25"/>
  <c r="U59" i="25" s="1"/>
  <c r="J59" i="25"/>
  <c r="F59" i="25"/>
  <c r="T58" i="25"/>
  <c r="U58" i="25" s="1"/>
  <c r="J58" i="25"/>
  <c r="F58" i="25"/>
  <c r="T57" i="25"/>
  <c r="R57" i="25"/>
  <c r="J57" i="25"/>
  <c r="F57" i="25"/>
  <c r="T56" i="25"/>
  <c r="J56" i="25"/>
  <c r="C56" i="25"/>
  <c r="R56" i="25" s="1"/>
  <c r="T55" i="25"/>
  <c r="R55" i="25"/>
  <c r="J55" i="25"/>
  <c r="F55" i="25"/>
  <c r="T51" i="25"/>
  <c r="R51" i="25"/>
  <c r="J51" i="25"/>
  <c r="F51" i="25"/>
  <c r="T50" i="25"/>
  <c r="R50" i="25"/>
  <c r="J50" i="25"/>
  <c r="F50" i="25"/>
  <c r="T49" i="25"/>
  <c r="U49" i="25" s="1"/>
  <c r="R49" i="25"/>
  <c r="J49" i="25"/>
  <c r="F49" i="25"/>
  <c r="T48" i="25"/>
  <c r="U48" i="25" s="1"/>
  <c r="J48" i="25"/>
  <c r="F48" i="25"/>
  <c r="T47" i="25"/>
  <c r="U47" i="25" s="1"/>
  <c r="J47" i="25"/>
  <c r="F47" i="25"/>
  <c r="T46" i="25"/>
  <c r="U46" i="25" s="1"/>
  <c r="R46" i="25"/>
  <c r="J46" i="25"/>
  <c r="F46" i="25"/>
  <c r="T45" i="25"/>
  <c r="J45" i="25"/>
  <c r="C45" i="25"/>
  <c r="R45" i="25" s="1"/>
  <c r="T44" i="25"/>
  <c r="R44" i="25"/>
  <c r="J44" i="25"/>
  <c r="F44" i="25"/>
  <c r="T40" i="25"/>
  <c r="U40" i="25" s="1"/>
  <c r="R40" i="25"/>
  <c r="J40" i="25"/>
  <c r="F40" i="25"/>
  <c r="T39" i="25"/>
  <c r="R39" i="25"/>
  <c r="J39" i="25"/>
  <c r="F39" i="25"/>
  <c r="T38" i="25"/>
  <c r="U38" i="25" s="1"/>
  <c r="R38" i="25"/>
  <c r="J38" i="25"/>
  <c r="F38" i="25"/>
  <c r="T37" i="25"/>
  <c r="U37" i="25" s="1"/>
  <c r="R37" i="25"/>
  <c r="J37" i="25"/>
  <c r="F37" i="25"/>
  <c r="D37" i="25"/>
  <c r="I37" i="25" s="1"/>
  <c r="T36" i="25"/>
  <c r="U36" i="25" s="1"/>
  <c r="R36" i="25"/>
  <c r="J36" i="25"/>
  <c r="F36" i="25"/>
  <c r="D36" i="25"/>
  <c r="I36" i="25" s="1"/>
  <c r="N36" i="25" s="1"/>
  <c r="T35" i="25"/>
  <c r="R35" i="25"/>
  <c r="J35" i="25"/>
  <c r="F35" i="25"/>
  <c r="T34" i="25"/>
  <c r="U34" i="25" s="1"/>
  <c r="R34" i="25"/>
  <c r="J34" i="25"/>
  <c r="F34" i="25"/>
  <c r="T33" i="25"/>
  <c r="U33" i="25" s="1"/>
  <c r="R33" i="25"/>
  <c r="J33" i="25"/>
  <c r="F33" i="25"/>
  <c r="T29" i="25"/>
  <c r="U29" i="25" s="1"/>
  <c r="J29" i="25"/>
  <c r="D29" i="25"/>
  <c r="I29" i="25" s="1"/>
  <c r="T28" i="25"/>
  <c r="U28" i="25" s="1"/>
  <c r="J28" i="25"/>
  <c r="D28" i="25"/>
  <c r="I28" i="25" s="1"/>
  <c r="T27" i="25"/>
  <c r="U27" i="25" s="1"/>
  <c r="J27" i="25"/>
  <c r="D27" i="25"/>
  <c r="I27" i="25" s="1"/>
  <c r="T26" i="25"/>
  <c r="U26" i="25" s="1"/>
  <c r="J26" i="25"/>
  <c r="D26" i="25"/>
  <c r="I26" i="25" s="1"/>
  <c r="T25" i="25"/>
  <c r="J25" i="25"/>
  <c r="D25" i="25"/>
  <c r="I25" i="25" s="1"/>
  <c r="T24" i="25"/>
  <c r="U24" i="25" s="1"/>
  <c r="I21" i="25"/>
  <c r="F24" i="25" s="1"/>
  <c r="O70" i="25"/>
  <c r="G18" i="25"/>
  <c r="B18" i="25"/>
  <c r="G16" i="25"/>
  <c r="B16" i="25"/>
  <c r="G15" i="25"/>
  <c r="B15" i="25"/>
  <c r="G14" i="25"/>
  <c r="B14" i="25"/>
  <c r="J13" i="25"/>
  <c r="G13" i="25"/>
  <c r="B13" i="25"/>
  <c r="J12" i="25"/>
  <c r="G12" i="25"/>
  <c r="B12" i="25"/>
  <c r="J11" i="25"/>
  <c r="G11" i="25"/>
  <c r="B11" i="25"/>
  <c r="J10" i="25"/>
  <c r="G10" i="25"/>
  <c r="B10" i="25"/>
  <c r="J9" i="25"/>
  <c r="G9" i="25"/>
  <c r="B9" i="25"/>
  <c r="T71" i="24"/>
  <c r="R71" i="24"/>
  <c r="J71" i="24"/>
  <c r="F71" i="24"/>
  <c r="T70" i="24"/>
  <c r="U70" i="24" s="1"/>
  <c r="R70" i="24"/>
  <c r="J70" i="24"/>
  <c r="F70" i="24"/>
  <c r="T69" i="24"/>
  <c r="U69" i="24" s="1"/>
  <c r="R69" i="24"/>
  <c r="J69" i="24"/>
  <c r="F69" i="24"/>
  <c r="T68" i="24"/>
  <c r="R68" i="24"/>
  <c r="J68" i="24"/>
  <c r="F68" i="24"/>
  <c r="T64" i="24"/>
  <c r="R64" i="24"/>
  <c r="J64" i="24"/>
  <c r="F64" i="24"/>
  <c r="T63" i="24"/>
  <c r="U63" i="24" s="1"/>
  <c r="R63" i="24"/>
  <c r="J63" i="24"/>
  <c r="F63" i="24"/>
  <c r="T62" i="24"/>
  <c r="U62" i="24" s="1"/>
  <c r="R62" i="24"/>
  <c r="J62" i="24"/>
  <c r="F62" i="24"/>
  <c r="T61" i="24"/>
  <c r="U61" i="24" s="1"/>
  <c r="J61" i="24"/>
  <c r="F61" i="24"/>
  <c r="D61" i="24"/>
  <c r="I61" i="24" s="1"/>
  <c r="T60" i="24"/>
  <c r="U60" i="24" s="1"/>
  <c r="J60" i="24"/>
  <c r="F60" i="24"/>
  <c r="D60" i="24"/>
  <c r="I60" i="24" s="1"/>
  <c r="T59" i="24"/>
  <c r="J59" i="24"/>
  <c r="F59" i="24"/>
  <c r="T58" i="24"/>
  <c r="J58" i="24"/>
  <c r="F58" i="24"/>
  <c r="T57" i="24"/>
  <c r="R57" i="24"/>
  <c r="J57" i="24"/>
  <c r="F57" i="24"/>
  <c r="T56" i="24"/>
  <c r="J56" i="24"/>
  <c r="C56" i="24"/>
  <c r="R56" i="24" s="1"/>
  <c r="T55" i="24"/>
  <c r="R55" i="24"/>
  <c r="J55" i="24"/>
  <c r="F55" i="24"/>
  <c r="T51" i="24"/>
  <c r="R51" i="24"/>
  <c r="J51" i="24"/>
  <c r="F51" i="24"/>
  <c r="T50" i="24"/>
  <c r="U50" i="24" s="1"/>
  <c r="R50" i="24"/>
  <c r="J50" i="24"/>
  <c r="F50" i="24"/>
  <c r="T49" i="24"/>
  <c r="U49" i="24" s="1"/>
  <c r="R49" i="24"/>
  <c r="J49" i="24"/>
  <c r="F49" i="24"/>
  <c r="T48" i="24"/>
  <c r="U48" i="24" s="1"/>
  <c r="J48" i="24"/>
  <c r="F48" i="24"/>
  <c r="T47" i="24"/>
  <c r="U47" i="24" s="1"/>
  <c r="J47" i="24"/>
  <c r="F47" i="24"/>
  <c r="T46" i="24"/>
  <c r="U46" i="24" s="1"/>
  <c r="R46" i="24"/>
  <c r="J46" i="24"/>
  <c r="F46" i="24"/>
  <c r="T45" i="24"/>
  <c r="J45" i="24"/>
  <c r="C45" i="24"/>
  <c r="R45" i="24" s="1"/>
  <c r="T44" i="24"/>
  <c r="R44" i="24"/>
  <c r="J44" i="24"/>
  <c r="F44" i="24"/>
  <c r="T40" i="24"/>
  <c r="U40" i="24" s="1"/>
  <c r="R40" i="24"/>
  <c r="J40" i="24"/>
  <c r="F40" i="24"/>
  <c r="T39" i="24"/>
  <c r="R39" i="24"/>
  <c r="J39" i="24"/>
  <c r="F39" i="24"/>
  <c r="T38" i="24"/>
  <c r="U38" i="24" s="1"/>
  <c r="R38" i="24"/>
  <c r="J38" i="24"/>
  <c r="F38" i="24"/>
  <c r="T37" i="24"/>
  <c r="U37" i="24" s="1"/>
  <c r="R37" i="24"/>
  <c r="J37" i="24"/>
  <c r="F37" i="24"/>
  <c r="D37" i="24"/>
  <c r="I37" i="24" s="1"/>
  <c r="T36" i="24"/>
  <c r="U36" i="24" s="1"/>
  <c r="R36" i="24"/>
  <c r="J36" i="24"/>
  <c r="F36" i="24"/>
  <c r="D36" i="24"/>
  <c r="I36" i="24" s="1"/>
  <c r="N36" i="24" s="1"/>
  <c r="T35" i="24"/>
  <c r="R35" i="24"/>
  <c r="J35" i="24"/>
  <c r="F35" i="24"/>
  <c r="T34" i="24"/>
  <c r="U34" i="24" s="1"/>
  <c r="R34" i="24"/>
  <c r="J34" i="24"/>
  <c r="F34" i="24"/>
  <c r="T33" i="24"/>
  <c r="U33" i="24" s="1"/>
  <c r="R33" i="24"/>
  <c r="J33" i="24"/>
  <c r="F33" i="24"/>
  <c r="T29" i="24"/>
  <c r="U29" i="24" s="1"/>
  <c r="J29" i="24"/>
  <c r="D29" i="24"/>
  <c r="I29" i="24" s="1"/>
  <c r="T28" i="24"/>
  <c r="U28" i="24" s="1"/>
  <c r="J28" i="24"/>
  <c r="D28" i="24"/>
  <c r="I28" i="24" s="1"/>
  <c r="T27" i="24"/>
  <c r="U27" i="24" s="1"/>
  <c r="J27" i="24"/>
  <c r="D27" i="24"/>
  <c r="I27" i="24" s="1"/>
  <c r="T26" i="24"/>
  <c r="U26" i="24" s="1"/>
  <c r="J26" i="24"/>
  <c r="D26" i="24"/>
  <c r="I26" i="24" s="1"/>
  <c r="K26" i="24" s="1"/>
  <c r="T25" i="24"/>
  <c r="U25" i="24" s="1"/>
  <c r="J25" i="24"/>
  <c r="D25" i="24"/>
  <c r="I25" i="24" s="1"/>
  <c r="T24" i="24"/>
  <c r="U24" i="24" s="1"/>
  <c r="I21" i="24"/>
  <c r="F24" i="24" s="1"/>
  <c r="O70" i="24"/>
  <c r="G18" i="24"/>
  <c r="B18" i="24"/>
  <c r="G16" i="24"/>
  <c r="B16" i="24"/>
  <c r="G15" i="24"/>
  <c r="B15" i="24"/>
  <c r="G14" i="24"/>
  <c r="B14" i="24"/>
  <c r="J13" i="24"/>
  <c r="G13" i="24"/>
  <c r="B13" i="24"/>
  <c r="J12" i="24"/>
  <c r="G12" i="24"/>
  <c r="B12" i="24"/>
  <c r="J11" i="24"/>
  <c r="G11" i="24"/>
  <c r="B11" i="24"/>
  <c r="J10" i="24"/>
  <c r="G10" i="24"/>
  <c r="B10" i="24"/>
  <c r="J9" i="24"/>
  <c r="G9" i="24"/>
  <c r="B9" i="24"/>
  <c r="T71" i="23"/>
  <c r="R71" i="23"/>
  <c r="J71" i="23"/>
  <c r="F71" i="23"/>
  <c r="T70" i="23"/>
  <c r="U70" i="23" s="1"/>
  <c r="R70" i="23"/>
  <c r="J70" i="23"/>
  <c r="F70" i="23"/>
  <c r="T69" i="23"/>
  <c r="U69" i="23" s="1"/>
  <c r="R69" i="23"/>
  <c r="J69" i="23"/>
  <c r="F69" i="23"/>
  <c r="T68" i="23"/>
  <c r="R68" i="23"/>
  <c r="J68" i="23"/>
  <c r="F68" i="23"/>
  <c r="T64" i="23"/>
  <c r="R64" i="23"/>
  <c r="J64" i="23"/>
  <c r="F64" i="23"/>
  <c r="T63" i="23"/>
  <c r="R63" i="23"/>
  <c r="J63" i="23"/>
  <c r="F63" i="23"/>
  <c r="T62" i="23"/>
  <c r="U62" i="23" s="1"/>
  <c r="R62" i="23"/>
  <c r="J62" i="23"/>
  <c r="F62" i="23"/>
  <c r="T61" i="23"/>
  <c r="U61" i="23" s="1"/>
  <c r="J61" i="23"/>
  <c r="F61" i="23"/>
  <c r="D61" i="23"/>
  <c r="I61" i="23" s="1"/>
  <c r="K61" i="23" s="1"/>
  <c r="T60" i="23"/>
  <c r="U60" i="23" s="1"/>
  <c r="J60" i="23"/>
  <c r="F60" i="23"/>
  <c r="D60" i="23"/>
  <c r="I60" i="23" s="1"/>
  <c r="K60" i="23" s="1"/>
  <c r="T59" i="23"/>
  <c r="J59" i="23"/>
  <c r="F59" i="23"/>
  <c r="T58" i="23"/>
  <c r="J58" i="23"/>
  <c r="F58" i="23"/>
  <c r="T57" i="23"/>
  <c r="R57" i="23"/>
  <c r="J57" i="23"/>
  <c r="F57" i="23"/>
  <c r="T56" i="23"/>
  <c r="J56" i="23"/>
  <c r="C56" i="23"/>
  <c r="R56" i="23" s="1"/>
  <c r="T55" i="23"/>
  <c r="R55" i="23"/>
  <c r="J55" i="23"/>
  <c r="F55" i="23"/>
  <c r="T51" i="23"/>
  <c r="R51" i="23"/>
  <c r="J51" i="23"/>
  <c r="F51" i="23"/>
  <c r="T50" i="23"/>
  <c r="U50" i="23" s="1"/>
  <c r="R50" i="23"/>
  <c r="J50" i="23"/>
  <c r="F50" i="23"/>
  <c r="T49" i="23"/>
  <c r="U49" i="23" s="1"/>
  <c r="R49" i="23"/>
  <c r="J49" i="23"/>
  <c r="F49" i="23"/>
  <c r="T48" i="23"/>
  <c r="U48" i="23" s="1"/>
  <c r="J48" i="23"/>
  <c r="F48" i="23"/>
  <c r="T47" i="23"/>
  <c r="U47" i="23" s="1"/>
  <c r="J47" i="23"/>
  <c r="F47" i="23"/>
  <c r="T46" i="23"/>
  <c r="U46" i="23" s="1"/>
  <c r="R46" i="23"/>
  <c r="J46" i="23"/>
  <c r="F46" i="23"/>
  <c r="T45" i="23"/>
  <c r="J45" i="23"/>
  <c r="C45" i="23"/>
  <c r="R45" i="23" s="1"/>
  <c r="T44" i="23"/>
  <c r="R44" i="23"/>
  <c r="J44" i="23"/>
  <c r="F44" i="23"/>
  <c r="T40" i="23"/>
  <c r="U40" i="23" s="1"/>
  <c r="R40" i="23"/>
  <c r="J40" i="23"/>
  <c r="F40" i="23"/>
  <c r="T39" i="23"/>
  <c r="R39" i="23"/>
  <c r="J39" i="23"/>
  <c r="F39" i="23"/>
  <c r="T38" i="23"/>
  <c r="U38" i="23" s="1"/>
  <c r="R38" i="23"/>
  <c r="J38" i="23"/>
  <c r="F38" i="23"/>
  <c r="T37" i="23"/>
  <c r="U37" i="23" s="1"/>
  <c r="R37" i="23"/>
  <c r="J37" i="23"/>
  <c r="F37" i="23"/>
  <c r="D37" i="23"/>
  <c r="I37" i="23" s="1"/>
  <c r="T36" i="23"/>
  <c r="U36" i="23" s="1"/>
  <c r="R36" i="23"/>
  <c r="J36" i="23"/>
  <c r="F36" i="23"/>
  <c r="D36" i="23"/>
  <c r="I36" i="23" s="1"/>
  <c r="T35" i="23"/>
  <c r="R35" i="23"/>
  <c r="J35" i="23"/>
  <c r="F35" i="23"/>
  <c r="T34" i="23"/>
  <c r="U34" i="23" s="1"/>
  <c r="R34" i="23"/>
  <c r="J34" i="23"/>
  <c r="F34" i="23"/>
  <c r="T33" i="23"/>
  <c r="U33" i="23" s="1"/>
  <c r="R33" i="23"/>
  <c r="J33" i="23"/>
  <c r="F33" i="23"/>
  <c r="T29" i="23"/>
  <c r="U29" i="23" s="1"/>
  <c r="J29" i="23"/>
  <c r="D29" i="23"/>
  <c r="I29" i="23" s="1"/>
  <c r="T28" i="23"/>
  <c r="U28" i="23" s="1"/>
  <c r="J28" i="23"/>
  <c r="D28" i="23"/>
  <c r="I28" i="23" s="1"/>
  <c r="T27" i="23"/>
  <c r="U27" i="23" s="1"/>
  <c r="J27" i="23"/>
  <c r="D27" i="23"/>
  <c r="I27" i="23" s="1"/>
  <c r="T26" i="23"/>
  <c r="U26" i="23" s="1"/>
  <c r="J26" i="23"/>
  <c r="D26" i="23"/>
  <c r="I26" i="23" s="1"/>
  <c r="T25" i="23"/>
  <c r="J25" i="23"/>
  <c r="D25" i="23"/>
  <c r="I25" i="23" s="1"/>
  <c r="T24" i="23"/>
  <c r="U24" i="23" s="1"/>
  <c r="I21" i="23"/>
  <c r="F24" i="23" s="1"/>
  <c r="O70" i="23"/>
  <c r="G18" i="23"/>
  <c r="B18" i="23"/>
  <c r="G16" i="23"/>
  <c r="B16" i="23"/>
  <c r="G15" i="23"/>
  <c r="B15" i="23"/>
  <c r="G14" i="23"/>
  <c r="B14" i="23"/>
  <c r="J13" i="23"/>
  <c r="G13" i="23"/>
  <c r="B13" i="23"/>
  <c r="J12" i="23"/>
  <c r="G12" i="23"/>
  <c r="B12" i="23"/>
  <c r="J11" i="23"/>
  <c r="G11" i="23"/>
  <c r="B11" i="23"/>
  <c r="J10" i="23"/>
  <c r="G10" i="23"/>
  <c r="B10" i="23"/>
  <c r="J9" i="23"/>
  <c r="G9" i="23"/>
  <c r="B9" i="23"/>
  <c r="T71" i="14"/>
  <c r="R71" i="14"/>
  <c r="J71" i="14"/>
  <c r="F71" i="14"/>
  <c r="T70" i="14"/>
  <c r="U70" i="14" s="1"/>
  <c r="R70" i="14"/>
  <c r="J70" i="14"/>
  <c r="F70" i="14"/>
  <c r="T69" i="14"/>
  <c r="U69" i="14" s="1"/>
  <c r="R69" i="14"/>
  <c r="J69" i="14"/>
  <c r="F69" i="14"/>
  <c r="T68" i="14"/>
  <c r="R68" i="14"/>
  <c r="J68" i="14"/>
  <c r="F68" i="14"/>
  <c r="G68" i="14" s="1"/>
  <c r="T64" i="14"/>
  <c r="R64" i="14"/>
  <c r="J64" i="14"/>
  <c r="F64" i="14"/>
  <c r="T63" i="14"/>
  <c r="U63" i="14" s="1"/>
  <c r="R63" i="14"/>
  <c r="J63" i="14"/>
  <c r="F63" i="14"/>
  <c r="T62" i="14"/>
  <c r="U62" i="14" s="1"/>
  <c r="R62" i="14"/>
  <c r="J62" i="14"/>
  <c r="F62" i="14"/>
  <c r="T61" i="14"/>
  <c r="U61" i="14" s="1"/>
  <c r="J61" i="14"/>
  <c r="F61" i="14"/>
  <c r="D61" i="14"/>
  <c r="I61" i="14" s="1"/>
  <c r="T60" i="14"/>
  <c r="U60" i="14" s="1"/>
  <c r="J60" i="14"/>
  <c r="F60" i="14"/>
  <c r="D60" i="14"/>
  <c r="I60" i="14" s="1"/>
  <c r="T59" i="14"/>
  <c r="J59" i="14"/>
  <c r="F59" i="14"/>
  <c r="T58" i="14"/>
  <c r="J58" i="14"/>
  <c r="F58" i="14"/>
  <c r="T57" i="14"/>
  <c r="R57" i="14"/>
  <c r="J57" i="14"/>
  <c r="F57" i="14"/>
  <c r="T56" i="14"/>
  <c r="J56" i="14"/>
  <c r="C56" i="14"/>
  <c r="R56" i="14" s="1"/>
  <c r="T55" i="14"/>
  <c r="R55" i="14"/>
  <c r="J55" i="14"/>
  <c r="F55" i="14"/>
  <c r="T51" i="14"/>
  <c r="R51" i="14"/>
  <c r="J51" i="14"/>
  <c r="F51" i="14"/>
  <c r="T50" i="14"/>
  <c r="U50" i="14" s="1"/>
  <c r="R50" i="14"/>
  <c r="J50" i="14"/>
  <c r="F50" i="14"/>
  <c r="T49" i="14"/>
  <c r="U49" i="14" s="1"/>
  <c r="R49" i="14"/>
  <c r="J49" i="14"/>
  <c r="F49" i="14"/>
  <c r="T48" i="14"/>
  <c r="U48" i="14" s="1"/>
  <c r="J48" i="14"/>
  <c r="F48" i="14"/>
  <c r="T47" i="14"/>
  <c r="U47" i="14" s="1"/>
  <c r="J47" i="14"/>
  <c r="F47" i="14"/>
  <c r="T46" i="14"/>
  <c r="U46" i="14" s="1"/>
  <c r="R46" i="14"/>
  <c r="J46" i="14"/>
  <c r="F46" i="14"/>
  <c r="T45" i="14"/>
  <c r="J45" i="14"/>
  <c r="C45" i="14"/>
  <c r="R45" i="14" s="1"/>
  <c r="T44" i="14"/>
  <c r="R44" i="14"/>
  <c r="J44" i="14"/>
  <c r="F44" i="14"/>
  <c r="T40" i="14"/>
  <c r="U40" i="14" s="1"/>
  <c r="R40" i="14"/>
  <c r="J40" i="14"/>
  <c r="F40" i="14"/>
  <c r="T39" i="14"/>
  <c r="R39" i="14"/>
  <c r="J39" i="14"/>
  <c r="F39" i="14"/>
  <c r="T38" i="14"/>
  <c r="U38" i="14" s="1"/>
  <c r="R38" i="14"/>
  <c r="J38" i="14"/>
  <c r="F38" i="14"/>
  <c r="T37" i="14"/>
  <c r="U37" i="14" s="1"/>
  <c r="R37" i="14"/>
  <c r="J37" i="14"/>
  <c r="F37" i="14"/>
  <c r="D37" i="14"/>
  <c r="I37" i="14" s="1"/>
  <c r="T36" i="14"/>
  <c r="U36" i="14" s="1"/>
  <c r="R36" i="14"/>
  <c r="J36" i="14"/>
  <c r="I36" i="14"/>
  <c r="F36" i="14"/>
  <c r="D36" i="14"/>
  <c r="T35" i="14"/>
  <c r="R35" i="14"/>
  <c r="J35" i="14"/>
  <c r="F35" i="14"/>
  <c r="T34" i="14"/>
  <c r="U34" i="14" s="1"/>
  <c r="R34" i="14"/>
  <c r="J34" i="14"/>
  <c r="F34" i="14"/>
  <c r="T33" i="14"/>
  <c r="U33" i="14" s="1"/>
  <c r="R33" i="14"/>
  <c r="J33" i="14"/>
  <c r="F33" i="14"/>
  <c r="T29" i="14"/>
  <c r="U29" i="14" s="1"/>
  <c r="J29" i="14"/>
  <c r="D29" i="14"/>
  <c r="I29" i="14" s="1"/>
  <c r="T28" i="14"/>
  <c r="U28" i="14" s="1"/>
  <c r="J28" i="14"/>
  <c r="D28" i="14"/>
  <c r="I28" i="14" s="1"/>
  <c r="T27" i="14"/>
  <c r="U27" i="14" s="1"/>
  <c r="J27" i="14"/>
  <c r="D27" i="14"/>
  <c r="I27" i="14" s="1"/>
  <c r="K27" i="14" s="1"/>
  <c r="T26" i="14"/>
  <c r="U26" i="14" s="1"/>
  <c r="J26" i="14"/>
  <c r="D26" i="14"/>
  <c r="I26" i="14" s="1"/>
  <c r="T25" i="14"/>
  <c r="J25" i="14"/>
  <c r="D25" i="14"/>
  <c r="I25" i="14" s="1"/>
  <c r="T24" i="14"/>
  <c r="U24" i="14" s="1"/>
  <c r="I21" i="14"/>
  <c r="F24" i="14" s="1"/>
  <c r="O70" i="14"/>
  <c r="G18" i="14"/>
  <c r="B18" i="14"/>
  <c r="G16" i="14"/>
  <c r="B16" i="14"/>
  <c r="G15" i="14"/>
  <c r="B15" i="14"/>
  <c r="G14" i="14"/>
  <c r="B14" i="14"/>
  <c r="J13" i="14"/>
  <c r="G13" i="14"/>
  <c r="B13" i="14"/>
  <c r="J12" i="14"/>
  <c r="G12" i="14"/>
  <c r="B12" i="14"/>
  <c r="J11" i="14"/>
  <c r="G11" i="14"/>
  <c r="B11" i="14"/>
  <c r="J10" i="14"/>
  <c r="G10" i="14"/>
  <c r="B10" i="14"/>
  <c r="J9" i="14"/>
  <c r="G9" i="14"/>
  <c r="B9" i="14"/>
  <c r="B26" i="9"/>
  <c r="H20" i="9"/>
  <c r="B20" i="9"/>
  <c r="H18" i="9"/>
  <c r="H17" i="9"/>
  <c r="H16" i="9"/>
  <c r="H15" i="9"/>
  <c r="H14" i="9"/>
  <c r="H13" i="9"/>
  <c r="H12" i="9"/>
  <c r="H11" i="9"/>
  <c r="B18" i="9"/>
  <c r="B17" i="9"/>
  <c r="B16" i="9"/>
  <c r="B15" i="9"/>
  <c r="B14" i="9"/>
  <c r="B13" i="9"/>
  <c r="B12" i="9"/>
  <c r="B11" i="9"/>
  <c r="C41" i="43" l="1"/>
  <c r="C41" i="67"/>
  <c r="C107" i="43"/>
  <c r="K26" i="26"/>
  <c r="F26" i="26" s="1"/>
  <c r="K26" i="27"/>
  <c r="F26" i="27" s="1"/>
  <c r="K28" i="23"/>
  <c r="F28" i="23" s="1"/>
  <c r="K61" i="24"/>
  <c r="V61" i="24" s="1"/>
  <c r="K26" i="30"/>
  <c r="K28" i="31"/>
  <c r="V28" i="31" s="1"/>
  <c r="K37" i="31"/>
  <c r="G33" i="27"/>
  <c r="K26" i="25"/>
  <c r="F26" i="25" s="1"/>
  <c r="K27" i="31"/>
  <c r="F27" i="31" s="1"/>
  <c r="G33" i="31"/>
  <c r="K26" i="32"/>
  <c r="F26" i="32" s="1"/>
  <c r="F26" i="24"/>
  <c r="G33" i="24"/>
  <c r="G33" i="25"/>
  <c r="K60" i="25"/>
  <c r="V60" i="25" s="1"/>
  <c r="F29" i="28"/>
  <c r="K60" i="28"/>
  <c r="V60" i="28" s="1"/>
  <c r="K36" i="30"/>
  <c r="V36" i="30" s="1"/>
  <c r="G33" i="32"/>
  <c r="K29" i="14"/>
  <c r="F29" i="14" s="1"/>
  <c r="K60" i="14"/>
  <c r="V60" i="14" s="1"/>
  <c r="K61" i="14"/>
  <c r="R45" i="29"/>
  <c r="K29" i="30"/>
  <c r="V29" i="30" s="1"/>
  <c r="K28" i="24"/>
  <c r="F28" i="24" s="1"/>
  <c r="K28" i="25"/>
  <c r="F28" i="25" s="1"/>
  <c r="G68" i="27"/>
  <c r="K28" i="29"/>
  <c r="K60" i="29"/>
  <c r="V60" i="29" s="1"/>
  <c r="K61" i="29"/>
  <c r="V61" i="29" s="1"/>
  <c r="K28" i="30"/>
  <c r="F28" i="30" s="1"/>
  <c r="K60" i="30"/>
  <c r="K61" i="30"/>
  <c r="V61" i="30" s="1"/>
  <c r="G68" i="31"/>
  <c r="K28" i="32"/>
  <c r="F28" i="32" s="1"/>
  <c r="K26" i="29"/>
  <c r="V26" i="29" s="1"/>
  <c r="G33" i="14"/>
  <c r="K26" i="23"/>
  <c r="F26" i="23" s="1"/>
  <c r="K36" i="23"/>
  <c r="G68" i="25"/>
  <c r="K28" i="26"/>
  <c r="F28" i="26" s="1"/>
  <c r="K60" i="26"/>
  <c r="V60" i="26" s="1"/>
  <c r="K61" i="26"/>
  <c r="V61" i="26" s="1"/>
  <c r="K28" i="27"/>
  <c r="F28" i="27" s="1"/>
  <c r="K27" i="28"/>
  <c r="F27" i="28" s="1"/>
  <c r="K27" i="29"/>
  <c r="V27" i="29" s="1"/>
  <c r="K27" i="30"/>
  <c r="F27" i="30" s="1"/>
  <c r="G44" i="30"/>
  <c r="K29" i="31"/>
  <c r="F29" i="31" s="1"/>
  <c r="K60" i="31"/>
  <c r="V60" i="31" s="1"/>
  <c r="G33" i="23"/>
  <c r="K36" i="14"/>
  <c r="N36" i="14"/>
  <c r="F27" i="14"/>
  <c r="N36" i="23"/>
  <c r="P36" i="23" s="1"/>
  <c r="K36" i="26"/>
  <c r="V36" i="26" s="1"/>
  <c r="N36" i="26"/>
  <c r="K26" i="14"/>
  <c r="F26" i="14" s="1"/>
  <c r="K27" i="23"/>
  <c r="F27" i="23" s="1"/>
  <c r="V60" i="23"/>
  <c r="V61" i="23"/>
  <c r="K27" i="24"/>
  <c r="F27" i="24" s="1"/>
  <c r="G68" i="24"/>
  <c r="K25" i="25"/>
  <c r="F25" i="25" s="1"/>
  <c r="K29" i="25"/>
  <c r="F29" i="25" s="1"/>
  <c r="K61" i="25"/>
  <c r="V61" i="25" s="1"/>
  <c r="K27" i="26"/>
  <c r="F27" i="26" s="1"/>
  <c r="K29" i="27"/>
  <c r="F29" i="27" s="1"/>
  <c r="K60" i="27"/>
  <c r="V60" i="27" s="1"/>
  <c r="K28" i="28"/>
  <c r="K61" i="28"/>
  <c r="V61" i="28" s="1"/>
  <c r="G33" i="29"/>
  <c r="G33" i="30"/>
  <c r="R45" i="30"/>
  <c r="K61" i="31"/>
  <c r="V61" i="31" s="1"/>
  <c r="K29" i="32"/>
  <c r="F29" i="32" s="1"/>
  <c r="G68" i="32"/>
  <c r="K60" i="24"/>
  <c r="V60" i="24" s="1"/>
  <c r="G33" i="26"/>
  <c r="G68" i="26"/>
  <c r="K61" i="27"/>
  <c r="V61" i="27" s="1"/>
  <c r="K37" i="28"/>
  <c r="G44" i="29"/>
  <c r="F28" i="31"/>
  <c r="K60" i="32"/>
  <c r="V60" i="32" s="1"/>
  <c r="K61" i="32"/>
  <c r="V61" i="32" s="1"/>
  <c r="K28" i="14"/>
  <c r="F28" i="14" s="1"/>
  <c r="K25" i="23"/>
  <c r="K29" i="23"/>
  <c r="F29" i="23" s="1"/>
  <c r="G68" i="23"/>
  <c r="K29" i="24"/>
  <c r="F29" i="24" s="1"/>
  <c r="K27" i="25"/>
  <c r="F27" i="25" s="1"/>
  <c r="K29" i="26"/>
  <c r="F29" i="26" s="1"/>
  <c r="K27" i="27"/>
  <c r="F27" i="27" s="1"/>
  <c r="K26" i="28"/>
  <c r="V26" i="28" s="1"/>
  <c r="G33" i="28"/>
  <c r="K37" i="29"/>
  <c r="P37" i="29" s="1"/>
  <c r="N36" i="30"/>
  <c r="G68" i="30"/>
  <c r="K26" i="31"/>
  <c r="F26" i="31" s="1"/>
  <c r="K27" i="32"/>
  <c r="F27" i="32" s="1"/>
  <c r="K36" i="32"/>
  <c r="V36" i="32" s="1"/>
  <c r="K25" i="24"/>
  <c r="F25" i="24" s="1"/>
  <c r="K25" i="27"/>
  <c r="K25" i="29"/>
  <c r="V25" i="29" s="1"/>
  <c r="K25" i="26"/>
  <c r="F25" i="26" s="1"/>
  <c r="K25" i="30"/>
  <c r="F25" i="30" s="1"/>
  <c r="K25" i="31"/>
  <c r="V25" i="31" s="1"/>
  <c r="K25" i="32"/>
  <c r="F25" i="32" s="1"/>
  <c r="V25" i="28"/>
  <c r="K25" i="14"/>
  <c r="V25" i="14" s="1"/>
  <c r="V24" i="29"/>
  <c r="V24" i="28"/>
  <c r="V24" i="30"/>
  <c r="O34" i="29"/>
  <c r="O38" i="29"/>
  <c r="O70" i="27"/>
  <c r="B37" i="9"/>
  <c r="D64" i="28"/>
  <c r="I64" i="28" s="1"/>
  <c r="N64" i="28" s="1"/>
  <c r="D47" i="29"/>
  <c r="I47" i="29" s="1"/>
  <c r="K47" i="29" s="1"/>
  <c r="V47" i="29" s="1"/>
  <c r="O57" i="29"/>
  <c r="D68" i="29"/>
  <c r="I68" i="29" s="1"/>
  <c r="O70" i="29"/>
  <c r="O51" i="30"/>
  <c r="D50" i="31"/>
  <c r="I50" i="31" s="1"/>
  <c r="N50" i="31" s="1"/>
  <c r="B32" i="9"/>
  <c r="B40" i="9"/>
  <c r="B44" i="9"/>
  <c r="O45" i="29"/>
  <c r="D48" i="29"/>
  <c r="I48" i="29" s="1"/>
  <c r="K48" i="29" s="1"/>
  <c r="V48" i="29" s="1"/>
  <c r="D49" i="29"/>
  <c r="I49" i="29" s="1"/>
  <c r="D63" i="29"/>
  <c r="I63" i="29" s="1"/>
  <c r="N63" i="29" s="1"/>
  <c r="O35" i="30"/>
  <c r="O57" i="30"/>
  <c r="O68" i="30"/>
  <c r="D70" i="30"/>
  <c r="I70" i="30" s="1"/>
  <c r="N70" i="30" s="1"/>
  <c r="D38" i="31"/>
  <c r="I38" i="31" s="1"/>
  <c r="N38" i="31" s="1"/>
  <c r="B27" i="9"/>
  <c r="B28" i="9" s="1"/>
  <c r="B35" i="9"/>
  <c r="B41" i="9"/>
  <c r="O36" i="28"/>
  <c r="O35" i="29"/>
  <c r="O39" i="29"/>
  <c r="D47" i="30"/>
  <c r="I47" i="30" s="1"/>
  <c r="K47" i="30" s="1"/>
  <c r="V47" i="30" s="1"/>
  <c r="D68" i="30"/>
  <c r="I68" i="30" s="1"/>
  <c r="N68" i="30" s="1"/>
  <c r="B30" i="9"/>
  <c r="B36" i="9"/>
  <c r="B42" i="9"/>
  <c r="O51" i="29"/>
  <c r="O68" i="29"/>
  <c r="O39" i="30"/>
  <c r="O45" i="30"/>
  <c r="D48" i="30"/>
  <c r="I48" i="30" s="1"/>
  <c r="K48" i="30" s="1"/>
  <c r="V48" i="30" s="1"/>
  <c r="D49" i="30"/>
  <c r="I49" i="30" s="1"/>
  <c r="K49" i="30" s="1"/>
  <c r="D63" i="30"/>
  <c r="I63" i="30" s="1"/>
  <c r="K63" i="30" s="1"/>
  <c r="D34" i="31"/>
  <c r="I34" i="31" s="1"/>
  <c r="N34" i="31" s="1"/>
  <c r="B31" i="9"/>
  <c r="U25" i="32"/>
  <c r="U30" i="32" s="1"/>
  <c r="P36" i="32"/>
  <c r="N37" i="32"/>
  <c r="K37" i="32"/>
  <c r="V24" i="32"/>
  <c r="V26" i="32"/>
  <c r="O34" i="32"/>
  <c r="O38" i="32"/>
  <c r="D40" i="32"/>
  <c r="I40" i="32" s="1"/>
  <c r="F45" i="32"/>
  <c r="G44" i="32" s="1"/>
  <c r="D46" i="32"/>
  <c r="I46" i="32" s="1"/>
  <c r="O50" i="32"/>
  <c r="O56" i="32"/>
  <c r="D58" i="32"/>
  <c r="I58" i="32" s="1"/>
  <c r="K58" i="32" s="1"/>
  <c r="V58" i="32" s="1"/>
  <c r="D59" i="32"/>
  <c r="I59" i="32" s="1"/>
  <c r="K59" i="32" s="1"/>
  <c r="V59" i="32" s="1"/>
  <c r="D62" i="32"/>
  <c r="I62" i="32" s="1"/>
  <c r="O64" i="32"/>
  <c r="D69" i="32"/>
  <c r="I69" i="32" s="1"/>
  <c r="O71" i="32"/>
  <c r="O35" i="32"/>
  <c r="O39" i="32"/>
  <c r="O45" i="32"/>
  <c r="D47" i="32"/>
  <c r="I47" i="32" s="1"/>
  <c r="K47" i="32" s="1"/>
  <c r="V47" i="32" s="1"/>
  <c r="D48" i="32"/>
  <c r="I48" i="32" s="1"/>
  <c r="K48" i="32" s="1"/>
  <c r="V48" i="32" s="1"/>
  <c r="D49" i="32"/>
  <c r="I49" i="32" s="1"/>
  <c r="O51" i="32"/>
  <c r="O57" i="32"/>
  <c r="D63" i="32"/>
  <c r="I63" i="32" s="1"/>
  <c r="U64" i="32"/>
  <c r="D68" i="32"/>
  <c r="I68" i="32" s="1"/>
  <c r="O68" i="32"/>
  <c r="D70" i="32"/>
  <c r="I70" i="32" s="1"/>
  <c r="U71" i="32"/>
  <c r="D34" i="32"/>
  <c r="I34" i="32" s="1"/>
  <c r="U35" i="32"/>
  <c r="O36" i="32"/>
  <c r="D38" i="32"/>
  <c r="I38" i="32" s="1"/>
  <c r="U39" i="32"/>
  <c r="O40" i="32"/>
  <c r="U45" i="32"/>
  <c r="O46" i="32"/>
  <c r="D50" i="32"/>
  <c r="I50" i="32" s="1"/>
  <c r="U51" i="32"/>
  <c r="D55" i="32"/>
  <c r="I55" i="32" s="1"/>
  <c r="O55" i="32"/>
  <c r="D56" i="32"/>
  <c r="I56" i="32" s="1"/>
  <c r="U57" i="32"/>
  <c r="U58" i="32"/>
  <c r="U59" i="32"/>
  <c r="O62" i="32"/>
  <c r="D64" i="32"/>
  <c r="I64" i="32" s="1"/>
  <c r="O69" i="32"/>
  <c r="D71" i="32"/>
  <c r="I71" i="32" s="1"/>
  <c r="D33" i="32"/>
  <c r="I33" i="32" s="1"/>
  <c r="O33" i="32"/>
  <c r="D35" i="32"/>
  <c r="I35" i="32" s="1"/>
  <c r="O37" i="32"/>
  <c r="D39" i="32"/>
  <c r="I39" i="32" s="1"/>
  <c r="D44" i="32"/>
  <c r="I44" i="32" s="1"/>
  <c r="O44" i="32"/>
  <c r="D45" i="32"/>
  <c r="I45" i="32" s="1"/>
  <c r="O49" i="32"/>
  <c r="D51" i="32"/>
  <c r="I51" i="32" s="1"/>
  <c r="F56" i="32"/>
  <c r="G55" i="32" s="1"/>
  <c r="D57" i="32"/>
  <c r="I57" i="32" s="1"/>
  <c r="O63" i="32"/>
  <c r="U24" i="31"/>
  <c r="V24" i="31"/>
  <c r="O70" i="31"/>
  <c r="O63" i="31"/>
  <c r="D57" i="31"/>
  <c r="I57" i="31" s="1"/>
  <c r="D51" i="31"/>
  <c r="I51" i="31" s="1"/>
  <c r="O49" i="31"/>
  <c r="D45" i="31"/>
  <c r="I45" i="31" s="1"/>
  <c r="O44" i="31"/>
  <c r="D44" i="31"/>
  <c r="I44" i="31" s="1"/>
  <c r="D39" i="31"/>
  <c r="I39" i="31" s="1"/>
  <c r="O37" i="31"/>
  <c r="Q37" i="31" s="1"/>
  <c r="D35" i="31"/>
  <c r="I35" i="31" s="1"/>
  <c r="O33" i="31"/>
  <c r="D33" i="31"/>
  <c r="I33" i="31" s="1"/>
  <c r="D71" i="31"/>
  <c r="I71" i="31" s="1"/>
  <c r="D70" i="31"/>
  <c r="I70" i="31" s="1"/>
  <c r="O68" i="31"/>
  <c r="D68" i="31"/>
  <c r="I68" i="31" s="1"/>
  <c r="D63" i="31"/>
  <c r="I63" i="31" s="1"/>
  <c r="O57" i="31"/>
  <c r="O51" i="31"/>
  <c r="D49" i="31"/>
  <c r="I49" i="31" s="1"/>
  <c r="D48" i="31"/>
  <c r="I48" i="31" s="1"/>
  <c r="K48" i="31" s="1"/>
  <c r="V48" i="31" s="1"/>
  <c r="D47" i="31"/>
  <c r="I47" i="31" s="1"/>
  <c r="K47" i="31" s="1"/>
  <c r="V47" i="31" s="1"/>
  <c r="O39" i="31"/>
  <c r="O35" i="31"/>
  <c r="O69" i="31"/>
  <c r="D64" i="31"/>
  <c r="I64" i="31" s="1"/>
  <c r="O71" i="31"/>
  <c r="D69" i="31"/>
  <c r="I69" i="31" s="1"/>
  <c r="O64" i="31"/>
  <c r="D62" i="31"/>
  <c r="I62" i="31" s="1"/>
  <c r="D59" i="31"/>
  <c r="I59" i="31" s="1"/>
  <c r="K59" i="31" s="1"/>
  <c r="V59" i="31" s="1"/>
  <c r="D58" i="31"/>
  <c r="I58" i="31" s="1"/>
  <c r="K58" i="31" s="1"/>
  <c r="V58" i="31" s="1"/>
  <c r="O50" i="31"/>
  <c r="D46" i="31"/>
  <c r="I46" i="31" s="1"/>
  <c r="D40" i="31"/>
  <c r="I40" i="31" s="1"/>
  <c r="O38" i="31"/>
  <c r="O34" i="31"/>
  <c r="V37" i="31"/>
  <c r="O40" i="31"/>
  <c r="U47" i="31"/>
  <c r="O55" i="31"/>
  <c r="D56" i="31"/>
  <c r="I56" i="31" s="1"/>
  <c r="U25" i="31"/>
  <c r="U27" i="31"/>
  <c r="U29" i="31"/>
  <c r="U40" i="31"/>
  <c r="O36" i="31"/>
  <c r="U46" i="31"/>
  <c r="D55" i="31"/>
  <c r="I55" i="31" s="1"/>
  <c r="O62" i="31"/>
  <c r="U26" i="31"/>
  <c r="U28" i="31"/>
  <c r="N36" i="31"/>
  <c r="K36" i="31"/>
  <c r="V36" i="31" s="1"/>
  <c r="U36" i="31"/>
  <c r="N37" i="31"/>
  <c r="P37" i="31" s="1"/>
  <c r="O45" i="31"/>
  <c r="R45" i="31"/>
  <c r="F45" i="31"/>
  <c r="G44" i="31" s="1"/>
  <c r="O46" i="31"/>
  <c r="U48" i="31"/>
  <c r="U62" i="31"/>
  <c r="O56" i="31"/>
  <c r="F56" i="31"/>
  <c r="G55" i="31" s="1"/>
  <c r="F25" i="28"/>
  <c r="F26" i="28"/>
  <c r="U30" i="28"/>
  <c r="F28" i="28"/>
  <c r="V27" i="28"/>
  <c r="U46" i="28"/>
  <c r="D70" i="28"/>
  <c r="I70" i="28" s="1"/>
  <c r="O63" i="28"/>
  <c r="D57" i="28"/>
  <c r="I57" i="28" s="1"/>
  <c r="D51" i="28"/>
  <c r="I51" i="28" s="1"/>
  <c r="O49" i="28"/>
  <c r="D45" i="28"/>
  <c r="I45" i="28" s="1"/>
  <c r="O44" i="28"/>
  <c r="D44" i="28"/>
  <c r="I44" i="28" s="1"/>
  <c r="D39" i="28"/>
  <c r="I39" i="28" s="1"/>
  <c r="O37" i="28"/>
  <c r="Q37" i="28" s="1"/>
  <c r="D35" i="28"/>
  <c r="I35" i="28" s="1"/>
  <c r="O33" i="28"/>
  <c r="D33" i="28"/>
  <c r="I33" i="28" s="1"/>
  <c r="O70" i="28"/>
  <c r="O68" i="28"/>
  <c r="D68" i="28"/>
  <c r="I68" i="28" s="1"/>
  <c r="D63" i="28"/>
  <c r="I63" i="28" s="1"/>
  <c r="O57" i="28"/>
  <c r="O51" i="28"/>
  <c r="D49" i="28"/>
  <c r="I49" i="28" s="1"/>
  <c r="D48" i="28"/>
  <c r="I48" i="28" s="1"/>
  <c r="K48" i="28" s="1"/>
  <c r="V48" i="28" s="1"/>
  <c r="D47" i="28"/>
  <c r="I47" i="28" s="1"/>
  <c r="K47" i="28" s="1"/>
  <c r="V47" i="28" s="1"/>
  <c r="O39" i="28"/>
  <c r="O35" i="28"/>
  <c r="O71" i="28"/>
  <c r="D69" i="28"/>
  <c r="I69" i="28" s="1"/>
  <c r="O64" i="28"/>
  <c r="D62" i="28"/>
  <c r="I62" i="28" s="1"/>
  <c r="D59" i="28"/>
  <c r="I59" i="28" s="1"/>
  <c r="K59" i="28" s="1"/>
  <c r="V59" i="28" s="1"/>
  <c r="D58" i="28"/>
  <c r="I58" i="28" s="1"/>
  <c r="K58" i="28" s="1"/>
  <c r="V58" i="28" s="1"/>
  <c r="O56" i="28"/>
  <c r="O50" i="28"/>
  <c r="D46" i="28"/>
  <c r="I46" i="28" s="1"/>
  <c r="D34" i="28"/>
  <c r="I34" i="28" s="1"/>
  <c r="O38" i="28"/>
  <c r="D40" i="28"/>
  <c r="I40" i="28" s="1"/>
  <c r="O45" i="28"/>
  <c r="R45" i="28"/>
  <c r="F45" i="28"/>
  <c r="G44" i="28" s="1"/>
  <c r="O46" i="28"/>
  <c r="U48" i="28"/>
  <c r="O55" i="28"/>
  <c r="D56" i="28"/>
  <c r="I56" i="28" s="1"/>
  <c r="K70" i="29"/>
  <c r="V70" i="29" s="1"/>
  <c r="N70" i="29"/>
  <c r="F28" i="29"/>
  <c r="V28" i="29"/>
  <c r="V29" i="28"/>
  <c r="O34" i="28"/>
  <c r="K36" i="28"/>
  <c r="O40" i="28"/>
  <c r="U47" i="28"/>
  <c r="D55" i="28"/>
  <c r="I55" i="28" s="1"/>
  <c r="O62" i="28"/>
  <c r="O69" i="28"/>
  <c r="K71" i="28"/>
  <c r="F29" i="29"/>
  <c r="V29" i="29"/>
  <c r="R56" i="29"/>
  <c r="F56" i="29"/>
  <c r="G55" i="29" s="1"/>
  <c r="O56" i="29"/>
  <c r="F26" i="29"/>
  <c r="V36" i="29"/>
  <c r="U41" i="28"/>
  <c r="V37" i="28"/>
  <c r="P37" i="28"/>
  <c r="D38" i="28"/>
  <c r="I38" i="28" s="1"/>
  <c r="D50" i="28"/>
  <c r="I50" i="28" s="1"/>
  <c r="U62" i="28"/>
  <c r="U69" i="28"/>
  <c r="U59" i="29"/>
  <c r="U60" i="29"/>
  <c r="U61" i="29"/>
  <c r="N36" i="29"/>
  <c r="P36" i="29" s="1"/>
  <c r="U39" i="29"/>
  <c r="U57" i="29"/>
  <c r="G68" i="29"/>
  <c r="F26" i="30"/>
  <c r="V26" i="30"/>
  <c r="U35" i="30"/>
  <c r="U70" i="28"/>
  <c r="U45" i="29"/>
  <c r="U51" i="29"/>
  <c r="N49" i="30"/>
  <c r="F56" i="28"/>
  <c r="G55" i="28" s="1"/>
  <c r="U25" i="29"/>
  <c r="U30" i="29" s="1"/>
  <c r="U35" i="29"/>
  <c r="U58" i="29"/>
  <c r="K68" i="29"/>
  <c r="U68" i="29" s="1"/>
  <c r="U72" i="29" s="1"/>
  <c r="N68" i="29"/>
  <c r="U30" i="30"/>
  <c r="U45" i="30"/>
  <c r="U51" i="30"/>
  <c r="D40" i="29"/>
  <c r="I40" i="29" s="1"/>
  <c r="D46" i="29"/>
  <c r="I46" i="29" s="1"/>
  <c r="O50" i="29"/>
  <c r="D58" i="29"/>
  <c r="I58" i="29" s="1"/>
  <c r="K58" i="29" s="1"/>
  <c r="V58" i="29" s="1"/>
  <c r="D59" i="29"/>
  <c r="I59" i="29" s="1"/>
  <c r="K59" i="29" s="1"/>
  <c r="V59" i="29" s="1"/>
  <c r="D62" i="29"/>
  <c r="I62" i="29" s="1"/>
  <c r="O64" i="29"/>
  <c r="D69" i="29"/>
  <c r="I69" i="29" s="1"/>
  <c r="O71" i="29"/>
  <c r="U39" i="30"/>
  <c r="U57" i="30"/>
  <c r="D34" i="29"/>
  <c r="I34" i="29" s="1"/>
  <c r="O36" i="29"/>
  <c r="Q36" i="29" s="1"/>
  <c r="D38" i="29"/>
  <c r="I38" i="29" s="1"/>
  <c r="O40" i="29"/>
  <c r="O46" i="29"/>
  <c r="D50" i="29"/>
  <c r="I50" i="29" s="1"/>
  <c r="D55" i="29"/>
  <c r="I55" i="29" s="1"/>
  <c r="O55" i="29"/>
  <c r="D56" i="29"/>
  <c r="I56" i="29" s="1"/>
  <c r="O62" i="29"/>
  <c r="D64" i="29"/>
  <c r="I64" i="29" s="1"/>
  <c r="O69" i="29"/>
  <c r="D71" i="29"/>
  <c r="I71" i="29" s="1"/>
  <c r="R56" i="30"/>
  <c r="F56" i="30"/>
  <c r="G55" i="30" s="1"/>
  <c r="O56" i="30"/>
  <c r="U59" i="30"/>
  <c r="V60" i="30"/>
  <c r="U60" i="30"/>
  <c r="U61" i="30"/>
  <c r="D33" i="29"/>
  <c r="I33" i="29" s="1"/>
  <c r="O33" i="29"/>
  <c r="D35" i="29"/>
  <c r="I35" i="29" s="1"/>
  <c r="O37" i="29"/>
  <c r="D39" i="29"/>
  <c r="I39" i="29" s="1"/>
  <c r="D44" i="29"/>
  <c r="I44" i="29" s="1"/>
  <c r="O44" i="29"/>
  <c r="D45" i="29"/>
  <c r="I45" i="29" s="1"/>
  <c r="O49" i="29"/>
  <c r="D51" i="29"/>
  <c r="I51" i="29" s="1"/>
  <c r="D57" i="29"/>
  <c r="I57" i="29" s="1"/>
  <c r="O63" i="29"/>
  <c r="K37" i="30"/>
  <c r="U58" i="30"/>
  <c r="O34" i="30"/>
  <c r="O38" i="30"/>
  <c r="D40" i="30"/>
  <c r="I40" i="30" s="1"/>
  <c r="D46" i="30"/>
  <c r="I46" i="30" s="1"/>
  <c r="O50" i="30"/>
  <c r="D58" i="30"/>
  <c r="I58" i="30" s="1"/>
  <c r="K58" i="30" s="1"/>
  <c r="V58" i="30" s="1"/>
  <c r="D59" i="30"/>
  <c r="I59" i="30" s="1"/>
  <c r="K59" i="30" s="1"/>
  <c r="V59" i="30" s="1"/>
  <c r="D62" i="30"/>
  <c r="I62" i="30" s="1"/>
  <c r="O64" i="30"/>
  <c r="D69" i="30"/>
  <c r="I69" i="30" s="1"/>
  <c r="O71" i="30"/>
  <c r="D34" i="30"/>
  <c r="I34" i="30" s="1"/>
  <c r="O36" i="30"/>
  <c r="D38" i="30"/>
  <c r="I38" i="30" s="1"/>
  <c r="O40" i="30"/>
  <c r="O46" i="30"/>
  <c r="D50" i="30"/>
  <c r="I50" i="30" s="1"/>
  <c r="D55" i="30"/>
  <c r="I55" i="30" s="1"/>
  <c r="O55" i="30"/>
  <c r="D56" i="30"/>
  <c r="I56" i="30" s="1"/>
  <c r="O62" i="30"/>
  <c r="D64" i="30"/>
  <c r="I64" i="30" s="1"/>
  <c r="O69" i="30"/>
  <c r="D71" i="30"/>
  <c r="I71" i="30" s="1"/>
  <c r="D33" i="30"/>
  <c r="I33" i="30" s="1"/>
  <c r="O33" i="30"/>
  <c r="D35" i="30"/>
  <c r="I35" i="30" s="1"/>
  <c r="O37" i="30"/>
  <c r="D39" i="30"/>
  <c r="I39" i="30" s="1"/>
  <c r="D44" i="30"/>
  <c r="I44" i="30" s="1"/>
  <c r="O44" i="30"/>
  <c r="D45" i="30"/>
  <c r="I45" i="30" s="1"/>
  <c r="O49" i="30"/>
  <c r="D51" i="30"/>
  <c r="I51" i="30" s="1"/>
  <c r="D57" i="30"/>
  <c r="I57" i="30" s="1"/>
  <c r="O63" i="30"/>
  <c r="U25" i="27"/>
  <c r="U30" i="27" s="1"/>
  <c r="N37" i="27"/>
  <c r="K37" i="27"/>
  <c r="V24" i="27"/>
  <c r="V26" i="27"/>
  <c r="O34" i="27"/>
  <c r="K36" i="27"/>
  <c r="V36" i="27" s="1"/>
  <c r="O38" i="27"/>
  <c r="D40" i="27"/>
  <c r="I40" i="27" s="1"/>
  <c r="F45" i="27"/>
  <c r="G44" i="27" s="1"/>
  <c r="D46" i="27"/>
  <c r="I46" i="27" s="1"/>
  <c r="O50" i="27"/>
  <c r="O56" i="27"/>
  <c r="D58" i="27"/>
  <c r="I58" i="27" s="1"/>
  <c r="K58" i="27" s="1"/>
  <c r="V58" i="27" s="1"/>
  <c r="D59" i="27"/>
  <c r="I59" i="27" s="1"/>
  <c r="K59" i="27" s="1"/>
  <c r="V59" i="27" s="1"/>
  <c r="D62" i="27"/>
  <c r="I62" i="27" s="1"/>
  <c r="U63" i="27"/>
  <c r="O64" i="27"/>
  <c r="D69" i="27"/>
  <c r="I69" i="27" s="1"/>
  <c r="O71" i="27"/>
  <c r="O35" i="27"/>
  <c r="O39" i="27"/>
  <c r="O45" i="27"/>
  <c r="D47" i="27"/>
  <c r="I47" i="27" s="1"/>
  <c r="K47" i="27" s="1"/>
  <c r="V47" i="27" s="1"/>
  <c r="D48" i="27"/>
  <c r="I48" i="27" s="1"/>
  <c r="K48" i="27" s="1"/>
  <c r="V48" i="27" s="1"/>
  <c r="D49" i="27"/>
  <c r="I49" i="27" s="1"/>
  <c r="O51" i="27"/>
  <c r="O57" i="27"/>
  <c r="D63" i="27"/>
  <c r="I63" i="27" s="1"/>
  <c r="U64" i="27"/>
  <c r="D68" i="27"/>
  <c r="I68" i="27" s="1"/>
  <c r="O68" i="27"/>
  <c r="D70" i="27"/>
  <c r="I70" i="27" s="1"/>
  <c r="U71" i="27"/>
  <c r="D34" i="27"/>
  <c r="I34" i="27" s="1"/>
  <c r="O36" i="27"/>
  <c r="D38" i="27"/>
  <c r="I38" i="27" s="1"/>
  <c r="U39" i="27"/>
  <c r="U41" i="27" s="1"/>
  <c r="O40" i="27"/>
  <c r="U45" i="27"/>
  <c r="O46" i="27"/>
  <c r="D50" i="27"/>
  <c r="I50" i="27" s="1"/>
  <c r="U51" i="27"/>
  <c r="D55" i="27"/>
  <c r="I55" i="27" s="1"/>
  <c r="O55" i="27"/>
  <c r="D56" i="27"/>
  <c r="I56" i="27" s="1"/>
  <c r="U57" i="27"/>
  <c r="U58" i="27"/>
  <c r="O62" i="27"/>
  <c r="D64" i="27"/>
  <c r="I64" i="27" s="1"/>
  <c r="O69" i="27"/>
  <c r="D71" i="27"/>
  <c r="I71" i="27" s="1"/>
  <c r="D33" i="27"/>
  <c r="I33" i="27" s="1"/>
  <c r="O33" i="27"/>
  <c r="D35" i="27"/>
  <c r="I35" i="27" s="1"/>
  <c r="O37" i="27"/>
  <c r="D39" i="27"/>
  <c r="I39" i="27" s="1"/>
  <c r="D44" i="27"/>
  <c r="I44" i="27" s="1"/>
  <c r="O44" i="27"/>
  <c r="D45" i="27"/>
  <c r="I45" i="27" s="1"/>
  <c r="O49" i="27"/>
  <c r="D51" i="27"/>
  <c r="I51" i="27" s="1"/>
  <c r="F56" i="27"/>
  <c r="G55" i="27" s="1"/>
  <c r="D57" i="27"/>
  <c r="I57" i="27" s="1"/>
  <c r="O63" i="27"/>
  <c r="U25" i="26"/>
  <c r="U30" i="26" s="1"/>
  <c r="N37" i="26"/>
  <c r="K37" i="26"/>
  <c r="V24" i="26"/>
  <c r="V25" i="26"/>
  <c r="V26" i="26"/>
  <c r="V29" i="26"/>
  <c r="O34" i="26"/>
  <c r="O38" i="26"/>
  <c r="D40" i="26"/>
  <c r="I40" i="26" s="1"/>
  <c r="F45" i="26"/>
  <c r="G44" i="26" s="1"/>
  <c r="D46" i="26"/>
  <c r="I46" i="26" s="1"/>
  <c r="O50" i="26"/>
  <c r="O56" i="26"/>
  <c r="D58" i="26"/>
  <c r="I58" i="26" s="1"/>
  <c r="K58" i="26" s="1"/>
  <c r="V58" i="26" s="1"/>
  <c r="D59" i="26"/>
  <c r="I59" i="26" s="1"/>
  <c r="K59" i="26" s="1"/>
  <c r="V59" i="26" s="1"/>
  <c r="D62" i="26"/>
  <c r="I62" i="26" s="1"/>
  <c r="O64" i="26"/>
  <c r="D69" i="26"/>
  <c r="I69" i="26" s="1"/>
  <c r="O71" i="26"/>
  <c r="O35" i="26"/>
  <c r="O39" i="26"/>
  <c r="O45" i="26"/>
  <c r="D47" i="26"/>
  <c r="I47" i="26" s="1"/>
  <c r="K47" i="26" s="1"/>
  <c r="V47" i="26" s="1"/>
  <c r="D48" i="26"/>
  <c r="I48" i="26" s="1"/>
  <c r="K48" i="26" s="1"/>
  <c r="V48" i="26" s="1"/>
  <c r="D49" i="26"/>
  <c r="I49" i="26" s="1"/>
  <c r="O51" i="26"/>
  <c r="O57" i="26"/>
  <c r="D63" i="26"/>
  <c r="I63" i="26" s="1"/>
  <c r="U64" i="26"/>
  <c r="D68" i="26"/>
  <c r="I68" i="26" s="1"/>
  <c r="O68" i="26"/>
  <c r="D70" i="26"/>
  <c r="I70" i="26" s="1"/>
  <c r="U71" i="26"/>
  <c r="D34" i="26"/>
  <c r="I34" i="26" s="1"/>
  <c r="U35" i="26"/>
  <c r="O36" i="26"/>
  <c r="D38" i="26"/>
  <c r="I38" i="26" s="1"/>
  <c r="U39" i="26"/>
  <c r="O40" i="26"/>
  <c r="U45" i="26"/>
  <c r="O46" i="26"/>
  <c r="D50" i="26"/>
  <c r="I50" i="26" s="1"/>
  <c r="U51" i="26"/>
  <c r="D55" i="26"/>
  <c r="I55" i="26" s="1"/>
  <c r="O55" i="26"/>
  <c r="D56" i="26"/>
  <c r="I56" i="26" s="1"/>
  <c r="U57" i="26"/>
  <c r="U58" i="26"/>
  <c r="U59" i="26"/>
  <c r="O62" i="26"/>
  <c r="D64" i="26"/>
  <c r="I64" i="26" s="1"/>
  <c r="O69" i="26"/>
  <c r="D71" i="26"/>
  <c r="I71" i="26" s="1"/>
  <c r="D33" i="26"/>
  <c r="I33" i="26" s="1"/>
  <c r="O33" i="26"/>
  <c r="D35" i="26"/>
  <c r="I35" i="26" s="1"/>
  <c r="O37" i="26"/>
  <c r="D39" i="26"/>
  <c r="I39" i="26" s="1"/>
  <c r="D44" i="26"/>
  <c r="I44" i="26" s="1"/>
  <c r="O44" i="26"/>
  <c r="D45" i="26"/>
  <c r="I45" i="26" s="1"/>
  <c r="O49" i="26"/>
  <c r="D51" i="26"/>
  <c r="I51" i="26" s="1"/>
  <c r="F56" i="26"/>
  <c r="G55" i="26" s="1"/>
  <c r="D57" i="26"/>
  <c r="I57" i="26" s="1"/>
  <c r="O63" i="26"/>
  <c r="N37" i="25"/>
  <c r="K37" i="25"/>
  <c r="U25" i="25"/>
  <c r="U30" i="25" s="1"/>
  <c r="V24" i="25"/>
  <c r="V26" i="25"/>
  <c r="V29" i="25"/>
  <c r="O34" i="25"/>
  <c r="K36" i="25"/>
  <c r="O38" i="25"/>
  <c r="D40" i="25"/>
  <c r="I40" i="25" s="1"/>
  <c r="F45" i="25"/>
  <c r="G44" i="25" s="1"/>
  <c r="D46" i="25"/>
  <c r="I46" i="25" s="1"/>
  <c r="O50" i="25"/>
  <c r="O56" i="25"/>
  <c r="D58" i="25"/>
  <c r="I58" i="25" s="1"/>
  <c r="K58" i="25" s="1"/>
  <c r="V58" i="25" s="1"/>
  <c r="D59" i="25"/>
  <c r="I59" i="25" s="1"/>
  <c r="K59" i="25" s="1"/>
  <c r="V59" i="25" s="1"/>
  <c r="D62" i="25"/>
  <c r="I62" i="25" s="1"/>
  <c r="O64" i="25"/>
  <c r="D69" i="25"/>
  <c r="I69" i="25" s="1"/>
  <c r="O71" i="25"/>
  <c r="O35" i="25"/>
  <c r="O39" i="25"/>
  <c r="O45" i="25"/>
  <c r="D47" i="25"/>
  <c r="I47" i="25" s="1"/>
  <c r="K47" i="25" s="1"/>
  <c r="V47" i="25" s="1"/>
  <c r="D48" i="25"/>
  <c r="I48" i="25" s="1"/>
  <c r="K48" i="25" s="1"/>
  <c r="V48" i="25" s="1"/>
  <c r="D49" i="25"/>
  <c r="I49" i="25" s="1"/>
  <c r="U50" i="25"/>
  <c r="O51" i="25"/>
  <c r="O57" i="25"/>
  <c r="D63" i="25"/>
  <c r="I63" i="25" s="1"/>
  <c r="U64" i="25"/>
  <c r="D68" i="25"/>
  <c r="I68" i="25" s="1"/>
  <c r="O68" i="25"/>
  <c r="D70" i="25"/>
  <c r="I70" i="25" s="1"/>
  <c r="U71" i="25"/>
  <c r="D34" i="25"/>
  <c r="I34" i="25" s="1"/>
  <c r="U35" i="25"/>
  <c r="O36" i="25"/>
  <c r="D38" i="25"/>
  <c r="I38" i="25" s="1"/>
  <c r="U39" i="25"/>
  <c r="O40" i="25"/>
  <c r="U45" i="25"/>
  <c r="O46" i="25"/>
  <c r="D50" i="25"/>
  <c r="I50" i="25" s="1"/>
  <c r="U51" i="25"/>
  <c r="D55" i="25"/>
  <c r="I55" i="25" s="1"/>
  <c r="O55" i="25"/>
  <c r="D56" i="25"/>
  <c r="I56" i="25" s="1"/>
  <c r="U57" i="25"/>
  <c r="O62" i="25"/>
  <c r="D64" i="25"/>
  <c r="I64" i="25" s="1"/>
  <c r="O69" i="25"/>
  <c r="D71" i="25"/>
  <c r="I71" i="25" s="1"/>
  <c r="D33" i="25"/>
  <c r="I33" i="25" s="1"/>
  <c r="O33" i="25"/>
  <c r="D35" i="25"/>
  <c r="I35" i="25" s="1"/>
  <c r="O37" i="25"/>
  <c r="D39" i="25"/>
  <c r="I39" i="25" s="1"/>
  <c r="D44" i="25"/>
  <c r="I44" i="25" s="1"/>
  <c r="O44" i="25"/>
  <c r="D45" i="25"/>
  <c r="I45" i="25" s="1"/>
  <c r="O49" i="25"/>
  <c r="D51" i="25"/>
  <c r="I51" i="25" s="1"/>
  <c r="F56" i="25"/>
  <c r="G55" i="25" s="1"/>
  <c r="D57" i="25"/>
  <c r="I57" i="25" s="1"/>
  <c r="O63" i="25"/>
  <c r="U30" i="24"/>
  <c r="N37" i="24"/>
  <c r="K37" i="24"/>
  <c r="V24" i="24"/>
  <c r="V26" i="24"/>
  <c r="V28" i="24"/>
  <c r="O34" i="24"/>
  <c r="K36" i="24"/>
  <c r="V36" i="24"/>
  <c r="O38" i="24"/>
  <c r="D40" i="24"/>
  <c r="I40" i="24" s="1"/>
  <c r="F45" i="24"/>
  <c r="G44" i="24" s="1"/>
  <c r="D46" i="24"/>
  <c r="I46" i="24" s="1"/>
  <c r="O50" i="24"/>
  <c r="O56" i="24"/>
  <c r="D58" i="24"/>
  <c r="I58" i="24" s="1"/>
  <c r="K58" i="24" s="1"/>
  <c r="V58" i="24" s="1"/>
  <c r="D59" i="24"/>
  <c r="I59" i="24" s="1"/>
  <c r="K59" i="24" s="1"/>
  <c r="V59" i="24" s="1"/>
  <c r="D62" i="24"/>
  <c r="I62" i="24" s="1"/>
  <c r="O64" i="24"/>
  <c r="D69" i="24"/>
  <c r="I69" i="24" s="1"/>
  <c r="O71" i="24"/>
  <c r="O35" i="24"/>
  <c r="O39" i="24"/>
  <c r="O45" i="24"/>
  <c r="D47" i="24"/>
  <c r="I47" i="24" s="1"/>
  <c r="K47" i="24" s="1"/>
  <c r="V47" i="24" s="1"/>
  <c r="D48" i="24"/>
  <c r="I48" i="24" s="1"/>
  <c r="K48" i="24" s="1"/>
  <c r="V48" i="24" s="1"/>
  <c r="D49" i="24"/>
  <c r="I49" i="24" s="1"/>
  <c r="O51" i="24"/>
  <c r="O57" i="24"/>
  <c r="D63" i="24"/>
  <c r="I63" i="24" s="1"/>
  <c r="U64" i="24"/>
  <c r="D68" i="24"/>
  <c r="I68" i="24" s="1"/>
  <c r="O68" i="24"/>
  <c r="D70" i="24"/>
  <c r="I70" i="24" s="1"/>
  <c r="U71" i="24"/>
  <c r="D34" i="24"/>
  <c r="I34" i="24" s="1"/>
  <c r="U35" i="24"/>
  <c r="O36" i="24"/>
  <c r="D38" i="24"/>
  <c r="I38" i="24" s="1"/>
  <c r="U39" i="24"/>
  <c r="O40" i="24"/>
  <c r="U45" i="24"/>
  <c r="O46" i="24"/>
  <c r="D50" i="24"/>
  <c r="I50" i="24" s="1"/>
  <c r="U51" i="24"/>
  <c r="D55" i="24"/>
  <c r="I55" i="24" s="1"/>
  <c r="O55" i="24"/>
  <c r="D56" i="24"/>
  <c r="I56" i="24" s="1"/>
  <c r="U57" i="24"/>
  <c r="U58" i="24"/>
  <c r="U59" i="24"/>
  <c r="O62" i="24"/>
  <c r="D64" i="24"/>
  <c r="I64" i="24" s="1"/>
  <c r="O69" i="24"/>
  <c r="D71" i="24"/>
  <c r="I71" i="24" s="1"/>
  <c r="D33" i="24"/>
  <c r="I33" i="24" s="1"/>
  <c r="O33" i="24"/>
  <c r="D35" i="24"/>
  <c r="I35" i="24" s="1"/>
  <c r="O37" i="24"/>
  <c r="D39" i="24"/>
  <c r="I39" i="24" s="1"/>
  <c r="D44" i="24"/>
  <c r="I44" i="24" s="1"/>
  <c r="O44" i="24"/>
  <c r="D45" i="24"/>
  <c r="I45" i="24" s="1"/>
  <c r="O49" i="24"/>
  <c r="D51" i="24"/>
  <c r="I51" i="24" s="1"/>
  <c r="F56" i="24"/>
  <c r="G55" i="24" s="1"/>
  <c r="D57" i="24"/>
  <c r="I57" i="24" s="1"/>
  <c r="O63" i="24"/>
  <c r="U25" i="23"/>
  <c r="U30" i="23" s="1"/>
  <c r="F25" i="23"/>
  <c r="N37" i="23"/>
  <c r="K37" i="23"/>
  <c r="V24" i="23"/>
  <c r="V25" i="23"/>
  <c r="V28" i="23"/>
  <c r="O34" i="23"/>
  <c r="V36" i="23"/>
  <c r="O38" i="23"/>
  <c r="D40" i="23"/>
  <c r="I40" i="23" s="1"/>
  <c r="F45" i="23"/>
  <c r="G44" i="23" s="1"/>
  <c r="D46" i="23"/>
  <c r="I46" i="23" s="1"/>
  <c r="O50" i="23"/>
  <c r="O56" i="23"/>
  <c r="D58" i="23"/>
  <c r="I58" i="23" s="1"/>
  <c r="K58" i="23" s="1"/>
  <c r="V58" i="23" s="1"/>
  <c r="D59" i="23"/>
  <c r="I59" i="23" s="1"/>
  <c r="K59" i="23" s="1"/>
  <c r="V59" i="23" s="1"/>
  <c r="D62" i="23"/>
  <c r="I62" i="23" s="1"/>
  <c r="U63" i="23"/>
  <c r="O64" i="23"/>
  <c r="D69" i="23"/>
  <c r="I69" i="23" s="1"/>
  <c r="O71" i="23"/>
  <c r="O35" i="23"/>
  <c r="O39" i="23"/>
  <c r="O45" i="23"/>
  <c r="D47" i="23"/>
  <c r="I47" i="23" s="1"/>
  <c r="K47" i="23" s="1"/>
  <c r="V47" i="23" s="1"/>
  <c r="D48" i="23"/>
  <c r="I48" i="23" s="1"/>
  <c r="K48" i="23" s="1"/>
  <c r="V48" i="23" s="1"/>
  <c r="D49" i="23"/>
  <c r="I49" i="23" s="1"/>
  <c r="O51" i="23"/>
  <c r="O57" i="23"/>
  <c r="D63" i="23"/>
  <c r="I63" i="23" s="1"/>
  <c r="U64" i="23"/>
  <c r="D68" i="23"/>
  <c r="I68" i="23" s="1"/>
  <c r="O68" i="23"/>
  <c r="D70" i="23"/>
  <c r="I70" i="23" s="1"/>
  <c r="U71" i="23"/>
  <c r="D34" i="23"/>
  <c r="I34" i="23" s="1"/>
  <c r="U35" i="23"/>
  <c r="O36" i="23"/>
  <c r="D38" i="23"/>
  <c r="I38" i="23" s="1"/>
  <c r="U39" i="23"/>
  <c r="O40" i="23"/>
  <c r="U45" i="23"/>
  <c r="O46" i="23"/>
  <c r="D50" i="23"/>
  <c r="I50" i="23" s="1"/>
  <c r="U51" i="23"/>
  <c r="D55" i="23"/>
  <c r="I55" i="23" s="1"/>
  <c r="O55" i="23"/>
  <c r="D56" i="23"/>
  <c r="I56" i="23" s="1"/>
  <c r="U57" i="23"/>
  <c r="U58" i="23"/>
  <c r="U59" i="23"/>
  <c r="O62" i="23"/>
  <c r="D64" i="23"/>
  <c r="I64" i="23" s="1"/>
  <c r="O69" i="23"/>
  <c r="D71" i="23"/>
  <c r="I71" i="23" s="1"/>
  <c r="D33" i="23"/>
  <c r="I33" i="23" s="1"/>
  <c r="O33" i="23"/>
  <c r="D35" i="23"/>
  <c r="I35" i="23" s="1"/>
  <c r="O37" i="23"/>
  <c r="D39" i="23"/>
  <c r="I39" i="23" s="1"/>
  <c r="D44" i="23"/>
  <c r="I44" i="23" s="1"/>
  <c r="O44" i="23"/>
  <c r="D45" i="23"/>
  <c r="I45" i="23" s="1"/>
  <c r="O49" i="23"/>
  <c r="D51" i="23"/>
  <c r="I51" i="23" s="1"/>
  <c r="F56" i="23"/>
  <c r="G55" i="23" s="1"/>
  <c r="D57" i="23"/>
  <c r="I57" i="23" s="1"/>
  <c r="O63" i="23"/>
  <c r="V61" i="14"/>
  <c r="F25" i="14"/>
  <c r="N37" i="14"/>
  <c r="K37" i="14"/>
  <c r="U25" i="14"/>
  <c r="U30" i="14" s="1"/>
  <c r="V24" i="14"/>
  <c r="V27" i="14"/>
  <c r="V29" i="14"/>
  <c r="O34" i="14"/>
  <c r="O38" i="14"/>
  <c r="D40" i="14"/>
  <c r="I40" i="14" s="1"/>
  <c r="F45" i="14"/>
  <c r="G44" i="14" s="1"/>
  <c r="D46" i="14"/>
  <c r="I46" i="14" s="1"/>
  <c r="O50" i="14"/>
  <c r="O56" i="14"/>
  <c r="D58" i="14"/>
  <c r="I58" i="14" s="1"/>
  <c r="K58" i="14" s="1"/>
  <c r="V58" i="14" s="1"/>
  <c r="D59" i="14"/>
  <c r="I59" i="14" s="1"/>
  <c r="K59" i="14" s="1"/>
  <c r="V59" i="14" s="1"/>
  <c r="D62" i="14"/>
  <c r="I62" i="14" s="1"/>
  <c r="O64" i="14"/>
  <c r="D69" i="14"/>
  <c r="I69" i="14" s="1"/>
  <c r="O71" i="14"/>
  <c r="O35" i="14"/>
  <c r="O39" i="14"/>
  <c r="O45" i="14"/>
  <c r="D47" i="14"/>
  <c r="I47" i="14" s="1"/>
  <c r="K47" i="14" s="1"/>
  <c r="V47" i="14" s="1"/>
  <c r="D48" i="14"/>
  <c r="I48" i="14" s="1"/>
  <c r="K48" i="14" s="1"/>
  <c r="V48" i="14" s="1"/>
  <c r="D49" i="14"/>
  <c r="I49" i="14" s="1"/>
  <c r="O51" i="14"/>
  <c r="O57" i="14"/>
  <c r="D63" i="14"/>
  <c r="I63" i="14" s="1"/>
  <c r="U64" i="14"/>
  <c r="D68" i="14"/>
  <c r="I68" i="14" s="1"/>
  <c r="O68" i="14"/>
  <c r="D70" i="14"/>
  <c r="I70" i="14" s="1"/>
  <c r="U71" i="14"/>
  <c r="D34" i="14"/>
  <c r="I34" i="14" s="1"/>
  <c r="U35" i="14"/>
  <c r="O36" i="14"/>
  <c r="D38" i="14"/>
  <c r="I38" i="14" s="1"/>
  <c r="U39" i="14"/>
  <c r="O40" i="14"/>
  <c r="U45" i="14"/>
  <c r="O46" i="14"/>
  <c r="D50" i="14"/>
  <c r="I50" i="14" s="1"/>
  <c r="U51" i="14"/>
  <c r="D55" i="14"/>
  <c r="I55" i="14" s="1"/>
  <c r="O55" i="14"/>
  <c r="D56" i="14"/>
  <c r="I56" i="14" s="1"/>
  <c r="U57" i="14"/>
  <c r="U58" i="14"/>
  <c r="U59" i="14"/>
  <c r="O62" i="14"/>
  <c r="D64" i="14"/>
  <c r="I64" i="14" s="1"/>
  <c r="O69" i="14"/>
  <c r="D71" i="14"/>
  <c r="I71" i="14" s="1"/>
  <c r="D33" i="14"/>
  <c r="I33" i="14" s="1"/>
  <c r="O33" i="14"/>
  <c r="D35" i="14"/>
  <c r="I35" i="14" s="1"/>
  <c r="O37" i="14"/>
  <c r="D39" i="14"/>
  <c r="I39" i="14" s="1"/>
  <c r="D44" i="14"/>
  <c r="I44" i="14" s="1"/>
  <c r="O44" i="14"/>
  <c r="D45" i="14"/>
  <c r="I45" i="14" s="1"/>
  <c r="O49" i="14"/>
  <c r="D51" i="14"/>
  <c r="I51" i="14" s="1"/>
  <c r="F56" i="14"/>
  <c r="G55" i="14" s="1"/>
  <c r="D57" i="14"/>
  <c r="I57" i="14" s="1"/>
  <c r="O63" i="14"/>
  <c r="F29" i="30" l="1"/>
  <c r="V29" i="31"/>
  <c r="V28" i="26"/>
  <c r="V27" i="27"/>
  <c r="V28" i="30"/>
  <c r="L24" i="27"/>
  <c r="L9" i="27" s="1"/>
  <c r="V28" i="14"/>
  <c r="L24" i="26"/>
  <c r="L9" i="26" s="1"/>
  <c r="Q36" i="14"/>
  <c r="G24" i="23"/>
  <c r="L16" i="23" s="1"/>
  <c r="C31" i="9" s="1"/>
  <c r="V29" i="24"/>
  <c r="V29" i="27"/>
  <c r="V27" i="31"/>
  <c r="U41" i="31"/>
  <c r="Q36" i="30"/>
  <c r="V28" i="27"/>
  <c r="V25" i="25"/>
  <c r="Q36" i="26"/>
  <c r="P36" i="26"/>
  <c r="V29" i="32"/>
  <c r="P36" i="30"/>
  <c r="L24" i="28"/>
  <c r="L9" i="28" s="1"/>
  <c r="V28" i="32"/>
  <c r="G24" i="32"/>
  <c r="L16" i="32" s="1"/>
  <c r="C44" i="9" s="1"/>
  <c r="G24" i="14"/>
  <c r="Q37" i="29"/>
  <c r="Q36" i="23"/>
  <c r="V27" i="24"/>
  <c r="V28" i="25"/>
  <c r="G24" i="25"/>
  <c r="L16" i="25" s="1"/>
  <c r="C35" i="9" s="1"/>
  <c r="V27" i="26"/>
  <c r="V30" i="26" s="1"/>
  <c r="K70" i="30"/>
  <c r="Q70" i="30" s="1"/>
  <c r="V27" i="30"/>
  <c r="V28" i="28"/>
  <c r="V30" i="28" s="1"/>
  <c r="L24" i="24"/>
  <c r="L9" i="24" s="1"/>
  <c r="F27" i="29"/>
  <c r="V25" i="32"/>
  <c r="V26" i="14"/>
  <c r="V30" i="14" s="1"/>
  <c r="V26" i="23"/>
  <c r="G24" i="24"/>
  <c r="L16" i="24" s="1"/>
  <c r="C32" i="9" s="1"/>
  <c r="V27" i="25"/>
  <c r="F25" i="27"/>
  <c r="G24" i="27" s="1"/>
  <c r="L16" i="27" s="1"/>
  <c r="C37" i="9" s="1"/>
  <c r="N63" i="30"/>
  <c r="P63" i="30" s="1"/>
  <c r="K34" i="31"/>
  <c r="P34" i="31" s="1"/>
  <c r="V27" i="32"/>
  <c r="L24" i="25"/>
  <c r="L9" i="25" s="1"/>
  <c r="P36" i="14"/>
  <c r="V36" i="14"/>
  <c r="L24" i="14"/>
  <c r="L9" i="14" s="1"/>
  <c r="V27" i="23"/>
  <c r="V25" i="24"/>
  <c r="G24" i="26"/>
  <c r="L16" i="26" s="1"/>
  <c r="C36" i="9" s="1"/>
  <c r="V68" i="29"/>
  <c r="K64" i="28"/>
  <c r="V64" i="28" s="1"/>
  <c r="F25" i="29"/>
  <c r="Q36" i="32"/>
  <c r="L24" i="31"/>
  <c r="L9" i="31" s="1"/>
  <c r="V29" i="23"/>
  <c r="L24" i="23"/>
  <c r="L9" i="23" s="1"/>
  <c r="L24" i="30"/>
  <c r="L9" i="30" s="1"/>
  <c r="K68" i="30"/>
  <c r="V68" i="30" s="1"/>
  <c r="V26" i="31"/>
  <c r="K50" i="31"/>
  <c r="V25" i="30"/>
  <c r="V37" i="29"/>
  <c r="G24" i="30"/>
  <c r="L16" i="30" s="1"/>
  <c r="C42" i="9" s="1"/>
  <c r="L24" i="32"/>
  <c r="L9" i="32" s="1"/>
  <c r="L24" i="29"/>
  <c r="L9" i="29" s="1"/>
  <c r="V30" i="29"/>
  <c r="V25" i="27"/>
  <c r="F25" i="31"/>
  <c r="G24" i="31" s="1"/>
  <c r="L16" i="31" s="1"/>
  <c r="C43" i="9" s="1"/>
  <c r="K38" i="31"/>
  <c r="V38" i="31" s="1"/>
  <c r="U41" i="24"/>
  <c r="K63" i="29"/>
  <c r="Q63" i="29" s="1"/>
  <c r="C26" i="9"/>
  <c r="U41" i="29"/>
  <c r="U41" i="26"/>
  <c r="U41" i="32"/>
  <c r="B45" i="9"/>
  <c r="B33" i="9"/>
  <c r="B38" i="9"/>
  <c r="U41" i="23"/>
  <c r="N49" i="29"/>
  <c r="K49" i="29"/>
  <c r="Q49" i="29" s="1"/>
  <c r="U41" i="25"/>
  <c r="K57" i="32"/>
  <c r="N57" i="32"/>
  <c r="K45" i="32"/>
  <c r="N45" i="32"/>
  <c r="N71" i="32"/>
  <c r="K71" i="32"/>
  <c r="N38" i="32"/>
  <c r="K38" i="32"/>
  <c r="N49" i="32"/>
  <c r="K49" i="32"/>
  <c r="V37" i="32"/>
  <c r="Q37" i="32"/>
  <c r="P37" i="32"/>
  <c r="K35" i="32"/>
  <c r="N35" i="32"/>
  <c r="K55" i="32"/>
  <c r="V55" i="32" s="1"/>
  <c r="N55" i="32"/>
  <c r="N70" i="32"/>
  <c r="K70" i="32"/>
  <c r="N63" i="32"/>
  <c r="K63" i="32"/>
  <c r="N62" i="32"/>
  <c r="K62" i="32"/>
  <c r="K51" i="32"/>
  <c r="N51" i="32"/>
  <c r="N44" i="32"/>
  <c r="K44" i="32"/>
  <c r="V44" i="32" s="1"/>
  <c r="N64" i="32"/>
  <c r="K64" i="32"/>
  <c r="N40" i="32"/>
  <c r="K40" i="32"/>
  <c r="K39" i="32"/>
  <c r="N39" i="32"/>
  <c r="N33" i="32"/>
  <c r="K33" i="32"/>
  <c r="N56" i="32"/>
  <c r="K56" i="32"/>
  <c r="V56" i="32" s="1"/>
  <c r="N50" i="32"/>
  <c r="K50" i="32"/>
  <c r="N34" i="32"/>
  <c r="K34" i="32"/>
  <c r="K68" i="32"/>
  <c r="V68" i="32" s="1"/>
  <c r="N68" i="32"/>
  <c r="N69" i="32"/>
  <c r="K69" i="32"/>
  <c r="N46" i="32"/>
  <c r="K46" i="32"/>
  <c r="K35" i="31"/>
  <c r="N35" i="31"/>
  <c r="N69" i="31"/>
  <c r="K69" i="31"/>
  <c r="K49" i="31"/>
  <c r="N49" i="31"/>
  <c r="K68" i="31"/>
  <c r="V68" i="31" s="1"/>
  <c r="N68" i="31"/>
  <c r="K33" i="31"/>
  <c r="N33" i="31"/>
  <c r="K39" i="31"/>
  <c r="N39" i="31"/>
  <c r="K55" i="31"/>
  <c r="V55" i="31" s="1"/>
  <c r="N55" i="31"/>
  <c r="N56" i="31"/>
  <c r="K56" i="31"/>
  <c r="V56" i="31" s="1"/>
  <c r="N46" i="31"/>
  <c r="K46" i="31"/>
  <c r="N64" i="31"/>
  <c r="K64" i="31"/>
  <c r="P36" i="31"/>
  <c r="Q36" i="31"/>
  <c r="N40" i="31"/>
  <c r="K40" i="31"/>
  <c r="K44" i="31"/>
  <c r="V44" i="31" s="1"/>
  <c r="N44" i="31"/>
  <c r="K51" i="31"/>
  <c r="N51" i="31"/>
  <c r="N62" i="31"/>
  <c r="K62" i="31"/>
  <c r="K70" i="31"/>
  <c r="N70" i="31"/>
  <c r="K57" i="31"/>
  <c r="N57" i="31"/>
  <c r="P50" i="31"/>
  <c r="V50" i="31"/>
  <c r="Q50" i="31"/>
  <c r="K63" i="31"/>
  <c r="N63" i="31"/>
  <c r="N71" i="31"/>
  <c r="K71" i="31"/>
  <c r="K45" i="31"/>
  <c r="N45" i="31"/>
  <c r="U30" i="31"/>
  <c r="K35" i="30"/>
  <c r="N35" i="30"/>
  <c r="K45" i="30"/>
  <c r="N45" i="30"/>
  <c r="N71" i="30"/>
  <c r="K71" i="30"/>
  <c r="N56" i="30"/>
  <c r="K56" i="30"/>
  <c r="V56" i="30" s="1"/>
  <c r="N34" i="30"/>
  <c r="K34" i="30"/>
  <c r="K62" i="30"/>
  <c r="N62" i="30"/>
  <c r="K46" i="30"/>
  <c r="N46" i="30"/>
  <c r="K39" i="29"/>
  <c r="N39" i="29"/>
  <c r="N33" i="29"/>
  <c r="K33" i="29"/>
  <c r="N71" i="29"/>
  <c r="K71" i="29"/>
  <c r="L68" i="29" s="1"/>
  <c r="L13" i="29" s="1"/>
  <c r="N56" i="29"/>
  <c r="K56" i="29"/>
  <c r="V56" i="29" s="1"/>
  <c r="N34" i="29"/>
  <c r="K34" i="29"/>
  <c r="N50" i="28"/>
  <c r="K50" i="28"/>
  <c r="N38" i="28"/>
  <c r="K38" i="28"/>
  <c r="P36" i="28"/>
  <c r="Q36" i="28"/>
  <c r="V36" i="28"/>
  <c r="Q70" i="29"/>
  <c r="P70" i="29"/>
  <c r="N56" i="28"/>
  <c r="K56" i="28"/>
  <c r="V56" i="28" s="1"/>
  <c r="N40" i="28"/>
  <c r="K40" i="28"/>
  <c r="N62" i="28"/>
  <c r="K62" i="28"/>
  <c r="K49" i="28"/>
  <c r="N49" i="28"/>
  <c r="N68" i="28"/>
  <c r="K68" i="28"/>
  <c r="V68" i="28" s="1"/>
  <c r="N44" i="28"/>
  <c r="K44" i="28"/>
  <c r="V44" i="28" s="1"/>
  <c r="K51" i="28"/>
  <c r="N51" i="28"/>
  <c r="K45" i="29"/>
  <c r="N45" i="29"/>
  <c r="K46" i="29"/>
  <c r="N46" i="29"/>
  <c r="V63" i="30"/>
  <c r="Q63" i="30"/>
  <c r="K35" i="28"/>
  <c r="N35" i="28"/>
  <c r="K51" i="30"/>
  <c r="N51" i="30"/>
  <c r="N44" i="30"/>
  <c r="K44" i="30"/>
  <c r="V44" i="30" s="1"/>
  <c r="N64" i="30"/>
  <c r="K64" i="30"/>
  <c r="K55" i="30"/>
  <c r="V55" i="30" s="1"/>
  <c r="N55" i="30"/>
  <c r="N38" i="30"/>
  <c r="K38" i="30"/>
  <c r="K69" i="30"/>
  <c r="N69" i="30"/>
  <c r="K57" i="29"/>
  <c r="N57" i="29"/>
  <c r="K35" i="29"/>
  <c r="N35" i="29"/>
  <c r="N64" i="29"/>
  <c r="K64" i="29"/>
  <c r="K55" i="29"/>
  <c r="V55" i="29" s="1"/>
  <c r="N55" i="29"/>
  <c r="N38" i="29"/>
  <c r="K38" i="29"/>
  <c r="K40" i="29"/>
  <c r="N40" i="29"/>
  <c r="U41" i="30"/>
  <c r="N34" i="28"/>
  <c r="K34" i="28"/>
  <c r="N69" i="28"/>
  <c r="K69" i="28"/>
  <c r="K45" i="28"/>
  <c r="N45" i="28"/>
  <c r="G24" i="28"/>
  <c r="L16" i="28" s="1"/>
  <c r="C40" i="9" s="1"/>
  <c r="K57" i="30"/>
  <c r="N57" i="30"/>
  <c r="K40" i="30"/>
  <c r="N40" i="30"/>
  <c r="K62" i="29"/>
  <c r="N62" i="29"/>
  <c r="K57" i="28"/>
  <c r="N57" i="28"/>
  <c r="K39" i="30"/>
  <c r="N39" i="30"/>
  <c r="N33" i="30"/>
  <c r="K33" i="30"/>
  <c r="N50" i="30"/>
  <c r="K50" i="30"/>
  <c r="P37" i="30"/>
  <c r="V37" i="30"/>
  <c r="Q37" i="30"/>
  <c r="K51" i="29"/>
  <c r="N51" i="29"/>
  <c r="N44" i="29"/>
  <c r="K44" i="29"/>
  <c r="V44" i="29" s="1"/>
  <c r="N50" i="29"/>
  <c r="K50" i="29"/>
  <c r="K69" i="29"/>
  <c r="N69" i="29"/>
  <c r="U68" i="30"/>
  <c r="U72" i="30" s="1"/>
  <c r="Q68" i="29"/>
  <c r="P68" i="29"/>
  <c r="P49" i="30"/>
  <c r="V49" i="30"/>
  <c r="Q49" i="30"/>
  <c r="P71" i="28"/>
  <c r="Q71" i="28"/>
  <c r="V71" i="28"/>
  <c r="K55" i="28"/>
  <c r="V55" i="28" s="1"/>
  <c r="N55" i="28"/>
  <c r="N46" i="28"/>
  <c r="K46" i="28"/>
  <c r="K63" i="28"/>
  <c r="N63" i="28"/>
  <c r="N33" i="28"/>
  <c r="K33" i="28"/>
  <c r="K39" i="28"/>
  <c r="N39" i="28"/>
  <c r="K70" i="28"/>
  <c r="N70" i="28"/>
  <c r="K51" i="27"/>
  <c r="N51" i="27"/>
  <c r="N44" i="27"/>
  <c r="K44" i="27"/>
  <c r="V44" i="27" s="1"/>
  <c r="N64" i="27"/>
  <c r="K64" i="27"/>
  <c r="N56" i="27"/>
  <c r="K56" i="27"/>
  <c r="V56" i="27" s="1"/>
  <c r="N50" i="27"/>
  <c r="K50" i="27"/>
  <c r="N49" i="27"/>
  <c r="K49" i="27"/>
  <c r="K39" i="27"/>
  <c r="N39" i="27"/>
  <c r="N33" i="27"/>
  <c r="K33" i="27"/>
  <c r="N38" i="27"/>
  <c r="K38" i="27"/>
  <c r="N70" i="27"/>
  <c r="K70" i="27"/>
  <c r="N63" i="27"/>
  <c r="K63" i="27"/>
  <c r="P36" i="27"/>
  <c r="Q36" i="27"/>
  <c r="V37" i="27"/>
  <c r="Q37" i="27"/>
  <c r="P37" i="27"/>
  <c r="K57" i="27"/>
  <c r="N57" i="27"/>
  <c r="K45" i="27"/>
  <c r="N45" i="27"/>
  <c r="N71" i="27"/>
  <c r="K71" i="27"/>
  <c r="K55" i="27"/>
  <c r="V55" i="27" s="1"/>
  <c r="N55" i="27"/>
  <c r="N62" i="27"/>
  <c r="K62" i="27"/>
  <c r="N40" i="27"/>
  <c r="K40" i="27"/>
  <c r="K35" i="27"/>
  <c r="N35" i="27"/>
  <c r="N34" i="27"/>
  <c r="K34" i="27"/>
  <c r="K68" i="27"/>
  <c r="V68" i="27" s="1"/>
  <c r="N68" i="27"/>
  <c r="N69" i="27"/>
  <c r="K69" i="27"/>
  <c r="N46" i="27"/>
  <c r="K46" i="27"/>
  <c r="K57" i="26"/>
  <c r="N57" i="26"/>
  <c r="K45" i="26"/>
  <c r="N45" i="26"/>
  <c r="N71" i="26"/>
  <c r="K71" i="26"/>
  <c r="N38" i="26"/>
  <c r="K38" i="26"/>
  <c r="N49" i="26"/>
  <c r="K49" i="26"/>
  <c r="K35" i="26"/>
  <c r="N35" i="26"/>
  <c r="K55" i="26"/>
  <c r="V55" i="26" s="1"/>
  <c r="N55" i="26"/>
  <c r="N70" i="26"/>
  <c r="K70" i="26"/>
  <c r="N63" i="26"/>
  <c r="K63" i="26"/>
  <c r="N62" i="26"/>
  <c r="K62" i="26"/>
  <c r="V37" i="26"/>
  <c r="Q37" i="26"/>
  <c r="P37" i="26"/>
  <c r="K51" i="26"/>
  <c r="N51" i="26"/>
  <c r="N44" i="26"/>
  <c r="K44" i="26"/>
  <c r="V44" i="26" s="1"/>
  <c r="N64" i="26"/>
  <c r="K64" i="26"/>
  <c r="N40" i="26"/>
  <c r="K40" i="26"/>
  <c r="K39" i="26"/>
  <c r="N39" i="26"/>
  <c r="N33" i="26"/>
  <c r="K33" i="26"/>
  <c r="N56" i="26"/>
  <c r="K56" i="26"/>
  <c r="V56" i="26" s="1"/>
  <c r="N50" i="26"/>
  <c r="K50" i="26"/>
  <c r="N34" i="26"/>
  <c r="K34" i="26"/>
  <c r="K68" i="26"/>
  <c r="V68" i="26" s="1"/>
  <c r="N68" i="26"/>
  <c r="N69" i="26"/>
  <c r="K69" i="26"/>
  <c r="N46" i="26"/>
  <c r="K46" i="26"/>
  <c r="K35" i="25"/>
  <c r="N35" i="25"/>
  <c r="N56" i="25"/>
  <c r="K56" i="25"/>
  <c r="V56" i="25" s="1"/>
  <c r="N50" i="25"/>
  <c r="K50" i="25"/>
  <c r="N34" i="25"/>
  <c r="K34" i="25"/>
  <c r="K68" i="25"/>
  <c r="V68" i="25" s="1"/>
  <c r="N68" i="25"/>
  <c r="N62" i="25"/>
  <c r="K62" i="25"/>
  <c r="P36" i="25"/>
  <c r="Q36" i="25"/>
  <c r="V37" i="25"/>
  <c r="Q37" i="25"/>
  <c r="P37" i="25"/>
  <c r="K51" i="25"/>
  <c r="N51" i="25"/>
  <c r="N44" i="25"/>
  <c r="K44" i="25"/>
  <c r="V44" i="25" s="1"/>
  <c r="N64" i="25"/>
  <c r="K64" i="25"/>
  <c r="N38" i="25"/>
  <c r="K38" i="25"/>
  <c r="N40" i="25"/>
  <c r="K40" i="25"/>
  <c r="K39" i="25"/>
  <c r="N39" i="25"/>
  <c r="N33" i="25"/>
  <c r="K33" i="25"/>
  <c r="K55" i="25"/>
  <c r="V55" i="25" s="1"/>
  <c r="N55" i="25"/>
  <c r="N70" i="25"/>
  <c r="K70" i="25"/>
  <c r="N63" i="25"/>
  <c r="K63" i="25"/>
  <c r="N69" i="25"/>
  <c r="K69" i="25"/>
  <c r="N46" i="25"/>
  <c r="K46" i="25"/>
  <c r="K57" i="25"/>
  <c r="N57" i="25"/>
  <c r="K45" i="25"/>
  <c r="N45" i="25"/>
  <c r="N71" i="25"/>
  <c r="K71" i="25"/>
  <c r="N49" i="25"/>
  <c r="K49" i="25"/>
  <c r="V36" i="25"/>
  <c r="K39" i="24"/>
  <c r="N39" i="24"/>
  <c r="N33" i="24"/>
  <c r="K33" i="24"/>
  <c r="N56" i="24"/>
  <c r="K56" i="24"/>
  <c r="V56" i="24" s="1"/>
  <c r="N50" i="24"/>
  <c r="K50" i="24"/>
  <c r="N34" i="24"/>
  <c r="K34" i="24"/>
  <c r="K68" i="24"/>
  <c r="V68" i="24" s="1"/>
  <c r="N68" i="24"/>
  <c r="N69" i="24"/>
  <c r="K69" i="24"/>
  <c r="N46" i="24"/>
  <c r="K46" i="24"/>
  <c r="K57" i="24"/>
  <c r="N57" i="24"/>
  <c r="K45" i="24"/>
  <c r="N45" i="24"/>
  <c r="N71" i="24"/>
  <c r="K71" i="24"/>
  <c r="N38" i="24"/>
  <c r="K38" i="24"/>
  <c r="N49" i="24"/>
  <c r="K49" i="24"/>
  <c r="K35" i="24"/>
  <c r="N35" i="24"/>
  <c r="K55" i="24"/>
  <c r="V55" i="24" s="1"/>
  <c r="N55" i="24"/>
  <c r="N70" i="24"/>
  <c r="K70" i="24"/>
  <c r="N63" i="24"/>
  <c r="K63" i="24"/>
  <c r="N62" i="24"/>
  <c r="K62" i="24"/>
  <c r="P36" i="24"/>
  <c r="Q36" i="24"/>
  <c r="K51" i="24"/>
  <c r="N51" i="24"/>
  <c r="N44" i="24"/>
  <c r="K44" i="24"/>
  <c r="V44" i="24" s="1"/>
  <c r="N64" i="24"/>
  <c r="K64" i="24"/>
  <c r="N40" i="24"/>
  <c r="K40" i="24"/>
  <c r="V37" i="24"/>
  <c r="Q37" i="24"/>
  <c r="P37" i="24"/>
  <c r="K35" i="23"/>
  <c r="N35" i="23"/>
  <c r="K55" i="23"/>
  <c r="V55" i="23" s="1"/>
  <c r="N55" i="23"/>
  <c r="N70" i="23"/>
  <c r="K70" i="23"/>
  <c r="N63" i="23"/>
  <c r="K63" i="23"/>
  <c r="V37" i="23"/>
  <c r="Q37" i="23"/>
  <c r="P37" i="23"/>
  <c r="K51" i="23"/>
  <c r="N51" i="23"/>
  <c r="N44" i="23"/>
  <c r="K44" i="23"/>
  <c r="V44" i="23" s="1"/>
  <c r="N64" i="23"/>
  <c r="K64" i="23"/>
  <c r="N62" i="23"/>
  <c r="K62" i="23"/>
  <c r="K39" i="23"/>
  <c r="N39" i="23"/>
  <c r="N33" i="23"/>
  <c r="K33" i="23"/>
  <c r="N56" i="23"/>
  <c r="K56" i="23"/>
  <c r="V56" i="23" s="1"/>
  <c r="N50" i="23"/>
  <c r="K50" i="23"/>
  <c r="N34" i="23"/>
  <c r="K34" i="23"/>
  <c r="K68" i="23"/>
  <c r="V68" i="23" s="1"/>
  <c r="N68" i="23"/>
  <c r="N69" i="23"/>
  <c r="K69" i="23"/>
  <c r="N40" i="23"/>
  <c r="K40" i="23"/>
  <c r="K57" i="23"/>
  <c r="N57" i="23"/>
  <c r="K45" i="23"/>
  <c r="N45" i="23"/>
  <c r="N71" i="23"/>
  <c r="K71" i="23"/>
  <c r="N38" i="23"/>
  <c r="K38" i="23"/>
  <c r="N49" i="23"/>
  <c r="K49" i="23"/>
  <c r="N46" i="23"/>
  <c r="K46" i="23"/>
  <c r="U41" i="14"/>
  <c r="K39" i="14"/>
  <c r="N39" i="14"/>
  <c r="N33" i="14"/>
  <c r="K33" i="14"/>
  <c r="N56" i="14"/>
  <c r="K56" i="14"/>
  <c r="V56" i="14" s="1"/>
  <c r="N50" i="14"/>
  <c r="K50" i="14"/>
  <c r="N34" i="14"/>
  <c r="K34" i="14"/>
  <c r="K68" i="14"/>
  <c r="V68" i="14" s="1"/>
  <c r="N68" i="14"/>
  <c r="N69" i="14"/>
  <c r="K69" i="14"/>
  <c r="N46" i="14"/>
  <c r="K46" i="14"/>
  <c r="K57" i="14"/>
  <c r="N57" i="14"/>
  <c r="K45" i="14"/>
  <c r="N45" i="14"/>
  <c r="N71" i="14"/>
  <c r="K71" i="14"/>
  <c r="N38" i="14"/>
  <c r="K38" i="14"/>
  <c r="N49" i="14"/>
  <c r="K49" i="14"/>
  <c r="K35" i="14"/>
  <c r="N35" i="14"/>
  <c r="K55" i="14"/>
  <c r="V55" i="14" s="1"/>
  <c r="N55" i="14"/>
  <c r="N70" i="14"/>
  <c r="K70" i="14"/>
  <c r="N63" i="14"/>
  <c r="K63" i="14"/>
  <c r="N62" i="14"/>
  <c r="K62" i="14"/>
  <c r="K51" i="14"/>
  <c r="N51" i="14"/>
  <c r="N44" i="14"/>
  <c r="K44" i="14"/>
  <c r="V44" i="14" s="1"/>
  <c r="N64" i="14"/>
  <c r="K64" i="14"/>
  <c r="N40" i="14"/>
  <c r="K40" i="14"/>
  <c r="V37" i="14"/>
  <c r="Q37" i="14"/>
  <c r="P37" i="14"/>
  <c r="L16" i="14"/>
  <c r="C30" i="9" s="1"/>
  <c r="C27" i="9"/>
  <c r="Q64" i="28" l="1"/>
  <c r="V63" i="29"/>
  <c r="V30" i="25"/>
  <c r="V30" i="31"/>
  <c r="V30" i="27"/>
  <c r="P38" i="31"/>
  <c r="V30" i="23"/>
  <c r="V30" i="32"/>
  <c r="V70" i="30"/>
  <c r="P70" i="30"/>
  <c r="P68" i="30"/>
  <c r="Q34" i="31"/>
  <c r="V30" i="30"/>
  <c r="C33" i="9"/>
  <c r="P64" i="28"/>
  <c r="V34" i="31"/>
  <c r="Q68" i="30"/>
  <c r="L68" i="30"/>
  <c r="L13" i="30" s="1"/>
  <c r="Q38" i="31"/>
  <c r="G24" i="29"/>
  <c r="L16" i="29" s="1"/>
  <c r="C41" i="9" s="1"/>
  <c r="C45" i="9" s="1"/>
  <c r="V30" i="24"/>
  <c r="P63" i="29"/>
  <c r="C38" i="9"/>
  <c r="B47" i="9"/>
  <c r="P49" i="29"/>
  <c r="V49" i="29"/>
  <c r="P46" i="32"/>
  <c r="Q46" i="32"/>
  <c r="V46" i="32"/>
  <c r="Q50" i="32"/>
  <c r="P50" i="32"/>
  <c r="V50" i="32"/>
  <c r="V33" i="32"/>
  <c r="Q33" i="32"/>
  <c r="L33" i="32"/>
  <c r="L10" i="32" s="1"/>
  <c r="P33" i="32"/>
  <c r="P40" i="32"/>
  <c r="Q40" i="32"/>
  <c r="V40" i="32"/>
  <c r="Q44" i="32"/>
  <c r="L44" i="32"/>
  <c r="L11" i="32" s="1"/>
  <c r="P44" i="32"/>
  <c r="U44" i="32"/>
  <c r="U52" i="32" s="1"/>
  <c r="P62" i="32"/>
  <c r="V62" i="32"/>
  <c r="Q62" i="32"/>
  <c r="Q70" i="32"/>
  <c r="P70" i="32"/>
  <c r="V70" i="32"/>
  <c r="Q38" i="32"/>
  <c r="P38" i="32"/>
  <c r="V38" i="32"/>
  <c r="Q68" i="32"/>
  <c r="L68" i="32"/>
  <c r="L13" i="32" s="1"/>
  <c r="U68" i="32"/>
  <c r="U72" i="32" s="1"/>
  <c r="P68" i="32"/>
  <c r="Q35" i="32"/>
  <c r="P35" i="32"/>
  <c r="V35" i="32"/>
  <c r="Q45" i="32"/>
  <c r="P45" i="32"/>
  <c r="V45" i="32"/>
  <c r="P69" i="32"/>
  <c r="V69" i="32"/>
  <c r="Q69" i="32"/>
  <c r="Q34" i="32"/>
  <c r="P34" i="32"/>
  <c r="V34" i="32"/>
  <c r="Q56" i="32"/>
  <c r="U56" i="32"/>
  <c r="P56" i="32"/>
  <c r="Q64" i="32"/>
  <c r="P64" i="32"/>
  <c r="V64" i="32"/>
  <c r="Q63" i="32"/>
  <c r="P63" i="32"/>
  <c r="V63" i="32"/>
  <c r="V49" i="32"/>
  <c r="Q49" i="32"/>
  <c r="P49" i="32"/>
  <c r="Q71" i="32"/>
  <c r="P71" i="32"/>
  <c r="V71" i="32"/>
  <c r="Q39" i="32"/>
  <c r="P39" i="32"/>
  <c r="V39" i="32"/>
  <c r="Q51" i="32"/>
  <c r="P51" i="32"/>
  <c r="V51" i="32"/>
  <c r="P55" i="32"/>
  <c r="Q55" i="32"/>
  <c r="L55" i="32"/>
  <c r="L12" i="32" s="1"/>
  <c r="U55" i="32"/>
  <c r="Q57" i="32"/>
  <c r="P57" i="32"/>
  <c r="V57" i="32"/>
  <c r="Q68" i="31"/>
  <c r="L68" i="31"/>
  <c r="L13" i="31" s="1"/>
  <c r="U68" i="31"/>
  <c r="U72" i="31" s="1"/>
  <c r="P68" i="31"/>
  <c r="Q44" i="31"/>
  <c r="L44" i="31"/>
  <c r="L11" i="31" s="1"/>
  <c r="P44" i="31"/>
  <c r="U44" i="31"/>
  <c r="U52" i="31" s="1"/>
  <c r="Q64" i="31"/>
  <c r="P64" i="31"/>
  <c r="V64" i="31"/>
  <c r="U56" i="31"/>
  <c r="P56" i="31"/>
  <c r="Q56" i="31"/>
  <c r="P69" i="31"/>
  <c r="Q69" i="31"/>
  <c r="V69" i="31"/>
  <c r="Q39" i="31"/>
  <c r="P39" i="31"/>
  <c r="V39" i="31"/>
  <c r="Q45" i="31"/>
  <c r="P45" i="31"/>
  <c r="V45" i="31"/>
  <c r="Q63" i="31"/>
  <c r="P63" i="31"/>
  <c r="V63" i="31"/>
  <c r="P62" i="31"/>
  <c r="Q62" i="31"/>
  <c r="V62" i="31"/>
  <c r="Q51" i="31"/>
  <c r="P51" i="31"/>
  <c r="V51" i="31"/>
  <c r="P46" i="31"/>
  <c r="Q46" i="31"/>
  <c r="V46" i="31"/>
  <c r="Q70" i="31"/>
  <c r="P70" i="31"/>
  <c r="V70" i="31"/>
  <c r="P40" i="31"/>
  <c r="Q40" i="31"/>
  <c r="V40" i="31"/>
  <c r="P71" i="31"/>
  <c r="V71" i="31"/>
  <c r="Q71" i="31"/>
  <c r="Q57" i="31"/>
  <c r="P57" i="31"/>
  <c r="V57" i="31"/>
  <c r="P55" i="31"/>
  <c r="Q55" i="31"/>
  <c r="L55" i="31"/>
  <c r="L12" i="31" s="1"/>
  <c r="U55" i="31"/>
  <c r="V33" i="31"/>
  <c r="Q33" i="31"/>
  <c r="L33" i="31"/>
  <c r="L10" i="31" s="1"/>
  <c r="L14" i="31" s="1"/>
  <c r="P33" i="31"/>
  <c r="V49" i="31"/>
  <c r="Q49" i="31"/>
  <c r="P49" i="31"/>
  <c r="Q35" i="31"/>
  <c r="P35" i="31"/>
  <c r="V35" i="31"/>
  <c r="P55" i="28"/>
  <c r="Q55" i="28"/>
  <c r="L55" i="28"/>
  <c r="L12" i="28" s="1"/>
  <c r="U55" i="28"/>
  <c r="Q70" i="28"/>
  <c r="P70" i="28"/>
  <c r="V70" i="28"/>
  <c r="Q51" i="29"/>
  <c r="P51" i="29"/>
  <c r="V51" i="29"/>
  <c r="Q50" i="30"/>
  <c r="P50" i="30"/>
  <c r="V50" i="30"/>
  <c r="Q45" i="28"/>
  <c r="P45" i="28"/>
  <c r="V45" i="28"/>
  <c r="P40" i="29"/>
  <c r="V40" i="29"/>
  <c r="Q40" i="29"/>
  <c r="Q38" i="29"/>
  <c r="P38" i="29"/>
  <c r="V38" i="29"/>
  <c r="Q64" i="29"/>
  <c r="P64" i="29"/>
  <c r="V64" i="29"/>
  <c r="Q38" i="30"/>
  <c r="P38" i="30"/>
  <c r="V38" i="30"/>
  <c r="Q64" i="30"/>
  <c r="P64" i="30"/>
  <c r="V64" i="30"/>
  <c r="Q44" i="28"/>
  <c r="L44" i="28"/>
  <c r="L11" i="28" s="1"/>
  <c r="U44" i="28"/>
  <c r="U52" i="28" s="1"/>
  <c r="P44" i="28"/>
  <c r="P40" i="28"/>
  <c r="Q40" i="28"/>
  <c r="V40" i="28"/>
  <c r="Q39" i="29"/>
  <c r="P39" i="29"/>
  <c r="V39" i="29"/>
  <c r="P62" i="30"/>
  <c r="V62" i="30"/>
  <c r="Q62" i="30"/>
  <c r="Q45" i="30"/>
  <c r="P45" i="30"/>
  <c r="V45" i="30"/>
  <c r="Q39" i="28"/>
  <c r="P39" i="28"/>
  <c r="V39" i="28"/>
  <c r="U44" i="30"/>
  <c r="U52" i="30" s="1"/>
  <c r="P44" i="30"/>
  <c r="Q44" i="30"/>
  <c r="L44" i="30"/>
  <c r="L11" i="30" s="1"/>
  <c r="P62" i="28"/>
  <c r="Q62" i="28"/>
  <c r="V62" i="28"/>
  <c r="U44" i="29"/>
  <c r="U52" i="29" s="1"/>
  <c r="P44" i="29"/>
  <c r="Q44" i="29"/>
  <c r="L44" i="29"/>
  <c r="L11" i="29" s="1"/>
  <c r="Q39" i="30"/>
  <c r="P39" i="30"/>
  <c r="V39" i="30"/>
  <c r="P62" i="29"/>
  <c r="V62" i="29"/>
  <c r="Q62" i="29"/>
  <c r="Q57" i="30"/>
  <c r="P57" i="30"/>
  <c r="V57" i="30"/>
  <c r="P69" i="28"/>
  <c r="Q69" i="28"/>
  <c r="V69" i="28"/>
  <c r="Q57" i="29"/>
  <c r="P57" i="29"/>
  <c r="V57" i="29"/>
  <c r="Q51" i="30"/>
  <c r="P51" i="30"/>
  <c r="V51" i="30"/>
  <c r="Q45" i="29"/>
  <c r="P45" i="29"/>
  <c r="V45" i="29"/>
  <c r="V49" i="28"/>
  <c r="Q49" i="28"/>
  <c r="P49" i="28"/>
  <c r="P50" i="28"/>
  <c r="Q50" i="28"/>
  <c r="V50" i="28"/>
  <c r="Q56" i="29"/>
  <c r="P56" i="29"/>
  <c r="U56" i="29"/>
  <c r="P33" i="29"/>
  <c r="V33" i="29"/>
  <c r="Q33" i="29"/>
  <c r="L33" i="29"/>
  <c r="L10" i="29" s="1"/>
  <c r="Q34" i="30"/>
  <c r="P34" i="30"/>
  <c r="V34" i="30"/>
  <c r="Q71" i="30"/>
  <c r="P71" i="30"/>
  <c r="V71" i="30"/>
  <c r="Q63" i="28"/>
  <c r="P63" i="28"/>
  <c r="V63" i="28"/>
  <c r="P69" i="29"/>
  <c r="V69" i="29"/>
  <c r="Q69" i="29"/>
  <c r="P33" i="30"/>
  <c r="L33" i="30"/>
  <c r="L10" i="30" s="1"/>
  <c r="V33" i="30"/>
  <c r="Q33" i="30"/>
  <c r="Q68" i="28"/>
  <c r="L68" i="28"/>
  <c r="L13" i="28" s="1"/>
  <c r="P68" i="28"/>
  <c r="U68" i="28"/>
  <c r="U72" i="28" s="1"/>
  <c r="P56" i="28"/>
  <c r="Q56" i="28"/>
  <c r="U56" i="28"/>
  <c r="P46" i="30"/>
  <c r="V46" i="30"/>
  <c r="Q46" i="30"/>
  <c r="V33" i="28"/>
  <c r="P33" i="28"/>
  <c r="L33" i="28"/>
  <c r="L10" i="28" s="1"/>
  <c r="Q33" i="28"/>
  <c r="P46" i="28"/>
  <c r="Q46" i="28"/>
  <c r="V46" i="28"/>
  <c r="Q50" i="29"/>
  <c r="P50" i="29"/>
  <c r="V50" i="29"/>
  <c r="Q57" i="28"/>
  <c r="P57" i="28"/>
  <c r="V57" i="28"/>
  <c r="P40" i="30"/>
  <c r="V40" i="30"/>
  <c r="Q40" i="30"/>
  <c r="P34" i="28"/>
  <c r="Q34" i="28"/>
  <c r="V34" i="28"/>
  <c r="P55" i="29"/>
  <c r="Q55" i="29"/>
  <c r="L55" i="29"/>
  <c r="L12" i="29" s="1"/>
  <c r="U55" i="29"/>
  <c r="Q35" i="29"/>
  <c r="P35" i="29"/>
  <c r="V35" i="29"/>
  <c r="P69" i="30"/>
  <c r="V69" i="30"/>
  <c r="Q69" i="30"/>
  <c r="P55" i="30"/>
  <c r="Q55" i="30"/>
  <c r="L55" i="30"/>
  <c r="L12" i="30" s="1"/>
  <c r="U55" i="30"/>
  <c r="Q35" i="28"/>
  <c r="P35" i="28"/>
  <c r="V35" i="28"/>
  <c r="P46" i="29"/>
  <c r="V46" i="29"/>
  <c r="Q46" i="29"/>
  <c r="Q51" i="28"/>
  <c r="P51" i="28"/>
  <c r="V51" i="28"/>
  <c r="P38" i="28"/>
  <c r="Q38" i="28"/>
  <c r="V38" i="28"/>
  <c r="Q34" i="29"/>
  <c r="P34" i="29"/>
  <c r="V34" i="29"/>
  <c r="P71" i="29"/>
  <c r="V71" i="29"/>
  <c r="Q71" i="29"/>
  <c r="Q56" i="30"/>
  <c r="U56" i="30"/>
  <c r="P56" i="30"/>
  <c r="Q35" i="30"/>
  <c r="P35" i="30"/>
  <c r="V35" i="30"/>
  <c r="P69" i="27"/>
  <c r="V69" i="27"/>
  <c r="Q69" i="27"/>
  <c r="P40" i="27"/>
  <c r="Q40" i="27"/>
  <c r="V40" i="27"/>
  <c r="Q57" i="27"/>
  <c r="P57" i="27"/>
  <c r="V57" i="27"/>
  <c r="Q39" i="27"/>
  <c r="P39" i="27"/>
  <c r="V39" i="27"/>
  <c r="Q68" i="27"/>
  <c r="L68" i="27"/>
  <c r="L13" i="27" s="1"/>
  <c r="U68" i="27"/>
  <c r="U72" i="27" s="1"/>
  <c r="P68" i="27"/>
  <c r="Q35" i="27"/>
  <c r="P35" i="27"/>
  <c r="V35" i="27"/>
  <c r="P62" i="27"/>
  <c r="Q62" i="27"/>
  <c r="V62" i="27"/>
  <c r="Q71" i="27"/>
  <c r="P71" i="27"/>
  <c r="V71" i="27"/>
  <c r="Q63" i="27"/>
  <c r="P63" i="27"/>
  <c r="V63" i="27"/>
  <c r="V38" i="27"/>
  <c r="Q38" i="27"/>
  <c r="P38" i="27"/>
  <c r="V49" i="27"/>
  <c r="Q49" i="27"/>
  <c r="P49" i="27"/>
  <c r="Q56" i="27"/>
  <c r="U56" i="27"/>
  <c r="P56" i="27"/>
  <c r="Q44" i="27"/>
  <c r="L44" i="27"/>
  <c r="L11" i="27" s="1"/>
  <c r="P44" i="27"/>
  <c r="U44" i="27"/>
  <c r="U52" i="27" s="1"/>
  <c r="V34" i="27"/>
  <c r="Q34" i="27"/>
  <c r="P34" i="27"/>
  <c r="Q70" i="27"/>
  <c r="P70" i="27"/>
  <c r="V70" i="27"/>
  <c r="V33" i="27"/>
  <c r="Q33" i="27"/>
  <c r="L33" i="27"/>
  <c r="L10" i="27" s="1"/>
  <c r="P33" i="27"/>
  <c r="Q50" i="27"/>
  <c r="P50" i="27"/>
  <c r="V50" i="27"/>
  <c r="Q64" i="27"/>
  <c r="P64" i="27"/>
  <c r="V64" i="27"/>
  <c r="P46" i="27"/>
  <c r="Q46" i="27"/>
  <c r="V46" i="27"/>
  <c r="P55" i="27"/>
  <c r="Q55" i="27"/>
  <c r="L55" i="27"/>
  <c r="L12" i="27" s="1"/>
  <c r="U55" i="27"/>
  <c r="U65" i="27" s="1"/>
  <c r="Q45" i="27"/>
  <c r="P45" i="27"/>
  <c r="V45" i="27"/>
  <c r="Q51" i="27"/>
  <c r="P51" i="27"/>
  <c r="V51" i="27"/>
  <c r="Q68" i="26"/>
  <c r="L68" i="26"/>
  <c r="L13" i="26" s="1"/>
  <c r="U68" i="26"/>
  <c r="U72" i="26" s="1"/>
  <c r="P68" i="26"/>
  <c r="Q35" i="26"/>
  <c r="P35" i="26"/>
  <c r="V35" i="26"/>
  <c r="Q38" i="26"/>
  <c r="P38" i="26"/>
  <c r="V38" i="26"/>
  <c r="P69" i="26"/>
  <c r="V69" i="26"/>
  <c r="Q69" i="26"/>
  <c r="Q34" i="26"/>
  <c r="P34" i="26"/>
  <c r="V34" i="26"/>
  <c r="Q56" i="26"/>
  <c r="U56" i="26"/>
  <c r="P56" i="26"/>
  <c r="Q64" i="26"/>
  <c r="P64" i="26"/>
  <c r="V64" i="26"/>
  <c r="Q63" i="26"/>
  <c r="P63" i="26"/>
  <c r="V63" i="26"/>
  <c r="Q45" i="26"/>
  <c r="P45" i="26"/>
  <c r="V45" i="26"/>
  <c r="Q39" i="26"/>
  <c r="P39" i="26"/>
  <c r="V39" i="26"/>
  <c r="Q51" i="26"/>
  <c r="P51" i="26"/>
  <c r="V51" i="26"/>
  <c r="P55" i="26"/>
  <c r="Q55" i="26"/>
  <c r="L55" i="26"/>
  <c r="L12" i="26" s="1"/>
  <c r="U55" i="26"/>
  <c r="U65" i="26" s="1"/>
  <c r="V49" i="26"/>
  <c r="Q49" i="26"/>
  <c r="P49" i="26"/>
  <c r="Q71" i="26"/>
  <c r="P71" i="26"/>
  <c r="V71" i="26"/>
  <c r="P46" i="26"/>
  <c r="Q46" i="26"/>
  <c r="V46" i="26"/>
  <c r="Q50" i="26"/>
  <c r="P50" i="26"/>
  <c r="V50" i="26"/>
  <c r="V33" i="26"/>
  <c r="Q33" i="26"/>
  <c r="L33" i="26"/>
  <c r="L10" i="26" s="1"/>
  <c r="P33" i="26"/>
  <c r="P40" i="26"/>
  <c r="Q40" i="26"/>
  <c r="V40" i="26"/>
  <c r="Q44" i="26"/>
  <c r="L44" i="26"/>
  <c r="L11" i="26" s="1"/>
  <c r="P44" i="26"/>
  <c r="U44" i="26"/>
  <c r="U52" i="26" s="1"/>
  <c r="P62" i="26"/>
  <c r="V62" i="26"/>
  <c r="Q62" i="26"/>
  <c r="Q70" i="26"/>
  <c r="P70" i="26"/>
  <c r="V70" i="26"/>
  <c r="Q57" i="26"/>
  <c r="P57" i="26"/>
  <c r="V57" i="26"/>
  <c r="Q57" i="25"/>
  <c r="P57" i="25"/>
  <c r="V57" i="25"/>
  <c r="P40" i="25"/>
  <c r="Q40" i="25"/>
  <c r="V40" i="25"/>
  <c r="Q64" i="25"/>
  <c r="P64" i="25"/>
  <c r="V64" i="25"/>
  <c r="P62" i="25"/>
  <c r="V62" i="25"/>
  <c r="Q62" i="25"/>
  <c r="Q34" i="25"/>
  <c r="P34" i="25"/>
  <c r="V34" i="25"/>
  <c r="Q56" i="25"/>
  <c r="P56" i="25"/>
  <c r="U56" i="25"/>
  <c r="V49" i="25"/>
  <c r="Q49" i="25"/>
  <c r="P49" i="25"/>
  <c r="P46" i="25"/>
  <c r="Q46" i="25"/>
  <c r="V46" i="25"/>
  <c r="Q63" i="25"/>
  <c r="P63" i="25"/>
  <c r="V63" i="25"/>
  <c r="Q51" i="25"/>
  <c r="P51" i="25"/>
  <c r="V51" i="25"/>
  <c r="Q45" i="25"/>
  <c r="P45" i="25"/>
  <c r="V45" i="25"/>
  <c r="P55" i="25"/>
  <c r="Q55" i="25"/>
  <c r="L55" i="25"/>
  <c r="L12" i="25" s="1"/>
  <c r="U55" i="25"/>
  <c r="Q39" i="25"/>
  <c r="P39" i="25"/>
  <c r="V39" i="25"/>
  <c r="Q38" i="25"/>
  <c r="P38" i="25"/>
  <c r="V38" i="25"/>
  <c r="Q44" i="25"/>
  <c r="L44" i="25"/>
  <c r="L11" i="25" s="1"/>
  <c r="P44" i="25"/>
  <c r="U44" i="25"/>
  <c r="U52" i="25" s="1"/>
  <c r="Q50" i="25"/>
  <c r="P50" i="25"/>
  <c r="V50" i="25"/>
  <c r="Q71" i="25"/>
  <c r="P71" i="25"/>
  <c r="V71" i="25"/>
  <c r="P69" i="25"/>
  <c r="V69" i="25"/>
  <c r="Q69" i="25"/>
  <c r="Q70" i="25"/>
  <c r="P70" i="25"/>
  <c r="V70" i="25"/>
  <c r="V33" i="25"/>
  <c r="Q33" i="25"/>
  <c r="L33" i="25"/>
  <c r="L10" i="25" s="1"/>
  <c r="P33" i="25"/>
  <c r="Q68" i="25"/>
  <c r="L68" i="25"/>
  <c r="L13" i="25" s="1"/>
  <c r="U68" i="25"/>
  <c r="U72" i="25" s="1"/>
  <c r="P68" i="25"/>
  <c r="Q35" i="25"/>
  <c r="P35" i="25"/>
  <c r="V35" i="25"/>
  <c r="P40" i="24"/>
  <c r="Q40" i="24"/>
  <c r="V40" i="24"/>
  <c r="Q44" i="24"/>
  <c r="L44" i="24"/>
  <c r="L11" i="24" s="1"/>
  <c r="U44" i="24"/>
  <c r="U52" i="24" s="1"/>
  <c r="P44" i="24"/>
  <c r="Q35" i="24"/>
  <c r="P35" i="24"/>
  <c r="V35" i="24"/>
  <c r="V38" i="24"/>
  <c r="Q38" i="24"/>
  <c r="P38" i="24"/>
  <c r="P46" i="24"/>
  <c r="Q46" i="24"/>
  <c r="V46" i="24"/>
  <c r="Q50" i="24"/>
  <c r="P50" i="24"/>
  <c r="V50" i="24"/>
  <c r="V33" i="24"/>
  <c r="Q33" i="24"/>
  <c r="L33" i="24"/>
  <c r="L10" i="24" s="1"/>
  <c r="P33" i="24"/>
  <c r="Q63" i="24"/>
  <c r="P63" i="24"/>
  <c r="V63" i="24"/>
  <c r="Q45" i="24"/>
  <c r="P45" i="24"/>
  <c r="V45" i="24"/>
  <c r="Q68" i="24"/>
  <c r="L68" i="24"/>
  <c r="L13" i="24" s="1"/>
  <c r="U68" i="24"/>
  <c r="U72" i="24" s="1"/>
  <c r="P68" i="24"/>
  <c r="Q64" i="24"/>
  <c r="P64" i="24"/>
  <c r="V64" i="24"/>
  <c r="P55" i="24"/>
  <c r="Q55" i="24"/>
  <c r="L55" i="24"/>
  <c r="L12" i="24" s="1"/>
  <c r="U55" i="24"/>
  <c r="V49" i="24"/>
  <c r="Q49" i="24"/>
  <c r="P49" i="24"/>
  <c r="Q71" i="24"/>
  <c r="P71" i="24"/>
  <c r="V71" i="24"/>
  <c r="P69" i="24"/>
  <c r="V69" i="24"/>
  <c r="Q69" i="24"/>
  <c r="V34" i="24"/>
  <c r="Q34" i="24"/>
  <c r="P34" i="24"/>
  <c r="Q56" i="24"/>
  <c r="U56" i="24"/>
  <c r="P56" i="24"/>
  <c r="Q51" i="24"/>
  <c r="P51" i="24"/>
  <c r="V51" i="24"/>
  <c r="P62" i="24"/>
  <c r="V62" i="24"/>
  <c r="Q62" i="24"/>
  <c r="Q70" i="24"/>
  <c r="P70" i="24"/>
  <c r="V70" i="24"/>
  <c r="Q57" i="24"/>
  <c r="P57" i="24"/>
  <c r="V57" i="24"/>
  <c r="Q39" i="24"/>
  <c r="P39" i="24"/>
  <c r="V39" i="24"/>
  <c r="P46" i="23"/>
  <c r="Q46" i="23"/>
  <c r="V46" i="23"/>
  <c r="Q38" i="23"/>
  <c r="P38" i="23"/>
  <c r="V38" i="23"/>
  <c r="P40" i="23"/>
  <c r="Q40" i="23"/>
  <c r="V40" i="23"/>
  <c r="Q50" i="23"/>
  <c r="P50" i="23"/>
  <c r="V50" i="23"/>
  <c r="V33" i="23"/>
  <c r="Q33" i="23"/>
  <c r="L33" i="23"/>
  <c r="L10" i="23" s="1"/>
  <c r="P33" i="23"/>
  <c r="P62" i="23"/>
  <c r="V62" i="23"/>
  <c r="Q62" i="23"/>
  <c r="Q44" i="23"/>
  <c r="L44" i="23"/>
  <c r="L11" i="23" s="1"/>
  <c r="P44" i="23"/>
  <c r="U44" i="23"/>
  <c r="U52" i="23" s="1"/>
  <c r="Q63" i="23"/>
  <c r="P63" i="23"/>
  <c r="V63" i="23"/>
  <c r="Q45" i="23"/>
  <c r="P45" i="23"/>
  <c r="V45" i="23"/>
  <c r="Q68" i="23"/>
  <c r="L68" i="23"/>
  <c r="L13" i="23" s="1"/>
  <c r="U68" i="23"/>
  <c r="U72" i="23" s="1"/>
  <c r="P68" i="23"/>
  <c r="P55" i="23"/>
  <c r="Q55" i="23"/>
  <c r="L55" i="23"/>
  <c r="L12" i="23" s="1"/>
  <c r="U55" i="23"/>
  <c r="V49" i="23"/>
  <c r="Q49" i="23"/>
  <c r="P49" i="23"/>
  <c r="Q71" i="23"/>
  <c r="P71" i="23"/>
  <c r="V71" i="23"/>
  <c r="P69" i="23"/>
  <c r="V69" i="23"/>
  <c r="Q69" i="23"/>
  <c r="Q34" i="23"/>
  <c r="P34" i="23"/>
  <c r="V34" i="23"/>
  <c r="Q56" i="23"/>
  <c r="U56" i="23"/>
  <c r="P56" i="23"/>
  <c r="Q64" i="23"/>
  <c r="P64" i="23"/>
  <c r="V64" i="23"/>
  <c r="Q70" i="23"/>
  <c r="P70" i="23"/>
  <c r="V70" i="23"/>
  <c r="Q57" i="23"/>
  <c r="P57" i="23"/>
  <c r="V57" i="23"/>
  <c r="Q39" i="23"/>
  <c r="P39" i="23"/>
  <c r="V39" i="23"/>
  <c r="Q51" i="23"/>
  <c r="P51" i="23"/>
  <c r="V51" i="23"/>
  <c r="Q35" i="23"/>
  <c r="P35" i="23"/>
  <c r="V35" i="23"/>
  <c r="Q64" i="14"/>
  <c r="P64" i="14"/>
  <c r="V64" i="14"/>
  <c r="Q35" i="14"/>
  <c r="P35" i="14"/>
  <c r="V35" i="14"/>
  <c r="Q45" i="14"/>
  <c r="P45" i="14"/>
  <c r="V45" i="14"/>
  <c r="P46" i="14"/>
  <c r="Q46" i="14"/>
  <c r="V46" i="14"/>
  <c r="Q50" i="14"/>
  <c r="P50" i="14"/>
  <c r="V50" i="14"/>
  <c r="V33" i="14"/>
  <c r="Q33" i="14"/>
  <c r="L33" i="14"/>
  <c r="L10" i="14" s="1"/>
  <c r="P33" i="14"/>
  <c r="Q51" i="14"/>
  <c r="P51" i="14"/>
  <c r="V51" i="14"/>
  <c r="Q63" i="14"/>
  <c r="P63" i="14"/>
  <c r="V63" i="14"/>
  <c r="V49" i="14"/>
  <c r="Q49" i="14"/>
  <c r="P49" i="14"/>
  <c r="Q71" i="14"/>
  <c r="P71" i="14"/>
  <c r="V71" i="14"/>
  <c r="Q68" i="14"/>
  <c r="L68" i="14"/>
  <c r="L13" i="14" s="1"/>
  <c r="U68" i="14"/>
  <c r="U72" i="14" s="1"/>
  <c r="P68" i="14"/>
  <c r="P40" i="14"/>
  <c r="Q40" i="14"/>
  <c r="V40" i="14"/>
  <c r="Q44" i="14"/>
  <c r="L44" i="14"/>
  <c r="L11" i="14" s="1"/>
  <c r="U44" i="14"/>
  <c r="U52" i="14" s="1"/>
  <c r="P44" i="14"/>
  <c r="P55" i="14"/>
  <c r="Q55" i="14"/>
  <c r="L55" i="14"/>
  <c r="L12" i="14" s="1"/>
  <c r="U55" i="14"/>
  <c r="Q57" i="14"/>
  <c r="P57" i="14"/>
  <c r="V57" i="14"/>
  <c r="P69" i="14"/>
  <c r="V69" i="14"/>
  <c r="Q69" i="14"/>
  <c r="Q34" i="14"/>
  <c r="P34" i="14"/>
  <c r="V34" i="14"/>
  <c r="Q56" i="14"/>
  <c r="U56" i="14"/>
  <c r="P56" i="14"/>
  <c r="P62" i="14"/>
  <c r="V62" i="14"/>
  <c r="Q62" i="14"/>
  <c r="Q70" i="14"/>
  <c r="P70" i="14"/>
  <c r="V70" i="14"/>
  <c r="Q38" i="14"/>
  <c r="P38" i="14"/>
  <c r="V38" i="14"/>
  <c r="Q39" i="14"/>
  <c r="P39" i="14"/>
  <c r="V39" i="14"/>
  <c r="V72" i="30" l="1"/>
  <c r="V65" i="30"/>
  <c r="V72" i="28"/>
  <c r="U65" i="31"/>
  <c r="U75" i="31" s="1"/>
  <c r="U65" i="29"/>
  <c r="U75" i="29" s="1"/>
  <c r="V65" i="23"/>
  <c r="U65" i="25"/>
  <c r="U75" i="25" s="1"/>
  <c r="V52" i="27"/>
  <c r="V72" i="23"/>
  <c r="D26" i="9"/>
  <c r="L14" i="24"/>
  <c r="E26" i="9"/>
  <c r="U75" i="27"/>
  <c r="N16" i="31"/>
  <c r="D43" i="9"/>
  <c r="U65" i="32"/>
  <c r="U75" i="32" s="1"/>
  <c r="V52" i="32"/>
  <c r="V41" i="32"/>
  <c r="V65" i="32"/>
  <c r="V72" i="32"/>
  <c r="L14" i="32"/>
  <c r="V52" i="31"/>
  <c r="V41" i="31"/>
  <c r="V65" i="31"/>
  <c r="V72" i="31"/>
  <c r="L14" i="29"/>
  <c r="V52" i="30"/>
  <c r="U65" i="28"/>
  <c r="U75" i="28" s="1"/>
  <c r="L14" i="30"/>
  <c r="U65" i="30"/>
  <c r="U75" i="30" s="1"/>
  <c r="V65" i="28"/>
  <c r="V41" i="28"/>
  <c r="V41" i="30"/>
  <c r="V72" i="29"/>
  <c r="V52" i="29"/>
  <c r="V41" i="29"/>
  <c r="L14" i="28"/>
  <c r="V65" i="29"/>
  <c r="V52" i="28"/>
  <c r="V41" i="27"/>
  <c r="L14" i="27"/>
  <c r="V72" i="27"/>
  <c r="V65" i="27"/>
  <c r="V52" i="26"/>
  <c r="V72" i="26"/>
  <c r="V41" i="26"/>
  <c r="U75" i="26"/>
  <c r="V65" i="26"/>
  <c r="L14" i="26"/>
  <c r="V41" i="25"/>
  <c r="V72" i="25"/>
  <c r="V65" i="25"/>
  <c r="L14" i="25"/>
  <c r="V52" i="25"/>
  <c r="V72" i="24"/>
  <c r="U65" i="24"/>
  <c r="U75" i="24" s="1"/>
  <c r="V41" i="24"/>
  <c r="V65" i="24"/>
  <c r="V52" i="24"/>
  <c r="L14" i="23"/>
  <c r="U65" i="23"/>
  <c r="U75" i="23" s="1"/>
  <c r="V52" i="23"/>
  <c r="V41" i="23"/>
  <c r="V72" i="14"/>
  <c r="V65" i="14"/>
  <c r="V41" i="14"/>
  <c r="U65" i="14"/>
  <c r="U75" i="14" s="1"/>
  <c r="L14" i="14"/>
  <c r="V52" i="14"/>
  <c r="V75" i="31" l="1"/>
  <c r="U76" i="31" s="1"/>
  <c r="D27" i="9"/>
  <c r="N16" i="23"/>
  <c r="D31" i="9"/>
  <c r="N16" i="32"/>
  <c r="D44" i="9"/>
  <c r="V75" i="28"/>
  <c r="U76" i="28" s="1"/>
  <c r="V75" i="30"/>
  <c r="U76" i="30" s="1"/>
  <c r="N16" i="24"/>
  <c r="D32" i="9"/>
  <c r="N16" i="14"/>
  <c r="D30" i="9"/>
  <c r="V75" i="23"/>
  <c r="U76" i="23" s="1"/>
  <c r="V75" i="29"/>
  <c r="U76" i="29" s="1"/>
  <c r="N16" i="29"/>
  <c r="D41" i="9"/>
  <c r="N16" i="25"/>
  <c r="D35" i="9"/>
  <c r="N16" i="26"/>
  <c r="D36" i="9"/>
  <c r="N16" i="27"/>
  <c r="D37" i="9"/>
  <c r="N16" i="28"/>
  <c r="D40" i="9"/>
  <c r="N16" i="30"/>
  <c r="D42" i="9"/>
  <c r="V75" i="32"/>
  <c r="U76" i="32" s="1"/>
  <c r="V75" i="27"/>
  <c r="U76" i="27" s="1"/>
  <c r="V75" i="26"/>
  <c r="U76" i="26" s="1"/>
  <c r="V75" i="25"/>
  <c r="U76" i="25" s="1"/>
  <c r="V75" i="24"/>
  <c r="U76" i="24" s="1"/>
  <c r="V75" i="14"/>
  <c r="U76" i="14" s="1"/>
  <c r="D33" i="9" l="1"/>
  <c r="D38" i="9"/>
  <c r="D45" i="9"/>
  <c r="D52" i="9" l="1"/>
  <c r="D54" i="9"/>
  <c r="D56" i="9"/>
  <c r="D53" i="9"/>
  <c r="D25" i="9" l="1"/>
  <c r="D28" i="9" s="1"/>
  <c r="D47" i="9" s="1"/>
  <c r="AB24" i="9" s="1"/>
  <c r="D55" i="9"/>
  <c r="C25" i="9"/>
  <c r="C28" i="9" s="1"/>
  <c r="C47" i="9" s="1"/>
  <c r="D57" i="9" l="1"/>
  <c r="AB27" i="9"/>
  <c r="AB26" i="9"/>
  <c r="AB25" i="9"/>
  <c r="AB50" i="9" l="1"/>
  <c r="AB52" i="9"/>
  <c r="AB51" i="9"/>
  <c r="AB54" i="9"/>
  <c r="AB53" i="9"/>
  <c r="E25" i="9"/>
  <c r="E28" i="9" s="1"/>
  <c r="F26" i="37" l="1"/>
  <c r="B58" i="43" l="1"/>
  <c r="B58" i="67"/>
  <c r="C109" i="67"/>
  <c r="C109" i="43"/>
</calcChain>
</file>

<file path=xl/sharedStrings.xml><?xml version="1.0" encoding="utf-8"?>
<sst xmlns="http://schemas.openxmlformats.org/spreadsheetml/2006/main" count="7315" uniqueCount="813">
  <si>
    <t>Totaal</t>
  </si>
  <si>
    <t>Produk</t>
  </si>
  <si>
    <t>% Bespuit</t>
  </si>
  <si>
    <t>Amistar Top</t>
  </si>
  <si>
    <t>Callisto</t>
  </si>
  <si>
    <t xml:space="preserve">Camix </t>
  </si>
  <si>
    <t>Camix Pack</t>
  </si>
  <si>
    <t>Camix Plus</t>
  </si>
  <si>
    <t>Dual Gold 20lt</t>
  </si>
  <si>
    <t>Dual Gold 5lt</t>
  </si>
  <si>
    <t>Gardomil Gold</t>
  </si>
  <si>
    <t xml:space="preserve">Gesaprim Super </t>
  </si>
  <si>
    <t>Karate EC</t>
  </si>
  <si>
    <t>Lexar Pack</t>
  </si>
  <si>
    <t>Karate Zeon</t>
  </si>
  <si>
    <t>Metagan Gold 20lt</t>
  </si>
  <si>
    <t>Metagan Gold 5lt</t>
  </si>
  <si>
    <t>Primagram Gold</t>
  </si>
  <si>
    <t>Servian</t>
  </si>
  <si>
    <t>Synpack Top</t>
  </si>
  <si>
    <t>Sorgomil Gold</t>
  </si>
  <si>
    <t>Amistar 250 SC</t>
  </si>
  <si>
    <t>Touchdown</t>
  </si>
  <si>
    <t>Avicta</t>
  </si>
  <si>
    <t>Artea</t>
  </si>
  <si>
    <t>Complement Super 1lt</t>
  </si>
  <si>
    <t>Complement Super 5lt</t>
  </si>
  <si>
    <t>Cruiser 350 1lt</t>
  </si>
  <si>
    <t>Cruiser 600 1lt</t>
  </si>
  <si>
    <t>Cruiser 600 4x5lt</t>
  </si>
  <si>
    <t>Fung</t>
  </si>
  <si>
    <t>SC</t>
  </si>
  <si>
    <t>Herb</t>
  </si>
  <si>
    <t>Oth</t>
  </si>
  <si>
    <t>Insect</t>
  </si>
  <si>
    <t>Pre-m/Postem?</t>
  </si>
  <si>
    <t>Opsomming van chemiekostes</t>
  </si>
  <si>
    <t>Voor plant</t>
  </si>
  <si>
    <t>Saadbehandeling</t>
  </si>
  <si>
    <t>Agentbesonderhede</t>
  </si>
  <si>
    <t xml:space="preserve">Naam:     </t>
  </si>
  <si>
    <t xml:space="preserve">Kantoor tel:     </t>
  </si>
  <si>
    <t xml:space="preserve">Huis tel:     </t>
  </si>
  <si>
    <t xml:space="preserve">Sel:     </t>
  </si>
  <si>
    <t xml:space="preserve">E-pos:     </t>
  </si>
  <si>
    <t xml:space="preserve">Kode:     </t>
  </si>
  <si>
    <t xml:space="preserve">Hektare:     </t>
  </si>
  <si>
    <t xml:space="preserve">Adres:     </t>
  </si>
  <si>
    <t>Produsentbesonderhede</t>
  </si>
  <si>
    <t>Post</t>
  </si>
  <si>
    <t xml:space="preserve">Pre </t>
  </si>
  <si>
    <t>Pre &amp; Post</t>
  </si>
  <si>
    <t>Pre</t>
  </si>
  <si>
    <t>Tipe</t>
  </si>
  <si>
    <t>Produknaam</t>
  </si>
  <si>
    <t>TOTAAL</t>
  </si>
  <si>
    <t>Aantal verpakkings</t>
  </si>
  <si>
    <t>Prys per verpakking</t>
  </si>
  <si>
    <t>Koste per produk</t>
  </si>
  <si>
    <t>Lt per verpakking</t>
  </si>
  <si>
    <t>Program (R/ha)</t>
  </si>
  <si>
    <t>Prys per Lt (R/lt)</t>
  </si>
  <si>
    <t>Dosis (lt/ha)</t>
  </si>
  <si>
    <t>Insek</t>
  </si>
  <si>
    <t>Na-opkoms</t>
  </si>
  <si>
    <t>Voor-opkoms</t>
  </si>
  <si>
    <t>Voor en na-opkoms</t>
  </si>
  <si>
    <t>Ander</t>
  </si>
  <si>
    <t>Post/Insek</t>
  </si>
  <si>
    <t xml:space="preserve">Datum:     </t>
  </si>
  <si>
    <t>Totale koste per hektaar</t>
  </si>
  <si>
    <t>AgriSafe produkte</t>
  </si>
  <si>
    <t>Maatskappy</t>
  </si>
  <si>
    <t>Syngenta</t>
  </si>
  <si>
    <t>Totaal Syngenta</t>
  </si>
  <si>
    <t>Totaal ander</t>
  </si>
  <si>
    <t>Groottotaal</t>
  </si>
  <si>
    <t>Check</t>
  </si>
  <si>
    <t>/ton</t>
  </si>
  <si>
    <t xml:space="preserve">Naam:   </t>
  </si>
  <si>
    <t xml:space="preserve">Posadres:   </t>
  </si>
  <si>
    <t xml:space="preserve">Plaas:   </t>
  </si>
  <si>
    <t xml:space="preserve">Dorp:   </t>
  </si>
  <si>
    <t xml:space="preserve">Kode:   </t>
  </si>
  <si>
    <t xml:space="preserve">Huis tel:   </t>
  </si>
  <si>
    <t xml:space="preserve">Sel:   </t>
  </si>
  <si>
    <t xml:space="preserve">E-pos:   </t>
  </si>
  <si>
    <r>
      <rPr>
        <b/>
        <u/>
        <sz val="11"/>
        <color theme="1"/>
        <rFont val="Calibri"/>
        <family val="2"/>
        <scheme val="minor"/>
      </rPr>
      <t>Let wel</t>
    </r>
    <r>
      <rPr>
        <u/>
        <sz val="11"/>
        <color theme="1"/>
        <rFont val="Calibri"/>
        <family val="2"/>
        <scheme val="minor"/>
      </rPr>
      <t>:</t>
    </r>
    <r>
      <rPr>
        <sz val="11"/>
        <color theme="1"/>
        <rFont val="Calibri"/>
        <family val="2"/>
        <scheme val="minor"/>
      </rPr>
      <t xml:space="preserve"> Alhoewel hierdie aanbeveling deur 'n Syngenta-geaffilieerde agent gedoen is, is dit tot op hede nog nie deur Syngenta geverifeer nie en kan dus produkte bevat wat nie noodwendig deur Syngenta voorgeskryf word nie</t>
    </r>
  </si>
  <si>
    <t>ton</t>
  </si>
  <si>
    <t>Liters benodig</t>
  </si>
  <si>
    <t>Koste/ha (R/ha)</t>
  </si>
  <si>
    <t>Dosis (lt/sak)</t>
  </si>
  <si>
    <t>Aantal sakkies</t>
  </si>
  <si>
    <t xml:space="preserve">Plantestand (pitte/ha):   </t>
  </si>
  <si>
    <t xml:space="preserve">Pitte/sak:   </t>
  </si>
  <si>
    <t>Sakkies/ha</t>
  </si>
  <si>
    <t>Werklik ha</t>
  </si>
  <si>
    <t>Ha "gekoop"</t>
  </si>
  <si>
    <t>R/gekoopte ha</t>
  </si>
  <si>
    <t>R/werklike ha</t>
  </si>
  <si>
    <t>Oorspronklike R/ha</t>
  </si>
  <si>
    <t xml:space="preserve">Handelaar:     </t>
  </si>
  <si>
    <t>Voor-opkoms (met plant)</t>
  </si>
  <si>
    <t>Apron XL 250ml</t>
  </si>
  <si>
    <t>Gekombineerd na-opkoms</t>
  </si>
  <si>
    <t>Gekombineerd onkruid</t>
  </si>
  <si>
    <t>Halex GT</t>
  </si>
  <si>
    <t>AgriSafe berekening</t>
  </si>
  <si>
    <t>Totaal mielies</t>
  </si>
  <si>
    <t>Sojabone 1</t>
  </si>
  <si>
    <t>Sojabone 2</t>
  </si>
  <si>
    <t>Sojabone 3</t>
  </si>
  <si>
    <t>Totaal sojabone</t>
  </si>
  <si>
    <t>Sonneblom 1</t>
  </si>
  <si>
    <t>Sonneblom 2</t>
  </si>
  <si>
    <t>Sonneblom 3</t>
  </si>
  <si>
    <t>Totaal sonneblom</t>
  </si>
  <si>
    <t>Gewas</t>
  </si>
  <si>
    <t>Ander 1</t>
  </si>
  <si>
    <t>Ander 2</t>
  </si>
  <si>
    <t>Ander 3</t>
  </si>
  <si>
    <t>Ander 4</t>
  </si>
  <si>
    <t>Ander 5</t>
  </si>
  <si>
    <t>Hektare</t>
  </si>
  <si>
    <t>Koste /ha</t>
  </si>
  <si>
    <t>Totaal (R)</t>
  </si>
  <si>
    <t>GROOTTOTAAL</t>
  </si>
  <si>
    <t>AgriSafe aankope</t>
  </si>
  <si>
    <t xml:space="preserve">Gewas:   </t>
  </si>
  <si>
    <t xml:space="preserve">Saadbehandeling   </t>
  </si>
  <si>
    <t xml:space="preserve">Voor plant   </t>
  </si>
  <si>
    <t xml:space="preserve">Voor-opkoms   </t>
  </si>
  <si>
    <t xml:space="preserve">Na-opkoms   </t>
  </si>
  <si>
    <t xml:space="preserve">Ander   </t>
  </si>
  <si>
    <t xml:space="preserve">TOTAAL   </t>
  </si>
  <si>
    <t>Opsomming per behandeling</t>
  </si>
  <si>
    <t>Opsomming</t>
  </si>
  <si>
    <t>Produk 1</t>
  </si>
  <si>
    <t>Produk 2</t>
  </si>
  <si>
    <t>Produk 3</t>
  </si>
  <si>
    <t>Product</t>
  </si>
  <si>
    <t>Product type</t>
  </si>
  <si>
    <t>CM</t>
  </si>
  <si>
    <t>Erik</t>
  </si>
  <si>
    <t>Ernest</t>
  </si>
  <si>
    <t>Kerien</t>
  </si>
  <si>
    <t>Logran</t>
  </si>
  <si>
    <t>Peak</t>
  </si>
  <si>
    <t>Topik</t>
  </si>
  <si>
    <t>Aphox</t>
  </si>
  <si>
    <t>Dividend</t>
  </si>
  <si>
    <t>Vooropkoms (met plant)</t>
  </si>
  <si>
    <t>Verpak</t>
  </si>
  <si>
    <t>SaadbehandelingVerpak</t>
  </si>
  <si>
    <t>Gramoxone</t>
  </si>
  <si>
    <t>Cruiser 350 FS</t>
  </si>
  <si>
    <t>Cruiser 600 FS</t>
  </si>
  <si>
    <t>Amistar Xtra</t>
  </si>
  <si>
    <t>Axial</t>
  </si>
  <si>
    <t>Unix</t>
  </si>
  <si>
    <t>Tilt</t>
  </si>
  <si>
    <t>Boxer</t>
  </si>
  <si>
    <t>Preeglone</t>
  </si>
  <si>
    <t>Complement Super</t>
  </si>
  <si>
    <t>_Ctrl_1</t>
  </si>
  <si>
    <t>_Ctrl_2</t>
  </si>
  <si>
    <t>_Ctrl_3</t>
  </si>
  <si>
    <t>_Ctrl_4</t>
  </si>
  <si>
    <t>_Ctrl_5</t>
  </si>
  <si>
    <t>_Ctrl_6</t>
  </si>
  <si>
    <t>{"WidgetClassification":0,"State":1,"IsRequire":false,"DefaultChecked":false,"Label":"","EnableSubmit":false,"CellName":"_Ctrl_6","CellAddress":"='Sheet2'!$D$41","WidgetName":2,"HiddenRow":6,"SheetCodeName":null,"ControlId":"Ja/Nee"}</t>
  </si>
  <si>
    <t>_Ctrl_7</t>
  </si>
  <si>
    <t>{"WidgetClassification":0,"State":1,"IsRequired":true,"DDLDefaultRequiredText":"Please Select","ListItem":"Ja - ek stem saam\r\nNee - ek stem nie saam nie","VlookupRange":"","CellName":"_Ctrl_7","CellAddress":"='Sheet2'!$D$44","WidgetName":3,"HiddenRow":7,"SheetCodeName":null,"ControlId":null}</t>
  </si>
  <si>
    <t>Ja - ek stem saam</t>
  </si>
  <si>
    <t>Nee - ek stem nie saam nie</t>
  </si>
  <si>
    <t>_Ctrl_8</t>
  </si>
  <si>
    <t>{"WidgetClassification":0,"State":1,"IsRequired":true,"IsMultiline":false,"IsHidden":false,"Placeholder":"","InputType":0,"Rows":3,"IsMergeJustify":false,"CellName":"_Ctrl_8","CellAddress":"='Sheet2'!$D$16","WidgetName":4,"HiddenRow":8,"SheetCodeName":null,"ControlId":"Akantnr"}</t>
  </si>
  <si>
    <t>_Ctrl_9</t>
  </si>
  <si>
    <t>{"WidgetClassification":0,"State":1,"IsRequired":true,"IsMultiline":false,"IsHidden":false,"Placeholder":"","InputType":0,"Rows":3,"IsMergeJustify":false,"CellName":"_Ctrl_9","CellAddress":"='Sheet2'!$D$17","WidgetName":4,"HiddenRow":9,"SheetCodeName":null,"ControlId":"Ahuisnr"}</t>
  </si>
  <si>
    <t>_Ctrl_10</t>
  </si>
  <si>
    <t>{"WidgetClassification":0,"State":1,"IsRequired":true,"IsMultiline":false,"IsHidden":false,"Placeholder":"","InputType":0,"Rows":3,"IsMergeJustify":false,"CellName":"_Ctrl_10","CellAddress":"='Sheet2'!$D$18","WidgetName":4,"HiddenRow":10,"SheetCodeName":null,"ControlId":"Asel"}</t>
  </si>
  <si>
    <t>_Ctrl_11</t>
  </si>
  <si>
    <t>{"WidgetClassification":0,"State":1,"IsRequired":true,"IsMultiline":false,"IsHidden":false,"Placeholder":"","InputType":0,"Rows":3,"IsMergeJustify":false,"CellName":"_Ctrl_11","CellAddress":"='Sheet2'!$D$19","WidgetName":4,"HiddenRow":11,"SheetCodeName":null,"ControlId":"Aepos"}</t>
  </si>
  <si>
    <t>_Ctrl_12</t>
  </si>
  <si>
    <t>{"WidgetClassification":0,"State":1,"IsRequired":true,"IsMultiline":false,"IsHidden":false,"Placeholder":"","InputType":0,"Rows":3,"IsMergeJustify":false,"CellName":"_Ctrl_12","CellAddress":"='Sheet2'!$D$21","WidgetName":4,"HiddenRow":12,"SheetCodeName":null,"ControlId":"Handelaar"}</t>
  </si>
  <si>
    <t>_Ctrl_13</t>
  </si>
  <si>
    <t>{"WidgetClassification":0,"State":1,"IsRequired":true,"IsMultiline":false,"IsHidden":false,"Placeholder":"","InputType":0,"Rows":3,"IsMergeJustify":false,"CellName":"_Ctrl_13","CellAddress":"='Sheet2'!$D$25","WidgetName":4,"HiddenRow":13,"SheetCodeName":null,"ControlId":"Pnaam"}</t>
  </si>
  <si>
    <t>_Ctrl_14</t>
  </si>
  <si>
    <t>{"WidgetClassification":0,"State":1,"IsRequired":true,"IsMultiline":false,"IsHidden":false,"Placeholder":"","InputType":0,"Rows":3,"IsMergeJustify":false,"CellName":"_Ctrl_14","CellAddress":"='Sheet2'!$D$26","WidgetName":4,"HiddenRow":14,"SheetCodeName":null,"ControlId":"Padres"}</t>
  </si>
  <si>
    <t>_Ctrl_15</t>
  </si>
  <si>
    <t>{"WidgetClassification":0,"State":1,"IsRequired":true,"IsMultiline":false,"IsHidden":false,"Placeholder":"","InputType":0,"Rows":3,"IsMergeJustify":false,"CellName":"_Ctrl_15","CellAddress":"='Sheet2'!$D$27","WidgetName":4,"HiddenRow":15,"SheetCodeName":null,"ControlId":"Pplaas"}</t>
  </si>
  <si>
    <t>_Ctrl_16</t>
  </si>
  <si>
    <t>{"WidgetClassification":0,"State":1,"IsRequired":true,"IsMultiline":false,"IsHidden":false,"Placeholder":"","InputType":0,"Rows":3,"IsMergeJustify":false,"CellName":"_Ctrl_16","CellAddress":"='Sheet2'!$D$28","WidgetName":4,"HiddenRow":16,"SheetCodeName":null,"ControlId":"Pdorp"}</t>
  </si>
  <si>
    <t>_Ctrl_17</t>
  </si>
  <si>
    <t>{"WidgetClassification":0,"State":1,"IsRequired":true,"IsMultiline":false,"IsHidden":false,"Placeholder":"","InputType":0,"Rows":3,"IsMergeJustify":false,"CellName":"_Ctrl_17","CellAddress":"='Sheet2'!$D$29","WidgetName":4,"HiddenRow":17,"SheetCodeName":null,"ControlId":"Pkode"}</t>
  </si>
  <si>
    <t>_Ctrl_18</t>
  </si>
  <si>
    <t>{"WidgetClassification":0,"State":1,"IsRequired":true,"IsMultiline":false,"IsHidden":false,"Placeholder":"","InputType":0,"Rows":3,"IsMergeJustify":false,"CellName":"_Ctrl_18","CellAddress":"='Sheet2'!$D$30","WidgetName":4,"HiddenRow":18,"SheetCodeName":null,"ControlId":"Phuisnr"}</t>
  </si>
  <si>
    <t>_Ctrl_19</t>
  </si>
  <si>
    <t>{"WidgetClassification":0,"State":1,"IsRequired":true,"IsMultiline":false,"IsHidden":false,"Placeholder":"","InputType":0,"Rows":3,"IsMergeJustify":false,"CellName":"_Ctrl_19","CellAddress":"='Sheet2'!$D$31","WidgetName":4,"HiddenRow":19,"SheetCodeName":null,"ControlId":"Psel"}</t>
  </si>
  <si>
    <t>_Ctrl_20</t>
  </si>
  <si>
    <t>{"WidgetClassification":0,"State":1,"IsRequired":true,"IsMultiline":false,"IsHidden":false,"Placeholder":"","InputType":0,"Rows":3,"IsMergeJustify":false,"CellName":"_Ctrl_20","CellAddress":"='Sheet2'!$D$32","WidgetName":4,"HiddenRow":20,"SheetCodeName":null,"ControlId":"Pepos"}</t>
  </si>
  <si>
    <t>_Ctrl_21</t>
  </si>
  <si>
    <t>{"WidgetClassification":0,"State":1,"IsRequired":false,"IsMergeJustify":false,"DefaultValue":"2013/03/06","CalendarFlavor":3,"CellName":"_Ctrl_21","CellAddress":"='Sheet2'!$D$34","WidgetName":1,"HiddenRow":21,"SheetCodeName":null,"ControlId":"Datum"}</t>
  </si>
  <si>
    <t>_Ctrl_22</t>
  </si>
  <si>
    <t>{"WidgetClassification":0,"State":1,"IsRequired":true,"IsMultiline":false,"IsHidden":false,"Placeholder":"","InputType":0,"Rows":3,"IsMergeJustify":false,"CellName":"_Ctrl_22","CellAddress":"='Sheet2'!$D$35","WidgetName":4,"HiddenRow":22,"SheetCodeName":null,"ControlId":"Hektare"}</t>
  </si>
  <si>
    <t>{"IsHide":true,"SheetId":4,"Name":"VLOOKUPS","HiddenRow":4,"VisibleRange":"","SheetTheme":{"TabColor":"","BodyColor":"","BodyImage":""}}</t>
  </si>
  <si>
    <t>{"IsHide":true,"SheetId":5,"Name":"Produklys","HiddenRow":5,"VisibleRange":"","SheetTheme":{"TabColor":"","BodyColor":"","BodyImage":""}}</t>
  </si>
  <si>
    <t>_Ctrl_23</t>
  </si>
  <si>
    <t>{"WidgetClassification":3,"State":1,"HyperlinkFlavor":1,"Placement":1,"LinkTarget":0,"CellName":"_Ctrl_23","CellAddress":"='Koring'!$E$11","WidgetName":8,"HiddenRow":23,"SheetCodeName":null,"ControlId":"Home"}</t>
  </si>
  <si>
    <t>_Ctrl_24</t>
  </si>
  <si>
    <t>{"WidgetClassification":3,"State":1,"HyperlinkFlavor":0,"Placement":0,"LinkTarget":3,"CellName":"_Ctrl_24","CellAddress":"='Koring'!$G$9","WidgetName":8,"HiddenRow":24,"SheetCodeName":null,"ControlId":null}</t>
  </si>
  <si>
    <t>_Ctrl_25</t>
  </si>
  <si>
    <t>_Ctrl_26</t>
  </si>
  <si>
    <t>{"WidgetClassification":0,"State":1,"IsRequired":false,"DDLDefaultRequiredText":"Please Select","ListItem":"\r\nCruiser 350 FS\r\nCruiser 600 FS\r\nDividend","VlookupRange":"","CellName":"_Ctrl_26","CellAddress":"='Koring'!$B$26","WidgetName":3,"HiddenRow":26,"SheetCodeName":null,"ControlId":null}</t>
  </si>
  <si>
    <t/>
  </si>
  <si>
    <t>_Ctrl_27</t>
  </si>
  <si>
    <t>1</t>
  </si>
  <si>
    <t>5</t>
  </si>
  <si>
    <t>_Ctrl_28</t>
  </si>
  <si>
    <t>_Ctrl_29</t>
  </si>
  <si>
    <t>_Ctrl_30</t>
  </si>
  <si>
    <t>{"WidgetClassification":3,"State":1,"HyperlinkFlavor":0,"Placement":0,"LinkTarget":0,"CellName":"_Ctrl_25","CellAddress":"='Koring'!$G$11","WidgetName":8,"HiddenRow":25,"SheetCodeName":null,"ControlId":"Home"}</t>
  </si>
  <si>
    <t>20</t>
  </si>
  <si>
    <t>195</t>
  </si>
  <si>
    <t>AgriSafe</t>
  </si>
  <si>
    <t>TM</t>
  </si>
  <si>
    <t>{"IsHide":false,"SheetId":9,"Name":"Plaasinligting","HiddenRow":9,"VisibleRange":"","SheetTheme":{"TabColor":"","BodyColor":"","BodyImage":""}}</t>
  </si>
  <si>
    <t>{"WidgetClassification":0,"State":1,"IsRequired":true,"IsMultiline":false,"IsHidden":false,"Placeholder":"","InputType":0,"Rows":3,"IsMergeJustify":false,"CellName":"_Ctrl_27","CellAddress":"='Plaasinligting'!$E$9","WidgetName":4,"HiddenRow":27,"SheetCodeName":null,"ControlId":"produsentnaam"}</t>
  </si>
  <si>
    <t>{"WidgetClassification":0,"State":1,"IsRequired":true,"IsMultiline":false,"IsHidden":false,"Placeholder":"","InputType":0,"Rows":3,"IsMergeJustify":false,"CellName":"_Ctrl_28","CellAddress":"='Plaasinligting'!$E$11","WidgetName":4,"HiddenRow":28,"SheetCodeName":null,"ControlId":"fisiese adres"}</t>
  </si>
  <si>
    <t>{"WidgetClassification":0,"State":1,"IsRequired":true,"IsMultiline":false,"IsHidden":false,"Placeholder":"","InputType":0,"Rows":3,"IsMergeJustify":false,"CellName":"_Ctrl_29","CellAddress":"='Plaasinligting'!$E$13","WidgetName":4,"HiddenRow":29,"SheetCodeName":null,"ControlId":"eposadres"}</t>
  </si>
  <si>
    <t>{"WidgetClassification":0,"State":1,"IsRequired":false,"IsMultiline":false,"IsHidden":false,"Placeholder":"","InputType":0,"Rows":3,"IsMergeJustify":false,"CellName":"_Ctrl_30","CellAddress":"='Plaasinligting'!$E$21","WidgetName":4,"HiddenRow":30,"SheetCodeName":null,"ControlId":"gewasse1"}</t>
  </si>
  <si>
    <t>_Ctrl_31</t>
  </si>
  <si>
    <t>{"WidgetClassification":0,"State":1,"IsRequired":false,"IsMultiline":false,"IsHidden":false,"Placeholder":"","InputType":0,"Rows":3,"IsMergeJustify":false,"CellName":"_Ctrl_31","CellAddress":"='Plaasinligting'!$E$23","WidgetName":4,"HiddenRow":31,"SheetCodeName":null,"ControlId":"gewasse2"}</t>
  </si>
  <si>
    <t>_Ctrl_32</t>
  </si>
  <si>
    <t>{"WidgetClassification":0,"State":1,"IsRequired":false,"IsMultiline":false,"IsHidden":false,"Placeholder":"","InputType":0,"Rows":3,"IsMergeJustify":false,"CellName":"_Ctrl_32","CellAddress":"='Plaasinligting'!$E$25","WidgetName":4,"HiddenRow":32,"SheetCodeName":null,"ControlId":"gewasse3"}</t>
  </si>
  <si>
    <t>_Ctrl_33</t>
  </si>
  <si>
    <t>{"WidgetClassification":0,"State":1,"IsRequired":false,"IsMultiline":false,"IsHidden":false,"Placeholder":"","InputType":0,"Rows":3,"IsMergeJustify":false,"CellName":"_Ctrl_33","CellAddress":"='Plaasinligting'!$J$21","WidgetName":4,"HiddenRow":33,"SheetCodeName":null,"ControlId":"hektare1"}</t>
  </si>
  <si>
    <t>_Ctrl_34</t>
  </si>
  <si>
    <t>{"WidgetClassification":0,"State":1,"IsRequired":false,"IsMultiline":false,"IsHidden":false,"Placeholder":"","InputType":0,"Rows":3,"IsMergeJustify":false,"CellName":"_Ctrl_34","CellAddress":"='Plaasinligting'!$J$25","WidgetName":4,"HiddenRow":34,"SheetCodeName":null,"ControlId":"hektare3"}</t>
  </si>
  <si>
    <t>_Ctrl_35</t>
  </si>
  <si>
    <t>{"WidgetClassification":0,"State":1,"IsRequired":false,"IsMultiline":false,"IsHidden":false,"Placeholder":"","InputType":0,"Rows":3,"IsMergeJustify":false,"CellName":"_Ctrl_35","CellAddress":"='Plaasinligting'!$J$23","WidgetName":4,"HiddenRow":35,"SheetCodeName":null,"ControlId":"hektare2"}</t>
  </si>
  <si>
    <t>_Ctrl_36</t>
  </si>
  <si>
    <t>_Ctrl_37</t>
  </si>
  <si>
    <t>_Ctrl_38</t>
  </si>
  <si>
    <t>_Ctrl_39</t>
  </si>
  <si>
    <t>{"WidgetClassification":0,"State":1,"IsRequired":false,"IsMergeJustify":false,"DefaultValue":"2013/04/19","CalendarFlavor":3,"CellName":"_Ctrl_39","CellAddress":"='Plaasinligting'!$E$33","WidgetName":1,"HiddenRow":39,"SheetCodeName":null,"ControlId":"Datum"}</t>
  </si>
  <si>
    <t>_Ctrl_40</t>
  </si>
  <si>
    <t>{"WidgetClassification":0,"State":1,"IsRequired":true,"IsMultiline":false,"IsHidden":false,"Placeholder":"","InputType":0,"Rows":3,"IsMergeJustify":false,"CellName":"_Ctrl_40","CellAddress":"='Plaasinligting'!$C$37","WidgetName":4,"HiddenRow":40,"SheetCodeName":null,"ControlId":"tekennaam"}</t>
  </si>
  <si>
    <t>_Ctrl_41</t>
  </si>
  <si>
    <t>{"WidgetClassification":0,"State":1,"IsRequire":false,"DefaultChecked":false,"Label":"","EnableSubmit":false,"CellName":"_Ctrl_41","CellAddress":"='Plaasinligting'!$G$48","WidgetName":2,"HiddenRow":41,"SheetCodeName":null,"ControlId":"sms"}</t>
  </si>
  <si>
    <t>_Ctrl_42</t>
  </si>
  <si>
    <t>{"WidgetClassification":0,"State":1,"IsRequire":false,"DefaultChecked":false,"Label":"","EnableSubmit":false,"CellName":"_Ctrl_42","CellAddress":"='Plaasinligting'!$J$48","WidgetName":2,"HiddenRow":42,"SheetCodeName":null,"ControlId":"epos"}</t>
  </si>
  <si>
    <t>SYNGENTA SOUTH AFRICA (PTY) LTD</t>
  </si>
  <si>
    <t>("Syngenta")</t>
  </si>
  <si>
    <t>_Ctrl_43</t>
  </si>
  <si>
    <t>{"WidgetClassification":0,"State":1,"IsRequired":true,"IsMultiline":false,"IsHidden":false,"Placeholder":"","InputType":0,"Rows":3,"IsMergeJustify":false,"CellName":"_Ctrl_43","CellAddress":"='Ooreenkoms'!$C$9","WidgetName":4,"HiddenRow":43,"SheetCodeName":null,"ControlId":"klient"}</t>
  </si>
  <si>
    <t>_Ctrl_44</t>
  </si>
  <si>
    <t>{"WidgetClassification":0,"State":1,"IsRequired":true,"IsMultiline":false,"IsHidden":false,"Placeholder":"","InputType":0,"Rows":3,"IsMergeJustify":false,"CellName":"_Ctrl_44","CellAddress":"='Ooreenkoms'!$C$22","WidgetName":4,"HiddenRow":44,"SheetCodeName":null,"ControlId":"handelaar"}</t>
  </si>
  <si>
    <t>_Ctrl_45</t>
  </si>
  <si>
    <t>{"WidgetClassification":0,"State":1,"IsRequired":true,"IsMultiline":false,"IsHidden":false,"Placeholder":"","InputType":0,"Rows":3,"IsMergeJustify":false,"CellName":"_Ctrl_45","CellAddress":"='Ooreenkoms'!$C$39","WidgetName":4,"HiddenRow":45,"SheetCodeName":null,"ControlId":"aankoopwaarde"}</t>
  </si>
  <si>
    <t>_Ctrl_46</t>
  </si>
  <si>
    <t>{"WidgetClassification":0,"State":1,"IsRequired":false,"IsMultiline":false,"IsHidden":false,"Placeholder":"","InputType":0,"Rows":3,"IsMergeJustify":false,"CellName":"_Ctrl_46","CellAddress":"='Ooreenkoms'!$B$57","WidgetName":4,"HiddenRow":46,"SheetCodeName":null,"ControlId":"metrieketon"}</t>
  </si>
  <si>
    <t>_Ctrl_47</t>
  </si>
  <si>
    <t>{"WidgetClassification":0,"State":1,"IsRequired":true,"IsMultiline":false,"IsHidden":false,"Placeholder":"","InputType":0,"Rows":3,"IsMergeJustify":false,"CellName":"_Ctrl_47","CellAddress":"='Ooreenkoms'!$B$67","WidgetName":4,"HiddenRow":47,"SheetCodeName":null,"ControlId":"gekoseadres"}</t>
  </si>
  <si>
    <t>_Ctrl_48</t>
  </si>
  <si>
    <t>{"WidgetClassification":0,"State":1,"IsRequired":true,"IsMultiline":false,"IsHidden":false,"Placeholder":"","InputType":0,"Rows":3,"IsMergeJustify":false,"CellName":"_Ctrl_48","CellAddress":"='Ooreenkoms'!$E$67","WidgetName":4,"HiddenRow":48,"SheetCodeName":null,"ControlId":"blok1"}</t>
  </si>
  <si>
    <t>_Ctrl_49</t>
  </si>
  <si>
    <t>{"WidgetClassification":0,"State":1,"IsRequired":true,"IsMultiline":false,"IsHidden":false,"Placeholder":"","InputType":0,"Rows":3,"IsMergeJustify":false,"CellName":"_Ctrl_49","CellAddress":"='Ooreenkoms'!$E$69","WidgetName":4,"HiddenRow":49,"SheetCodeName":null,"ControlId":"blok2"}</t>
  </si>
  <si>
    <t>_Ctrl_50</t>
  </si>
  <si>
    <t>{"WidgetClassification":0,"State":1,"IsRequired":false,"IsMultiline":false,"IsHidden":false,"Placeholder":"","InputType":0,"Rows":3,"IsMergeJustify":false,"CellName":"_Ctrl_50","CellAddress":"='Ooreenkoms'!$E$71","WidgetName":4,"HiddenRow":50,"SheetCodeName":null,"ControlId":"blok3"}</t>
  </si>
  <si>
    <t>_Ctrl_51</t>
  </si>
  <si>
    <t>{"WidgetClassification":0,"State":1,"IsRequired":false,"IsMultiline":false,"IsHidden":false,"Placeholder":"","InputType":0,"Rows":3,"IsMergeJustify":false,"CellName":"_Ctrl_51","CellAddress":"='Ooreenkoms'!$E$73","WidgetName":4,"HiddenRow":51,"SheetCodeName":null,"ControlId":"blok4"}</t>
  </si>
  <si>
    <t>_Ctrl_52</t>
  </si>
  <si>
    <t>{"WidgetClassification":0,"State":1,"IsRequired":true,"IsMultiline":false,"IsHidden":false,"Placeholder":"","InputType":0,"Rows":3,"IsMergeJustify":false,"CellName":"_Ctrl_52","CellAddress":"='Ooreenkoms'!$C$100","WidgetName":4,"HiddenRow":52,"SheetCodeName":null,"ControlId":"klientnaam"}</t>
  </si>
  <si>
    <t>_Ctrl_53</t>
  </si>
  <si>
    <t>{"WidgetClassification":0,"State":1,"IsRequired":false,"IsMergeJustify":false,"DefaultValue":"2013/04/19","CalendarFlavor":3,"CellName":"_Ctrl_53","CellAddress":"='Ooreenkoms'!$C$102","WidgetName":1,"HiddenRow":53,"SheetCodeName":null,"ControlId":"datum1"}</t>
  </si>
  <si>
    <t>_Ctrl_54</t>
  </si>
  <si>
    <t>_Ctrl_55</t>
  </si>
  <si>
    <t>{"WidgetClassification":0,"State":1,"IsRequired":true,"IsMultiline":false,"IsHidden":false,"Placeholder":"","InputType":0,"Rows":3,"IsMergeJustify":false,"CellName":"_Ctrl_55","CellAddress":"='Ooreenkoms'!$C$106","WidgetName":4,"HiddenRow":55,"SheetCodeName":null,"ControlId":"aankoopwaarde"}</t>
  </si>
  <si>
    <t>_Ctrl_56</t>
  </si>
  <si>
    <t>{"WidgetClassification":0,"State":1,"IsRequired":true,"IsMultiline":false,"IsHidden":false,"Placeholder":"","InputType":0,"Rows":3,"IsMergeJustify":false,"CellName":"_Ctrl_56","CellAddress":"='Ooreenkoms'!$C$108","WidgetName":4,"HiddenRow":56,"SheetCodeName":null,"ControlId":"tonnemaat"}</t>
  </si>
  <si>
    <t>_Ctrl_57</t>
  </si>
  <si>
    <t>{"WidgetClassification":0,"State":1,"IsRequired":true,"IsMultiline":false,"IsHidden":false,"Placeholder":"","InputType":0,"Rows":3,"IsMergeJustify":false,"CellName":"_Ctrl_57","CellAddress":"='Ooreenkoms'!$C$110","WidgetName":4,"HiddenRow":57,"SheetCodeName":null,"ControlId":"geteken_te1"}</t>
  </si>
  <si>
    <t>_Ctrl_58</t>
  </si>
  <si>
    <t>{"WidgetClassification":0,"State":1,"IsRequired":false,"IsMergeJustify":false,"DefaultValue":"2013/04/19","CalendarFlavor":3,"CellName":"_Ctrl_58","CellAddress":"='Ooreenkoms'!$C$111","WidgetName":1,"HiddenRow":58,"SheetCodeName":null,"ControlId":"datum3"}</t>
  </si>
  <si>
    <t>_Ctrl_59</t>
  </si>
  <si>
    <t>{"WidgetClassification":0,"State":1,"IsRequired":true,"IsMultiline":false,"IsHidden":false,"Placeholder":"","InputType":0,"Rows":3,"IsMergeJustify":false,"CellName":"_Ctrl_59","CellAddress":"='Ooreenkoms'!$C$114","WidgetName":4,"HiddenRow":59,"SheetCodeName":null,"ControlId":"geteken_te2"}</t>
  </si>
  <si>
    <t>_Ctrl_60</t>
  </si>
  <si>
    <t>{"WidgetClassification":0,"State":1,"IsRequired":false,"IsMergeJustify":false,"DefaultValue":"2013/04/19","CalendarFlavor":3,"CellName":"_Ctrl_60","CellAddress":"='Ooreenkoms'!$C$115","WidgetName":1,"HiddenRow":60,"SheetCodeName":null,"ControlId":"datum4"}</t>
  </si>
  <si>
    <t>Block 10  Thornhill Office Park   94 Bekker Street    Midrand Gauteng   Tel: +27 11 541 4000 Fax: +27 11 541 4022</t>
  </si>
  <si>
    <t>_Ctrl_61</t>
  </si>
  <si>
    <t>{"WidgetClassification":0,"State":1,"IsRequired":true,"IsMultiline":false,"IsHidden":false,"Placeholder":"","InputType":0,"Rows":3,"IsMergeJustify":false,"CellName":"_Ctrl_61","CellAddress":"='Plaasinligting'!$E$23","WidgetName":4,"HiddenRow":61,"SheetCodeName":null,"ControlId":"posadres"}</t>
  </si>
  <si>
    <t>_Ctrl_62</t>
  </si>
  <si>
    <t>{"WidgetClassification":0,"State":1,"IsRequired":false,"IsMultiline":false,"IsHidden":false,"Placeholder":"","InputType":0,"Rows":3,"IsMergeJustify":false,"CellName":"_Ctrl_62","CellAddress":"='Plaasinligting'!$D$53","WidgetName":4,"HiddenRow":62,"SheetCodeName":null,"ControlId":"getekenop"}</t>
  </si>
  <si>
    <t>_Ctrl_63</t>
  </si>
  <si>
    <t>_Ctrl_64</t>
  </si>
  <si>
    <t>_Ctrl_65</t>
  </si>
  <si>
    <t>_Ctrl_66</t>
  </si>
  <si>
    <t>_Ctrl_67</t>
  </si>
  <si>
    <t>{"WidgetClassification":0,"State":1,"IsRequired":false,"IsMergeJustify":false,"DefaultValue":"2013/05/01","CalendarFlavor":3,"CellName":"_Ctrl_67","CellAddress":"='Plaasinligting'!$I$53","WidgetName":1,"HiddenRow":67,"SheetCodeName":null,"ControlId":"plaasdatum"}</t>
  </si>
  <si>
    <t>_Ctrl_68</t>
  </si>
  <si>
    <t>{"WidgetClassification":0,"State":1,"IsRequired":false,"DDLDefaultRequiredText":"Please Select","ListItem":"\r\nCruiser 350 FS\r\nCruiser 600 FS\r\nDividend","VlookupRange":"","CellName":"_Ctrl_68","CellAddress":"='Gewasbeskermingsprogram'!$C$27","WidgetName":3,"HiddenRow":68,"SheetCodeName":null,"ControlId":null}</t>
  </si>
  <si>
    <t>_Ctrl_69</t>
  </si>
  <si>
    <t>{"WidgetClassification":0,"State":1,"IsRequired":false,"DDLDefaultRequiredText":"Please Select","ListItem":"\r\nCruiser 350 FS\r\nCruiser 600 FS\r\nDividend","VlookupRange":"","CellName":"_Ctrl_69","CellAddress":"='Gewasbeskermingsprogram'!$D$27","WidgetName":3,"HiddenRow":69,"SheetCodeName":null,"ControlId":null}</t>
  </si>
  <si>
    <t>_Ctrl_70</t>
  </si>
  <si>
    <t>_Ctrl_71</t>
  </si>
  <si>
    <t>{"WidgetClassification":0,"State":1,"IsRequired":false,"DDLDefaultRequiredText":"Please Select","ListItem":"\r\nGramoxone\r\nPreeglone","VlookupRange":"","CellName":"_Ctrl_71","CellAddress":"='Gewasbeskermingsprogram'!$B$55","WidgetName":3,"HiddenRow":71,"SheetCodeName":null,"ControlId":null}</t>
  </si>
  <si>
    <t>_Ctrl_72</t>
  </si>
  <si>
    <t>{"WidgetClassification":0,"State":1,"IsRequired":false,"DDLDefaultRequiredText":"Please Select","ListItem":"\r\nGramoxone\r\nPreeglone","VlookupRange":"","CellName":"_Ctrl_72","CellAddress":"='Gewasbeskermingsprogram'!$C$55","WidgetName":3,"HiddenRow":72,"SheetCodeName":null,"ControlId":null}</t>
  </si>
  <si>
    <t>_Ctrl_73</t>
  </si>
  <si>
    <t>{"WidgetClassification":0,"State":1,"IsRequired":false,"DDLDefaultRequiredText":"Please Select","ListItem":"\r\nGramoxone\r\nPreeglone","VlookupRange":"","CellName":"_Ctrl_73","CellAddress":"='Gewasbeskermingsprogram'!$D$55","WidgetName":3,"HiddenRow":73,"SheetCodeName":null,"ControlId":null}</t>
  </si>
  <si>
    <t>_Ctrl_74</t>
  </si>
  <si>
    <t>{"WidgetClassification":0,"State":1,"IsRequired":false,"DDLDefaultRequiredText":"Please Select","ListItem":"\r\nBoxer\r\nLogran","VlookupRange":"","CellName":"_Ctrl_74","CellAddress":"='Gewasbeskermingsprogram'!$B$83","WidgetName":3,"HiddenRow":74,"SheetCodeName":null,"ControlId":null}</t>
  </si>
  <si>
    <t>_Ctrl_75</t>
  </si>
  <si>
    <t>{"WidgetClassification":0,"State":1,"IsRequired":false,"DDLDefaultRequiredText":"Please Select","ListItem":"\r\nBoxer\r\nLogran","VlookupRange":"","CellName":"_Ctrl_75","CellAddress":"='Gewasbeskermingsprogram'!$C$83","WidgetName":3,"HiddenRow":75,"SheetCodeName":null,"ControlId":null}</t>
  </si>
  <si>
    <t>_Ctrl_76</t>
  </si>
  <si>
    <t>{"WidgetClassification":0,"State":1,"IsRequired":false,"DDLDefaultRequiredText":"Please Select","ListItem":"\r\nBoxer\r\nLogran","VlookupRange":"","CellName":"_Ctrl_76","CellAddress":"='Gewasbeskermingsprogram'!$D$83","WidgetName":3,"HiddenRow":76,"SheetCodeName":null,"ControlId":null}</t>
  </si>
  <si>
    <t>_Ctrl_77</t>
  </si>
  <si>
    <t>_Ctrl_78</t>
  </si>
  <si>
    <t>{"WidgetClassification":0,"State":1,"IsRequired":false,"DDLDefaultRequiredText":"Please Select","ListItem":"\r\nAmistar Xtra\r\nAphox\r\nArtea\r\nAxial\r\nLogran\r\nPeak\r\nTilt\r\nTopik\r\nUnix","VlookupRange":"","CellName":"_Ctrl_78","CellAddress":"='Gewasbeskermingsprogram'!$C$111","WidgetName":3,"HiddenRow":78,"SheetCodeName":null,"ControlId":null}</t>
  </si>
  <si>
    <t>_Ctrl_79</t>
  </si>
  <si>
    <t>{"WidgetClassification":0,"State":1,"IsRequired":false,"DDLDefaultRequiredText":"Please Select","ListItem":"\r\nAmistar Xtra\r\nAphox\r\nArtea\r\nAxial\r\nLogran\r\nPeak\r\nTilt\r\nTopik\r\nUnix","VlookupRange":"","CellName":"_Ctrl_79","CellAddress":"='Gewasbeskermingsprogram'!$D$111","WidgetName":3,"HiddenRow":79,"SheetCodeName":null,"ControlId":null}</t>
  </si>
  <si>
    <t>_Ctrl_80</t>
  </si>
  <si>
    <t>_Ctrl_81</t>
  </si>
  <si>
    <t>{"WidgetClassification":3,"State":1,"IsHidden":true,"CellName":"_Ctrl_81","CellAddress":"='Gewasbeskermingsprogram'!$G$24","WidgetName":20,"HiddenRow":81,"SheetCodeName":null,"ControlId":"sel1"}</t>
  </si>
  <si>
    <t>Apron XL</t>
  </si>
  <si>
    <t>Dual Gold</t>
  </si>
  <si>
    <t>Metagan Gold</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</si>
  <si>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Top\r\nTouchdown","VlookupRange":"","CellName":"_Ctrl_2","CellAddress":"=Gewasbeskermingsprogram!$B$55","WidgetName":3,"HiddenRow":2,"SheetCodeName":null,"ControlId":null}</t>
  </si>
  <si>
    <t>{"WidgetClassification":0,"State":1,"IsRequired":false,"DDLDefaultRequiredText":"Kies 'n produk","ListItem":"\r\nCallisto\r\nCamix \r\nCamix Pack\r\nCamix Plus\r\nComplement Super\r\nDual Gold\r\nGardomil Gold\r\nGesaprim Super \r\nHalex GT\r\nKarate EC\r\nKarate Zeon\r\nLexar Pack\r\nMetagan Gold\r\nPrimagram Gold\r\nServian\r\nSorgomil Gold\r\nSynpack Top\r\nTouchdown","VlookupRange":"","CellName":"_Ctrl_3","CellAddress":"=Gewasbeskermingsprogram!$B$83","WidgetName":3,"HiddenRow":3,"SheetCodeName":null,"ControlId":null}</t>
  </si>
  <si>
    <t>{"WidgetClassification":0,"State":1,"IsRequired":false,"DDLDefaultRequiredText":"Kies 'n produk","ListItem":"\r\nAmistar 250 SC\r\nAmistar Top\r\nArtea\r\nCallisto\r\nCamix \r\nCamix Pack\r\nCamix Plus\r\nComplement Super\r\nDual Gold\r\nGardomil Gold\r\nGesaprim Super \r\nHalex GT\r\nKarate EC\r\nKarate Zeon\r\nLexar Pack\r\nMetagan Gold\r\nPrimagram Gold\r\nServian\r\nSorgomil Gold\r\nSynpack Top\r\nTouchdown","VlookupRange":"","CellName":"_Ctrl_4","CellAddress":"=Gewasbeskermingsprogram!$C$111","WidgetName":3,"HiddenRow":4,"SheetCodeName":null,"ControlId":null}</t>
  </si>
  <si>
    <t>_Ctrl_82</t>
  </si>
  <si>
    <t>_Ctrl_83</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</si>
  <si>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required.","OkButton":"OK","DDLDefaultRequiredText":"Kies 'n produk"},"WizardButton":{"Next":"Next","Previous":"Previous","Cancel":"Cancel","Finish":"Finish"},"ToolbarButton":{"Submit":"Submit","Print":"Print","PrintAll":"Print All","Reset":"Reset","Update":"Update","Back":"Back"},"BrowserAndLocation":{"Browsers":[{"Name":"chrome.exe"},{"Name":"iexplore.exe"},{"Name":"firefox.exe"}],"ConversionPath":"C:\\Users\\user\\Documents\\SpreadsheetConverter"},"AdvancedSettingsModels":[],"Dropbox":{"AccessToken":"","AccessSecret":""},"SpreadsheetServer":{"Username":"","Password":"","ServerUrl":""},"ConfigureSubmitDefault":{"Email":"syntagmresearch@gmail.com; stefan.van_zyl@syngenta.com; Louise.Swart@syngenta.com"}}</t>
  </si>
  <si>
    <t>_Ctrl_84</t>
  </si>
  <si>
    <t>_Ctrl_85</t>
  </si>
  <si>
    <t>{"WidgetClassification":0,"State":1,"IsRequired":true,"IsMultiline":false,"IsHidden":false,"Placeholder":"","InputType":0,"Rows":3,"IsMergeJustify":false,"CellName":"_Ctrl_85","CellAddress":"='Plaasinligting'!$E$11","WidgetName":4,"HiddenRow":85,"SheetCodeName":null,"ControlId":"Plaasnaam"}</t>
  </si>
  <si>
    <t>_Ctrl_86</t>
  </si>
  <si>
    <t>{"WidgetClassification":0,"State":1,"IsRequired":true,"IsMultiline":false,"IsHidden":false,"Placeholder":"","InputType":0,"Rows":3,"IsMergeJustify":false,"CellName":"_Ctrl_86","CellAddress":"='Plaasinligting'!$E$19","WidgetName":4,"HiddenRow":86,"SheetCodeName":null,"ControlId":"Selfoon"}</t>
  </si>
  <si>
    <t>_Ctrl_87</t>
  </si>
  <si>
    <t>{"WidgetClassification":0,"State":1,"IsRequired":true,"IsMultiline":false,"IsHidden":false,"Placeholder":"","InputType":0,"Rows":3,"IsMergeJustify":false,"CellName":"_Ctrl_87","CellAddress":"='Plaasinligting'!$E$21","WidgetName":4,"HiddenRow":87,"SheetCodeName":null,"ControlId":"Landlyn"}</t>
  </si>
  <si>
    <t>{"WidgetClassification":0,"State":1,"IsRequired":true,"IsMultiline":false,"IsHidden":false,"Placeholder":"","InputType":0,"Rows":3,"IsMergeJustify":false,"CellName":"_Ctrl_36","CellAddress":"='Plaasinligting'!$E$27","WidgetName":4,"HiddenRow":36,"SheetCodeName":null,"ControlId":"agentnaam"}</t>
  </si>
  <si>
    <t>{"WidgetClassification":0,"State":1,"IsRequire":false,"DefaultChecked":false,"Label":"","EnableSubmit":false,"CellName":"_Ctrl_38","CellAddress":"=Plaasinligting!$F$35","WidgetName":2,"HiddenRow":38,"SheetCodeName":null,"ControlId":"Nuut JA"}</t>
  </si>
  <si>
    <t>{"WidgetClassification":0,"State":1,"IsRequire":false,"DefaultChecked":false,"Label":"","EnableSubmit":false,"CellName":"_Ctrl_66","CellAddress":"='Plaasinligting'!$J$35","WidgetName":2,"HiddenRow":66,"SheetCodeName":null,"ControlId":"Nuut NEE"}</t>
  </si>
  <si>
    <t>_Ctrl_88</t>
  </si>
  <si>
    <t>_Ctrl_89</t>
  </si>
  <si>
    <t>_Ctrl_90</t>
  </si>
  <si>
    <t>_Ctrl_91</t>
  </si>
  <si>
    <t>Ja; aanvaar</t>
  </si>
  <si>
    <t>Nee; aanvaar nie</t>
  </si>
  <si>
    <t>_Ctrl_92</t>
  </si>
  <si>
    <t>{"WidgetClassification":0,"State":1,"IsRequired":true,"IsMultiline":false,"IsHidden":false,"Placeholder":"","InputType":0,"Rows":3,"IsMergeJustify":false,"CellName":"_Ctrl_92","CellAddress":"='Plaasinligting'!$E$64","WidgetName":4,"HiddenRow":92,"SheetCodeName":null,"ControlId":"agent epos"}</t>
  </si>
  <si>
    <t>_Ctrl_93</t>
  </si>
  <si>
    <t>{"WidgetClassification":0,"State":1,"IsRequire":false,"DefaultChecked":false,"Label":"","EnableSubmit":false,"CellName":"_Ctrl_93","CellAddress":"='Plaasinligting'!$F$37","WidgetName":2,"HiddenRow":93,"SheetCodeName":null,"ControlId":"Ja"}</t>
  </si>
  <si>
    <t>_Ctrl_94</t>
  </si>
  <si>
    <t>{"WidgetClassification":0,"State":1,"IsRequire":false,"DefaultChecked":false,"Label":"","EnableSubmit":false,"CellName":"_Ctrl_94","CellAddress":"='Plaasinligting'!$J$37","WidgetName":2,"HiddenRow":94,"SheetCodeName":null,"ControlId":"Nee"}</t>
  </si>
  <si>
    <t>Ampligo</t>
  </si>
  <si>
    <t>Amistar 250 SC 4x5 Lt</t>
  </si>
  <si>
    <t>Amistar Top 4x5 Lt</t>
  </si>
  <si>
    <t>Apron XL 20 x 250 Ml</t>
  </si>
  <si>
    <t>Artea 330 EC 4X5 Lt</t>
  </si>
  <si>
    <t>Callisto 480 SC  4X5 Lt</t>
  </si>
  <si>
    <t>Camix Plus 443.8 SE 20 Lt</t>
  </si>
  <si>
    <t>Camix pre-mix 500 SE 20 Lt</t>
  </si>
  <si>
    <t>Celest XL 035 FS 12x1 Lt (Red)</t>
  </si>
  <si>
    <t>Complement Super 12x1 Lt</t>
  </si>
  <si>
    <t>Cruiser 350 FS 12x1 Lt</t>
  </si>
  <si>
    <t>Cruiser 600FS 12x1 Lt</t>
  </si>
  <si>
    <t>Dual Gold 915 EC 20 Lt</t>
  </si>
  <si>
    <t>Gardomil Gold 600 SC 20 Lt</t>
  </si>
  <si>
    <t>Gesaprim Super 600 SC 20 Lt</t>
  </si>
  <si>
    <t>Halex GT 525 CS 20 Lt</t>
  </si>
  <si>
    <t>Karate 5EC 12x1 Lt</t>
  </si>
  <si>
    <t>Karate Zeon CS 12x1 Lt</t>
  </si>
  <si>
    <t>Metagan Gold 960 EC 20 Lt</t>
  </si>
  <si>
    <t>Primagram Gold 660 SC 20 Lt</t>
  </si>
  <si>
    <t>Servian 75 WG 10x5x50 Gr</t>
  </si>
  <si>
    <t>Sorgomil Gold 600 SC 20 Lt</t>
  </si>
  <si>
    <t>Touchdown Forte Hitech 20 Lt</t>
  </si>
  <si>
    <t>Celest XL</t>
  </si>
  <si>
    <t>Bateleur Gold</t>
  </si>
  <si>
    <t xml:space="preserve">Syngenta South Africa (Pty) Ltd      </t>
  </si>
  <si>
    <t>{"IsHide":false,"SheetId":7,"Name":"Mielies","HiddenRow":7,"VisibleRange":"","SheetTheme":{"TabColor":"","BodyColor":"","BodyImage":""}}</t>
  </si>
  <si>
    <t>{"WidgetClassification":0,"State":1,"IsRequired":false,"DDLDefaultRequiredText":"Kies 'n produk","ListItem":"Avicta\r\nApron XL\r\nCruiser 350 FS\r\nCruiser 600 FS","VlookupRange":"","ShowListLabel":false,"ShowDt":false,"CellName":"_Ctrl_1","CellAddress":"=Gewasbeskermingsprogram!$C$27","WidgetName":3,"HiddenRow":1,"SheetCodeName":null,"ControlId":null}</t>
  </si>
  <si>
    <t>{"WidgetClassification":0,"State":1,"IsRequired":false,"DDLDefaultRequiredText":"Please Select","ListItem":"\r\nAmistar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Top\r\nTouchdown\r\n","VlookupRange":"","CellName":"_Ctrl_77","CellAddress":"='Gewasbeskermingsprogram'!$B$111","WidgetName":3,"HiddenRow":77,"SheetCodeName":null,"ControlId":null}</t>
  </si>
  <si>
    <t>{"IsHide":false,"SheetId":12,"Name":"Mielies GT","HiddenRow":12,"VisibleRange":"","SheetTheme":{"TabColor":"","BodyColor":"","BodyImage":""}}</t>
  </si>
  <si>
    <t>{"IsHide":false,"SheetId":13,"Name":"Sonneblom","HiddenRow":13,"VisibleRange":"","SheetTheme":{"TabColor":"","BodyColor":"","BodyImage":""}}</t>
  </si>
  <si>
    <t>_Ctrl_95</t>
  </si>
  <si>
    <t>{"WidgetClassification":0,"State":1,"IsRequired":false,"DDLDefaultRequiredText":"Kies 'n produk","ListItem":"\r\nAvicta\r\nApron XL\r\nCelest XL\r\nCruiser 350 FS","VlookupRange":"","CellName":"_Ctrl_95","CellAddress":"='Mielies GT'!$B$27","WidgetName":3,"HiddenRow":95,"SheetCodeName":null,"ControlId":null}</t>
  </si>
  <si>
    <t>_Ctrl_96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</si>
  <si>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Top\r\nTouchdown","VlookupRange":"","CellName":"_Ctrl_96","CellAddress":"='Mielies GT'!$B$55","WidgetName":3,"HiddenRow":96,"SheetCodeName":null,"ControlId":null}</t>
  </si>
  <si>
    <t>_Ctrl_97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</si>
  <si>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Top\r\nTouchdown","VlookupRange":"","CellName":"_Ctrl_97","CellAddress":"='Mielies GT'!$B$83","WidgetName":3,"HiddenRow":97,"SheetCodeName":null,"ControlId":null}</t>
  </si>
  <si>
    <t>_Ctrl_98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</si>
  <si>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Top\r\nTouchdown","VlookupRange":"","CellName":"_Ctrl_98","CellAddress":"='Mielies GT'!$B$111","WidgetName":3,"HiddenRow":98,"SheetCodeName":null,"ControlId":null}</t>
  </si>
  <si>
    <t>_Ctrl_99</t>
  </si>
  <si>
    <t>{"WidgetClassification":0,"State":1,"IsRequired":false,"DDLDefaultRequiredText":"Kies 'n produk","ListItem":"\r\nAvicta\r\nApron XL\r\nCelest XL\r\nCruiser 350 FS","VlookupRange":"","CellName":"_Ctrl_99","CellAddress":"='Sonneblom'!$B$27","WidgetName":3,"HiddenRow":99,"SheetCodeName":null,"ControlId":null}</t>
  </si>
  <si>
    <t>_Ctrl_100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</si>
  <si>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Top\r\nTouchdown","VlookupRange":"","CellName":"_Ctrl_100","CellAddress":"='Sonneblom'!$B$55","WidgetName":3,"HiddenRow":100,"SheetCodeName":null,"ControlId":null}</t>
  </si>
  <si>
    <t>_Ctrl_101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</si>
  <si>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Top\r\nTouchdown","VlookupRange":"","CellName":"_Ctrl_101","CellAddress":"='Sonneblom'!$B$83","WidgetName":3,"HiddenRow":101,"SheetCodeName":null,"ControlId":null}</t>
  </si>
  <si>
    <t>_Ctrl_102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</si>
  <si>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Top\r\nTouchdown","VlookupRange":"","CellName":"_Ctrl_102","CellAddress":"='Sonneblom'!$B$111","WidgetName":3,"HiddenRow":102,"SheetCodeName":null,"ControlId":null}</t>
  </si>
  <si>
    <t>_Ctrl_103</t>
  </si>
  <si>
    <t>{"WidgetClassification":0,"State":1,"IsRequired":false,"DDLDefaultRequiredText":"Kies 'n produk","ListItem":"\r\nAvicta\r\nApron XL\r\nCelest XL\r\nCruiser 350 FS","VlookupRange":"","CellName":"_Ctrl_103","CellAddress":"='Soja GT'!$B$27","WidgetName":3,"HiddenRow":103,"SheetCodeName":null,"ControlId":null}</t>
  </si>
  <si>
    <t>_Ctrl_104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</si>
  <si>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Top\r\nTouchdown","VlookupRange":"","CellName":"_Ctrl_104","CellAddress":"='Soja GT'!$B$55","WidgetName":3,"HiddenRow":104,"SheetCodeName":null,"ControlId":null}</t>
  </si>
  <si>
    <t>_Ctrl_105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</si>
  <si>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Top\r\nTouchdown","VlookupRange":"","CellName":"_Ctrl_105","CellAddress":"='Soja GT'!$C$55","WidgetName":3,"HiddenRow":105,"SheetCodeName":null,"ControlId":null}</t>
  </si>
  <si>
    <t>_Ctrl_106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</si>
  <si>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Top\r\nTouchdown","VlookupRange":"","CellName":"_Ctrl_106","CellAddress":"='Soja GT'!$D$55","WidgetName":3,"HiddenRow":106,"SheetCodeName":null,"ControlId":null}</t>
  </si>
  <si>
    <t>_Ctrl_107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</si>
  <si>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Top\r\nTouchdown","VlookupRange":"","CellName":"_Ctrl_107","CellAddress":"='Soja GT'!$E$55","WidgetName":3,"HiddenRow":107,"SheetCodeName":null,"ControlId":null}</t>
  </si>
  <si>
    <t>_Ctrl_108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</si>
  <si>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Top\r\nTouchdown","VlookupRange":"","CellName":"_Ctrl_108","CellAddress":"='Soja GT'!$B$83","WidgetName":3,"HiddenRow":108,"SheetCodeName":null,"ControlId":null}</t>
  </si>
  <si>
    <t>_Ctrl_109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</si>
  <si>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Top\r\nTouchdown","VlookupRange":"","CellName":"_Ctrl_109","CellAddress":"='Soja GT'!$C$83","WidgetName":3,"HiddenRow":109,"SheetCodeName":null,"ControlId":null}</t>
  </si>
  <si>
    <t>_Ctrl_110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</si>
  <si>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Top\r\nTouchdown","VlookupRange":"","CellName":"_Ctrl_110","CellAddress":"='Soja GT'!$D$83","WidgetName":3,"HiddenRow":110,"SheetCodeName":null,"ControlId":null}</t>
  </si>
  <si>
    <t>_Ctrl_111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</si>
  <si>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Top\r\nTouchdown","VlookupRange":"","CellName":"_Ctrl_111","CellAddress":"='Soja GT'!$E$83","WidgetName":3,"HiddenRow":111,"SheetCodeName":null,"ControlId":null}</t>
  </si>
  <si>
    <t>_Ctrl_112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</si>
  <si>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Top\r\nTouchdown","VlookupRange":"","CellName":"_Ctrl_112","CellAddress":"='Soja GT'!$B$111","WidgetName":3,"HiddenRow":112,"SheetCodeName":null,"ControlId":null}</t>
  </si>
  <si>
    <t>_Ctrl_113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</si>
  <si>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Top\r\nTouchdown","VlookupRange":"","CellName":"_Ctrl_113","CellAddress":"='Soja GT'!$C$111","WidgetName":3,"HiddenRow":113,"SheetCodeName":null,"ControlId":null}</t>
  </si>
  <si>
    <t>_Ctrl_114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</si>
  <si>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Top\r\nTouchdown","VlookupRange":"","CellName":"_Ctrl_114","CellAddress":"='Soja GT'!$D$111","WidgetName":3,"HiddenRow":114,"SheetCodeName":null,"ControlId":null}</t>
  </si>
  <si>
    <t>_Ctrl_115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</si>
  <si>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Top\r\nTouchdown","VlookupRange":"","CellName":"_Ctrl_115","CellAddress":"='Soja GT'!$E$111","WidgetName":3,"HiddenRow":115,"SheetCodeName":null,"ControlId":null}</t>
  </si>
  <si>
    <t>_Ctrl_116</t>
  </si>
  <si>
    <t>{"WidgetClassification":0,"State":1,"IsRequired":false,"DDLDefaultRequiredText":"Kies 'n produk","ListItem":"\r\nAvicta\r\nApron XL\r\nCelest XL\r\nCruiser 350 FS","VlookupRange":"","CellName":"_Ctrl_116","CellAddress":"='Grondbone'!$B$27","WidgetName":3,"HiddenRow":116,"SheetCodeName":null,"ControlId":null}</t>
  </si>
  <si>
    <t>_Ctrl_117</t>
  </si>
  <si>
    <t>{"WidgetClassification":0,"State":1,"IsRequired":false,"DDLDefaultRequiredText":"Kies 'n produk","ListItem":"\r\nAvicta\r\nApron XL\r\nCelest XL\r\nCruiser 350 FS","VlookupRange":"","CellName":"_Ctrl_117","CellAddress":"='Grondbone'!$C$27","WidgetName":3,"HiddenRow":117,"SheetCodeName":null,"ControlId":null}</t>
  </si>
  <si>
    <t>_Ctrl_118</t>
  </si>
  <si>
    <t>{"WidgetClassification":0,"State":1,"IsRequired":false,"DDLDefaultRequiredText":"Kies 'n produk","ListItem":"\r\nAvicta\r\nApron XL\r\nCelest XL\r\nCruiser 350 FS","VlookupRange":"","CellName":"_Ctrl_118","CellAddress":"='Grondbone'!$D$27","WidgetName":3,"HiddenRow":118,"SheetCodeName":null,"ControlId":null}</t>
  </si>
  <si>
    <t>_Ctrl_119</t>
  </si>
  <si>
    <t>{"WidgetClassification":0,"State":1,"IsRequired":false,"DDLDefaultRequiredText":"Kies 'n produk","ListItem":"\r\nAvicta\r\nApron XL\r\nCelest XL\r\nCruiser 350 FS","VlookupRange":"","CellName":"_Ctrl_119","CellAddress":"='Grondbone'!$E$27","WidgetName":3,"HiddenRow":119,"SheetCodeName":null,"ControlId":null}</t>
  </si>
  <si>
    <t>_Ctrl_120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</si>
  <si>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Top\r\nTouchdown","VlookupRange":"","CellName":"_Ctrl_120","CellAddress":"='Grondbone'!$B$55","WidgetName":3,"HiddenRow":120,"SheetCodeName":null,"ControlId":null}</t>
  </si>
  <si>
    <t>_Ctrl_121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</si>
  <si>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Top\r\nTouchdown","VlookupRange":"","CellName":"_Ctrl_121","CellAddress":"='Grondbone'!$C$55","WidgetName":3,"HiddenRow":121,"SheetCodeName":null,"ControlId":null}</t>
  </si>
  <si>
    <t>_Ctrl_122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</si>
  <si>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Top\r\nTouchdown","VlookupRange":"","CellName":"_Ctrl_122","CellAddress":"='Grondbone'!$D$55","WidgetName":3,"HiddenRow":122,"SheetCodeName":null,"ControlId":null}</t>
  </si>
  <si>
    <t>_Ctrl_123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</si>
  <si>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Top\r\nTouchdown","VlookupRange":"","CellName":"_Ctrl_123","CellAddress":"='Grondbone'!$E$55","WidgetName":3,"HiddenRow":123,"SheetCodeName":null,"ControlId":null}</t>
  </si>
  <si>
    <t>_Ctrl_124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</si>
  <si>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Top\r\nTouchdown","VlookupRange":"","CellName":"_Ctrl_124","CellAddress":"='Grondbone'!$B$83","WidgetName":3,"HiddenRow":124,"SheetCodeName":null,"ControlId":null}</t>
  </si>
  <si>
    <t>_Ctrl_125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</si>
  <si>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Top\r\nTouchdown","VlookupRange":"","CellName":"_Ctrl_125","CellAddress":"='Grondbone'!$C$83","WidgetName":3,"HiddenRow":125,"SheetCodeName":null,"ControlId":null}</t>
  </si>
  <si>
    <t>_Ctrl_126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</si>
  <si>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Top\r\nTouchdown","VlookupRange":"","CellName":"_Ctrl_126","CellAddress":"='Grondbone'!$D$83","WidgetName":3,"HiddenRow":126,"SheetCodeName":null,"ControlId":null}</t>
  </si>
  <si>
    <t>_Ctrl_127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</si>
  <si>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Top\r\nTouchdown","VlookupRange":"","CellName":"_Ctrl_127","CellAddress":"='Grondbone'!$E$83","WidgetName":3,"HiddenRow":127,"SheetCodeName":null,"ControlId":null}</t>
  </si>
  <si>
    <t>_Ctrl_128</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</si>
  <si>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Top\r\nTouchdown","VlookupRange":"","CellName":"_Ctrl_128","CellAddress":"='Grondbone'!$B$111","WidgetName":3,"HiddenRow":128,"SheetCodeName":null,"ControlId":null}</t>
  </si>
  <si>
    <t>_Ctrl_129</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</si>
  <si>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Top\r\nTouchdown","VlookupRange":"","CellName":"_Ctrl_129","CellAddress":"='Grondbone'!$C$111","WidgetName":3,"HiddenRow":129,"SheetCodeName":null,"ControlId":null}</t>
  </si>
  <si>
    <t>_Ctrl_130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</si>
  <si>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Top\r\nTouchdown","VlookupRange":"","CellName":"_Ctrl_130","CellAddress":"='Grondbone'!$D$111","WidgetName":3,"HiddenRow":130,"SheetCodeName":null,"ControlId":null}</t>
  </si>
  <si>
    <t>_Ctrl_131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</si>
  <si>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Top\r\nTouchdown","VlookupRange":"","CellName":"_Ctrl_131","CellAddress":"='Grondbone'!$E$111","WidgetName":3,"HiddenRow":131,"SheetCodeName":null,"ControlId":null}</t>
  </si>
  <si>
    <t>_Ctrl_132</t>
  </si>
  <si>
    <t>{"WidgetClassification":0,"State":1,"IsRequired":false,"DDLDefaultRequiredText":"Kies 'n produk","ListItem":"\r\nAvicta\r\nApron XL\r\nCelest XL\r\nCruiser 350 FS","VlookupRange":"","CellName":"_Ctrl_132","CellAddress":"='Graansorghum'!$B$27","WidgetName":3,"HiddenRow":132,"SheetCodeName":null,"ControlId":null}</t>
  </si>
  <si>
    <t>_Ctrl_133</t>
  </si>
  <si>
    <t>{"WidgetClassification":0,"State":1,"IsRequired":false,"DDLDefaultRequiredText":"Kies 'n produk","ListItem":"\r\nAvicta\r\nApron XL\r\nCelest XL\r\nCruiser 350 FS","VlookupRange":"","CellName":"_Ctrl_133","CellAddress":"='Graansorghum'!$C$27","WidgetName":3,"HiddenRow":133,"SheetCodeName":null,"ControlId":null}</t>
  </si>
  <si>
    <t>_Ctrl_134</t>
  </si>
  <si>
    <t>{"WidgetClassification":0,"State":1,"IsRequired":false,"DDLDefaultRequiredText":"Kies 'n produk","ListItem":"\r\nAvicta\r\nApron XL\r\nCelest XL\r\nCruiser 350 FS","VlookupRange":"","CellName":"_Ctrl_134","CellAddress":"='Graansorghum'!$D$27","WidgetName":3,"HiddenRow":134,"SheetCodeName":null,"ControlId":null}</t>
  </si>
  <si>
    <t>_Ctrl_135</t>
  </si>
  <si>
    <t>{"WidgetClassification":0,"State":1,"IsRequired":false,"DDLDefaultRequiredText":"Kies 'n produk","ListItem":"\r\nAvicta\r\nApron XL\r\nCelest XL\r\nCruiser 350 FS","VlookupRange":"","CellName":"_Ctrl_135","CellAddress":"='Graansorghum'!$E$27","WidgetName":3,"HiddenRow":135,"SheetCodeName":null,"ControlId":null}</t>
  </si>
  <si>
    <t>_Ctrl_136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</si>
  <si>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Top\r\nTouchdown","VlookupRange":"","CellName":"_Ctrl_136","CellAddress":"='Graansorghum'!$B$55","WidgetName":3,"HiddenRow":136,"SheetCodeName":null,"ControlId":null}</t>
  </si>
  <si>
    <t>_Ctrl_137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</si>
  <si>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Top\r\nTouchdown","VlookupRange":"","CellName":"_Ctrl_137","CellAddress":"='Graansorghum'!$C$55","WidgetName":3,"HiddenRow":137,"SheetCodeName":null,"ControlId":null}</t>
  </si>
  <si>
    <t>_Ctrl_138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</si>
  <si>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Top\r\nTouchdown","VlookupRange":"","CellName":"_Ctrl_138","CellAddress":"='Graansorghum'!$D$55","WidgetName":3,"HiddenRow":138,"SheetCodeName":null,"ControlId":null}</t>
  </si>
  <si>
    <t>_Ctrl_139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</si>
  <si>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Top\r\nTouchdown","VlookupRange":"","CellName":"_Ctrl_139","CellAddress":"='Graansorghum'!$E$55","WidgetName":3,"HiddenRow":139,"SheetCodeName":null,"ControlId":null}</t>
  </si>
  <si>
    <t>_Ctrl_140</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</si>
  <si>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Top\r\nTouchdown","VlookupRange":"","CellName":"_Ctrl_140","CellAddress":"='Graansorghum'!$B$83","WidgetName":3,"HiddenRow":140,"SheetCodeName":null,"ControlId":null}</t>
  </si>
  <si>
    <t>_Ctrl_141</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</si>
  <si>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Top\r\nTouchdown","VlookupRange":"","CellName":"_Ctrl_141","CellAddress":"='Graansorghum'!$C$83","WidgetName":3,"HiddenRow":141,"SheetCodeName":null,"ControlId":null}</t>
  </si>
  <si>
    <t>_Ctrl_142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</si>
  <si>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Top\r\nTouchdown","VlookupRange":"","CellName":"_Ctrl_142","CellAddress":"='Graansorghum'!$D$83","WidgetName":3,"HiddenRow":142,"SheetCodeName":null,"ControlId":null}</t>
  </si>
  <si>
    <t>_Ctrl_143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</si>
  <si>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Top\r\nTouchdown","VlookupRange":"","CellName":"_Ctrl_143","CellAddress":"='Graansorghum'!$E$83","WidgetName":3,"HiddenRow":143,"SheetCodeName":null,"ControlId":null}</t>
  </si>
  <si>
    <t>_Ctrl_144</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</si>
  <si>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Top\r\nTouchdown","VlookupRange":"","CellName":"_Ctrl_144","CellAddress":"='Graansorghum'!$B$111","WidgetName":3,"HiddenRow":144,"SheetCodeName":null,"ControlId":null}</t>
  </si>
  <si>
    <t>_Ctrl_145</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</si>
  <si>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Top\r\nTouchdown","VlookupRange":"","CellName":"_Ctrl_145","CellAddress":"='Graansorghum'!$C$111","WidgetName":3,"HiddenRow":145,"SheetCodeName":null,"ControlId":null}</t>
  </si>
  <si>
    <t>_Ctrl_146</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</si>
  <si>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Top\r\nTouchdown","VlookupRange":"","CellName":"_Ctrl_146","CellAddress":"='Graansorghum'!$D$111","WidgetName":3,"HiddenRow":146,"SheetCodeName":null,"ControlId":null}</t>
  </si>
  <si>
    <t>_Ctrl_147</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</si>
  <si>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Top\r\nTouchdown","VlookupRange":"","CellName":"_Ctrl_147","CellAddress":"='Graansorghum'!$E$111","WidgetName":3,"HiddenRow":147,"SheetCodeName":null,"ControlId":null}</t>
  </si>
  <si>
    <t>_Ctrl_148</t>
  </si>
  <si>
    <t>{"WidgetClassification":0,"State":1,"IsRequired":false,"DDLDefaultRequiredText":"Kies 'n produk","ListItem":"\r\nAvicta\r\nApron XL\r\nCelest XL\r\nCruiser 350 FS","VlookupRange":"","CellName":"_Ctrl_148","CellAddress":"='Droebone'!$B$27","WidgetName":3,"HiddenRow":148,"SheetCodeName":null,"ControlId":null}</t>
  </si>
  <si>
    <t>_Ctrl_149</t>
  </si>
  <si>
    <t>{"WidgetClassification":0,"State":1,"IsRequired":false,"DDLDefaultRequiredText":"Kies 'n produk","ListItem":"\r\nAvicta\r\nApron XL\r\nCelest XL\r\nCruiser 350 FS","VlookupRange":"","CellName":"_Ctrl_149","CellAddress":"='Droebone'!$C$27","WidgetName":3,"HiddenRow":149,"SheetCodeName":null,"ControlId":null}</t>
  </si>
  <si>
    <t>_Ctrl_150</t>
  </si>
  <si>
    <t>{"WidgetClassification":0,"State":1,"IsRequired":false,"DDLDefaultRequiredText":"Kies 'n produk","ListItem":"\r\nAvicta\r\nApron XL\r\nCelest XL\r\nCruiser 350 FS","VlookupRange":"","CellName":"_Ctrl_150","CellAddress":"='Droebone'!$D$27","WidgetName":3,"HiddenRow":150,"SheetCodeName":null,"ControlId":null}</t>
  </si>
  <si>
    <t>_Ctrl_151</t>
  </si>
  <si>
    <t>{"WidgetClassification":0,"State":1,"IsRequired":false,"DDLDefaultRequiredText":"Kies 'n produk","ListItem":"\r\nAvicta\r\nApron XL\r\nCelest XL\r\nCruiser 350 FS","VlookupRange":"","CellName":"_Ctrl_151","CellAddress":"='Droebone'!$E$27","WidgetName":3,"HiddenRow":151,"SheetCodeName":null,"ControlId":null}</t>
  </si>
  <si>
    <t>_Ctrl_152</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</si>
  <si>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Top\r\nTouchdown","VlookupRange":"","CellName":"_Ctrl_152","CellAddress":"='Droebone'!$B$55","WidgetName":3,"HiddenRow":152,"SheetCodeName":null,"ControlId":null}</t>
  </si>
  <si>
    <t>_Ctrl_153</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</si>
  <si>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Top\r\nTouchdown","VlookupRange":"","CellName":"_Ctrl_153","CellAddress":"='Droebone'!$C$55","WidgetName":3,"HiddenRow":153,"SheetCodeName":null,"ControlId":null}</t>
  </si>
  <si>
    <t>_Ctrl_154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</si>
  <si>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Top\r\nTouchdown","VlookupRange":"","CellName":"_Ctrl_154","CellAddress":"='Droebone'!$D$55","WidgetName":3,"HiddenRow":154,"SheetCodeName":null,"ControlId":null}</t>
  </si>
  <si>
    <t>_Ctrl_155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</si>
  <si>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Top\r\nTouchdown","VlookupRange":"","CellName":"_Ctrl_155","CellAddress":"='Droebone'!$E$55","WidgetName":3,"HiddenRow":155,"SheetCodeName":null,"ControlId":null}</t>
  </si>
  <si>
    <t>_Ctrl_156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</si>
  <si>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Top\r\nTouchdown","VlookupRange":"","CellName":"_Ctrl_156","CellAddress":"='Droebone'!$B$83","WidgetName":3,"HiddenRow":156,"SheetCodeName":null,"ControlId":null}</t>
  </si>
  <si>
    <t>_Ctrl_157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</si>
  <si>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Top\r\nTouchdown","VlookupRange":"","CellName":"_Ctrl_157","CellAddress":"='Droebone'!$C$83","WidgetName":3,"HiddenRow":157,"SheetCodeName":null,"ControlId":null}</t>
  </si>
  <si>
    <t>_Ctrl_158</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</si>
  <si>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Top\r\nTouchdown","VlookupRange":"","CellName":"_Ctrl_158","CellAddress":"='Droebone'!$D$83","WidgetName":3,"HiddenRow":158,"SheetCodeName":null,"ControlId":null}</t>
  </si>
  <si>
    <t>_Ctrl_159</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</si>
  <si>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Top\r\nTouchdown","VlookupRange":"","CellName":"_Ctrl_159","CellAddress":"='Droebone'!$E$83","WidgetName":3,"HiddenRow":159,"SheetCodeName":null,"ControlId":null}</t>
  </si>
  <si>
    <t>_Ctrl_160</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</si>
  <si>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Top\r\nTouchdown","VlookupRange":"","CellName":"_Ctrl_160","CellAddress":"='Droebone'!$B$111","WidgetName":3,"HiddenRow":160,"SheetCodeName":null,"ControlId":null}</t>
  </si>
  <si>
    <t>_Ctrl_161</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</si>
  <si>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Top\r\nTouchdown","VlookupRange":"","CellName":"_Ctrl_161","CellAddress":"='Droebone'!$C$111","WidgetName":3,"HiddenRow":161,"SheetCodeName":null,"ControlId":null}</t>
  </si>
  <si>
    <t>_Ctrl_162</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</si>
  <si>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Top\r\nTouchdown","VlookupRange":"","CellName":"_Ctrl_162","CellAddress":"='Droebone'!$D$111","WidgetName":3,"HiddenRow":162,"SheetCodeName":null,"ControlId":null}</t>
  </si>
  <si>
    <t>_Ctrl_163</t>
  </si>
  <si>
    <t>{"WidgetClassification":0,"State":1,"IsRequired":false,"DDLDefaultRequiredText":"Kies 'n produk","ListItem":"\r\nAmistar 250 SC\r\nAmistar Top\r\nAmistar Xtra\r\nAmpligo\r\nArtea\r\nBateleur Gold\r\nCallisto\r\nCamix \r\nCamix Pack\r\nCamix Plus\r\nComplement Super\r\nDual Gold\r\nGardomil Gold\r\nGesaprim Super \r\nHalex GT\r\nKarate EC\r\nKarate Zeon\r\nLexar Pack\r\nMetagan Gold\r\nPrimagram Gold\r\nServian\r\nSorgomil Gold\r\nSynpack Top\r\nTouchdown","VlookupRange":"","CellName":"_Ctrl_163","CellAddress":"='Droebone'!$E$111","WidgetName":3,"HiddenRow":163,"SheetCodeName":null,"ControlId":null}</t>
  </si>
  <si>
    <t>_Ctrl_164</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</si>
  <si>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Top\r\nTouchdown","VlookupRange":"","CellName":"_Ctrl_164","CellAddress":"='Oorle'!$B$55","WidgetName":3,"HiddenRow":164,"SheetCodeName":null,"ControlId":null}</t>
  </si>
  <si>
    <t>_Ctrl_165</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</si>
  <si>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Top\r\nTouchdown","VlookupRange":"","CellName":"_Ctrl_165","CellAddress":"='Oorle'!$C$55","WidgetName":3,"HiddenRow":165,"SheetCodeName":null,"ControlId":null}</t>
  </si>
  <si>
    <t>_Ctrl_166</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</si>
  <si>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Top\r\nTouchdown","VlookupRange":"","CellName":"_Ctrl_166","CellAddress":"='Oorle'!$D$55","WidgetName":3,"HiddenRow":166,"SheetCodeName":null,"ControlId":null}</t>
  </si>
  <si>
    <t>_Ctrl_167</t>
  </si>
  <si>
    <t>{"WidgetClassification":0,"State":1,"IsRequired":false,"DDLDefaultRequiredText":"Kies 'n produk","ListItem":"\r\nAmpligo\r\nBateleur Gold\r\nCallisto\r\nCamix \r\nCamix Pack\r\nCamix Plus\r\nComplement Super\r\nDual Gold\r\nGardomil Gold\r\nGesaprim Super \r\nHalex GT\r\nKarate EC\r\nKarate Zeon\r\nLexar Pack\r\nMetagan Gold\r\nPrimagram Gold\r\nServian\r\nSorgomil Gold\r\nSynpack Top\r\nTouchdown","VlookupRange":"","CellName":"_Ctrl_167","CellAddress":"='Oorle'!$E$55","WidgetName":3,"HiddenRow":167,"SheetCodeName":null,"ControlId":null}</t>
  </si>
  <si>
    <t>_Ctrl_168</t>
  </si>
  <si>
    <t>{"WidgetClassification":0,"State":1,"IsRequired":true,"IsMultiline":false,"IsHidden":false,"Placeholder":"","InputType":0,"Rows":3,"IsMergeJustify":false,"CellName":"_Ctrl_37","CellAddress":"='Plaasinligting'!$E$29","WidgetName":4,"HiddenRow":37,"SheetCodeName":null,"ControlId":"agentepos"}</t>
  </si>
  <si>
    <t>_Ctrl_169</t>
  </si>
  <si>
    <t>{"WidgetClassification":0,"State":1,"IsRequired":false,"IsMultiline":false,"IsHidden":false,"Placeholder":"","InputType":0,"Rows":3,"IsMergeJustify":false,"CellName":"_Ctrl_169","CellAddress":"='Plaasinligting'!$E$35","WidgetName":4,"HiddenRow":169,"SheetCodeName":null,"ControlId":"handelaarskap"}</t>
  </si>
  <si>
    <t>{"ButtonStyle":0,"Name":"AgriSafe2","HideSscPoweredlogo":false,"CopyProtect":{"IsEnabled":false,"DomainName":""},"Theme":{"BgColor":"#FFFFFFFF","BgImage":"","InputBorderStyle":2},"Layout":3,"SmartphoneSettings":{"ViewportLock":true,"UseOldViewEngine":false,"EnableZoom":false,"EnableSwipe":false,"HideToolbar":false,"CheckboxFlavor":1},"SmartphoneTheme":0,"InputDetection":0,"Toolbar":{"Position":2,"IsSubmit":true,"IsPrint":true,"IsPrintAll":false,"IsReset":true,"IsUpdate":true},"AspnetConfig":{"BrowseUrl":"http://localhost/ssc","FileExtension":0},"ConfigureSubmit":{"IsShowCaptcha":false,"IsUseSscWebServer":true,"ReceiverCode":"syntagmresearch@gmail.com; stefan.van_zyl@syngenta.com; Louise.Swart@syngenta.com","IsFreeService":false,"IsAdvanceService":true,"IsDemonstrationService":false,"AfterSuccessfulSubmit":"","AfterFailSubmit":"","AfterCancelWizard":"","IsUseOwnWebServer":false,"OwnWebServerURL":"","OwnWebServerTarget":"","SubmitTarget":0},"Flavor":0,"Edition":3,"IgnoreBgInputCell":false}</t>
  </si>
  <si>
    <t>{"IsHide":false,"SheetId":15,"Name":"Grondbone","HiddenRow":15,"VisibleRange":"","SheetTheme":{"TabColor":"","BodyColor":"","BodyImage":""}}</t>
  </si>
  <si>
    <t>{"IsHide":false,"SheetId":16,"Name":"Graansorghum","HiddenRow":16,"VisibleRange":"","SheetTheme":{"TabColor":"","BodyColor":"","BodyImage":""}}</t>
  </si>
  <si>
    <t>{"IsHide":false,"SheetId":17,"Name":"Droëbone","HiddenRow":17,"VisibleRange":"","SheetTheme":{"TabColor":"","BodyColor":"","BodyImage":""}}</t>
  </si>
  <si>
    <t>{"IsHide":false,"SheetId":18,"Name":"Oorlê","HiddenRow":18,"VisibleRange":"","SheetTheme":{"TabColor":"","BodyColor":"","BodyImage":""}}</t>
  </si>
  <si>
    <t>1. Definitions</t>
  </si>
  <si>
    <t>Unless otherwise stated, or the context otherwise requires, the words and expressions listed below shall bear the meanings ascribed to them:</t>
  </si>
  <si>
    <r>
      <t>1.1</t>
    </r>
    <r>
      <rPr>
        <sz val="7"/>
        <color theme="1"/>
        <rFont val="Arial"/>
        <family val="2"/>
      </rPr>
      <t xml:space="preserve">            </t>
    </r>
    <r>
      <rPr>
        <b/>
        <sz val="11"/>
        <color theme="1"/>
        <rFont val="Arial"/>
        <family val="2"/>
      </rPr>
      <t>Agreement</t>
    </r>
    <r>
      <rPr>
        <sz val="11"/>
        <color theme="1"/>
        <rFont val="Arial"/>
        <family val="2"/>
      </rPr>
      <t> – means this AgriSafe</t>
    </r>
    <r>
      <rPr>
        <vertAlign val="superscript"/>
        <sz val="11"/>
        <color theme="1"/>
        <rFont val="Arial"/>
        <family val="2"/>
      </rPr>
      <t>TM</t>
    </r>
    <r>
      <rPr>
        <sz val="11"/>
        <color theme="1"/>
        <rFont val="Arial"/>
        <family val="2"/>
      </rPr>
      <t xml:space="preserve"> Agreement and all appendices and attachments hereto;</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</si>
  <si>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Fixing Date </t>
    </r>
    <r>
      <rPr>
        <sz val="11"/>
        <color theme="1"/>
        <rFont val="Arial"/>
        <family val="2"/>
      </rPr>
      <t> – means 15 July 2014, being the date upon which the AgriSafe</t>
    </r>
    <r>
      <rPr>
        <vertAlign val="superscript"/>
        <sz val="11"/>
        <color theme="1"/>
        <rFont val="Arial"/>
        <family val="2"/>
      </rPr>
      <t>TM</t>
    </r>
    <r>
      <rPr>
        <sz val="11"/>
        <color theme="1"/>
        <rFont val="Arial"/>
        <family val="2"/>
      </rPr>
      <t xml:space="preserve"> Payout is calculated;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</si>
  <si>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Payout </t>
    </r>
    <r>
      <rPr>
        <sz val="11"/>
        <color theme="1"/>
        <rFont val="Arial"/>
        <family val="2"/>
      </rPr>
      <t> – means the payment in South African Rand (ZAR) which the Client may receive from Syngenta in terms of this Agreement provided that the conditions for such payment set out in clause 5 have been fulfilled;</t>
    </r>
  </si>
  <si>
    <r>
      <t>1.4</t>
    </r>
    <r>
      <rPr>
        <sz val="7"/>
        <color theme="1"/>
        <rFont val="Arial"/>
        <family val="2"/>
      </rPr>
      <t xml:space="preserve">             </t>
    </r>
    <r>
      <rPr>
        <b/>
        <sz val="11"/>
        <color theme="1"/>
        <rFont val="Arial"/>
        <family val="2"/>
      </rPr>
      <t>Dealer</t>
    </r>
    <r>
      <rPr>
        <sz val="11"/>
        <color theme="1"/>
        <rFont val="Arial"/>
        <family val="2"/>
      </rPr>
      <t xml:space="preserve"> - means</t>
    </r>
  </si>
  <si>
    <r>
      <t>1.5</t>
    </r>
    <r>
      <rPr>
        <sz val="7"/>
        <color theme="1"/>
        <rFont val="Arial"/>
        <family val="2"/>
      </rPr>
      <t>            </t>
    </r>
    <r>
      <rPr>
        <b/>
        <sz val="11"/>
        <color theme="1"/>
        <rFont val="Arial"/>
        <family val="2"/>
      </rPr>
      <t xml:space="preserve">Signature Date </t>
    </r>
    <r>
      <rPr>
        <sz val="11"/>
        <color theme="1"/>
        <rFont val="Arial"/>
        <family val="2"/>
      </rPr>
      <t>–  means the date upon which this Agreement is signed by the last Party signing in time;</t>
    </r>
  </si>
  <si>
    <r>
      <t>1.6</t>
    </r>
    <r>
      <rPr>
        <sz val="7"/>
        <color theme="1"/>
        <rFont val="Arial"/>
        <family val="2"/>
      </rPr>
      <t xml:space="preserve">             </t>
    </r>
    <r>
      <rPr>
        <b/>
        <sz val="11"/>
        <color theme="1"/>
        <rFont val="Arial"/>
        <family val="2"/>
      </rPr>
      <t xml:space="preserve">Latest Purchase Date </t>
    </r>
    <r>
      <rPr>
        <sz val="11"/>
        <color theme="1"/>
        <rFont val="Arial"/>
        <family val="2"/>
      </rPr>
      <t> – means midnight on 28 February 2014</t>
    </r>
  </si>
  <si>
    <r>
      <t>1.7</t>
    </r>
    <r>
      <rPr>
        <sz val="7"/>
        <color theme="1"/>
        <rFont val="Arial"/>
        <family val="2"/>
      </rPr>
      <t xml:space="preserve">             </t>
    </r>
    <r>
      <rPr>
        <b/>
        <sz val="11"/>
        <color theme="1"/>
        <rFont val="Arial"/>
        <family val="2"/>
      </rPr>
      <t xml:space="preserve">Parties </t>
    </r>
    <r>
      <rPr>
        <sz val="11"/>
        <color theme="1"/>
        <rFont val="Arial"/>
        <family val="2"/>
      </rPr>
      <t> – means the parties to this Agreement and "Party" shall mean any one of them, as the context may require;</t>
    </r>
  </si>
  <si>
    <r>
      <t>1.8</t>
    </r>
    <r>
      <rPr>
        <sz val="7"/>
        <color theme="1"/>
        <rFont val="Arial"/>
        <family val="2"/>
      </rPr>
      <t xml:space="preserve">             </t>
    </r>
    <r>
      <rPr>
        <b/>
        <sz val="11"/>
        <color theme="1"/>
        <rFont val="Arial"/>
        <family val="2"/>
      </rPr>
      <t>Products</t>
    </r>
    <r>
      <rPr>
        <sz val="11"/>
        <color theme="1"/>
        <rFont val="Arial"/>
        <family val="2"/>
      </rPr>
      <t> – means the Syngenta crop protection products and Syngenta seed care products purchased by the Client for the purpose of fulfilling the Minimum Purchase Value commitment;</t>
    </r>
  </si>
  <si>
    <r>
      <t>1.9</t>
    </r>
    <r>
      <rPr>
        <sz val="7"/>
        <color theme="1"/>
        <rFont val="Arial"/>
        <family val="2"/>
      </rPr>
      <t xml:space="preserve">             </t>
    </r>
    <r>
      <rPr>
        <b/>
        <sz val="11"/>
        <color theme="1"/>
        <rFont val="Arial"/>
        <family val="2"/>
      </rPr>
      <t>Miminum Purchase Value</t>
    </r>
    <r>
      <rPr>
        <sz val="11"/>
        <color theme="1"/>
        <rFont val="Arial"/>
        <family val="2"/>
      </rPr>
      <t> – means the total aggregate invoiced value (excluding VAT) of Products to be purchased by the Client from the Dealer at the Dealer's prevailing list prices as stipulated in clause 4;</t>
    </r>
  </si>
  <si>
    <r>
      <t>1.10</t>
    </r>
    <r>
      <rPr>
        <sz val="7"/>
        <color theme="1"/>
        <rFont val="Arial"/>
        <family val="2"/>
      </rPr>
      <t xml:space="preserve">          </t>
    </r>
    <r>
      <rPr>
        <b/>
        <sz val="11"/>
        <color theme="1"/>
        <rFont val="Arial"/>
        <family val="2"/>
      </rPr>
      <t xml:space="preserve">Reference Price </t>
    </r>
    <r>
      <rPr>
        <sz val="11"/>
        <color theme="1"/>
        <rFont val="Arial"/>
        <family val="2"/>
      </rPr>
      <t>– means the settlement price of the September 2014 White Maize SAFEX future on the AgriSafeTM Fixing Date. The Reference Price will be available at www.safex.co.za;</t>
    </r>
  </si>
  <si>
    <r>
      <t>1.11</t>
    </r>
    <r>
      <rPr>
        <sz val="7"/>
        <color theme="1"/>
        <rFont val="Arial"/>
        <family val="2"/>
      </rPr>
      <t xml:space="preserve">          </t>
    </r>
    <r>
      <rPr>
        <b/>
        <sz val="11"/>
        <color theme="1"/>
        <rFont val="Arial"/>
        <family val="2"/>
      </rPr>
      <t xml:space="preserve">Tonnage </t>
    </r>
    <r>
      <rPr>
        <sz val="11"/>
        <color theme="1"/>
        <rFont val="Arial"/>
        <family val="2"/>
      </rPr>
      <t> – means the tonnage of summer grain crops (maize, soybean, sunflower, dry beans and grain sorghum) to be included in the calculation of the AgriSafeTM Payout stipulated in clause 7.1.</t>
    </r>
  </si>
  <si>
    <r>
      <rPr>
        <b/>
        <sz val="11"/>
        <color theme="1"/>
        <rFont val="Arial"/>
        <family val="2"/>
      </rPr>
      <t>2.</t>
    </r>
    <r>
      <rPr>
        <b/>
        <sz val="7"/>
        <color theme="1"/>
        <rFont val="Arial"/>
        <family val="2"/>
      </rPr>
      <t> </t>
    </r>
    <r>
      <rPr>
        <sz val="7"/>
        <color theme="1"/>
        <rFont val="Arial"/>
        <family val="2"/>
      </rPr>
      <t xml:space="preserve">        </t>
    </r>
    <r>
      <rPr>
        <b/>
        <sz val="11.5"/>
        <color theme="1"/>
        <rFont val="Arial"/>
        <family val="2"/>
      </rPr>
      <t>Introduction</t>
    </r>
  </si>
  <si>
    <t>This Agreement is entered into between the Parties to entitle the Client to a possible return on the Minimum Purchase Value of the Products purchased from the Dealer in terms of this Agreement.</t>
  </si>
  <si>
    <t>This Agreement shall become effective on the Signature Date.</t>
  </si>
  <si>
    <r>
      <rPr>
        <b/>
        <sz val="11"/>
        <color theme="1"/>
        <rFont val="Arial"/>
        <family val="2"/>
      </rPr>
      <t>4.</t>
    </r>
    <r>
      <rPr>
        <b/>
        <sz val="7"/>
        <color theme="1"/>
        <rFont val="Arial"/>
        <family val="2"/>
      </rPr>
      <t>   </t>
    </r>
    <r>
      <rPr>
        <sz val="7"/>
        <color theme="1"/>
        <rFont val="Arial"/>
        <family val="2"/>
      </rPr>
      <t xml:space="preserve">      </t>
    </r>
    <r>
      <rPr>
        <b/>
        <sz val="11.5"/>
        <color theme="1"/>
        <rFont val="Arial"/>
        <family val="2"/>
      </rPr>
      <t>Minimum Purchase Value</t>
    </r>
  </si>
  <si>
    <r>
      <t xml:space="preserve">3.     </t>
    </r>
    <r>
      <rPr>
        <b/>
        <sz val="11.5"/>
        <color theme="1"/>
        <rFont val="Arial"/>
        <family val="2"/>
      </rPr>
      <t>Signature Date</t>
    </r>
  </si>
  <si>
    <r>
      <rPr>
        <b/>
        <sz val="11"/>
        <color theme="1"/>
        <rFont val="Arial"/>
        <family val="2"/>
      </rPr>
      <t>5.</t>
    </r>
    <r>
      <rPr>
        <b/>
        <sz val="7"/>
        <color theme="1"/>
        <rFont val="Arial"/>
        <family val="2"/>
      </rPr>
      <t> </t>
    </r>
    <r>
      <rPr>
        <sz val="7"/>
        <color theme="1"/>
        <rFont val="Arial"/>
        <family val="2"/>
      </rPr>
      <t xml:space="preserve">        </t>
    </r>
    <r>
      <rPr>
        <b/>
        <sz val="11.5"/>
        <color theme="1"/>
        <rFont val="Arial"/>
        <family val="2"/>
      </rPr>
      <t>Conditions to Payment of the AgriSafe</t>
    </r>
    <r>
      <rPr>
        <b/>
        <vertAlign val="superscript"/>
        <sz val="11.5"/>
        <color theme="1"/>
        <rFont val="Arial"/>
        <family val="2"/>
      </rPr>
      <t>TM</t>
    </r>
    <r>
      <rPr>
        <b/>
        <sz val="11.5"/>
        <color theme="1"/>
        <rFont val="Arial"/>
        <family val="2"/>
      </rPr>
      <t xml:space="preserve"> Payout</t>
    </r>
  </si>
  <si>
    <r>
      <t>5.1</t>
    </r>
    <r>
      <rPr>
        <sz val="7"/>
        <color theme="1"/>
        <rFont val="Arial"/>
        <family val="2"/>
      </rPr>
      <t xml:space="preserve">             </t>
    </r>
    <r>
      <rPr>
        <sz val="11"/>
        <color theme="1"/>
        <rFont val="Arial"/>
        <family val="2"/>
      </rPr>
      <t>The Client shall not be entitled to receive payment of the AgriSafe</t>
    </r>
    <r>
      <rPr>
        <vertAlign val="superscript"/>
        <sz val="11"/>
        <color theme="1"/>
        <rFont val="Arial"/>
        <family val="2"/>
      </rPr>
      <t>TM</t>
    </r>
    <r>
      <rPr>
        <sz val="11"/>
        <color theme="1"/>
        <rFont val="Arial"/>
        <family val="2"/>
      </rPr>
      <t xml:space="preserve"> Payout in accordance </t>
    </r>
  </si>
  <si>
    <t>with clause 7 unless the following conditions have been met:</t>
  </si>
  <si>
    <r>
      <t>5.1.1</t>
    </r>
    <r>
      <rPr>
        <sz val="7"/>
        <color theme="1"/>
        <rFont val="Arial"/>
        <family val="2"/>
      </rPr>
      <t xml:space="preserve">               </t>
    </r>
    <r>
      <rPr>
        <sz val="11"/>
        <color theme="1"/>
        <rFont val="Arial"/>
        <family val="2"/>
      </rPr>
      <t>the Client has provided written proof of orders to the value of the Minimum Purchase Value to Syngenta at the Signature date;</t>
    </r>
  </si>
  <si>
    <r>
      <t>5.1.2</t>
    </r>
    <r>
      <rPr>
        <sz val="7"/>
        <color theme="1"/>
        <rFont val="Arial"/>
        <family val="2"/>
      </rPr>
      <t xml:space="preserve">               </t>
    </r>
    <r>
      <rPr>
        <sz val="11"/>
        <color theme="1"/>
        <rFont val="Arial"/>
        <family val="2"/>
      </rPr>
      <t xml:space="preserve">the Client has paid the full amount of the Minimum Purchase Value to the Dealer on or before the AgriSafe </t>
    </r>
    <r>
      <rPr>
        <vertAlign val="superscript"/>
        <sz val="11"/>
        <color theme="1"/>
        <rFont val="Arial"/>
        <family val="2"/>
      </rPr>
      <t>TM</t>
    </r>
    <r>
      <rPr>
        <sz val="11"/>
        <color theme="1"/>
        <rFont val="Arial"/>
        <family val="2"/>
      </rPr>
      <t xml:space="preserve"> Fixing date; and</t>
    </r>
  </si>
  <si>
    <r>
      <t>5.1.3</t>
    </r>
    <r>
      <rPr>
        <sz val="7"/>
        <color theme="1"/>
        <rFont val="Arial"/>
        <family val="2"/>
      </rPr>
      <t xml:space="preserve">               </t>
    </r>
    <r>
      <rPr>
        <sz val="11"/>
        <color theme="1"/>
        <rFont val="Arial"/>
        <family val="2"/>
      </rPr>
      <t>the Client has purchased Products for at least the Minimum Purchase Value on  or before the Latest Purchase Date.</t>
    </r>
  </si>
  <si>
    <r>
      <t>5.2</t>
    </r>
    <r>
      <rPr>
        <sz val="7"/>
        <color theme="1"/>
        <rFont val="Arial"/>
        <family val="2"/>
      </rPr>
      <t xml:space="preserve">             </t>
    </r>
    <r>
      <rPr>
        <sz val="11"/>
        <color theme="1"/>
        <rFont val="Arial"/>
        <family val="2"/>
      </rPr>
      <t>Notwithstanding clause 5.1.1, Syngenta (in its sole and absolute discretion) may request the Client to submit original VAT invoices in order to substantiate the Minimum Purchase Value within 5 (five) days of such written request, failing which the Client will not be entitled to receive the AgriSafe™ Payout in accordance with clause 7.</t>
    </r>
  </si>
  <si>
    <r>
      <t>5.3</t>
    </r>
    <r>
      <rPr>
        <sz val="7"/>
        <color theme="1"/>
        <rFont val="Arial"/>
        <family val="2"/>
      </rPr>
      <t>            </t>
    </r>
    <r>
      <rPr>
        <sz val="11"/>
        <color theme="1"/>
        <rFont val="Arial"/>
        <family val="2"/>
      </rPr>
      <t>For the sake of clarity it is recorded that purchases of the Products from the Dealer by the Client subsequent to the Latest Purchase Date shall not be taken into account in determining whether the Client has attained the Minimum Purchase Value.</t>
    </r>
  </si>
  <si>
    <r>
      <t>5.4</t>
    </r>
    <r>
      <rPr>
        <sz val="7"/>
        <color theme="1"/>
        <rFont val="Arial"/>
        <family val="2"/>
      </rPr>
      <t xml:space="preserve">           </t>
    </r>
    <r>
      <rPr>
        <sz val="11"/>
        <color theme="1"/>
        <rFont val="Arial"/>
        <family val="2"/>
      </rPr>
      <t>Notwithstanding clause 5.1, Syngenta may decide, in its sole discretion, to pay the AgriSafe™ Payout to the Client when the actual purchase value is below the Minimum Purchase Value by no more than 1%.</t>
    </r>
  </si>
  <si>
    <r>
      <t>6.</t>
    </r>
    <r>
      <rPr>
        <b/>
        <sz val="7"/>
        <color theme="1"/>
        <rFont val="Arial"/>
        <family val="2"/>
      </rPr>
      <t>    </t>
    </r>
    <r>
      <rPr>
        <b/>
        <sz val="11.5"/>
        <color theme="1"/>
        <rFont val="Arial"/>
        <family val="2"/>
      </rPr>
      <t>Use of the Products</t>
    </r>
  </si>
  <si>
    <r>
      <t>The Client shall use and apply the Products strictly in accordance with the Dealer's recommendations, the terms and conditions of the Product or attaching thereto, the recommended usage of the Product and the registered label of each Product, failing which the Client shall not be entitled to receive the AgriSafe</t>
    </r>
    <r>
      <rPr>
        <vertAlign val="superscript"/>
        <sz val="11"/>
        <color theme="1"/>
        <rFont val="Arial"/>
        <family val="2"/>
      </rPr>
      <t>TM</t>
    </r>
    <r>
      <rPr>
        <sz val="11"/>
        <color theme="1"/>
        <rFont val="Arial"/>
        <family val="2"/>
      </rPr>
      <t xml:space="preserve"> Payout.</t>
    </r>
  </si>
  <si>
    <r>
      <rPr>
        <b/>
        <sz val="11"/>
        <color theme="1"/>
        <rFont val="Arial"/>
        <family val="2"/>
      </rPr>
      <t xml:space="preserve">7. </t>
    </r>
    <r>
      <rPr>
        <sz val="7"/>
        <color theme="1"/>
        <rFont val="Arial"/>
        <family val="2"/>
      </rPr>
      <t>  </t>
    </r>
    <r>
      <rPr>
        <b/>
        <sz val="11.5"/>
        <color theme="1"/>
        <rFont val="Arial"/>
        <family val="2"/>
      </rPr>
      <t>Calculation of the AgriSafe</t>
    </r>
    <r>
      <rPr>
        <b/>
        <vertAlign val="superscript"/>
        <sz val="11.5"/>
        <color theme="1"/>
        <rFont val="Arial"/>
        <family val="2"/>
      </rPr>
      <t>TM</t>
    </r>
    <r>
      <rPr>
        <b/>
        <sz val="11.5"/>
        <color theme="1"/>
        <rFont val="Arial"/>
        <family val="2"/>
      </rPr>
      <t xml:space="preserve"> Payout</t>
    </r>
  </si>
  <si>
    <t>ZAR</t>
  </si>
  <si>
    <r>
      <t>7.1</t>
    </r>
    <r>
      <rPr>
        <sz val="7"/>
        <color theme="1"/>
        <rFont val="Arial"/>
        <family val="2"/>
      </rPr>
      <t xml:space="preserve">             </t>
    </r>
    <r>
      <rPr>
        <sz val="11"/>
        <color theme="1"/>
        <rFont val="Arial"/>
        <family val="2"/>
      </rPr>
      <t>For the calculation of the AgriSafe</t>
    </r>
    <r>
      <rPr>
        <vertAlign val="superscript"/>
        <sz val="11"/>
        <color theme="1"/>
        <rFont val="Arial"/>
        <family val="2"/>
      </rPr>
      <t>TM</t>
    </r>
    <r>
      <rPr>
        <sz val="11"/>
        <color theme="1"/>
        <rFont val="Arial"/>
        <family val="2"/>
      </rPr>
      <t xml:space="preserve"> Payout based on the Reference Price, Syngenta will use</t>
    </r>
  </si>
  <si>
    <t>metric tonnes.</t>
  </si>
  <si>
    <r>
      <t>7.2</t>
    </r>
    <r>
      <rPr>
        <sz val="7"/>
        <color theme="1"/>
        <rFont val="Arial"/>
        <family val="2"/>
      </rPr>
      <t xml:space="preserve">             </t>
    </r>
    <r>
      <rPr>
        <sz val="11"/>
        <color theme="1"/>
        <rFont val="Arial"/>
        <family val="2"/>
      </rPr>
      <t>The AgriSafe</t>
    </r>
    <r>
      <rPr>
        <vertAlign val="superscript"/>
        <sz val="11"/>
        <color theme="1"/>
        <rFont val="Arial"/>
        <family val="2"/>
      </rPr>
      <t>TM</t>
    </r>
    <r>
      <rPr>
        <sz val="11"/>
        <color theme="1"/>
        <rFont val="Arial"/>
        <family val="2"/>
      </rPr>
      <t xml:space="preserve"> Payout shall be calculated as follows:</t>
    </r>
  </si>
  <si>
    <r>
      <t>AgriSafe</t>
    </r>
    <r>
      <rPr>
        <i/>
        <vertAlign val="superscript"/>
        <sz val="11"/>
        <color theme="1"/>
        <rFont val="Arial"/>
        <family val="2"/>
      </rPr>
      <t>TM</t>
    </r>
    <r>
      <rPr>
        <i/>
        <sz val="11"/>
        <color theme="1"/>
        <rFont val="Arial"/>
        <family val="2"/>
      </rPr>
      <t xml:space="preserve"> Payout (only if &gt; 0) = Minimum Purchase Value – Tonnage x Reference Price</t>
    </r>
  </si>
  <si>
    <r>
      <t>7.3</t>
    </r>
    <r>
      <rPr>
        <sz val="7"/>
        <color theme="1"/>
        <rFont val="Arial"/>
        <family val="2"/>
      </rPr>
      <t xml:space="preserve">             </t>
    </r>
    <r>
      <rPr>
        <sz val="11"/>
        <color theme="1"/>
        <rFont val="Arial"/>
        <family val="2"/>
      </rPr>
      <t>Within 7 (seven) days of the AgriSafe</t>
    </r>
    <r>
      <rPr>
        <vertAlign val="superscript"/>
        <sz val="11"/>
        <color theme="1"/>
        <rFont val="Arial"/>
        <family val="2"/>
      </rPr>
      <t>TM</t>
    </r>
    <r>
      <rPr>
        <sz val="11"/>
        <color theme="1"/>
        <rFont val="Arial"/>
        <family val="2"/>
      </rPr>
      <t xml:space="preserve"> Fixing Date, Syngenta shall inform the Client in writing whether or not the AgriSafe</t>
    </r>
    <r>
      <rPr>
        <vertAlign val="superscript"/>
        <sz val="11"/>
        <color theme="1"/>
        <rFont val="Arial"/>
        <family val="2"/>
      </rPr>
      <t>TM</t>
    </r>
    <r>
      <rPr>
        <sz val="11"/>
        <color theme="1"/>
        <rFont val="Arial"/>
        <family val="2"/>
      </rPr>
      <t xml:space="preserve"> Payout will be made to the Client.</t>
    </r>
  </si>
  <si>
    <r>
      <t>7.4</t>
    </r>
    <r>
      <rPr>
        <sz val="7"/>
        <color theme="1"/>
        <rFont val="Arial"/>
        <family val="2"/>
      </rPr>
      <t xml:space="preserve">             </t>
    </r>
    <r>
      <rPr>
        <sz val="11"/>
        <color theme="1"/>
        <rFont val="Arial"/>
        <family val="2"/>
      </rPr>
      <t>In the event that the AgriSafe</t>
    </r>
    <r>
      <rPr>
        <vertAlign val="superscript"/>
        <sz val="11"/>
        <color theme="1"/>
        <rFont val="Arial"/>
        <family val="2"/>
      </rPr>
      <t>TM</t>
    </r>
    <r>
      <rPr>
        <sz val="11"/>
        <color theme="1"/>
        <rFont val="Arial"/>
        <family val="2"/>
      </rPr>
      <t xml:space="preserve"> Payout is to be made, the Client shall provide Syngenta with the details of the bank account into which the AgriSafe</t>
    </r>
    <r>
      <rPr>
        <vertAlign val="superscript"/>
        <sz val="11"/>
        <color theme="1"/>
        <rFont val="Arial"/>
        <family val="2"/>
      </rPr>
      <t>TM</t>
    </r>
    <r>
      <rPr>
        <sz val="11"/>
        <color theme="1"/>
        <rFont val="Arial"/>
        <family val="2"/>
      </rPr>
      <t xml:space="preserve"> Payout shall be paid. The Client will provide such details within 5 (five) days of receipt of the notice referred to in clause 7.3 above.</t>
    </r>
  </si>
  <si>
    <r>
      <t>7.5</t>
    </r>
    <r>
      <rPr>
        <sz val="7"/>
        <color theme="1"/>
        <rFont val="Arial"/>
        <family val="2"/>
      </rPr>
      <t xml:space="preserve">             </t>
    </r>
    <r>
      <rPr>
        <sz val="11"/>
        <color theme="1"/>
        <rFont val="Arial"/>
        <family val="2"/>
      </rPr>
      <t>The AgriSafe</t>
    </r>
    <r>
      <rPr>
        <vertAlign val="superscript"/>
        <sz val="11"/>
        <color theme="1"/>
        <rFont val="Arial"/>
        <family val="2"/>
      </rPr>
      <t>TM</t>
    </r>
    <r>
      <rPr>
        <sz val="11"/>
        <color theme="1"/>
        <rFont val="Arial"/>
        <family val="2"/>
      </rPr>
      <t xml:space="preserve"> Payout will be made by Syngenta to the Client within 60 (sixty) days of the date on which the Client provides Syngenta with the bank account details referred to in clause 7.4 above.</t>
    </r>
  </si>
  <si>
    <r>
      <rPr>
        <b/>
        <sz val="11"/>
        <color theme="1"/>
        <rFont val="Arial"/>
        <family val="2"/>
      </rPr>
      <t>8.</t>
    </r>
    <r>
      <rPr>
        <sz val="7"/>
        <color theme="1"/>
        <rFont val="Arial"/>
        <family val="2"/>
      </rPr>
      <t xml:space="preserve">         </t>
    </r>
    <r>
      <rPr>
        <b/>
        <sz val="11.5"/>
        <color theme="1"/>
        <rFont val="Arial"/>
        <family val="2"/>
      </rPr>
      <t>Miscellaneous</t>
    </r>
  </si>
  <si>
    <r>
      <t>8.1</t>
    </r>
    <r>
      <rPr>
        <b/>
        <sz val="7"/>
        <color theme="1"/>
        <rFont val="Arial"/>
        <family val="2"/>
      </rPr>
      <t xml:space="preserve">             </t>
    </r>
    <r>
      <rPr>
        <b/>
        <sz val="11"/>
        <color theme="1"/>
        <rFont val="Arial"/>
        <family val="2"/>
      </rPr>
      <t>Notices and Legal Process</t>
    </r>
  </si>
  <si>
    <t>8.1.1 Each Party chooses this address for all purposes under this Agreement ("Chosen Address"), whether for serving court process or documents, giving any notice, or making any other communications of whatsoever nature and for whatsoever purpose under this Agreement:</t>
  </si>
  <si>
    <r>
      <t>8.1.2</t>
    </r>
    <r>
      <rPr>
        <sz val="7"/>
        <color theme="1"/>
        <rFont val="Arial"/>
        <family val="2"/>
      </rPr>
      <t xml:space="preserve">               </t>
    </r>
    <r>
      <rPr>
        <sz val="11"/>
        <color theme="1"/>
        <rFont val="Arial"/>
        <family val="2"/>
      </rPr>
      <t>Any notice required or permitted under this Agreement is valid only if in writing.</t>
    </r>
  </si>
  <si>
    <r>
      <t>8.1.3</t>
    </r>
    <r>
      <rPr>
        <sz val="7"/>
        <color theme="1"/>
        <rFont val="Arial"/>
        <family val="2"/>
      </rPr>
      <t xml:space="preserve">               </t>
    </r>
    <r>
      <rPr>
        <sz val="11"/>
        <color theme="1"/>
        <rFont val="Arial"/>
        <family val="2"/>
      </rPr>
      <t>Any Party may by notice to the other Parties change its Chosen Address to another physical address in the Republic of South Africa and that change takes effect on the seventh day after the date of receipt by the Party who last receives the notice.</t>
    </r>
  </si>
  <si>
    <r>
      <t>8.1.4</t>
    </r>
    <r>
      <rPr>
        <sz val="7"/>
        <color theme="1"/>
        <rFont val="Arial"/>
        <family val="2"/>
      </rPr>
      <t>              </t>
    </r>
    <r>
      <rPr>
        <sz val="11"/>
        <color theme="1"/>
        <rFont val="Arial"/>
        <family val="2"/>
      </rPr>
      <t>Any notice delivered by hand to the Chosen Address of a Party before 17h00 is deemed to have been received on the date of delivery.</t>
    </r>
  </si>
  <si>
    <r>
      <t>8.1.5</t>
    </r>
    <r>
      <rPr>
        <sz val="7"/>
        <color theme="1"/>
        <rFont val="Arial"/>
        <family val="2"/>
      </rPr>
      <t>              </t>
    </r>
    <r>
      <rPr>
        <sz val="11"/>
        <color theme="1"/>
        <rFont val="Arial"/>
        <family val="2"/>
      </rPr>
      <t>Despite anything to the contrary in this Agreement, a written notice actually received by a Party, including a notice sent by telefax, is an adequate notice to it even though not sent or delivered to its Chosen Address.</t>
    </r>
  </si>
  <si>
    <r>
      <rPr>
        <b/>
        <sz val="11"/>
        <color theme="1"/>
        <rFont val="Arial"/>
        <family val="2"/>
      </rPr>
      <t>8.2</t>
    </r>
    <r>
      <rPr>
        <sz val="7"/>
        <color theme="1"/>
        <rFont val="Arial"/>
        <family val="2"/>
      </rPr>
      <t xml:space="preserve">             </t>
    </r>
    <r>
      <rPr>
        <b/>
        <sz val="11"/>
        <color theme="1"/>
        <rFont val="Arial"/>
        <family val="2"/>
      </rPr>
      <t>Governing Law</t>
    </r>
  </si>
  <si>
    <t>This Agreement shall be governed by South African Law.</t>
  </si>
  <si>
    <r>
      <rPr>
        <b/>
        <sz val="11"/>
        <color theme="1"/>
        <rFont val="Arial"/>
        <family val="2"/>
      </rPr>
      <t>8.3</t>
    </r>
    <r>
      <rPr>
        <b/>
        <sz val="7"/>
        <color theme="1"/>
        <rFont val="Arial"/>
        <family val="2"/>
      </rPr>
      <t>   </t>
    </r>
    <r>
      <rPr>
        <sz val="7"/>
        <color theme="1"/>
        <rFont val="Arial"/>
        <family val="2"/>
      </rPr>
      <t xml:space="preserve">          </t>
    </r>
    <r>
      <rPr>
        <b/>
        <sz val="11"/>
        <color theme="1"/>
        <rFont val="Arial"/>
        <family val="2"/>
      </rPr>
      <t>Sole Record of Agreement</t>
    </r>
  </si>
  <si>
    <t>This Agreement constitutes the sole record of the agreement between the Parties with regard to the subject matter hereof.  No Party shall be bound by any express or implied term, representation, warranty, promise or the like not recorded herein.</t>
  </si>
  <si>
    <r>
      <t>8.4</t>
    </r>
    <r>
      <rPr>
        <b/>
        <sz val="7"/>
        <color theme="1"/>
        <rFont val="Arial"/>
        <family val="2"/>
      </rPr>
      <t>          </t>
    </r>
    <r>
      <rPr>
        <b/>
        <sz val="11"/>
        <color theme="1"/>
        <rFont val="Arial"/>
        <family val="2"/>
      </rPr>
      <t>Confidentiality</t>
    </r>
  </si>
  <si>
    <r>
      <t>8.5</t>
    </r>
    <r>
      <rPr>
        <b/>
        <sz val="7"/>
        <color theme="1"/>
        <rFont val="Arial"/>
        <family val="2"/>
      </rPr>
      <t>          </t>
    </r>
    <r>
      <rPr>
        <b/>
        <sz val="11"/>
        <color theme="1"/>
        <rFont val="Arial"/>
        <family val="2"/>
      </rPr>
      <t>Cession or Assignment</t>
    </r>
  </si>
  <si>
    <t>Neither Party has the right to cede or assign its rights and obligations under this Agreement without the prior written consent of the other Party.</t>
  </si>
  <si>
    <r>
      <t>8.6</t>
    </r>
    <r>
      <rPr>
        <b/>
        <sz val="7"/>
        <color theme="1"/>
        <rFont val="Arial"/>
        <family val="2"/>
      </rPr>
      <t>           </t>
    </r>
    <r>
      <rPr>
        <b/>
        <sz val="11"/>
        <color theme="1"/>
        <rFont val="Arial"/>
        <family val="2"/>
      </rPr>
      <t xml:space="preserve">Amendments </t>
    </r>
  </si>
  <si>
    <t>Any amendments to this Agreement must be recorded in writing and signed by the Parties.</t>
  </si>
  <si>
    <r>
      <t>9.</t>
    </r>
    <r>
      <rPr>
        <b/>
        <sz val="7"/>
        <color theme="1"/>
        <rFont val="Arial"/>
        <family val="2"/>
      </rPr>
      <t>       </t>
    </r>
    <r>
      <rPr>
        <b/>
        <sz val="11.5"/>
        <color theme="1"/>
        <rFont val="Arial"/>
        <family val="2"/>
      </rPr>
      <t>Summary clause</t>
    </r>
  </si>
  <si>
    <r>
      <t>9.1</t>
    </r>
    <r>
      <rPr>
        <sz val="7"/>
        <color theme="1"/>
        <rFont val="Arial"/>
        <family val="2"/>
      </rPr>
      <t xml:space="preserve">             </t>
    </r>
    <r>
      <rPr>
        <sz val="11"/>
        <color theme="1"/>
        <rFont val="Arial"/>
        <family val="2"/>
      </rPr>
      <t>Client name:</t>
    </r>
  </si>
  <si>
    <r>
      <t>9.2</t>
    </r>
    <r>
      <rPr>
        <sz val="7"/>
        <color theme="1"/>
        <rFont val="Arial"/>
        <family val="2"/>
      </rPr>
      <t xml:space="preserve">             </t>
    </r>
    <r>
      <rPr>
        <sz val="11"/>
        <color theme="1"/>
        <rFont val="Arial"/>
        <family val="2"/>
      </rPr>
      <t>Signature Date:</t>
    </r>
  </si>
  <si>
    <r>
      <t>9.4</t>
    </r>
    <r>
      <rPr>
        <sz val="7"/>
        <color theme="1"/>
        <rFont val="Arial"/>
        <family val="2"/>
      </rPr>
      <t xml:space="preserve">             </t>
    </r>
    <r>
      <rPr>
        <sz val="11"/>
        <color theme="1"/>
        <rFont val="Arial"/>
        <family val="2"/>
      </rPr>
      <t>Purchase value:</t>
    </r>
  </si>
  <si>
    <r>
      <t>9.5</t>
    </r>
    <r>
      <rPr>
        <sz val="7"/>
        <color theme="1"/>
        <rFont val="Arial"/>
        <family val="2"/>
      </rPr>
      <t xml:space="preserve">             </t>
    </r>
    <r>
      <rPr>
        <sz val="11"/>
        <color theme="1"/>
        <rFont val="Arial"/>
        <family val="2"/>
      </rPr>
      <t>Tonnage:</t>
    </r>
  </si>
  <si>
    <r>
      <t>9.6</t>
    </r>
    <r>
      <rPr>
        <sz val="7"/>
        <color theme="1"/>
        <rFont val="Arial"/>
        <family val="2"/>
      </rPr>
      <t xml:space="preserve">             </t>
    </r>
    <r>
      <rPr>
        <sz val="11"/>
        <color theme="1"/>
        <rFont val="Arial"/>
        <family val="2"/>
      </rPr>
      <t>Dealer:</t>
    </r>
  </si>
  <si>
    <r>
      <t>9.7</t>
    </r>
    <r>
      <rPr>
        <sz val="7"/>
        <color theme="1"/>
        <rFont val="Arial"/>
        <family val="2"/>
      </rPr>
      <t xml:space="preserve">             </t>
    </r>
    <r>
      <rPr>
        <sz val="11"/>
        <color theme="1"/>
        <rFont val="Arial"/>
        <family val="2"/>
      </rPr>
      <t>AgriSafe price:</t>
    </r>
  </si>
  <si>
    <t>Signed at</t>
  </si>
  <si>
    <t>on</t>
  </si>
  <si>
    <t>Authorised and warranting that authority</t>
  </si>
  <si>
    <t>sms</t>
  </si>
  <si>
    <t>Client</t>
  </si>
  <si>
    <t>Seed treatment</t>
  </si>
  <si>
    <t>Before planting</t>
  </si>
  <si>
    <t>Pre-emergence (during planting)</t>
  </si>
  <si>
    <t>Post-emergence</t>
  </si>
  <si>
    <t>Other</t>
  </si>
  <si>
    <t>TOTAL</t>
  </si>
  <si>
    <t xml:space="preserve">Kg/bag:   </t>
  </si>
  <si>
    <t xml:space="preserve">Seeding rate (kg/ha):   </t>
  </si>
  <si>
    <t>Dosage (Lt/100kg)</t>
  </si>
  <si>
    <t>Kg seed treated</t>
  </si>
  <si>
    <t>Litres required</t>
  </si>
  <si>
    <t>Price per Lt (R/Lt)</t>
  </si>
  <si>
    <t>Cost/ha (R/ha)</t>
  </si>
  <si>
    <t>Lt/kg per unit</t>
  </si>
  <si>
    <t>Number of units</t>
  </si>
  <si>
    <t>Price per unit</t>
  </si>
  <si>
    <t>Cost per product</t>
  </si>
  <si>
    <t>Total</t>
  </si>
  <si>
    <t>Select product</t>
  </si>
  <si>
    <t>Syngenta Product</t>
  </si>
  <si>
    <t>Total AgriSafe</t>
  </si>
  <si>
    <t>Dosage (Lt/ha)</t>
  </si>
  <si>
    <t>Ha treated</t>
  </si>
  <si>
    <t>Price per Lt (R/lt)</t>
  </si>
  <si>
    <t>Other products</t>
  </si>
  <si>
    <t>Purchase value:</t>
  </si>
  <si>
    <t>The parties shall keep confidential the provisions of this Agreement.</t>
  </si>
  <si>
    <r>
      <t>9.3</t>
    </r>
    <r>
      <rPr>
        <sz val="7"/>
        <color theme="1"/>
        <rFont val="Arial"/>
        <family val="2"/>
      </rPr>
      <t xml:space="preserve">             </t>
    </r>
    <r>
      <rPr>
        <sz val="11"/>
        <color theme="1"/>
        <rFont val="Arial"/>
        <family val="2"/>
      </rPr>
      <t xml:space="preserve">Latest Purchase Date: </t>
    </r>
    <r>
      <rPr>
        <b/>
        <sz val="11"/>
        <color theme="1"/>
        <rFont val="Arial"/>
        <family val="2"/>
      </rPr>
      <t>28 February 2014</t>
    </r>
  </si>
  <si>
    <t>The Minimum Purchase Value shall be:</t>
  </si>
  <si>
    <t>Program avg (R/ha)</t>
  </si>
  <si>
    <t>Totaal ha bespuit</t>
  </si>
  <si>
    <t>/ha</t>
  </si>
  <si>
    <t>Hektare Syngenta</t>
  </si>
  <si>
    <t>Syngenta waarde</t>
  </si>
  <si>
    <t>Ander waarde</t>
  </si>
  <si>
    <t>Groottotaal  HA</t>
  </si>
  <si>
    <t>Groottotaal SYT HA</t>
  </si>
  <si>
    <t>Totaal Syngenta HA</t>
  </si>
  <si>
    <t>ha</t>
  </si>
  <si>
    <t>Select Yes or No</t>
  </si>
  <si>
    <t>Fallow land 2</t>
  </si>
  <si>
    <t>Fallow land 3</t>
  </si>
  <si>
    <t>Plaasinligtingsblad</t>
  </si>
  <si>
    <t>Maatskappy / Plaasnaam:</t>
  </si>
  <si>
    <t>Produsent naam &amp; van:</t>
  </si>
  <si>
    <t>Fisiese adres:</t>
  </si>
  <si>
    <t>E-pos adres:</t>
  </si>
  <si>
    <t>Selfoon:</t>
  </si>
  <si>
    <t>Landlyn:</t>
  </si>
  <si>
    <t>Posadres:</t>
  </si>
  <si>
    <t>Gewasse verbou</t>
  </si>
  <si>
    <t>Agent se naam:</t>
  </si>
  <si>
    <t>Agent se e-pos adres:</t>
  </si>
  <si>
    <t>Handelaarskap se naam:</t>
  </si>
  <si>
    <t>Nuwe Syngenta klient?</t>
  </si>
  <si>
    <t>Ja</t>
  </si>
  <si>
    <t>Nee</t>
  </si>
  <si>
    <t xml:space="preserve">I, __________________________________________, </t>
  </si>
  <si>
    <t>(“die Kliënt”) stem hiermee vrywillig in en gee toestemming dat die</t>
  </si>
  <si>
    <t>inligting vervat in hierdie Inligtingsblad (“die Bekendgemaakte Inligting”) gebruik kan word deur Syngenta Suid-Afrika</t>
  </si>
  <si>
    <t>Eiendoms Beperk (“Syngenta”) vir die doeleindes van bemarking en bevordering van Syngenta-produkte aan die Kliënt en</t>
  </si>
  <si>
    <t>verskaffing van inligting aan die Kliënt wat volgens Syngenta se oortuiging van belang vir die Kliënt kan wees.</t>
  </si>
  <si>
    <t>Toestemming om Bekendgemaakte Inligting te gebruik</t>
  </si>
  <si>
    <t>Die Kliënt kan beswaar maak teen die gebruik deur Syngenta van die Bekendgemaakte Inligting en weier om enige gratis</t>
  </si>
  <si>
    <t>bemarkingskommunikasie van Syngenta te ontvang, of eenvoudig “uittree” deur ‘n skriftelike versoek in dier voege te stuur</t>
  </si>
  <si>
    <t>aan agri.safe@syngenta.com of te faks na 086 773 8671.</t>
  </si>
  <si>
    <t>e-pos</t>
  </si>
  <si>
    <t>Ek verkies om inligting te ontvang deur sms</t>
  </si>
  <si>
    <t>Kliënt</t>
  </si>
  <si>
    <t>Datum</t>
  </si>
  <si>
    <t>Kies produk</t>
  </si>
  <si>
    <t>Kies gewas</t>
  </si>
  <si>
    <t>Ja, ek aanvaar</t>
  </si>
  <si>
    <t>Nee, ek aanvaar nie</t>
  </si>
  <si>
    <t>Kies -</t>
  </si>
  <si>
    <t>Hierdie keuse moet gemaak word</t>
  </si>
  <si>
    <t xml:space="preserve">Hierdie elektroniese bladsy kan nie onderteken word nie.  U word wel versoek om hier langsaan JA of NEE te antwoord. JA beteken u aanvaar die voorwaardes en terme soos vervat in en geimpliseer deur die ooreenkoms </t>
  </si>
  <si>
    <r>
      <rPr>
        <b/>
        <sz val="10"/>
        <color theme="1"/>
        <rFont val="Arial"/>
        <family val="2"/>
      </rPr>
      <t>E-pos</t>
    </r>
    <r>
      <rPr>
        <sz val="10"/>
        <color theme="1"/>
        <rFont val="Arial"/>
        <family val="2"/>
      </rPr>
      <t xml:space="preserve">: agri.safe@syngenta.com     </t>
    </r>
    <r>
      <rPr>
        <b/>
        <sz val="10"/>
        <color theme="1"/>
        <rFont val="Arial"/>
        <family val="2"/>
      </rPr>
      <t>Web:</t>
    </r>
    <r>
      <rPr>
        <sz val="10"/>
        <color theme="1"/>
        <rFont val="Arial"/>
        <family val="2"/>
      </rPr>
      <t xml:space="preserve"> www.syngenta.co.za</t>
    </r>
  </si>
  <si>
    <r>
      <t xml:space="preserve">Syngenta Suid Afrika, Privaatsak X60, Halfway House, 1685. </t>
    </r>
    <r>
      <rPr>
        <b/>
        <sz val="10"/>
        <color theme="1"/>
        <rFont val="Arial"/>
        <family val="2"/>
      </rPr>
      <t xml:space="preserve">Tel </t>
    </r>
    <r>
      <rPr>
        <sz val="10"/>
        <color theme="1"/>
        <rFont val="Arial"/>
        <family val="2"/>
      </rPr>
      <t xml:space="preserve">(011) 541 4000 </t>
    </r>
    <r>
      <rPr>
        <b/>
        <sz val="10"/>
        <color theme="1"/>
        <rFont val="Arial"/>
        <family val="2"/>
      </rPr>
      <t>Faks</t>
    </r>
    <r>
      <rPr>
        <sz val="10"/>
        <color theme="1"/>
        <rFont val="Arial"/>
        <family val="2"/>
      </rPr>
      <t xml:space="preserve"> (011) 541 4072</t>
    </r>
  </si>
  <si>
    <r>
      <t>AgriSafe</t>
    </r>
    <r>
      <rPr>
        <vertAlign val="superscript"/>
        <sz val="10"/>
        <color theme="1"/>
        <rFont val="Arial"/>
        <family val="2"/>
      </rPr>
      <t>TM</t>
    </r>
    <r>
      <rPr>
        <sz val="10"/>
        <color theme="1"/>
        <rFont val="Arial"/>
        <family val="2"/>
      </rPr>
      <t xml:space="preserve"> is ‘n geregistreerde handelsmerk van ‘n Syngenta Groep Maatskappy.</t>
    </r>
  </si>
  <si>
    <t xml:space="preserve">Kliënt se handtekening </t>
  </si>
  <si>
    <t>Tonnemaat wat Syngenta sal verskans</t>
  </si>
  <si>
    <t>Opsomming van plantbeskermingsprogram</t>
  </si>
  <si>
    <t>Produsent se totale Syngenta rekening  (R)</t>
  </si>
  <si>
    <t>AgriSafe mielieprys op die dag van aankope (R/ton)</t>
  </si>
  <si>
    <t>Tonnemaat verskans deur Syngenta</t>
  </si>
  <si>
    <t>Indien die mielieprys verander na</t>
  </si>
  <si>
    <t>Maak Syngenta kontantbetaling aan boer vir bedrag</t>
  </si>
  <si>
    <t>SYT gem. R/ha</t>
  </si>
  <si>
    <t>Totale waarde</t>
  </si>
  <si>
    <t>Totaal gem R/ha</t>
  </si>
  <si>
    <t>Mielies</t>
  </si>
  <si>
    <t>Mielies GT</t>
  </si>
  <si>
    <t>Sonneblom</t>
  </si>
  <si>
    <t>Sojabone GT</t>
  </si>
  <si>
    <t>Grondbone</t>
  </si>
  <si>
    <t>Graansorghum</t>
  </si>
  <si>
    <t>Droëbone</t>
  </si>
  <si>
    <t>Oorlê</t>
  </si>
  <si>
    <t>tussen</t>
  </si>
  <si>
    <t>("Kliënt")</t>
  </si>
  <si>
    <t>en</t>
  </si>
  <si>
    <t>AGRISAFE™  OOREENKOMS</t>
  </si>
  <si>
    <r>
      <t>AGRISAFE</t>
    </r>
    <r>
      <rPr>
        <b/>
        <vertAlign val="superscript"/>
        <sz val="14"/>
        <color theme="1"/>
        <rFont val="Arial"/>
        <family val="2"/>
      </rPr>
      <t>TM</t>
    </r>
    <r>
      <rPr>
        <b/>
        <sz val="14"/>
        <color theme="1"/>
        <rFont val="Arial"/>
        <family val="2"/>
      </rPr>
      <t xml:space="preserve"> OOREENKOMS</t>
    </r>
  </si>
  <si>
    <t>1. Definisies</t>
  </si>
  <si>
    <t>Tensy anders vermeld, of die samehang anders vereis, sal die woorde en uitdrukkings wat hieronder gelys word die betekenisse dra wat aan hulle toegeskryf is:</t>
  </si>
  <si>
    <r>
      <t>1.1</t>
    </r>
    <r>
      <rPr>
        <sz val="7"/>
        <color theme="1"/>
        <rFont val="Arial"/>
        <family val="2"/>
      </rPr>
      <t xml:space="preserve">            </t>
    </r>
    <r>
      <rPr>
        <b/>
        <sz val="11"/>
        <color theme="1"/>
        <rFont val="Arial"/>
        <family val="2"/>
      </rPr>
      <t>Ooreenkoms</t>
    </r>
    <r>
      <rPr>
        <sz val="11"/>
        <color theme="1"/>
        <rFont val="Arial"/>
        <family val="2"/>
      </rPr>
      <t> – beteken hierdie AgriSafe</t>
    </r>
    <r>
      <rPr>
        <vertAlign val="superscript"/>
        <sz val="11"/>
        <color theme="1"/>
        <rFont val="Arial"/>
        <family val="2"/>
      </rPr>
      <t>TM</t>
    </r>
    <r>
      <rPr>
        <sz val="11"/>
        <color theme="1"/>
        <rFont val="Arial"/>
        <family val="2"/>
      </rPr>
      <t xml:space="preserve"> Ooreenkoms en al die bylae en aanhangsels hierby;</t>
    </r>
  </si>
  <si>
    <r>
      <t>1.2</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Vestigings Datum </t>
    </r>
    <r>
      <rPr>
        <sz val="11"/>
        <color theme="1"/>
        <rFont val="Arial"/>
        <family val="2"/>
      </rPr>
      <t> – beteken 15 Julie 2014, wat die datum is waarop die AgriSafe</t>
    </r>
    <r>
      <rPr>
        <vertAlign val="superscript"/>
        <sz val="11"/>
        <color theme="1"/>
        <rFont val="Arial"/>
        <family val="2"/>
      </rPr>
      <t>TM</t>
    </r>
    <r>
      <rPr>
        <sz val="11"/>
        <color theme="1"/>
        <rFont val="Arial"/>
        <family val="2"/>
      </rPr>
      <t xml:space="preserve"> Uitbetaling bereken word;</t>
    </r>
  </si>
  <si>
    <r>
      <t>1.3</t>
    </r>
    <r>
      <rPr>
        <sz val="7"/>
        <color theme="1"/>
        <rFont val="Arial"/>
        <family val="2"/>
      </rPr>
      <t xml:space="preserve">             </t>
    </r>
    <r>
      <rPr>
        <b/>
        <sz val="11"/>
        <color theme="1"/>
        <rFont val="Arial"/>
        <family val="2"/>
      </rPr>
      <t>AgriSafe</t>
    </r>
    <r>
      <rPr>
        <b/>
        <vertAlign val="superscript"/>
        <sz val="11"/>
        <color theme="1"/>
        <rFont val="Arial"/>
        <family val="2"/>
      </rPr>
      <t>TM</t>
    </r>
    <r>
      <rPr>
        <b/>
        <sz val="11"/>
        <color theme="1"/>
        <rFont val="Arial"/>
        <family val="2"/>
      </rPr>
      <t xml:space="preserve"> Uitbetaling</t>
    </r>
    <r>
      <rPr>
        <sz val="11"/>
        <color theme="1"/>
        <rFont val="Arial"/>
        <family val="2"/>
      </rPr>
      <t> – beteken die betaling in Suid-Afrikaanse Rand (ZAR) wat die Kliënt van Syngenta af  mag ontvang, in terme van die Ooreenkoms, mits die voorwaardes vir sodanige betaling soos uiteengesit in klousule 5 nagekom is;</t>
    </r>
  </si>
  <si>
    <r>
      <t>1.4</t>
    </r>
    <r>
      <rPr>
        <sz val="7"/>
        <color theme="1"/>
        <rFont val="Arial"/>
        <family val="2"/>
      </rPr>
      <t xml:space="preserve">             </t>
    </r>
    <r>
      <rPr>
        <b/>
        <sz val="11"/>
        <color theme="1"/>
        <rFont val="Arial"/>
        <family val="2"/>
      </rPr>
      <t>Handelaar</t>
    </r>
    <r>
      <rPr>
        <sz val="11"/>
        <color theme="1"/>
        <rFont val="Arial"/>
        <family val="2"/>
      </rPr>
      <t xml:space="preserve"> beteken</t>
    </r>
  </si>
  <si>
    <r>
      <t>1.5</t>
    </r>
    <r>
      <rPr>
        <sz val="7"/>
        <color theme="1"/>
        <rFont val="Arial"/>
        <family val="2"/>
      </rPr>
      <t xml:space="preserve">             </t>
    </r>
    <r>
      <rPr>
        <b/>
        <sz val="11"/>
        <color theme="1"/>
        <rFont val="Arial"/>
        <family val="2"/>
      </rPr>
      <t xml:space="preserve">Ondertekenings datum </t>
    </r>
    <r>
      <rPr>
        <sz val="11"/>
        <color theme="1"/>
        <rFont val="Arial"/>
        <family val="2"/>
      </rPr>
      <t> – beteken die datum waarop hierdie Ooreenkoms onderteken word deur die laaste Party;</t>
    </r>
  </si>
  <si>
    <r>
      <t>1.6</t>
    </r>
    <r>
      <rPr>
        <sz val="7"/>
        <color theme="1"/>
        <rFont val="Arial"/>
        <family val="2"/>
      </rPr>
      <t xml:space="preserve">             </t>
    </r>
    <r>
      <rPr>
        <b/>
        <sz val="11"/>
        <color theme="1"/>
        <rFont val="Arial"/>
        <family val="2"/>
      </rPr>
      <t>Laatste  Aankoop Datum</t>
    </r>
    <r>
      <rPr>
        <sz val="11"/>
        <color theme="1"/>
        <rFont val="Arial"/>
        <family val="2"/>
      </rPr>
      <t> – beteken middernag op 28 Februarie 2014;</t>
    </r>
  </si>
  <si>
    <r>
      <t>1.7</t>
    </r>
    <r>
      <rPr>
        <sz val="7"/>
        <color theme="1"/>
        <rFont val="Arial"/>
        <family val="2"/>
      </rPr>
      <t xml:space="preserve">             </t>
    </r>
    <r>
      <rPr>
        <b/>
        <sz val="11"/>
        <color theme="1"/>
        <rFont val="Arial"/>
        <family val="2"/>
      </rPr>
      <t>Partye</t>
    </r>
    <r>
      <rPr>
        <sz val="11"/>
        <color theme="1"/>
        <rFont val="Arial"/>
        <family val="2"/>
      </rPr>
      <t> – beteken die partye tot hierdie Ooreenkoms en "Party" beteken  enige een van hulle, soos die samehang vereis;</t>
    </r>
  </si>
  <si>
    <r>
      <t>1.8</t>
    </r>
    <r>
      <rPr>
        <sz val="7"/>
        <color theme="1"/>
        <rFont val="Arial"/>
        <family val="2"/>
      </rPr>
      <t xml:space="preserve">           </t>
    </r>
    <r>
      <rPr>
        <b/>
        <sz val="11"/>
        <color theme="1"/>
        <rFont val="Arial"/>
        <family val="2"/>
      </rPr>
      <t xml:space="preserve">Produkte </t>
    </r>
    <r>
      <rPr>
        <sz val="11"/>
        <color theme="1"/>
        <rFont val="Arial"/>
        <family val="2"/>
      </rPr>
      <t xml:space="preserve"> – beteken die Syngenta gewasbeskerming produkte en Syngenta saadsorg produkte wat gelys is in Bylaag 1 wat deur die Kliënt aangekoop is vir  doeleindes van die vervulling van die Minimum Aankoopwaarde verpligting; </t>
    </r>
  </si>
  <si>
    <r>
      <t>1.9</t>
    </r>
    <r>
      <rPr>
        <sz val="7"/>
        <color theme="1"/>
        <rFont val="Arial"/>
        <family val="2"/>
      </rPr>
      <t xml:space="preserve">             </t>
    </r>
    <r>
      <rPr>
        <b/>
        <sz val="11"/>
        <color theme="1"/>
        <rFont val="Arial"/>
        <family val="2"/>
      </rPr>
      <t xml:space="preserve">Minimum Aankoopwaarde </t>
    </r>
    <r>
      <rPr>
        <sz val="11"/>
        <color theme="1"/>
        <rFont val="Arial"/>
        <family val="2"/>
      </rPr>
      <t> – beteken die eindtotaal (aggregaat) van die gefaktureerde waarde (BTW uitgesluit) van die Produkte wat deur die Kliënt aangekoop moet word vanaf die Handelaar teen die Handelaar se heersende pryslys soos uiteengesit in klousule 4;</t>
    </r>
  </si>
  <si>
    <r>
      <t>1.10</t>
    </r>
    <r>
      <rPr>
        <sz val="7"/>
        <color theme="1"/>
        <rFont val="Arial"/>
        <family val="2"/>
      </rPr>
      <t xml:space="preserve">          </t>
    </r>
    <r>
      <rPr>
        <b/>
        <sz val="11"/>
        <color theme="1"/>
        <rFont val="Arial"/>
        <family val="2"/>
      </rPr>
      <t>Verwysingsprys</t>
    </r>
    <r>
      <rPr>
        <sz val="11"/>
        <color theme="1"/>
        <rFont val="Arial"/>
        <family val="2"/>
      </rPr>
      <t>– beteken die uitbetalingsprys van die September 2014 Witmielies SAFEX termynbeurs op die AgriSafe</t>
    </r>
    <r>
      <rPr>
        <vertAlign val="superscript"/>
        <sz val="11"/>
        <color theme="1"/>
        <rFont val="Arial"/>
        <family val="2"/>
      </rPr>
      <t>TM</t>
    </r>
    <r>
      <rPr>
        <sz val="11"/>
        <color theme="1"/>
        <rFont val="Arial"/>
        <family val="2"/>
      </rPr>
      <t xml:space="preserve"> Vestigings Datum. Die Verwysingsprys sal beskikbaar wees op www.safex.co.za. </t>
    </r>
  </si>
  <si>
    <r>
      <t>1.11</t>
    </r>
    <r>
      <rPr>
        <sz val="7"/>
        <color theme="1"/>
        <rFont val="Arial"/>
        <family val="2"/>
      </rPr>
      <t xml:space="preserve">          </t>
    </r>
    <r>
      <rPr>
        <b/>
        <sz val="11"/>
        <color theme="1"/>
        <rFont val="Arial"/>
        <family val="2"/>
      </rPr>
      <t xml:space="preserve">Tonnemaat </t>
    </r>
    <r>
      <rPr>
        <sz val="11"/>
        <color theme="1"/>
        <rFont val="Arial"/>
        <family val="2"/>
      </rPr>
      <t> – beteken die tonnemaat van somer graan oeste (mielies, sojabone, sonneblom, droëbone en graansorghum) wat ingesluit moet word in die berekening van die AgriSafeTM Uitbetaling gestipuleer in klousule 7.1.</t>
    </r>
  </si>
  <si>
    <r>
      <t>2.</t>
    </r>
    <r>
      <rPr>
        <sz val="7"/>
        <color theme="1"/>
        <rFont val="Arial"/>
        <family val="2"/>
      </rPr>
      <t xml:space="preserve">         </t>
    </r>
    <r>
      <rPr>
        <b/>
        <sz val="11.5"/>
        <color theme="1"/>
        <rFont val="Arial"/>
        <family val="2"/>
      </rPr>
      <t>Inleiding</t>
    </r>
  </si>
  <si>
    <t>Hierdie Ooreenkoms is aangegaan tussen die Partye om die Kliënt in staat te stel om 'n moontlike opbrengs te maak op die Minimum Aankoopwaarde van die Produkte wat aangekoop is van die Handelaar in terme van hierdie Ooreenkoms.</t>
  </si>
  <si>
    <r>
      <t>3.</t>
    </r>
    <r>
      <rPr>
        <sz val="7"/>
        <color theme="1"/>
        <rFont val="Arial"/>
        <family val="2"/>
      </rPr>
      <t xml:space="preserve">         </t>
    </r>
    <r>
      <rPr>
        <b/>
        <sz val="11.5"/>
        <color theme="1"/>
        <rFont val="Arial"/>
        <family val="2"/>
      </rPr>
      <t>Ondertekenings Datum</t>
    </r>
  </si>
  <si>
    <t>Hierdie Ooreenkoms sal in werking tree op die Ondertekenings Datum.</t>
  </si>
  <si>
    <r>
      <t>4.</t>
    </r>
    <r>
      <rPr>
        <sz val="7"/>
        <color theme="1"/>
        <rFont val="Arial"/>
        <family val="2"/>
      </rPr>
      <t xml:space="preserve">         </t>
    </r>
    <r>
      <rPr>
        <b/>
        <sz val="11.5"/>
        <color theme="1"/>
        <rFont val="Arial"/>
        <family val="2"/>
      </rPr>
      <t>Minimum Aankoopwaarde</t>
    </r>
  </si>
  <si>
    <t>wees.</t>
  </si>
  <si>
    <r>
      <t>5.1</t>
    </r>
    <r>
      <rPr>
        <sz val="7"/>
        <color theme="1"/>
        <rFont val="Arial"/>
        <family val="2"/>
      </rPr>
      <t xml:space="preserve">             </t>
    </r>
    <r>
      <rPr>
        <sz val="11"/>
        <color theme="1"/>
        <rFont val="Arial"/>
        <family val="2"/>
      </rPr>
      <t>Die Kliënt sal nie geregtig wees om die betaling van die AgriSafe</t>
    </r>
    <r>
      <rPr>
        <vertAlign val="superscript"/>
        <sz val="11"/>
        <color theme="1"/>
        <rFont val="Arial"/>
        <family val="2"/>
      </rPr>
      <t>TM</t>
    </r>
    <r>
      <rPr>
        <sz val="11"/>
        <color theme="1"/>
        <rFont val="Arial"/>
        <family val="2"/>
      </rPr>
      <t xml:space="preserve"> </t>
    </r>
  </si>
  <si>
    <t>Uitbetaling te ontvang in ooreenstemming met klousule 7 nie, tensy die volgende voorwaardes nagekom is:</t>
  </si>
  <si>
    <r>
      <t>5.1.1</t>
    </r>
    <r>
      <rPr>
        <sz val="7"/>
        <color theme="1"/>
        <rFont val="Arial"/>
        <family val="2"/>
      </rPr>
      <t xml:space="preserve">               </t>
    </r>
    <r>
      <rPr>
        <sz val="11"/>
        <color theme="1"/>
        <rFont val="Arial"/>
        <family val="2"/>
      </rPr>
      <t>die Kliënt skriftelike bewys van bestellings tot die waarde van die Minimum Aankoopwaarde verskaf het aan Sygenta op die Ondertekenings Datum;</t>
    </r>
  </si>
  <si>
    <r>
      <t>5.1.2</t>
    </r>
    <r>
      <rPr>
        <sz val="7"/>
        <color theme="1"/>
        <rFont val="Arial"/>
        <family val="2"/>
      </rPr>
      <t xml:space="preserve">               </t>
    </r>
    <r>
      <rPr>
        <sz val="11"/>
        <color theme="1"/>
        <rFont val="Arial"/>
        <family val="2"/>
      </rPr>
      <t xml:space="preserve">die Kliënt die volle bedrag van die Minimum Aankoopwaarde aan die Handelaar betaal het voor of op die AgriSafe </t>
    </r>
    <r>
      <rPr>
        <vertAlign val="superscript"/>
        <sz val="11"/>
        <color theme="1"/>
        <rFont val="Arial"/>
        <family val="2"/>
      </rPr>
      <t>TM</t>
    </r>
    <r>
      <rPr>
        <sz val="11"/>
        <color theme="1"/>
        <rFont val="Arial"/>
        <family val="2"/>
      </rPr>
      <t xml:space="preserve"> Vestigings Datum; en</t>
    </r>
  </si>
  <si>
    <r>
      <t>5.1.3</t>
    </r>
    <r>
      <rPr>
        <sz val="7"/>
        <color theme="1"/>
        <rFont val="Arial"/>
        <family val="2"/>
      </rPr>
      <t xml:space="preserve">               </t>
    </r>
    <r>
      <rPr>
        <sz val="11"/>
        <color theme="1"/>
        <rFont val="Arial"/>
        <family val="2"/>
      </rPr>
      <t>die Kliënt Produkte vir ten minste die Minimum Aankoopwaarde gekoop het voor of op die Laatste  Aankoop Datum.</t>
    </r>
  </si>
  <si>
    <r>
      <t>5.2</t>
    </r>
    <r>
      <rPr>
        <sz val="7"/>
        <color theme="1"/>
        <rFont val="Arial"/>
        <family val="2"/>
      </rPr>
      <t xml:space="preserve">             </t>
    </r>
    <r>
      <rPr>
        <sz val="11"/>
        <color theme="1"/>
        <rFont val="Arial"/>
        <family val="2"/>
      </rPr>
      <t>Nieteenstaande klousule 5.1.1 mag Syngenta (in sy uitsluitlike en absolute diskressie) die Kliënt versoek om die oorspronklike BTW-fakture in te dien, binne 5 (vyf) dae van so 'n skriftelike versoek, om die Minimum Aankoopwaarde te motiveer, by gebreke waarvan die Kliënt nie geregtig sal wees om die AgriSafe</t>
    </r>
    <r>
      <rPr>
        <vertAlign val="superscript"/>
        <sz val="11"/>
        <color theme="1"/>
        <rFont val="Arial"/>
        <family val="2"/>
      </rPr>
      <t>TM</t>
    </r>
    <r>
      <rPr>
        <sz val="11"/>
        <color theme="1"/>
        <rFont val="Arial"/>
        <family val="2"/>
      </rPr>
      <t xml:space="preserve"> Uitbetaling, in ooreenstemming met klousule 7, te ontvang nie.</t>
    </r>
  </si>
  <si>
    <r>
      <t>5.3</t>
    </r>
    <r>
      <rPr>
        <sz val="7"/>
        <color theme="1"/>
        <rFont val="Arial"/>
        <family val="2"/>
      </rPr>
      <t xml:space="preserve">             </t>
    </r>
    <r>
      <rPr>
        <sz val="11"/>
        <color theme="1"/>
        <rFont val="Arial"/>
        <family val="2"/>
      </rPr>
      <t>Ter wille van duidelikheid word dit aangeteken dat aankope van  Produkte vanaf die Handelaar deur die Kliënt na die Laatste  Aankoop Datum, nie in ag geneem sal word om te bepaal of die Kliënt die Minimum Aankoopwaarde bereik het of nie.</t>
    </r>
  </si>
  <si>
    <r>
      <t>5.4</t>
    </r>
    <r>
      <rPr>
        <sz val="7"/>
        <color theme="1"/>
        <rFont val="Arial"/>
        <family val="2"/>
      </rPr>
      <t xml:space="preserve">             </t>
    </r>
    <r>
      <rPr>
        <sz val="11"/>
        <color theme="1"/>
        <rFont val="Arial"/>
        <family val="2"/>
      </rPr>
      <t>Nieteenstaande klousule 5.1 mag Syngenta, in sy uitsluitlike diskresie, besluit om die AgriSafe</t>
    </r>
    <r>
      <rPr>
        <vertAlign val="superscript"/>
        <sz val="11"/>
        <color theme="1"/>
        <rFont val="Arial"/>
        <family val="2"/>
      </rPr>
      <t>TM</t>
    </r>
    <r>
      <rPr>
        <sz val="11"/>
        <color theme="1"/>
        <rFont val="Arial"/>
        <family val="2"/>
      </rPr>
      <t xml:space="preserve"> Uitbetaling uit te betaal aan die Kliënt as die feitlike aankoopwaarde nie meer as 1% onder die minimum Aankoopwaarde is nie.</t>
    </r>
  </si>
  <si>
    <r>
      <t>Die Kliënt sal die Produkte net gebruik en toepas in ooreenstemming met die Handelaar se aanbevelings, die terme en voorwaardes van die Produk of daaraan verbonde, die aanbevole gebruik van die Produk en die geregistreerde etiket van elke Produk, by gebreke waarvan die Kliënt nie geregtig sal wees om die AgriSafe</t>
    </r>
    <r>
      <rPr>
        <vertAlign val="superscript"/>
        <sz val="11"/>
        <color theme="1"/>
        <rFont val="Arial"/>
        <family val="2"/>
      </rPr>
      <t>TM</t>
    </r>
    <r>
      <rPr>
        <sz val="11"/>
        <color theme="1"/>
        <rFont val="Arial"/>
        <family val="2"/>
      </rPr>
      <t xml:space="preserve"> Uitbetaling te ontvang nie.</t>
    </r>
  </si>
  <si>
    <r>
      <t>7.1</t>
    </r>
    <r>
      <rPr>
        <sz val="7"/>
        <color theme="1"/>
        <rFont val="Arial"/>
        <family val="2"/>
      </rPr>
      <t xml:space="preserve">             </t>
    </r>
    <r>
      <rPr>
        <sz val="11"/>
        <color theme="1"/>
        <rFont val="Arial"/>
        <family val="2"/>
      </rPr>
      <t>Vir die berekening van die AgriSafe</t>
    </r>
    <r>
      <rPr>
        <vertAlign val="superscript"/>
        <sz val="11"/>
        <color theme="1"/>
        <rFont val="Arial"/>
        <family val="2"/>
      </rPr>
      <t>TM</t>
    </r>
    <r>
      <rPr>
        <sz val="11"/>
        <color theme="1"/>
        <rFont val="Arial"/>
        <family val="2"/>
      </rPr>
      <t xml:space="preserve"> Uitbetaling, gebaseer op die Verwysingsprys, sal Syngenta</t>
    </r>
  </si>
  <si>
    <t>metrieke ton gebruik.</t>
  </si>
  <si>
    <r>
      <t>7.2</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soos volg bereken word: </t>
    </r>
  </si>
  <si>
    <r>
      <t>AgriSafe</t>
    </r>
    <r>
      <rPr>
        <vertAlign val="superscript"/>
        <sz val="11"/>
        <color theme="1"/>
        <rFont val="Arial"/>
        <family val="2"/>
      </rPr>
      <t>TM</t>
    </r>
    <r>
      <rPr>
        <sz val="11"/>
        <color theme="1"/>
        <rFont val="Arial"/>
        <family val="2"/>
      </rPr>
      <t xml:space="preserve"> Uitbetaling (Net indien &gt; 0) = Minimum Aankoopwaarde – Tonnemaat x Verwysingsprys</t>
    </r>
  </si>
  <si>
    <r>
      <t>7.3</t>
    </r>
    <r>
      <rPr>
        <sz val="7"/>
        <color theme="1"/>
        <rFont val="Arial"/>
        <family val="2"/>
      </rPr>
      <t xml:space="preserve">             </t>
    </r>
    <r>
      <rPr>
        <sz val="11"/>
        <color theme="1"/>
        <rFont val="Arial"/>
        <family val="2"/>
      </rPr>
      <t>Binne 7 (sewe) dae van die AgriSafe</t>
    </r>
    <r>
      <rPr>
        <vertAlign val="superscript"/>
        <sz val="11"/>
        <color theme="1"/>
        <rFont val="Arial"/>
        <family val="2"/>
      </rPr>
      <t>TM</t>
    </r>
    <r>
      <rPr>
        <sz val="11"/>
        <color theme="1"/>
        <rFont val="Arial"/>
        <family val="2"/>
      </rPr>
      <t xml:space="preserve"> Vestigings Datum sal Syngenta die Kliënt skriftelik in kennis stel of die AgriSafe</t>
    </r>
    <r>
      <rPr>
        <vertAlign val="superscript"/>
        <sz val="11"/>
        <color theme="1"/>
        <rFont val="Arial"/>
        <family val="2"/>
      </rPr>
      <t>TM</t>
    </r>
    <r>
      <rPr>
        <sz val="11"/>
        <color theme="1"/>
        <rFont val="Arial"/>
        <family val="2"/>
      </rPr>
      <t xml:space="preserve"> Uitbetaling aan die Kliënt gemaak gaan  word of nie.</t>
    </r>
  </si>
  <si>
    <r>
      <t>7.4</t>
    </r>
    <r>
      <rPr>
        <sz val="7"/>
        <color theme="1"/>
        <rFont val="Arial"/>
        <family val="2"/>
      </rPr>
      <t xml:space="preserve">             </t>
    </r>
    <r>
      <rPr>
        <sz val="11"/>
        <color theme="1"/>
        <rFont val="Arial"/>
        <family val="2"/>
      </rPr>
      <t>Indien die AgriSafe</t>
    </r>
    <r>
      <rPr>
        <vertAlign val="superscript"/>
        <sz val="11"/>
        <color theme="1"/>
        <rFont val="Arial"/>
        <family val="2"/>
      </rPr>
      <t>TM</t>
    </r>
    <r>
      <rPr>
        <sz val="11"/>
        <color theme="1"/>
        <rFont val="Arial"/>
        <family val="2"/>
      </rPr>
      <t xml:space="preserve"> Uitbetaling gemaak gaan word, sal die Kliënt Syngenta verskaf van sy bankrekening besonderhede waarin die AgriSafe</t>
    </r>
    <r>
      <rPr>
        <vertAlign val="superscript"/>
        <sz val="11"/>
        <color theme="1"/>
        <rFont val="Arial"/>
        <family val="2"/>
      </rPr>
      <t>TM</t>
    </r>
    <r>
      <rPr>
        <sz val="11"/>
        <color theme="1"/>
        <rFont val="Arial"/>
        <family val="2"/>
      </rPr>
      <t xml:space="preserve"> Uitbetaling gemaak kan word. Die Kliënt sal sodanige besonderhede verskaf binne 5 (vyf) dae na ontvangs van die kennisgewing verwys na in klousule 7.3 hierbo.</t>
    </r>
  </si>
  <si>
    <r>
      <t>7.5</t>
    </r>
    <r>
      <rPr>
        <sz val="7"/>
        <color theme="1"/>
        <rFont val="Arial"/>
        <family val="2"/>
      </rPr>
      <t xml:space="preserve">             </t>
    </r>
    <r>
      <rPr>
        <sz val="11"/>
        <color theme="1"/>
        <rFont val="Arial"/>
        <family val="2"/>
      </rPr>
      <t>Die AgriSafe</t>
    </r>
    <r>
      <rPr>
        <vertAlign val="superscript"/>
        <sz val="11"/>
        <color theme="1"/>
        <rFont val="Arial"/>
        <family val="2"/>
      </rPr>
      <t>TM</t>
    </r>
    <r>
      <rPr>
        <sz val="11"/>
        <color theme="1"/>
        <rFont val="Arial"/>
        <family val="2"/>
      </rPr>
      <t xml:space="preserve"> Uitbetaling sal gemaak word deur Syngenta aan die Kliënt binne 60 (sestig) dae vanaf die datum waarop die Kliënt Syngenta verskaf het met die bankrekening besonderhede verwys na in klousule 7.4 hierbo.</t>
    </r>
  </si>
  <si>
    <r>
      <t>8.1</t>
    </r>
    <r>
      <rPr>
        <sz val="7"/>
        <color theme="1"/>
        <rFont val="Arial"/>
        <family val="2"/>
      </rPr>
      <t xml:space="preserve">             </t>
    </r>
    <r>
      <rPr>
        <b/>
        <sz val="11"/>
        <color theme="1"/>
        <rFont val="Arial"/>
        <family val="2"/>
      </rPr>
      <t xml:space="preserve">Kennisgewings </t>
    </r>
  </si>
  <si>
    <r>
      <t>8.1.1</t>
    </r>
    <r>
      <rPr>
        <sz val="7"/>
        <color theme="1"/>
        <rFont val="Arial"/>
        <family val="2"/>
      </rPr>
      <t xml:space="preserve">               </t>
    </r>
    <r>
      <rPr>
        <sz val="11"/>
        <color theme="1"/>
        <rFont val="Arial"/>
        <family val="2"/>
      </rPr>
      <t>Elke party kies hierdie adres vir alle doeleindes kragtens hierdie Ooreenkoms ("</t>
    </r>
    <r>
      <rPr>
        <b/>
        <sz val="11"/>
        <color theme="1"/>
        <rFont val="Arial"/>
        <family val="2"/>
      </rPr>
      <t>Gekose Adres</t>
    </r>
    <r>
      <rPr>
        <sz val="11"/>
        <color theme="1"/>
        <rFont val="Arial"/>
        <family val="2"/>
      </rPr>
      <t>"), of dit nou vir die bediening van hofproses is of aflewering van dokumente, 'n kennisgewing, of enige ander kommunikasie is, van watter aard ookal en vir alle doeleindes kragtens hierdie Ooreenkoms:</t>
    </r>
  </si>
  <si>
    <r>
      <t>8.1.2</t>
    </r>
    <r>
      <rPr>
        <sz val="7"/>
        <color theme="1"/>
        <rFont val="Arial"/>
        <family val="2"/>
      </rPr>
      <t xml:space="preserve">               </t>
    </r>
    <r>
      <rPr>
        <sz val="11"/>
        <color theme="1"/>
        <rFont val="Arial"/>
        <family val="2"/>
      </rPr>
      <t>Enige kennisgewing wat vereis word of toegelaat word kragtens hierdie Ooreenkoms is slegs geldig indien dit skriftelik gedoen word.</t>
    </r>
  </si>
  <si>
    <r>
      <t>8.1.3</t>
    </r>
    <r>
      <rPr>
        <sz val="7"/>
        <color theme="1"/>
        <rFont val="Arial"/>
        <family val="2"/>
      </rPr>
      <t xml:space="preserve">               </t>
    </r>
    <r>
      <rPr>
        <sz val="11"/>
        <color theme="1"/>
        <rFont val="Arial"/>
        <family val="2"/>
      </rPr>
      <t>Enige Party kan deur 'n kennisgewing aan die ander Party sy Gekose Adres verander na 'n ander fisiese adres in die Republiek van Suid-Afrika en daardie verandering sal in werking optree op die sewende dag na die datum van ontvangs deur die Party wat die kennisgewing laaste ontvang het.</t>
    </r>
  </si>
  <si>
    <r>
      <t>8.1.4</t>
    </r>
    <r>
      <rPr>
        <sz val="7"/>
        <color theme="1"/>
        <rFont val="Arial"/>
        <family val="2"/>
      </rPr>
      <t xml:space="preserve">               </t>
    </r>
    <r>
      <rPr>
        <sz val="11"/>
        <color theme="1"/>
        <rFont val="Arial"/>
        <family val="2"/>
      </rPr>
      <t>Enige kennisgewing wat per hand by die Gekose Adres van 'n Party voor 17h00 afgelewer is, word geag as ontvang te wees op die datum van aflewering.</t>
    </r>
  </si>
  <si>
    <r>
      <t>8.1.5</t>
    </r>
    <r>
      <rPr>
        <sz val="7"/>
        <color theme="1"/>
        <rFont val="Arial"/>
        <family val="2"/>
      </rPr>
      <t xml:space="preserve">               </t>
    </r>
    <r>
      <rPr>
        <sz val="11"/>
        <color theme="1"/>
        <rFont val="Arial"/>
        <family val="2"/>
      </rPr>
      <t>Ondanks enigiets tot die teendeel in hierdie Ooreenkoms, 'n skriftelike kennisgewing wat werklik ontvang is deur 'n Party, insluitend 'n kennisgewing wat per telefaks gestuur is, is 'n voldoende kennisgewing selfs al is dit nie gestuur of afgelewer by die Gekose Adres nie.</t>
    </r>
  </si>
  <si>
    <r>
      <t>8.2</t>
    </r>
    <r>
      <rPr>
        <sz val="7"/>
        <color theme="1"/>
        <rFont val="Arial"/>
        <family val="2"/>
      </rPr>
      <t xml:space="preserve">             </t>
    </r>
    <r>
      <rPr>
        <b/>
        <sz val="11"/>
        <color theme="1"/>
        <rFont val="Arial"/>
        <family val="2"/>
      </rPr>
      <t>Toepaslike Wet</t>
    </r>
  </si>
  <si>
    <t>Die Suid-Afrikaanse reg is van toepassing op hierdie Ooreenkoms.</t>
  </si>
  <si>
    <r>
      <t>8.3</t>
    </r>
    <r>
      <rPr>
        <sz val="7"/>
        <color theme="1"/>
        <rFont val="Arial"/>
        <family val="2"/>
      </rPr>
      <t xml:space="preserve">             </t>
    </r>
    <r>
      <rPr>
        <b/>
        <sz val="11"/>
        <color theme="1"/>
        <rFont val="Arial"/>
        <family val="2"/>
      </rPr>
      <t>Enigste Rekord van Ooreenkoms</t>
    </r>
  </si>
  <si>
    <t>Hierdie Ooreenkoms verteenwoordig die enigste rekord van die ooreenkoms tussen die Partye met betrekking tot die onderwerp hiervan. Geen Party sal verbind word deur enige uitdruklike of geïmpliseerde term, verteenwoordiging, waarborg, belofte of soortgelyk, wat nie hierin vervat is nie.</t>
  </si>
  <si>
    <r>
      <t>8.4</t>
    </r>
    <r>
      <rPr>
        <sz val="7"/>
        <color theme="1"/>
        <rFont val="Arial"/>
        <family val="2"/>
      </rPr>
      <t xml:space="preserve">             </t>
    </r>
    <r>
      <rPr>
        <b/>
        <sz val="11"/>
        <color theme="1"/>
        <rFont val="Arial"/>
        <family val="2"/>
      </rPr>
      <t>Vertroulikheid</t>
    </r>
  </si>
  <si>
    <t>Die Partye sal die bepalings van hierdie Ooreenkoms vertroulik hou.</t>
  </si>
  <si>
    <r>
      <t>8.5</t>
    </r>
    <r>
      <rPr>
        <sz val="7"/>
        <color theme="1"/>
        <rFont val="Arial"/>
        <family val="2"/>
      </rPr>
      <t xml:space="preserve">             </t>
    </r>
    <r>
      <rPr>
        <b/>
        <sz val="11"/>
        <color theme="1"/>
        <rFont val="Arial"/>
        <family val="2"/>
      </rPr>
      <t>Sessie of Oordrag</t>
    </r>
  </si>
  <si>
    <t>Geeneen van die Partye het die reg om sy regte of verpligtinge onder hierdie Ooreenkoms te sedeer of oor te maak nie. 'n Party mag dit slegs doen as die skriftelike toestemming van die ander Party vooraf verkry is.</t>
  </si>
  <si>
    <r>
      <t>8.6</t>
    </r>
    <r>
      <rPr>
        <sz val="7"/>
        <color theme="1"/>
        <rFont val="Arial"/>
        <family val="2"/>
      </rPr>
      <t xml:space="preserve">             </t>
    </r>
    <r>
      <rPr>
        <b/>
        <sz val="11"/>
        <color theme="1"/>
        <rFont val="Arial"/>
        <family val="2"/>
      </rPr>
      <t xml:space="preserve">Wysigings </t>
    </r>
  </si>
  <si>
    <t>Enige wysigings  aan hierdie Ooreenkoms moet op skrif gestel word en deur die Partye onderteken word.</t>
  </si>
  <si>
    <r>
      <t>9.</t>
    </r>
    <r>
      <rPr>
        <sz val="7"/>
        <color theme="1"/>
        <rFont val="Arial"/>
        <family val="2"/>
      </rPr>
      <t xml:space="preserve">         </t>
    </r>
    <r>
      <rPr>
        <b/>
        <sz val="11.5"/>
        <color theme="1"/>
        <rFont val="Arial"/>
        <family val="2"/>
      </rPr>
      <t>Opsommings Klousule</t>
    </r>
  </si>
  <si>
    <r>
      <t>9.1</t>
    </r>
    <r>
      <rPr>
        <sz val="7"/>
        <color theme="1"/>
        <rFont val="Arial"/>
        <family val="2"/>
      </rPr>
      <t xml:space="preserve">             </t>
    </r>
    <r>
      <rPr>
        <sz val="11"/>
        <color theme="1"/>
        <rFont val="Arial"/>
        <family val="2"/>
      </rPr>
      <t>Kliënt naam:</t>
    </r>
  </si>
  <si>
    <r>
      <t>9.2</t>
    </r>
    <r>
      <rPr>
        <sz val="7"/>
        <color theme="1"/>
        <rFont val="Arial"/>
        <family val="2"/>
      </rPr>
      <t xml:space="preserve">             </t>
    </r>
    <r>
      <rPr>
        <sz val="11"/>
        <color theme="1"/>
        <rFont val="Arial"/>
        <family val="2"/>
      </rPr>
      <t>Datum:</t>
    </r>
  </si>
  <si>
    <r>
      <t>9.4</t>
    </r>
    <r>
      <rPr>
        <sz val="7"/>
        <color theme="1"/>
        <rFont val="Arial"/>
        <family val="2"/>
      </rPr>
      <t xml:space="preserve">             </t>
    </r>
    <r>
      <rPr>
        <sz val="11"/>
        <color theme="1"/>
        <rFont val="Arial"/>
        <family val="2"/>
      </rPr>
      <t>Aankoopwaarde:</t>
    </r>
  </si>
  <si>
    <r>
      <t>9.5</t>
    </r>
    <r>
      <rPr>
        <sz val="7"/>
        <color theme="1"/>
        <rFont val="Arial"/>
        <family val="2"/>
      </rPr>
      <t xml:space="preserve">             </t>
    </r>
    <r>
      <rPr>
        <sz val="11"/>
        <color theme="1"/>
        <rFont val="Arial"/>
        <family val="2"/>
      </rPr>
      <t>Tonnemaat:</t>
    </r>
  </si>
  <si>
    <t>metrieke ton</t>
  </si>
  <si>
    <r>
      <t>9.6</t>
    </r>
    <r>
      <rPr>
        <sz val="7"/>
        <color theme="1"/>
        <rFont val="Arial"/>
        <family val="2"/>
      </rPr>
      <t xml:space="preserve">             </t>
    </r>
    <r>
      <rPr>
        <sz val="11"/>
        <color theme="1"/>
        <rFont val="Arial"/>
        <family val="2"/>
      </rPr>
      <t>Handelaar:</t>
    </r>
  </si>
  <si>
    <r>
      <t>9.7</t>
    </r>
    <r>
      <rPr>
        <sz val="7"/>
        <color theme="1"/>
        <rFont val="Arial"/>
        <family val="2"/>
      </rPr>
      <t xml:space="preserve">             </t>
    </r>
    <r>
      <rPr>
        <sz val="11"/>
        <color theme="1"/>
        <rFont val="Arial"/>
        <family val="2"/>
      </rPr>
      <t>AgriSafe prys:</t>
    </r>
  </si>
  <si>
    <t>Geteken te</t>
  </si>
  <si>
    <t>op</t>
  </si>
  <si>
    <t xml:space="preserve">Kliënt </t>
  </si>
  <si>
    <t xml:space="preserve">Behoorlik daartoe gemagtig welke magtiging gewaarborg word. </t>
  </si>
  <si>
    <t>Die Minimum Aankoopwaarde sal:</t>
  </si>
  <si>
    <r>
      <t>9.3</t>
    </r>
    <r>
      <rPr>
        <sz val="7"/>
        <color theme="1"/>
        <rFont val="Arial"/>
        <family val="2"/>
      </rPr>
      <t xml:space="preserve">             </t>
    </r>
    <r>
      <rPr>
        <sz val="11"/>
        <color theme="1"/>
        <rFont val="Arial"/>
        <family val="2"/>
      </rPr>
      <t xml:space="preserve">Laaste Aankoopdatum: </t>
    </r>
    <r>
      <rPr>
        <b/>
        <sz val="11"/>
        <color theme="1"/>
        <rFont val="Arial"/>
        <family val="2"/>
      </rPr>
      <t>28 Februarie 2014</t>
    </r>
  </si>
  <si>
    <r>
      <t>8.</t>
    </r>
    <r>
      <rPr>
        <b/>
        <sz val="7"/>
        <color theme="1"/>
        <rFont val="Arial"/>
        <family val="2"/>
      </rPr>
      <t xml:space="preserve">         </t>
    </r>
    <r>
      <rPr>
        <b/>
        <sz val="11.5"/>
        <color theme="1"/>
        <rFont val="Arial"/>
        <family val="2"/>
      </rPr>
      <t xml:space="preserve">Algemeen </t>
    </r>
  </si>
  <si>
    <r>
      <t>7.</t>
    </r>
    <r>
      <rPr>
        <b/>
        <sz val="7"/>
        <color theme="1"/>
        <rFont val="Arial"/>
        <family val="2"/>
      </rPr>
      <t xml:space="preserve">         </t>
    </r>
    <r>
      <rPr>
        <b/>
        <sz val="11.5"/>
        <color theme="1"/>
        <rFont val="Arial"/>
        <family val="2"/>
      </rPr>
      <t>Berekening van die AgriSafe</t>
    </r>
    <r>
      <rPr>
        <b/>
        <vertAlign val="superscript"/>
        <sz val="11.5"/>
        <color theme="1"/>
        <rFont val="Arial"/>
        <family val="2"/>
      </rPr>
      <t>TM</t>
    </r>
    <r>
      <rPr>
        <b/>
        <sz val="11.5"/>
        <color theme="1"/>
        <rFont val="Arial"/>
        <family val="2"/>
      </rPr>
      <t xml:space="preserve"> Uitbetaling</t>
    </r>
  </si>
  <si>
    <r>
      <t>6.</t>
    </r>
    <r>
      <rPr>
        <b/>
        <sz val="7"/>
        <color theme="1"/>
        <rFont val="Arial"/>
        <family val="2"/>
      </rPr>
      <t xml:space="preserve">         </t>
    </r>
    <r>
      <rPr>
        <b/>
        <sz val="11.5"/>
        <color theme="1"/>
        <rFont val="Arial"/>
        <family val="2"/>
      </rPr>
      <t>Gebruik van die Produkte</t>
    </r>
  </si>
  <si>
    <r>
      <t>5.</t>
    </r>
    <r>
      <rPr>
        <b/>
        <sz val="7"/>
        <color theme="1"/>
        <rFont val="Arial"/>
        <family val="2"/>
      </rPr>
      <t xml:space="preserve">         </t>
    </r>
    <r>
      <rPr>
        <b/>
        <sz val="11.5"/>
        <color theme="1"/>
        <rFont val="Arial"/>
        <family val="2"/>
      </rPr>
      <t>Voorwaardes van Betaling van die AgriSafe</t>
    </r>
    <r>
      <rPr>
        <b/>
        <vertAlign val="superscript"/>
        <sz val="11.5"/>
        <color theme="1"/>
        <rFont val="Arial"/>
        <family val="2"/>
      </rPr>
      <t>TM</t>
    </r>
    <r>
      <rPr>
        <b/>
        <sz val="11.5"/>
        <color theme="1"/>
        <rFont val="Arial"/>
        <family val="2"/>
      </rPr>
      <t xml:space="preserve"> Uitbetaling</t>
    </r>
  </si>
  <si>
    <t xml:space="preserve">Plantdigtheid (kg/ha):   </t>
  </si>
  <si>
    <t>Dosis lt/100kg</t>
  </si>
  <si>
    <t>Aantal kg saad</t>
  </si>
  <si>
    <t>Lt/kg per verpakking</t>
  </si>
  <si>
    <t>Aankoopwaarde:</t>
  </si>
  <si>
    <t>Waarde</t>
  </si>
  <si>
    <t>AgriSafe waarde</t>
  </si>
  <si>
    <t>GEWAS</t>
  </si>
  <si>
    <t>Oorlê-lande</t>
  </si>
  <si>
    <t>Ander produkte</t>
  </si>
  <si>
    <t>Ha bespuit</t>
  </si>
  <si>
    <t>Gem. R/ha</t>
  </si>
  <si>
    <t>(sleutel totale hektare in om koste/ha te bereken)</t>
  </si>
  <si>
    <t>Dosis (Lt/ha)</t>
  </si>
  <si>
    <t>(sleutel totale ha in vir gewas om koste/ha te bereken)</t>
  </si>
  <si>
    <t>Gem R/ha</t>
  </si>
  <si>
    <t>Syngenta Produk</t>
  </si>
  <si>
    <t>Ander produk</t>
  </si>
  <si>
    <t>AgriSafe 2012 deelnemer?</t>
  </si>
  <si>
    <t>{"IsHide":false,"SheetId":14,"Name":"Sojabone GT","HiddenRow":14,"VisibleRange":"","SheetTheme":{"TabColor":"","BodyColor":"","BodyImage":""}}</t>
  </si>
  <si>
    <t>{"IsHide":false,"SheetId":8,"Name":"AgriSafe opsomming","HiddenRow":8,"VisibleRange":"","SheetTheme":{"TabColor":"","BodyColor":"","BodyImage":""}}</t>
  </si>
  <si>
    <t>{"IsHide":false,"SheetId":11,"Name":"Saadbehandeling","HiddenRow":11,"VisibleRange":"","SheetTheme":{"TabColor":"","BodyColor":"","BodyImage":""}}</t>
  </si>
  <si>
    <t>{"IsHide":false,"SheetId":19,"Name":"Ooreenkoms","HiddenRow":19,"VisibleRange":"","SheetTheme":{"TabColor":"","BodyColor":"","BodyImage":""}}</t>
  </si>
  <si>
    <t>_Ctrl_170</t>
  </si>
  <si>
    <t>{"WidgetClassification":0,"State":1,"IsRequired":true,"DDLDefaultRequiredText":"","ListItem":"Ja; ek aanvaar\r\nNee; ek aanvaar nie","VlookupRange":"","ShowListLabel":true,"ShowDt":true,"CellName":"_Ctrl_170","CellAddress":"='Plaasinligting'!$H$60","WidgetName":3,"HiddenRow":170,"SheetCodeName":null,"ControlId":null}</t>
  </si>
  <si>
    <t>Ja; ek aanvaar</t>
  </si>
  <si>
    <t>Nee; ek aanvaar nie</t>
  </si>
  <si>
    <t>Hektare:</t>
  </si>
  <si>
    <t>_Ctrl_171</t>
  </si>
  <si>
    <t>{"WidgetClassification":0,"State":1,"IsRequired":false,"IsMultiline":false,"IsHidden":false,"Placeholder":"","InputType":0,"Rows":3,"IsMergeJustify":false,"CellName":"_Ctrl_171","CellAddress":"='Ooreenkoms'!$C$115","WidgetName":4,"HiddenRow":171,"SheetCodeName":null,"ControlId":"getekente"}</t>
  </si>
  <si>
    <t>_Ctrl_172</t>
  </si>
  <si>
    <t>{"WidgetClassification":0,"State":1,"IsRequired":false,"IsMergeJustify":false,"DefaultValue":"2013/09/09","CalendarFlavor":3,"CellName":"_Ctrl_172","CellAddress":"='Ooreenkoms'!$C$116","WidgetName":1,"HiddenRow":172,"SheetCodeName":null,"ControlId":"op"}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</si>
</sst>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8" formatCode="&quot;R&quot;\ #,##0.00;[Red]&quot;R&quot;\ \-#,##0.00"/>
    <numFmt numFmtId="164" formatCode="_(&quot;$&quot;* #,##0.00_);_(&quot;$&quot;* \(#,##0.00\);_(&quot;$&quot;* &quot;-&quot;??_);_(@_)"/>
    <numFmt numFmtId="165" formatCode="_(* #,##0.00_);_(* \(#,##0.00\);_(* &quot;-&quot;??_);_(@_)"/>
    <numFmt numFmtId="166" formatCode="_ [$R-1C09]\ * #,##0.00_ ;_ [$R-1C09]\ * \-#,##0.00_ ;_ [$R-1C09]\ * &quot;-&quot;??_ ;_ @_ "/>
    <numFmt numFmtId="167" formatCode="_(* #,##0_);_(* \(#,##0\);_(* &quot;-&quot;??_);_(@_)"/>
    <numFmt numFmtId="168" formatCode="[$R-436]\ #,##0.00"/>
    <numFmt numFmtId="169" formatCode="&quot;R&quot;\ #,##0.00"/>
    <numFmt numFmtId="170" formatCode="0.0"/>
    <numFmt numFmtId="171" formatCode="&quot;R&quot;\ #,##0"/>
    <numFmt numFmtId="172" formatCode="[$-409]d\-mmm\-yyyy;@"/>
  </numFmts>
  <fonts count="54" x14ac:knownFonts="1">
    <font>
      <sz val="11"/>
      <color theme="1"/>
      <name val="Calibri"/>
      <family val="2"/>
      <scheme val="minor"/>
    </font>
    <font>
      <sz val="12"/>
      <color theme="1"/>
      <name val="Arial"/>
      <family val="2"/>
    </font>
    <font>
      <sz val="12"/>
      <color theme="1"/>
      <name val="Arial"/>
      <family val="2"/>
    </font>
    <font>
      <b/>
      <sz val="11"/>
      <color theme="1"/>
      <name val="Calibri"/>
      <family val="2"/>
      <scheme val="minor"/>
    </font>
    <font>
      <b/>
      <u/>
      <sz val="11"/>
      <color theme="1"/>
      <name val="Calibri"/>
      <family val="2"/>
      <scheme val="minor"/>
    </font>
    <font>
      <b/>
      <sz val="13"/>
      <color theme="1"/>
      <name val="Calibri"/>
      <family val="2"/>
      <scheme val="minor"/>
    </font>
    <font>
      <b/>
      <sz val="11"/>
      <color rgb="FF00B050"/>
      <name val="Calibri"/>
      <family val="2"/>
      <scheme val="minor"/>
    </font>
    <font>
      <u/>
      <sz val="11"/>
      <color theme="1"/>
      <name val="Calibri"/>
      <family val="2"/>
      <scheme val="minor"/>
    </font>
    <font>
      <b/>
      <sz val="11"/>
      <name val="Calibri"/>
      <family val="2"/>
      <scheme val="minor"/>
    </font>
    <font>
      <sz val="11"/>
      <color theme="1"/>
      <name val="Calibri"/>
      <family val="2"/>
      <scheme val="minor"/>
    </font>
    <font>
      <b/>
      <sz val="20"/>
      <color theme="1"/>
      <name val="Calibri"/>
      <family val="2"/>
      <scheme val="minor"/>
    </font>
    <font>
      <b/>
      <sz val="11"/>
      <color rgb="FFFF0000"/>
      <name val="Calibri"/>
      <family val="2"/>
      <scheme val="minor"/>
    </font>
    <font>
      <b/>
      <sz val="10.5"/>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1"/>
      <color theme="1"/>
      <name val="Arial"/>
      <family val="2"/>
    </font>
    <font>
      <sz val="22"/>
      <color rgb="FF728430"/>
      <name val="Arial"/>
      <family val="2"/>
    </font>
    <font>
      <sz val="11"/>
      <color rgb="FF728430"/>
      <name val="Arial"/>
      <family val="2"/>
    </font>
    <font>
      <b/>
      <sz val="11"/>
      <color rgb="FF728430"/>
      <name val="Arial"/>
      <family val="2"/>
    </font>
    <font>
      <sz val="11"/>
      <name val="Arial"/>
      <family val="2"/>
    </font>
    <font>
      <b/>
      <sz val="11.5"/>
      <color theme="1"/>
      <name val="Arial"/>
      <family val="2"/>
    </font>
    <font>
      <b/>
      <vertAlign val="superscript"/>
      <sz val="11"/>
      <color theme="1"/>
      <name val="Arial"/>
      <family val="2"/>
    </font>
    <font>
      <vertAlign val="superscript"/>
      <sz val="11"/>
      <color theme="1"/>
      <name val="Arial"/>
      <family val="2"/>
    </font>
    <font>
      <b/>
      <vertAlign val="superscript"/>
      <sz val="11.5"/>
      <color theme="1"/>
      <name val="Arial"/>
      <family val="2"/>
    </font>
    <font>
      <sz val="7"/>
      <color theme="1"/>
      <name val="Arial"/>
      <family val="2"/>
    </font>
    <font>
      <sz val="14"/>
      <color theme="1"/>
      <name val="Arial"/>
      <family val="2"/>
    </font>
    <font>
      <b/>
      <vertAlign val="superscript"/>
      <sz val="14"/>
      <color theme="1"/>
      <name val="Arial"/>
      <family val="2"/>
    </font>
    <font>
      <b/>
      <sz val="14"/>
      <color theme="1"/>
      <name val="Arial"/>
      <family val="2"/>
    </font>
    <font>
      <sz val="16"/>
      <color theme="0"/>
      <name val="Arial"/>
      <family val="2"/>
    </font>
    <font>
      <u/>
      <sz val="11"/>
      <color theme="10"/>
      <name val="Arial"/>
      <family val="2"/>
    </font>
    <font>
      <sz val="11"/>
      <color theme="0"/>
      <name val="Arial"/>
      <family val="2"/>
    </font>
    <font>
      <b/>
      <sz val="14"/>
      <color theme="0"/>
      <name val="Arial"/>
      <family val="2"/>
    </font>
    <font>
      <sz val="16"/>
      <color theme="1"/>
      <name val="Arial"/>
      <family val="2"/>
    </font>
    <font>
      <b/>
      <sz val="11"/>
      <color theme="0"/>
      <name val="Arial"/>
      <family val="2"/>
    </font>
    <font>
      <sz val="10"/>
      <color theme="1"/>
      <name val="Arial"/>
      <family val="2"/>
    </font>
    <font>
      <sz val="20"/>
      <color theme="1"/>
      <name val="Arial"/>
      <family val="2"/>
    </font>
    <font>
      <b/>
      <sz val="12"/>
      <color theme="1"/>
      <name val="Arial"/>
      <family val="2"/>
    </font>
    <font>
      <sz val="9"/>
      <color theme="1"/>
      <name val="Arial"/>
      <family val="2"/>
    </font>
    <font>
      <sz val="11"/>
      <color theme="0" tint="-0.499984740745262"/>
      <name val="Arial"/>
      <family val="2"/>
    </font>
    <font>
      <b/>
      <sz val="7"/>
      <color theme="1"/>
      <name val="Arial"/>
      <family val="2"/>
    </font>
    <font>
      <i/>
      <sz val="11"/>
      <color theme="1"/>
      <name val="Arial"/>
      <family val="2"/>
    </font>
    <font>
      <i/>
      <vertAlign val="superscript"/>
      <sz val="11"/>
      <color theme="1"/>
      <name val="Arial"/>
      <family val="2"/>
    </font>
    <font>
      <b/>
      <sz val="13"/>
      <color theme="1"/>
      <name val="Arial"/>
      <family val="2"/>
    </font>
    <font>
      <sz val="13"/>
      <color theme="1"/>
      <name val="Arial"/>
      <family val="2"/>
    </font>
    <font>
      <b/>
      <sz val="12"/>
      <color theme="0"/>
      <name val="Arial"/>
      <family val="2"/>
    </font>
    <font>
      <sz val="14"/>
      <color rgb="FF728430"/>
      <name val="Arial"/>
      <family val="2"/>
    </font>
    <font>
      <b/>
      <sz val="10"/>
      <color theme="1"/>
      <name val="Arial"/>
      <family val="2"/>
    </font>
    <font>
      <vertAlign val="superscript"/>
      <sz val="10"/>
      <color theme="1"/>
      <name val="Arial"/>
      <family val="2"/>
    </font>
    <font>
      <b/>
      <sz val="18"/>
      <color rgb="FF728430"/>
      <name val="Arial"/>
      <family val="2"/>
    </font>
    <font>
      <sz val="18"/>
      <color theme="1"/>
      <name val="Arial"/>
      <family val="2"/>
    </font>
    <font>
      <b/>
      <i/>
      <sz val="11"/>
      <color theme="1"/>
      <name val="Arial"/>
      <family val="2"/>
    </font>
    <font>
      <b/>
      <sz val="11"/>
      <color rgb="FFFF0000"/>
      <name val="Arial"/>
      <family val="2"/>
    </font>
  </fonts>
  <fills count="24">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DADFBB"/>
        <bgColor indexed="64"/>
      </patternFill>
    </fill>
    <fill>
      <patternFill patternType="solid">
        <fgColor rgb="FF728430"/>
        <bgColor indexed="64"/>
      </patternFill>
    </fill>
    <fill>
      <patternFill patternType="solid">
        <fgColor rgb="FFD5D6A2"/>
        <bgColor indexed="64"/>
      </patternFill>
    </fill>
    <fill>
      <patternFill patternType="solid">
        <fgColor theme="3" tint="-0.249977111117893"/>
        <bgColor indexed="64"/>
      </patternFill>
    </fill>
    <fill>
      <patternFill patternType="solid">
        <fgColor rgb="FFFFFF00"/>
        <bgColor indexed="64"/>
      </patternFill>
    </fill>
    <fill>
      <patternFill patternType="solid">
        <fgColor theme="9" tint="0.79998168889431442"/>
        <bgColor indexed="64"/>
      </patternFill>
    </fill>
  </fills>
  <borders count="1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thin">
        <color indexed="64"/>
      </top>
      <bottom style="double">
        <color indexed="64"/>
      </bottom>
      <diagonal/>
    </border>
    <border>
      <left style="hair">
        <color indexed="64"/>
      </left>
      <right style="hair">
        <color indexed="64"/>
      </right>
      <top style="thin">
        <color indexed="64"/>
      </top>
      <bottom style="double">
        <color indexed="64"/>
      </bottom>
      <diagonal/>
    </border>
    <border>
      <left style="hair">
        <color indexed="64"/>
      </left>
      <right style="medium">
        <color indexed="64"/>
      </right>
      <top style="thin">
        <color indexed="64"/>
      </top>
      <bottom style="double">
        <color indexed="64"/>
      </bottom>
      <diagonal/>
    </border>
    <border>
      <left style="dotted">
        <color indexed="64"/>
      </left>
      <right style="dotted">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right style="dotted">
        <color indexed="64"/>
      </right>
      <top/>
      <bottom style="dotted">
        <color indexed="64"/>
      </bottom>
      <diagonal/>
    </border>
    <border>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dotted">
        <color indexed="64"/>
      </bottom>
      <diagonal/>
    </border>
    <border>
      <left style="medium">
        <color indexed="64"/>
      </left>
      <right style="medium">
        <color indexed="64"/>
      </right>
      <top/>
      <bottom style="medium">
        <color indexed="64"/>
      </bottom>
      <diagonal/>
    </border>
    <border>
      <left/>
      <right style="dotted">
        <color indexed="64"/>
      </right>
      <top style="medium">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dotted">
        <color indexed="64"/>
      </right>
      <top style="medium">
        <color indexed="64"/>
      </top>
      <bottom style="medium">
        <color indexed="64"/>
      </bottom>
      <diagonal/>
    </border>
    <border>
      <left style="medium">
        <color indexed="64"/>
      </left>
      <right style="dotted">
        <color indexed="64"/>
      </right>
      <top/>
      <bottom/>
      <diagonal/>
    </border>
    <border>
      <left style="medium">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dotted">
        <color indexed="64"/>
      </top>
      <bottom style="dotted">
        <color indexed="64"/>
      </bottom>
      <diagonal/>
    </border>
    <border>
      <left style="medium">
        <color indexed="64"/>
      </left>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14996795556505021"/>
      </left>
      <right style="thin">
        <color auto="1"/>
      </right>
      <top style="thin">
        <color indexed="64"/>
      </top>
      <bottom style="hair">
        <color theme="0" tint="-0.14996795556505021"/>
      </bottom>
      <diagonal/>
    </border>
    <border>
      <left style="hair">
        <color theme="0" tint="-0.14996795556505021"/>
      </left>
      <right style="thin">
        <color auto="1"/>
      </right>
      <top style="hair">
        <color theme="0" tint="-0.14996795556505021"/>
      </top>
      <bottom style="hair">
        <color theme="0" tint="-0.14996795556505021"/>
      </bottom>
      <diagonal/>
    </border>
    <border>
      <left style="hair">
        <color theme="0" tint="-0.14996795556505021"/>
      </left>
      <right style="thin">
        <color auto="1"/>
      </right>
      <top style="hair">
        <color theme="0" tint="-0.14996795556505021"/>
      </top>
      <bottom/>
      <diagonal/>
    </border>
    <border>
      <left style="thin">
        <color indexed="64"/>
      </left>
      <right style="thin">
        <color indexed="64"/>
      </right>
      <top style="thin">
        <color indexed="64"/>
      </top>
      <bottom style="hair">
        <color theme="0" tint="-0.14996795556505021"/>
      </bottom>
      <diagonal/>
    </border>
    <border>
      <left/>
      <right style="thin">
        <color auto="1"/>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right style="thin">
        <color auto="1"/>
      </right>
      <top style="thin">
        <color indexed="64"/>
      </top>
      <bottom style="hair">
        <color theme="0" tint="-0.14996795556505021"/>
      </bottom>
      <diagonal/>
    </border>
    <border>
      <left style="thin">
        <color indexed="64"/>
      </left>
      <right style="thin">
        <color indexed="64"/>
      </right>
      <top style="hair">
        <color theme="0" tint="-0.14996795556505021"/>
      </top>
      <bottom/>
      <diagonal/>
    </border>
    <border>
      <left/>
      <right style="thin">
        <color auto="1"/>
      </right>
      <top style="hair">
        <color theme="0" tint="-0.14996795556505021"/>
      </top>
      <bottom/>
      <diagonal/>
    </border>
    <border>
      <left style="hair">
        <color theme="0" tint="-0.14996795556505021"/>
      </left>
      <right style="thin">
        <color auto="1"/>
      </right>
      <top/>
      <bottom style="hair">
        <color theme="0" tint="-0.14996795556505021"/>
      </bottom>
      <diagonal/>
    </border>
    <border>
      <left/>
      <right style="thin">
        <color auto="1"/>
      </right>
      <top/>
      <bottom style="hair">
        <color theme="0" tint="-0.14996795556505021"/>
      </bottom>
      <diagonal/>
    </border>
    <border>
      <left style="thin">
        <color indexed="64"/>
      </left>
      <right style="thin">
        <color auto="1"/>
      </right>
      <top style="hair">
        <color theme="0" tint="-0.14996795556505021"/>
      </top>
      <bottom style="thin">
        <color indexed="64"/>
      </bottom>
      <diagonal/>
    </border>
    <border>
      <left/>
      <right style="thin">
        <color auto="1"/>
      </right>
      <top style="hair">
        <color theme="0" tint="-0.14996795556505021"/>
      </top>
      <bottom style="thin">
        <color indexed="64"/>
      </bottom>
      <diagonal/>
    </border>
    <border>
      <left style="thin">
        <color indexed="64"/>
      </left>
      <right/>
      <top style="thin">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top style="hair">
        <color theme="0" tint="-0.14996795556505021"/>
      </top>
      <bottom style="hair">
        <color theme="0" tint="-0.14996795556505021"/>
      </bottom>
      <diagonal/>
    </border>
    <border>
      <left/>
      <right/>
      <top style="thin">
        <color indexed="64"/>
      </top>
      <bottom style="hair">
        <color theme="0" tint="-0.14996795556505021"/>
      </bottom>
      <diagonal/>
    </border>
    <border>
      <left style="thin">
        <color indexed="64"/>
      </left>
      <right/>
      <top style="hair">
        <color theme="0" tint="-0.14996795556505021"/>
      </top>
      <bottom/>
      <diagonal/>
    </border>
    <border>
      <left/>
      <right/>
      <top style="hair">
        <color theme="0" tint="-0.14996795556505021"/>
      </top>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theme="0" tint="-0.14996795556505021"/>
      </bottom>
      <diagonal/>
    </border>
    <border>
      <left/>
      <right/>
      <top/>
      <bottom style="thin">
        <color indexed="64"/>
      </bottom>
      <diagonal/>
    </border>
  </borders>
  <cellStyleXfs count="4">
    <xf numFmtId="0" fontId="0" fillId="0" borderId="0"/>
    <xf numFmtId="165" fontId="9" fillId="0" borderId="0" applyFont="0" applyFill="0" applyBorder="0" applyAlignment="0" applyProtection="0"/>
    <xf numFmtId="9" fontId="9" fillId="0" borderId="0" applyFont="0" applyFill="0" applyBorder="0" applyAlignment="0" applyProtection="0"/>
    <xf numFmtId="0" fontId="15" fillId="0" borderId="0" applyNumberFormat="0" applyFill="0" applyBorder="0" applyAlignment="0" applyProtection="0"/>
  </cellStyleXfs>
  <cellXfs count="544">
    <xf numFmtId="0" fontId="0" fillId="0" borderId="0" xfId="0"/>
    <xf numFmtId="0" fontId="8" fillId="0" borderId="30" xfId="0" applyFont="1" applyBorder="1" applyAlignment="1" applyProtection="1">
      <alignment horizontal="center" vertical="center"/>
      <protection locked="0"/>
    </xf>
    <xf numFmtId="0" fontId="0" fillId="0" borderId="38" xfId="0" applyFont="1" applyBorder="1" applyProtection="1">
      <protection locked="0"/>
    </xf>
    <xf numFmtId="2" fontId="0" fillId="0" borderId="35" xfId="0" applyNumberFormat="1" applyFont="1" applyBorder="1" applyAlignment="1" applyProtection="1">
      <alignment horizontal="center"/>
      <protection locked="0"/>
    </xf>
    <xf numFmtId="9" fontId="0" fillId="0" borderId="32" xfId="2" applyFont="1" applyBorder="1" applyAlignment="1" applyProtection="1">
      <alignment horizontal="center"/>
      <protection locked="0"/>
    </xf>
    <xf numFmtId="166" fontId="0" fillId="0" borderId="32" xfId="0" applyNumberFormat="1" applyFont="1" applyBorder="1" applyAlignment="1" applyProtection="1">
      <alignment horizontal="center"/>
      <protection locked="0"/>
    </xf>
    <xf numFmtId="0" fontId="0" fillId="0" borderId="32" xfId="0" applyFont="1" applyBorder="1" applyAlignment="1" applyProtection="1">
      <alignment horizontal="center"/>
      <protection locked="0"/>
    </xf>
    <xf numFmtId="0" fontId="0" fillId="0" borderId="39" xfId="0" applyFont="1" applyBorder="1" applyProtection="1">
      <protection locked="0"/>
    </xf>
    <xf numFmtId="2" fontId="0" fillId="0" borderId="36" xfId="0" applyNumberFormat="1" applyFont="1" applyBorder="1" applyAlignment="1" applyProtection="1">
      <alignment horizontal="center"/>
      <protection locked="0"/>
    </xf>
    <xf numFmtId="9" fontId="0" fillId="0" borderId="29" xfId="2" applyFont="1" applyBorder="1" applyAlignment="1" applyProtection="1">
      <alignment horizontal="center"/>
      <protection locked="0"/>
    </xf>
    <xf numFmtId="166" fontId="0" fillId="0" borderId="29" xfId="0" applyNumberFormat="1"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40" xfId="0" applyFont="1" applyBorder="1" applyProtection="1">
      <protection locked="0"/>
    </xf>
    <xf numFmtId="2" fontId="0" fillId="0" borderId="37" xfId="0" applyNumberFormat="1" applyFont="1" applyBorder="1" applyAlignment="1" applyProtection="1">
      <alignment horizontal="center"/>
      <protection locked="0"/>
    </xf>
    <xf numFmtId="9" fontId="0" fillId="0" borderId="31" xfId="2" applyFont="1" applyBorder="1" applyAlignment="1" applyProtection="1">
      <alignment horizontal="center"/>
      <protection locked="0"/>
    </xf>
    <xf numFmtId="166" fontId="0" fillId="0" borderId="31" xfId="0" applyNumberFormat="1" applyFont="1" applyBorder="1" applyAlignment="1" applyProtection="1">
      <alignment horizontal="center"/>
      <protection locked="0"/>
    </xf>
    <xf numFmtId="0" fontId="0" fillId="0" borderId="31" xfId="0" applyFont="1" applyBorder="1" applyAlignment="1" applyProtection="1">
      <alignment horizontal="center"/>
      <protection locked="0"/>
    </xf>
    <xf numFmtId="1" fontId="3" fillId="6" borderId="38" xfId="0" applyNumberFormat="1" applyFont="1" applyFill="1" applyBorder="1" applyAlignment="1" applyProtection="1">
      <alignment horizontal="center" vertical="center"/>
      <protection locked="0"/>
    </xf>
    <xf numFmtId="1" fontId="3" fillId="6" borderId="40" xfId="0" applyNumberFormat="1" applyFont="1" applyFill="1" applyBorder="1" applyAlignment="1" applyProtection="1">
      <alignment horizontal="center" vertical="center"/>
      <protection locked="0"/>
    </xf>
    <xf numFmtId="167" fontId="0" fillId="0" borderId="29" xfId="1" applyNumberFormat="1" applyFont="1" applyBorder="1" applyAlignment="1" applyProtection="1">
      <alignment horizontal="center" vertical="center"/>
      <protection locked="0"/>
    </xf>
    <xf numFmtId="167" fontId="0" fillId="0" borderId="31" xfId="1" applyNumberFormat="1" applyFont="1" applyBorder="1" applyAlignment="1" applyProtection="1">
      <alignment horizontal="center" vertical="center"/>
      <protection locked="0"/>
    </xf>
    <xf numFmtId="166" fontId="0" fillId="3" borderId="10" xfId="0" applyNumberFormat="1" applyFill="1" applyBorder="1" applyAlignment="1" applyProtection="1">
      <alignment vertical="center"/>
    </xf>
    <xf numFmtId="166" fontId="0" fillId="3" borderId="12" xfId="0" applyNumberFormat="1" applyFill="1" applyBorder="1" applyAlignment="1" applyProtection="1">
      <alignment vertical="center"/>
    </xf>
    <xf numFmtId="166" fontId="0" fillId="3" borderId="25" xfId="0" applyNumberFormat="1" applyFill="1" applyBorder="1" applyAlignment="1" applyProtection="1">
      <alignment vertical="center"/>
    </xf>
    <xf numFmtId="166" fontId="3" fillId="0" borderId="28" xfId="0" applyNumberFormat="1" applyFont="1" applyFill="1" applyBorder="1" applyAlignment="1" applyProtection="1">
      <alignment vertical="center"/>
    </xf>
    <xf numFmtId="0" fontId="0" fillId="0" borderId="0" xfId="0" applyProtection="1"/>
    <xf numFmtId="0" fontId="3" fillId="0" borderId="8" xfId="0" applyFont="1" applyBorder="1" applyAlignment="1" applyProtection="1">
      <alignment horizontal="right" vertical="center"/>
    </xf>
    <xf numFmtId="0" fontId="3" fillId="0" borderId="11" xfId="0" applyFont="1" applyBorder="1" applyAlignment="1" applyProtection="1">
      <alignment horizontal="right" vertical="center"/>
    </xf>
    <xf numFmtId="0" fontId="0" fillId="0" borderId="22" xfId="0" applyBorder="1" applyProtection="1"/>
    <xf numFmtId="0" fontId="3" fillId="0" borderId="13" xfId="0" applyFont="1" applyBorder="1" applyAlignment="1" applyProtection="1">
      <alignment horizontal="right" vertical="center"/>
    </xf>
    <xf numFmtId="0" fontId="3" fillId="0" borderId="0" xfId="0" applyFont="1" applyProtection="1"/>
    <xf numFmtId="0" fontId="4" fillId="0" borderId="0" xfId="0" applyFont="1" applyProtection="1"/>
    <xf numFmtId="166" fontId="4" fillId="0" borderId="0" xfId="0" applyNumberFormat="1" applyFont="1" applyProtection="1"/>
    <xf numFmtId="0" fontId="3" fillId="3" borderId="30" xfId="0" applyFont="1" applyFill="1" applyBorder="1" applyAlignment="1" applyProtection="1">
      <alignment horizontal="right" vertical="center"/>
    </xf>
    <xf numFmtId="0" fontId="0" fillId="0" borderId="0" xfId="0" applyBorder="1" applyProtection="1"/>
    <xf numFmtId="0" fontId="3" fillId="0" borderId="30" xfId="0" applyFont="1" applyBorder="1" applyAlignment="1" applyProtection="1">
      <alignment horizontal="center" vertical="center"/>
    </xf>
    <xf numFmtId="0" fontId="3" fillId="0" borderId="41" xfId="0" applyFont="1" applyBorder="1" applyAlignment="1" applyProtection="1">
      <alignment horizontal="center" vertical="center" wrapText="1"/>
    </xf>
    <xf numFmtId="0" fontId="3" fillId="0" borderId="33" xfId="0" applyFont="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10" borderId="33" xfId="0" applyFont="1" applyFill="1" applyBorder="1" applyAlignment="1" applyProtection="1">
      <alignment horizontal="center" vertical="center" wrapText="1"/>
    </xf>
    <xf numFmtId="0" fontId="3" fillId="10" borderId="34" xfId="0" applyFont="1" applyFill="1" applyBorder="1" applyAlignment="1" applyProtection="1">
      <alignment horizontal="center" vertical="center" wrapText="1"/>
    </xf>
    <xf numFmtId="2" fontId="0" fillId="3" borderId="32" xfId="0" applyNumberFormat="1" applyFill="1" applyBorder="1" applyAlignment="1" applyProtection="1">
      <alignment horizontal="center"/>
    </xf>
    <xf numFmtId="166" fontId="0" fillId="3" borderId="32" xfId="0" applyNumberFormat="1" applyFill="1" applyBorder="1" applyProtection="1"/>
    <xf numFmtId="1" fontId="0" fillId="3" borderId="32" xfId="0" applyNumberFormat="1" applyFill="1" applyBorder="1" applyAlignment="1" applyProtection="1">
      <alignment horizontal="center"/>
    </xf>
    <xf numFmtId="2" fontId="0" fillId="3" borderId="29" xfId="0" applyNumberFormat="1" applyFill="1" applyBorder="1" applyAlignment="1" applyProtection="1">
      <alignment horizontal="center"/>
    </xf>
    <xf numFmtId="166" fontId="0" fillId="3" borderId="29" xfId="0" applyNumberFormat="1" applyFill="1" applyBorder="1" applyProtection="1"/>
    <xf numFmtId="1" fontId="0" fillId="3" borderId="29" xfId="0" applyNumberFormat="1" applyFill="1" applyBorder="1" applyAlignment="1" applyProtection="1">
      <alignment horizontal="center"/>
    </xf>
    <xf numFmtId="2" fontId="0" fillId="3" borderId="31" xfId="0" applyNumberFormat="1" applyFill="1" applyBorder="1" applyAlignment="1" applyProtection="1">
      <alignment horizontal="center"/>
    </xf>
    <xf numFmtId="166" fontId="0" fillId="3" borderId="31" xfId="0" applyNumberFormat="1" applyFill="1" applyBorder="1" applyProtection="1"/>
    <xf numFmtId="1" fontId="0" fillId="3" borderId="31" xfId="0" applyNumberFormat="1" applyFill="1" applyBorder="1" applyAlignment="1" applyProtection="1">
      <alignment horizontal="center"/>
    </xf>
    <xf numFmtId="0" fontId="0" fillId="11" borderId="51" xfId="0" applyFill="1" applyBorder="1" applyAlignment="1" applyProtection="1">
      <alignment vertical="center"/>
    </xf>
    <xf numFmtId="0" fontId="3" fillId="11" borderId="52" xfId="0" applyFont="1" applyFill="1" applyBorder="1" applyAlignment="1" applyProtection="1">
      <alignment horizontal="right" vertical="center"/>
    </xf>
    <xf numFmtId="0" fontId="3" fillId="6" borderId="5" xfId="0" applyFont="1" applyFill="1" applyBorder="1" applyAlignment="1" applyProtection="1">
      <alignment horizontal="center"/>
    </xf>
    <xf numFmtId="0" fontId="0" fillId="6" borderId="0" xfId="0" applyFill="1" applyProtection="1"/>
    <xf numFmtId="0" fontId="3" fillId="6" borderId="6" xfId="0" applyFont="1" applyFill="1" applyBorder="1" applyAlignment="1" applyProtection="1">
      <alignment horizontal="center"/>
    </xf>
    <xf numFmtId="0" fontId="0" fillId="11" borderId="48" xfId="0" applyFill="1" applyBorder="1" applyAlignment="1" applyProtection="1">
      <alignment vertical="center"/>
    </xf>
    <xf numFmtId="0" fontId="3" fillId="11" borderId="50" xfId="0" applyFont="1" applyFill="1" applyBorder="1" applyAlignment="1" applyProtection="1">
      <alignment horizontal="right" vertical="center"/>
    </xf>
    <xf numFmtId="0" fontId="3" fillId="6" borderId="49" xfId="0" applyFont="1" applyFill="1" applyBorder="1" applyAlignment="1" applyProtection="1">
      <alignment horizontal="center"/>
    </xf>
    <xf numFmtId="0" fontId="3" fillId="6" borderId="50" xfId="0" applyFont="1" applyFill="1" applyBorder="1" applyAlignment="1" applyProtection="1">
      <alignment horizontal="center"/>
    </xf>
    <xf numFmtId="0" fontId="0" fillId="0" borderId="0" xfId="0" applyFont="1" applyProtection="1"/>
    <xf numFmtId="166" fontId="0" fillId="0" borderId="0" xfId="0" applyNumberFormat="1" applyProtection="1"/>
    <xf numFmtId="0" fontId="3" fillId="7" borderId="0" xfId="0" applyFont="1" applyFill="1" applyAlignment="1" applyProtection="1">
      <alignment horizontal="center" vertical="center"/>
    </xf>
    <xf numFmtId="0" fontId="3" fillId="7" borderId="0" xfId="0" applyFont="1" applyFill="1" applyBorder="1" applyAlignment="1" applyProtection="1">
      <alignment horizontal="center" vertical="center"/>
    </xf>
    <xf numFmtId="0" fontId="3" fillId="7" borderId="0" xfId="0" applyFont="1" applyFill="1" applyAlignment="1" applyProtection="1">
      <alignment horizontal="center" vertical="center" wrapText="1"/>
    </xf>
    <xf numFmtId="1" fontId="0" fillId="0" borderId="0" xfId="0" applyNumberFormat="1" applyProtection="1"/>
    <xf numFmtId="1" fontId="0" fillId="0" borderId="0" xfId="0" applyNumberFormat="1" applyFill="1" applyBorder="1" applyProtection="1"/>
    <xf numFmtId="165" fontId="0" fillId="0" borderId="0" xfId="1" applyFont="1" applyFill="1" applyBorder="1" applyProtection="1"/>
    <xf numFmtId="165" fontId="0" fillId="0" borderId="0" xfId="1" applyFont="1" applyProtection="1"/>
    <xf numFmtId="0" fontId="0" fillId="3" borderId="0" xfId="0" applyFill="1" applyProtection="1"/>
    <xf numFmtId="167" fontId="0" fillId="0" borderId="0" xfId="1" applyNumberFormat="1" applyFont="1" applyProtection="1"/>
    <xf numFmtId="167" fontId="3" fillId="0" borderId="47" xfId="1" applyNumberFormat="1" applyFont="1" applyBorder="1" applyProtection="1"/>
    <xf numFmtId="167" fontId="3" fillId="0" borderId="0" xfId="1" applyNumberFormat="1" applyFont="1" applyBorder="1" applyProtection="1"/>
    <xf numFmtId="0" fontId="3" fillId="0" borderId="1" xfId="0" applyFont="1" applyBorder="1" applyProtection="1"/>
    <xf numFmtId="165" fontId="0" fillId="0" borderId="0" xfId="0" applyNumberFormat="1" applyProtection="1"/>
    <xf numFmtId="0" fontId="0" fillId="0" borderId="0" xfId="0" applyAlignment="1" applyProtection="1">
      <alignment horizontal="left"/>
    </xf>
    <xf numFmtId="0" fontId="0" fillId="0" borderId="0" xfId="0" applyFill="1" applyProtection="1"/>
    <xf numFmtId="0" fontId="3" fillId="4" borderId="0" xfId="0" applyFont="1" applyFill="1" applyBorder="1" applyAlignment="1" applyProtection="1"/>
    <xf numFmtId="0" fontId="0" fillId="4" borderId="0" xfId="0" applyFill="1" applyProtection="1"/>
    <xf numFmtId="0" fontId="0" fillId="0" borderId="0" xfId="0" applyFill="1" applyBorder="1" applyProtection="1"/>
    <xf numFmtId="0" fontId="3" fillId="5" borderId="0" xfId="0" applyFont="1" applyFill="1" applyBorder="1" applyAlignment="1" applyProtection="1">
      <alignment horizontal="center" vertical="center"/>
    </xf>
    <xf numFmtId="0" fontId="0" fillId="0" borderId="0" xfId="0"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0" fillId="0" borderId="0" xfId="0" applyFont="1" applyFill="1" applyBorder="1" applyProtection="1"/>
    <xf numFmtId="0" fontId="3" fillId="3" borderId="0" xfId="0" applyFont="1" applyFill="1" applyBorder="1" applyAlignment="1" applyProtection="1">
      <alignment horizontal="center" vertical="center"/>
    </xf>
    <xf numFmtId="0" fontId="0" fillId="0" borderId="0" xfId="0" applyBorder="1" applyAlignment="1" applyProtection="1">
      <alignment horizontal="center" vertical="center"/>
    </xf>
    <xf numFmtId="0" fontId="0" fillId="0" borderId="0" xfId="0" applyFont="1" applyBorder="1" applyProtection="1"/>
    <xf numFmtId="0" fontId="6" fillId="0" borderId="0" xfId="0" applyFont="1" applyFill="1" applyBorder="1" applyProtection="1"/>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right" vertical="center"/>
    </xf>
    <xf numFmtId="0" fontId="3" fillId="0" borderId="0" xfId="0" applyFont="1" applyFill="1" applyProtection="1"/>
    <xf numFmtId="0" fontId="12" fillId="3" borderId="33" xfId="0" applyFont="1" applyFill="1" applyBorder="1" applyAlignment="1" applyProtection="1">
      <alignment horizontal="center" vertical="center" wrapText="1"/>
    </xf>
    <xf numFmtId="166" fontId="3" fillId="0" borderId="63" xfId="0" applyNumberFormat="1" applyFont="1" applyFill="1" applyBorder="1" applyAlignment="1" applyProtection="1">
      <alignment vertical="center"/>
    </xf>
    <xf numFmtId="167" fontId="3" fillId="0" borderId="54" xfId="0" applyNumberFormat="1" applyFont="1" applyBorder="1" applyProtection="1"/>
    <xf numFmtId="167" fontId="3" fillId="0" borderId="64" xfId="0" applyNumberFormat="1" applyFont="1" applyBorder="1" applyProtection="1"/>
    <xf numFmtId="0" fontId="3" fillId="3" borderId="0" xfId="0" applyFont="1" applyFill="1" applyProtection="1"/>
    <xf numFmtId="0" fontId="3" fillId="3" borderId="0" xfId="0" applyFont="1" applyFill="1" applyAlignment="1" applyProtection="1">
      <alignment horizontal="center" vertical="center"/>
    </xf>
    <xf numFmtId="49" fontId="3"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0" fillId="0" borderId="0" xfId="0" applyFont="1" applyBorder="1" applyAlignment="1" applyProtection="1">
      <alignment vertical="center" wrapText="1"/>
    </xf>
    <xf numFmtId="0" fontId="0" fillId="0" borderId="0" xfId="0" applyFont="1" applyFill="1" applyBorder="1" applyAlignment="1" applyProtection="1">
      <alignment horizontal="right" vertical="center"/>
    </xf>
    <xf numFmtId="0" fontId="0" fillId="0" borderId="0" xfId="0" applyNumberFormat="1" applyFill="1" applyProtection="1"/>
    <xf numFmtId="0" fontId="3" fillId="0" borderId="0" xfId="0" applyNumberFormat="1" applyFont="1" applyFill="1" applyProtection="1"/>
    <xf numFmtId="0" fontId="3" fillId="0" borderId="0"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center" vertical="center"/>
    </xf>
    <xf numFmtId="0" fontId="3" fillId="3" borderId="1" xfId="0" applyFont="1" applyFill="1" applyBorder="1" applyAlignment="1" applyProtection="1">
      <alignment horizontal="right" vertical="center"/>
    </xf>
    <xf numFmtId="0" fontId="3" fillId="0" borderId="30" xfId="0" applyFont="1" applyBorder="1" applyAlignment="1" applyProtection="1">
      <alignment horizontal="center"/>
      <protection locked="0"/>
    </xf>
    <xf numFmtId="0" fontId="3" fillId="0" borderId="0" xfId="0" applyFont="1"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0" borderId="65" xfId="0" applyFill="1" applyBorder="1" applyProtection="1"/>
    <xf numFmtId="0" fontId="0" fillId="0" borderId="65" xfId="0" applyNumberFormat="1" applyFill="1" applyBorder="1" applyProtection="1"/>
    <xf numFmtId="0" fontId="3" fillId="7" borderId="30" xfId="0" applyFont="1" applyFill="1" applyBorder="1" applyAlignment="1" applyProtection="1">
      <alignment horizontal="center" vertical="center" wrapText="1"/>
    </xf>
    <xf numFmtId="0" fontId="3" fillId="0" borderId="67" xfId="0" applyFont="1" applyFill="1" applyBorder="1" applyProtection="1"/>
    <xf numFmtId="0" fontId="0" fillId="0" borderId="68" xfId="0" applyFont="1" applyFill="1" applyBorder="1" applyAlignment="1" applyProtection="1">
      <alignment horizontal="right" vertical="center"/>
    </xf>
    <xf numFmtId="0" fontId="3" fillId="0" borderId="5" xfId="0" applyFont="1" applyFill="1" applyBorder="1" applyAlignment="1" applyProtection="1">
      <alignment horizontal="right" vertical="center"/>
    </xf>
    <xf numFmtId="0" fontId="3" fillId="0" borderId="75" xfId="0" applyFont="1" applyFill="1" applyBorder="1" applyAlignment="1" applyProtection="1">
      <alignment horizontal="right" vertical="center"/>
    </xf>
    <xf numFmtId="0" fontId="3" fillId="3" borderId="2" xfId="0"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0" fillId="6" borderId="38" xfId="0" applyFont="1" applyFill="1" applyBorder="1" applyProtection="1">
      <protection locked="0"/>
    </xf>
    <xf numFmtId="2" fontId="0" fillId="6" borderId="35" xfId="0" applyNumberFormat="1" applyFont="1" applyFill="1" applyBorder="1" applyAlignment="1" applyProtection="1">
      <alignment horizontal="center"/>
      <protection locked="0"/>
    </xf>
    <xf numFmtId="167" fontId="0" fillId="6" borderId="32" xfId="1" applyNumberFormat="1" applyFont="1" applyFill="1" applyBorder="1" applyAlignment="1" applyProtection="1">
      <alignment horizontal="center" vertical="center"/>
      <protection locked="0"/>
    </xf>
    <xf numFmtId="166" fontId="0" fillId="6" borderId="32" xfId="0" applyNumberFormat="1" applyFont="1" applyFill="1" applyBorder="1" applyAlignment="1" applyProtection="1">
      <alignment horizontal="center"/>
      <protection locked="0"/>
    </xf>
    <xf numFmtId="0" fontId="0" fillId="6" borderId="32" xfId="0" applyFont="1" applyFill="1" applyBorder="1" applyAlignment="1" applyProtection="1">
      <alignment horizontal="center"/>
      <protection locked="0"/>
    </xf>
    <xf numFmtId="0" fontId="0" fillId="0" borderId="67" xfId="0" applyFont="1" applyFill="1" applyBorder="1" applyAlignment="1" applyProtection="1">
      <alignment horizontal="right" vertical="center"/>
      <protection locked="0"/>
    </xf>
    <xf numFmtId="0" fontId="3" fillId="3" borderId="69" xfId="0" applyFont="1" applyFill="1" applyBorder="1" applyAlignment="1" applyProtection="1">
      <alignment horizontal="right" vertical="center"/>
      <protection locked="0"/>
    </xf>
    <xf numFmtId="0" fontId="0" fillId="0" borderId="69" xfId="0" applyFont="1" applyFill="1" applyBorder="1" applyAlignment="1" applyProtection="1">
      <alignment horizontal="right" vertical="center"/>
      <protection locked="0"/>
    </xf>
    <xf numFmtId="0" fontId="3" fillId="3" borderId="74" xfId="0" applyFont="1" applyFill="1" applyBorder="1" applyAlignment="1" applyProtection="1">
      <alignment horizontal="right" vertical="center"/>
      <protection locked="0"/>
    </xf>
    <xf numFmtId="49" fontId="3" fillId="7" borderId="70" xfId="0" applyNumberFormat="1" applyFont="1" applyFill="1" applyBorder="1" applyAlignment="1" applyProtection="1">
      <alignment horizontal="center" vertical="center" wrapText="1"/>
    </xf>
    <xf numFmtId="49" fontId="3" fillId="7" borderId="33" xfId="0" applyNumberFormat="1" applyFont="1" applyFill="1" applyBorder="1" applyAlignment="1" applyProtection="1">
      <alignment horizontal="center" vertical="center" wrapText="1"/>
    </xf>
    <xf numFmtId="49" fontId="3" fillId="0" borderId="71" xfId="0" applyNumberFormat="1" applyFont="1" applyFill="1" applyBorder="1" applyAlignment="1" applyProtection="1">
      <alignment horizontal="center" vertical="center"/>
    </xf>
    <xf numFmtId="49" fontId="3" fillId="0" borderId="56"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168" fontId="0" fillId="0" borderId="56" xfId="0" applyNumberFormat="1" applyFont="1" applyFill="1" applyBorder="1" applyAlignment="1" applyProtection="1">
      <alignment horizontal="center" vertical="center"/>
    </xf>
    <xf numFmtId="168" fontId="0" fillId="0" borderId="65" xfId="0" applyNumberFormat="1" applyFont="1" applyFill="1" applyBorder="1" applyAlignment="1" applyProtection="1">
      <alignment horizontal="center" vertical="center"/>
    </xf>
    <xf numFmtId="168" fontId="0" fillId="0" borderId="67" xfId="0" applyNumberFormat="1" applyFont="1" applyFill="1" applyBorder="1" applyAlignment="1" applyProtection="1">
      <alignment horizontal="center" vertical="center"/>
    </xf>
    <xf numFmtId="0" fontId="3" fillId="3" borderId="72" xfId="0" applyNumberFormat="1" applyFont="1" applyFill="1" applyBorder="1" applyAlignment="1" applyProtection="1">
      <alignment horizontal="center" vertical="center"/>
    </xf>
    <xf numFmtId="168" fontId="3" fillId="3" borderId="73" xfId="0" applyNumberFormat="1" applyFont="1" applyFill="1" applyBorder="1" applyAlignment="1" applyProtection="1">
      <alignment horizontal="center" vertical="center"/>
    </xf>
    <xf numFmtId="168" fontId="3" fillId="3" borderId="66" xfId="0" applyNumberFormat="1" applyFont="1" applyFill="1" applyBorder="1" applyAlignment="1" applyProtection="1">
      <alignment horizontal="center" vertical="center"/>
    </xf>
    <xf numFmtId="168" fontId="3" fillId="3" borderId="68"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horizontal="center" vertical="center"/>
    </xf>
    <xf numFmtId="0" fontId="3" fillId="0" borderId="56" xfId="0" applyNumberFormat="1" applyFont="1" applyFill="1" applyBorder="1" applyAlignment="1" applyProtection="1">
      <alignment horizontal="center" vertical="center"/>
    </xf>
    <xf numFmtId="168" fontId="3" fillId="3" borderId="3" xfId="0" applyNumberFormat="1" applyFont="1" applyFill="1" applyBorder="1" applyAlignment="1" applyProtection="1">
      <alignment horizontal="center" vertical="center"/>
    </xf>
    <xf numFmtId="168" fontId="3"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right" vertical="center"/>
    </xf>
    <xf numFmtId="0" fontId="0" fillId="0" borderId="4" xfId="0" applyNumberFormat="1" applyFont="1" applyFill="1" applyBorder="1" applyAlignment="1" applyProtection="1">
      <alignment horizontal="right" vertical="center"/>
    </xf>
    <xf numFmtId="168" fontId="0" fillId="0" borderId="53" xfId="0" applyNumberFormat="1" applyFont="1" applyFill="1" applyBorder="1" applyAlignment="1" applyProtection="1">
      <alignment horizontal="center" vertical="center"/>
    </xf>
    <xf numFmtId="0" fontId="0" fillId="0" borderId="76" xfId="0" applyNumberFormat="1" applyFont="1" applyFill="1" applyBorder="1" applyAlignment="1" applyProtection="1">
      <alignment horizontal="right" vertical="center"/>
    </xf>
    <xf numFmtId="168" fontId="0" fillId="0" borderId="77" xfId="0" applyNumberFormat="1" applyFont="1" applyFill="1" applyBorder="1" applyAlignment="1" applyProtection="1">
      <alignment horizontal="center" vertical="center"/>
    </xf>
    <xf numFmtId="0" fontId="0" fillId="0" borderId="22" xfId="0" applyNumberFormat="1" applyFont="1" applyFill="1" applyBorder="1" applyAlignment="1" applyProtection="1">
      <alignment horizontal="right" vertical="center"/>
    </xf>
    <xf numFmtId="49" fontId="3" fillId="3" borderId="1" xfId="0" applyNumberFormat="1" applyFont="1" applyFill="1" applyBorder="1" applyAlignment="1" applyProtection="1">
      <alignment horizontal="center" vertical="center"/>
    </xf>
    <xf numFmtId="168" fontId="3" fillId="3" borderId="30" xfId="0" applyNumberFormat="1" applyFont="1" applyFill="1" applyBorder="1" applyAlignment="1" applyProtection="1">
      <alignment horizontal="center" vertical="center"/>
    </xf>
    <xf numFmtId="0" fontId="0" fillId="0" borderId="78" xfId="0" applyFill="1" applyBorder="1" applyProtection="1"/>
    <xf numFmtId="9" fontId="0" fillId="0" borderId="78" xfId="2" applyFont="1" applyFill="1" applyBorder="1" applyProtection="1"/>
    <xf numFmtId="168" fontId="0" fillId="0" borderId="0" xfId="0" applyNumberFormat="1" applyFill="1" applyProtection="1"/>
    <xf numFmtId="0" fontId="3" fillId="3" borderId="1" xfId="0" applyNumberFormat="1" applyFont="1" applyFill="1" applyBorder="1" applyAlignment="1" applyProtection="1">
      <alignment horizontal="center" vertical="center"/>
    </xf>
    <xf numFmtId="0" fontId="3" fillId="12" borderId="0" xfId="0" applyFont="1" applyFill="1"/>
    <xf numFmtId="0" fontId="14" fillId="0" borderId="0" xfId="0" applyFont="1"/>
    <xf numFmtId="0" fontId="11" fillId="0" borderId="0" xfId="0" applyFont="1"/>
    <xf numFmtId="0" fontId="3" fillId="2" borderId="0" xfId="0" applyFont="1" applyFill="1" applyAlignment="1">
      <alignment horizontal="center" vertical="center"/>
    </xf>
    <xf numFmtId="0" fontId="0" fillId="0" borderId="0" xfId="0" quotePrefix="1"/>
    <xf numFmtId="0" fontId="16" fillId="0" borderId="0" xfId="0" applyFont="1"/>
    <xf numFmtId="0" fontId="18" fillId="0" borderId="0" xfId="0" applyFont="1"/>
    <xf numFmtId="0" fontId="19" fillId="0" borderId="0" xfId="0" applyFont="1"/>
    <xf numFmtId="0" fontId="20" fillId="0" borderId="0" xfId="0" applyFont="1" applyAlignment="1">
      <alignment vertical="top"/>
    </xf>
    <xf numFmtId="0" fontId="16" fillId="0" borderId="0" xfId="0" applyFont="1" applyAlignment="1">
      <alignment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xf numFmtId="0" fontId="16" fillId="19" borderId="0" xfId="0" applyFont="1" applyFill="1"/>
    <xf numFmtId="0" fontId="16" fillId="18" borderId="0" xfId="0" applyFont="1" applyFill="1"/>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0" xfId="0" applyFont="1" applyAlignment="1">
      <alignment horizontal="left" vertical="center" wrapText="1" indent="2"/>
    </xf>
    <xf numFmtId="0" fontId="16" fillId="0" borderId="0" xfId="0" applyFont="1" applyAlignment="1">
      <alignment horizontal="left" wrapText="1"/>
    </xf>
    <xf numFmtId="0" fontId="16" fillId="0" borderId="0" xfId="0" applyFont="1" applyAlignment="1">
      <alignment horizontal="left"/>
    </xf>
    <xf numFmtId="0" fontId="16" fillId="3" borderId="0" xfId="0" applyFont="1" applyFill="1" applyAlignment="1">
      <alignment horizontal="left" wrapText="1"/>
    </xf>
    <xf numFmtId="0" fontId="16" fillId="3" borderId="0" xfId="0" applyFont="1" applyFill="1" applyAlignment="1">
      <alignment horizontal="left"/>
    </xf>
    <xf numFmtId="0" fontId="16" fillId="0" borderId="0" xfId="0" applyFont="1" applyAlignment="1">
      <alignment horizontal="right" wrapText="1"/>
    </xf>
    <xf numFmtId="0" fontId="16" fillId="0" borderId="0" xfId="0" applyFont="1" applyAlignment="1">
      <alignment horizontal="right"/>
    </xf>
    <xf numFmtId="0" fontId="17" fillId="0" borderId="0" xfId="0" applyFont="1" applyAlignment="1">
      <alignment horizontal="right"/>
    </xf>
    <xf numFmtId="0" fontId="27" fillId="0" borderId="0" xfId="0" applyFont="1" applyAlignment="1" applyProtection="1">
      <alignment horizontal="left"/>
    </xf>
    <xf numFmtId="0" fontId="16" fillId="21" borderId="0" xfId="0" applyFont="1" applyFill="1"/>
    <xf numFmtId="0" fontId="16" fillId="21" borderId="0" xfId="0" applyFont="1" applyFill="1" applyAlignment="1">
      <alignment horizontal="left" wrapText="1"/>
    </xf>
    <xf numFmtId="0" fontId="16" fillId="21" borderId="0" xfId="0" applyFont="1" applyFill="1" applyAlignment="1">
      <alignment horizontal="left"/>
    </xf>
    <xf numFmtId="0" fontId="16" fillId="6" borderId="0" xfId="0" applyFont="1" applyFill="1" applyAlignment="1">
      <alignment horizontal="right"/>
    </xf>
    <xf numFmtId="8" fontId="16" fillId="0" borderId="0" xfId="0" applyNumberFormat="1" applyFont="1"/>
    <xf numFmtId="0" fontId="31" fillId="0" borderId="0" xfId="3" applyFont="1" applyAlignment="1">
      <alignment horizontal="right"/>
    </xf>
    <xf numFmtId="0" fontId="16" fillId="0" borderId="0" xfId="0" applyFont="1" applyAlignment="1">
      <alignment horizontal="center"/>
    </xf>
    <xf numFmtId="0" fontId="16" fillId="0" borderId="0" xfId="0" applyFont="1" applyAlignment="1">
      <alignment horizontal="center"/>
    </xf>
    <xf numFmtId="0" fontId="32" fillId="0" borderId="0" xfId="0" applyFont="1" applyAlignment="1">
      <alignment horizontal="right"/>
    </xf>
    <xf numFmtId="0" fontId="16" fillId="6" borderId="78" xfId="0" applyFont="1" applyFill="1" applyBorder="1"/>
    <xf numFmtId="0" fontId="16" fillId="6" borderId="83" xfId="0" applyFont="1" applyFill="1" applyBorder="1"/>
    <xf numFmtId="0" fontId="16" fillId="6" borderId="84" xfId="0" applyFont="1" applyFill="1" applyBorder="1"/>
    <xf numFmtId="0" fontId="16" fillId="3" borderId="78" xfId="0" applyFont="1" applyFill="1" applyBorder="1"/>
    <xf numFmtId="0" fontId="16" fillId="3" borderId="84" xfId="0" applyFont="1" applyFill="1" applyBorder="1"/>
    <xf numFmtId="169" fontId="16" fillId="6" borderId="84" xfId="0" applyNumberFormat="1" applyFont="1" applyFill="1" applyBorder="1"/>
    <xf numFmtId="0" fontId="16" fillId="20" borderId="78" xfId="0" applyFont="1" applyFill="1" applyBorder="1"/>
    <xf numFmtId="0" fontId="35" fillId="9" borderId="0" xfId="0" applyFont="1" applyFill="1" applyAlignment="1">
      <alignment horizontal="center"/>
    </xf>
    <xf numFmtId="0" fontId="16" fillId="14" borderId="0" xfId="0" applyFont="1" applyFill="1"/>
    <xf numFmtId="0" fontId="16" fillId="14" borderId="0" xfId="0" applyFont="1" applyFill="1" applyAlignment="1">
      <alignment horizontal="right"/>
    </xf>
    <xf numFmtId="0" fontId="16" fillId="17" borderId="0" xfId="0" applyFont="1" applyFill="1"/>
    <xf numFmtId="0" fontId="16" fillId="17" borderId="0" xfId="0" applyFont="1" applyFill="1" applyAlignment="1">
      <alignment horizontal="right"/>
    </xf>
    <xf numFmtId="0" fontId="16" fillId="6" borderId="0" xfId="0" applyFont="1" applyFill="1"/>
    <xf numFmtId="0" fontId="17" fillId="14" borderId="0" xfId="0" applyFont="1" applyFill="1" applyAlignment="1">
      <alignment horizontal="right"/>
    </xf>
    <xf numFmtId="0" fontId="16" fillId="15" borderId="0" xfId="0" applyFont="1" applyFill="1"/>
    <xf numFmtId="0" fontId="16" fillId="15" borderId="0" xfId="0" applyFont="1" applyFill="1" applyAlignment="1">
      <alignment horizontal="right"/>
    </xf>
    <xf numFmtId="0" fontId="16" fillId="21" borderId="0" xfId="0" applyFont="1" applyFill="1" applyAlignment="1">
      <alignment horizontal="right"/>
    </xf>
    <xf numFmtId="0" fontId="2" fillId="6" borderId="0" xfId="0" applyFont="1" applyFill="1" applyAlignment="1" applyProtection="1">
      <alignment horizontal="center"/>
    </xf>
    <xf numFmtId="0" fontId="2" fillId="0" borderId="0" xfId="0" applyFont="1" applyAlignment="1" applyProtection="1">
      <alignment horizontal="left"/>
    </xf>
    <xf numFmtId="0" fontId="2" fillId="0" borderId="0" xfId="0" applyFont="1" applyAlignment="1" applyProtection="1">
      <alignment horizontal="center"/>
    </xf>
    <xf numFmtId="0" fontId="27" fillId="0" borderId="0" xfId="0" applyFont="1" applyAlignment="1" applyProtection="1">
      <alignment horizontal="center"/>
    </xf>
    <xf numFmtId="0" fontId="2" fillId="21" borderId="0" xfId="0" applyFont="1" applyFill="1" applyAlignment="1" applyProtection="1">
      <alignment horizontal="center"/>
    </xf>
    <xf numFmtId="0" fontId="16" fillId="3" borderId="87" xfId="0" applyFont="1" applyFill="1" applyBorder="1"/>
    <xf numFmtId="0" fontId="16" fillId="6" borderId="86" xfId="0" applyFont="1" applyFill="1" applyBorder="1"/>
    <xf numFmtId="0" fontId="16" fillId="6" borderId="88" xfId="0" applyFont="1" applyFill="1" applyBorder="1"/>
    <xf numFmtId="0" fontId="16" fillId="3" borderId="88" xfId="0" applyFont="1" applyFill="1" applyBorder="1"/>
    <xf numFmtId="169" fontId="16" fillId="6" borderId="88" xfId="0" applyNumberFormat="1" applyFont="1" applyFill="1" applyBorder="1"/>
    <xf numFmtId="0" fontId="16" fillId="6" borderId="89" xfId="0" applyFont="1" applyFill="1" applyBorder="1"/>
    <xf numFmtId="0" fontId="16" fillId="6" borderId="87" xfId="0" applyFont="1" applyFill="1" applyBorder="1"/>
    <xf numFmtId="169" fontId="16" fillId="6" borderId="87" xfId="0" applyNumberFormat="1" applyFont="1" applyFill="1" applyBorder="1"/>
    <xf numFmtId="169" fontId="16" fillId="3" borderId="90" xfId="0" applyNumberFormat="1" applyFont="1" applyFill="1" applyBorder="1"/>
    <xf numFmtId="169" fontId="16" fillId="3" borderId="91" xfId="0" applyNumberFormat="1" applyFont="1" applyFill="1" applyBorder="1"/>
    <xf numFmtId="169" fontId="16" fillId="3" borderId="85" xfId="0" applyNumberFormat="1" applyFont="1" applyFill="1" applyBorder="1"/>
    <xf numFmtId="0" fontId="16" fillId="6" borderId="92" xfId="0" applyFont="1" applyFill="1" applyBorder="1"/>
    <xf numFmtId="0" fontId="16" fillId="6" borderId="93" xfId="0" applyFont="1" applyFill="1" applyBorder="1"/>
    <xf numFmtId="0" fontId="16" fillId="6" borderId="96" xfId="0" applyFont="1" applyFill="1" applyBorder="1"/>
    <xf numFmtId="0" fontId="16" fillId="6" borderId="97" xfId="0" applyFont="1" applyFill="1" applyBorder="1"/>
    <xf numFmtId="0" fontId="16" fillId="3" borderId="98" xfId="0" applyFont="1" applyFill="1" applyBorder="1"/>
    <xf numFmtId="169" fontId="16" fillId="6" borderId="97" xfId="0" applyNumberFormat="1" applyFont="1" applyFill="1" applyBorder="1"/>
    <xf numFmtId="169" fontId="16" fillId="3" borderId="94" xfId="0" applyNumberFormat="1" applyFont="1" applyFill="1" applyBorder="1"/>
    <xf numFmtId="0" fontId="16" fillId="6" borderId="99" xfId="0" applyFont="1" applyFill="1" applyBorder="1"/>
    <xf numFmtId="0" fontId="16" fillId="3" borderId="99" xfId="0" applyFont="1" applyFill="1" applyBorder="1"/>
    <xf numFmtId="169" fontId="16" fillId="6" borderId="99" xfId="0" applyNumberFormat="1" applyFont="1" applyFill="1" applyBorder="1"/>
    <xf numFmtId="0" fontId="16" fillId="6" borderId="100" xfId="0" applyFont="1" applyFill="1" applyBorder="1"/>
    <xf numFmtId="169" fontId="16" fillId="3" borderId="101" xfId="0" applyNumberFormat="1" applyFont="1" applyFill="1" applyBorder="1"/>
    <xf numFmtId="169" fontId="16" fillId="3" borderId="102" xfId="0" applyNumberFormat="1" applyFont="1" applyFill="1" applyBorder="1"/>
    <xf numFmtId="169" fontId="16" fillId="3" borderId="95" xfId="0" applyNumberFormat="1" applyFont="1" applyFill="1" applyBorder="1"/>
    <xf numFmtId="0" fontId="16" fillId="6" borderId="107" xfId="0" applyFont="1" applyFill="1" applyBorder="1" applyAlignment="1">
      <alignment horizontal="right"/>
    </xf>
    <xf numFmtId="0" fontId="16" fillId="0" borderId="0" xfId="0" applyFont="1" applyBorder="1" applyAlignment="1">
      <alignment horizontal="right"/>
    </xf>
    <xf numFmtId="0" fontId="16" fillId="0" borderId="107" xfId="0" applyFont="1" applyBorder="1"/>
    <xf numFmtId="0" fontId="32" fillId="0" borderId="0" xfId="0" applyFont="1" applyAlignment="1">
      <alignment horizontal="left"/>
    </xf>
    <xf numFmtId="0" fontId="3" fillId="0" borderId="0" xfId="0" applyFont="1" applyFill="1" applyBorder="1" applyAlignment="1" applyProtection="1"/>
    <xf numFmtId="168" fontId="16" fillId="3" borderId="88" xfId="0" applyNumberFormat="1" applyFont="1" applyFill="1" applyBorder="1"/>
    <xf numFmtId="168" fontId="16" fillId="3" borderId="94" xfId="0" applyNumberFormat="1" applyFont="1" applyFill="1" applyBorder="1"/>
    <xf numFmtId="2" fontId="16" fillId="6" borderId="86" xfId="0" applyNumberFormat="1" applyFont="1" applyFill="1" applyBorder="1"/>
    <xf numFmtId="2" fontId="16" fillId="6" borderId="89" xfId="0" applyNumberFormat="1" applyFont="1" applyFill="1" applyBorder="1"/>
    <xf numFmtId="2" fontId="16" fillId="6" borderId="83" xfId="0" applyNumberFormat="1" applyFont="1" applyFill="1" applyBorder="1"/>
    <xf numFmtId="1" fontId="16" fillId="14" borderId="0" xfId="0" applyNumberFormat="1" applyFont="1" applyFill="1" applyAlignment="1">
      <alignment horizontal="right"/>
    </xf>
    <xf numFmtId="0" fontId="16" fillId="0" borderId="0" xfId="0" applyFont="1" applyAlignment="1">
      <alignment horizontal="left" vertical="center"/>
    </xf>
    <xf numFmtId="0" fontId="16" fillId="0" borderId="0" xfId="0" applyFont="1" applyProtection="1">
      <protection locked="0"/>
    </xf>
    <xf numFmtId="0" fontId="17" fillId="0" borderId="0" xfId="0" applyFont="1" applyAlignment="1">
      <alignment horizontal="left" vertical="center" wrapText="1"/>
    </xf>
    <xf numFmtId="0" fontId="16" fillId="0" borderId="0" xfId="0" applyFont="1" applyAlignment="1">
      <alignment horizontal="center" vertical="center"/>
    </xf>
    <xf numFmtId="0" fontId="16" fillId="0" borderId="0" xfId="0" applyFont="1" applyAlignment="1">
      <alignment horizontal="center" vertical="center"/>
    </xf>
    <xf numFmtId="0" fontId="0" fillId="22" borderId="0" xfId="0" applyFill="1" applyProtection="1"/>
    <xf numFmtId="0" fontId="0" fillId="22" borderId="0" xfId="0" applyFill="1" applyBorder="1" applyProtection="1"/>
    <xf numFmtId="0" fontId="2" fillId="0" borderId="0" xfId="0" applyFont="1" applyFill="1" applyAlignment="1" applyProtection="1">
      <alignment horizontal="center"/>
    </xf>
    <xf numFmtId="0" fontId="27" fillId="0" borderId="0" xfId="0" applyFont="1" applyFill="1" applyAlignment="1" applyProtection="1">
      <alignment horizontal="center"/>
    </xf>
    <xf numFmtId="0" fontId="37" fillId="0" borderId="0" xfId="0" applyFont="1" applyAlignment="1" applyProtection="1">
      <alignment horizontal="left"/>
    </xf>
    <xf numFmtId="0" fontId="16" fillId="6" borderId="80" xfId="0" applyFont="1" applyFill="1" applyBorder="1"/>
    <xf numFmtId="0" fontId="16" fillId="3" borderId="80" xfId="0" applyFont="1" applyFill="1" applyBorder="1"/>
    <xf numFmtId="0" fontId="16" fillId="20" borderId="80" xfId="0" applyFont="1" applyFill="1" applyBorder="1"/>
    <xf numFmtId="168" fontId="16" fillId="3" borderId="87" xfId="0" applyNumberFormat="1" applyFont="1" applyFill="1" applyBorder="1"/>
    <xf numFmtId="168" fontId="16" fillId="3" borderId="95" xfId="0" applyNumberFormat="1" applyFont="1" applyFill="1" applyBorder="1"/>
    <xf numFmtId="0" fontId="16" fillId="3" borderId="110" xfId="0" applyFont="1" applyFill="1" applyBorder="1"/>
    <xf numFmtId="0" fontId="16" fillId="3" borderId="111" xfId="0" applyFont="1" applyFill="1" applyBorder="1"/>
    <xf numFmtId="169" fontId="16" fillId="3" borderId="111" xfId="0" applyNumberFormat="1" applyFont="1" applyFill="1" applyBorder="1"/>
    <xf numFmtId="169" fontId="16" fillId="3" borderId="111" xfId="0" applyNumberFormat="1" applyFont="1" applyFill="1" applyBorder="1" applyAlignment="1"/>
    <xf numFmtId="168" fontId="16" fillId="6" borderId="109" xfId="0" applyNumberFormat="1" applyFont="1" applyFill="1" applyBorder="1"/>
    <xf numFmtId="0" fontId="16" fillId="6" borderId="78" xfId="0" applyFont="1" applyFill="1" applyBorder="1" applyAlignment="1">
      <alignment horizontal="center"/>
    </xf>
    <xf numFmtId="0" fontId="16" fillId="6" borderId="109" xfId="0" applyFont="1" applyFill="1" applyBorder="1" applyAlignment="1">
      <alignment horizontal="center"/>
    </xf>
    <xf numFmtId="0" fontId="16" fillId="0" borderId="0" xfId="0" applyFont="1" applyFill="1" applyAlignment="1">
      <alignment horizontal="right" wrapText="1"/>
    </xf>
    <xf numFmtId="0" fontId="16" fillId="0" borderId="0" xfId="0" applyFont="1" applyFill="1" applyAlignment="1">
      <alignment horizontal="left"/>
    </xf>
    <xf numFmtId="0" fontId="16" fillId="0" borderId="0" xfId="0" applyFont="1" applyFill="1" applyAlignment="1">
      <alignment horizontal="left" wrapText="1"/>
    </xf>
    <xf numFmtId="0" fontId="17" fillId="0" borderId="0" xfId="0" applyFont="1" applyFill="1"/>
    <xf numFmtId="0" fontId="16" fillId="0" borderId="0" xfId="0" applyFont="1" applyFill="1"/>
    <xf numFmtId="0" fontId="16" fillId="0" borderId="0" xfId="0" applyFont="1" applyAlignment="1">
      <alignment horizontal="right"/>
    </xf>
    <xf numFmtId="0" fontId="16" fillId="0" borderId="0" xfId="0" applyFont="1" applyAlignment="1">
      <alignment horizontal="center"/>
    </xf>
    <xf numFmtId="0" fontId="0" fillId="0" borderId="0" xfId="0" applyNumberFormat="1"/>
    <xf numFmtId="0" fontId="40" fillId="0" borderId="0" xfId="0" applyFont="1"/>
    <xf numFmtId="0" fontId="16" fillId="0" borderId="0" xfId="0" applyFont="1" applyAlignment="1">
      <alignment horizontal="center"/>
    </xf>
    <xf numFmtId="169" fontId="45" fillId="18" borderId="0" xfId="0" applyNumberFormat="1" applyFont="1" applyFill="1"/>
    <xf numFmtId="0" fontId="45" fillId="0" borderId="0" xfId="0" applyFont="1" applyAlignment="1" applyProtection="1">
      <alignment horizontal="left"/>
    </xf>
    <xf numFmtId="0" fontId="45" fillId="0" borderId="0" xfId="0" applyFont="1" applyAlignment="1" applyProtection="1">
      <alignment horizontal="center"/>
    </xf>
    <xf numFmtId="2" fontId="44" fillId="0" borderId="0" xfId="0" applyNumberFormat="1" applyFont="1" applyAlignment="1" applyProtection="1">
      <alignment horizontal="right"/>
    </xf>
    <xf numFmtId="0" fontId="44" fillId="0" borderId="0" xfId="0" applyFont="1" applyAlignment="1" applyProtection="1">
      <alignment horizontal="left"/>
    </xf>
    <xf numFmtId="0" fontId="45" fillId="0" borderId="0" xfId="0" applyFont="1" applyFill="1" applyAlignment="1" applyProtection="1">
      <alignment horizontal="center"/>
    </xf>
    <xf numFmtId="0" fontId="16" fillId="0" borderId="0" xfId="0" applyFont="1" applyAlignment="1">
      <alignment horizontal="right"/>
    </xf>
    <xf numFmtId="0" fontId="33" fillId="9" borderId="79" xfId="0" applyFont="1" applyFill="1" applyBorder="1" applyAlignment="1">
      <alignment vertical="center"/>
    </xf>
    <xf numFmtId="0" fontId="46" fillId="9" borderId="79" xfId="0" applyFont="1" applyFill="1" applyBorder="1" applyAlignment="1">
      <alignment vertical="center"/>
    </xf>
    <xf numFmtId="0" fontId="16" fillId="0" borderId="0" xfId="0" applyFont="1" applyAlignment="1">
      <alignment vertical="center" wrapText="1"/>
    </xf>
    <xf numFmtId="0" fontId="47" fillId="0" borderId="0" xfId="0" applyFont="1"/>
    <xf numFmtId="0" fontId="36" fillId="0" borderId="0" xfId="0" applyFont="1"/>
    <xf numFmtId="0" fontId="36" fillId="0" borderId="0" xfId="0" applyFont="1" applyAlignment="1">
      <alignment vertical="center"/>
    </xf>
    <xf numFmtId="0" fontId="50" fillId="0" borderId="0" xfId="0" applyFont="1"/>
    <xf numFmtId="0" fontId="32" fillId="8" borderId="78" xfId="0" applyFont="1" applyFill="1" applyBorder="1" applyAlignment="1">
      <alignment horizontal="center"/>
    </xf>
    <xf numFmtId="0" fontId="16" fillId="0" borderId="78" xfId="0" applyFont="1" applyBorder="1" applyAlignment="1">
      <alignment horizontal="center"/>
    </xf>
    <xf numFmtId="168" fontId="16" fillId="3" borderId="109" xfId="0" applyNumberFormat="1" applyFont="1" applyFill="1" applyBorder="1" applyAlignment="1">
      <alignment horizontal="center" vertical="center"/>
    </xf>
    <xf numFmtId="0" fontId="51" fillId="0" borderId="0" xfId="0" applyFont="1" applyAlignment="1" applyProtection="1">
      <alignment horizontal="left"/>
    </xf>
    <xf numFmtId="0" fontId="32" fillId="8" borderId="78" xfId="0" applyFont="1" applyFill="1" applyBorder="1" applyAlignment="1">
      <alignment horizontal="left"/>
    </xf>
    <xf numFmtId="0" fontId="32" fillId="8" borderId="80" xfId="0" applyFont="1" applyFill="1" applyBorder="1" applyAlignment="1">
      <alignment horizontal="left"/>
    </xf>
    <xf numFmtId="170" fontId="16" fillId="0" borderId="78" xfId="0" applyNumberFormat="1" applyFont="1" applyBorder="1" applyAlignment="1">
      <alignment horizontal="center"/>
    </xf>
    <xf numFmtId="0" fontId="29" fillId="8" borderId="78" xfId="0" applyFont="1" applyFill="1" applyBorder="1"/>
    <xf numFmtId="169" fontId="16" fillId="3" borderId="0" xfId="0" applyNumberFormat="1" applyFont="1" applyFill="1" applyBorder="1" applyAlignment="1">
      <alignment horizontal="right"/>
    </xf>
    <xf numFmtId="0" fontId="29" fillId="0" borderId="0" xfId="0" applyFont="1" applyAlignment="1" applyProtection="1">
      <alignment horizontal="left"/>
    </xf>
    <xf numFmtId="0" fontId="38" fillId="0" borderId="0" xfId="0" applyFont="1" applyFill="1" applyBorder="1" applyAlignment="1"/>
    <xf numFmtId="0" fontId="42" fillId="0" borderId="78" xfId="0" applyFont="1" applyBorder="1" applyAlignment="1">
      <alignment horizontal="center"/>
    </xf>
    <xf numFmtId="0" fontId="52" fillId="22" borderId="78" xfId="0" applyFont="1" applyFill="1" applyBorder="1" applyAlignment="1">
      <alignment horizontal="center"/>
    </xf>
    <xf numFmtId="0" fontId="42" fillId="6" borderId="78" xfId="0" applyFont="1" applyFill="1" applyBorder="1" applyAlignment="1">
      <alignment horizontal="center"/>
    </xf>
    <xf numFmtId="0" fontId="42" fillId="6" borderId="109" xfId="0" applyFont="1" applyFill="1" applyBorder="1" applyAlignment="1">
      <alignment horizontal="center"/>
    </xf>
    <xf numFmtId="0" fontId="16" fillId="0" borderId="0" xfId="0" applyFont="1" applyAlignment="1">
      <alignment horizontal="right"/>
    </xf>
    <xf numFmtId="0" fontId="16" fillId="0" borderId="0" xfId="0" applyFont="1" applyAlignment="1">
      <alignment horizontal="center"/>
    </xf>
    <xf numFmtId="169" fontId="16" fillId="0" borderId="0" xfId="0" applyNumberFormat="1" applyFont="1"/>
    <xf numFmtId="0" fontId="17" fillId="0" borderId="0" xfId="0" applyFont="1" applyFill="1" applyBorder="1" applyAlignment="1">
      <alignment horizontal="center" vertical="center"/>
    </xf>
    <xf numFmtId="169" fontId="16" fillId="0" borderId="0" xfId="0" applyNumberFormat="1" applyFont="1" applyFill="1" applyBorder="1" applyAlignment="1">
      <alignment horizontal="right"/>
    </xf>
    <xf numFmtId="169" fontId="17" fillId="0" borderId="110" xfId="0" applyNumberFormat="1" applyFont="1" applyFill="1" applyBorder="1" applyAlignment="1">
      <alignment horizontal="right"/>
    </xf>
    <xf numFmtId="0" fontId="38" fillId="8" borderId="0" xfId="0" applyFont="1" applyFill="1"/>
    <xf numFmtId="0" fontId="16" fillId="0" borderId="0" xfId="0" applyFont="1" applyAlignment="1">
      <alignment horizontal="right"/>
    </xf>
    <xf numFmtId="0" fontId="17" fillId="6" borderId="103" xfId="0" applyFont="1" applyFill="1" applyBorder="1" applyAlignment="1"/>
    <xf numFmtId="0" fontId="17" fillId="3" borderId="108" xfId="0" applyFont="1" applyFill="1" applyBorder="1" applyAlignment="1"/>
    <xf numFmtId="0" fontId="17" fillId="0" borderId="0" xfId="0" applyFont="1" applyFill="1" applyBorder="1" applyAlignment="1">
      <alignment horizontal="left" vertical="center"/>
    </xf>
    <xf numFmtId="0" fontId="35" fillId="5" borderId="80" xfId="0" applyFont="1" applyFill="1" applyBorder="1" applyAlignment="1">
      <alignment horizontal="center"/>
    </xf>
    <xf numFmtId="0" fontId="35" fillId="5" borderId="78" xfId="0" applyFont="1" applyFill="1" applyBorder="1" applyAlignment="1">
      <alignment horizontal="center"/>
    </xf>
    <xf numFmtId="0" fontId="17" fillId="0" borderId="0" xfId="0" applyFont="1" applyAlignment="1">
      <alignment horizontal="left"/>
    </xf>
    <xf numFmtId="171" fontId="17" fillId="6" borderId="110" xfId="0" applyNumberFormat="1" applyFont="1" applyFill="1" applyBorder="1" applyAlignment="1"/>
    <xf numFmtId="171" fontId="17" fillId="3" borderId="109" xfId="0" applyNumberFormat="1" applyFont="1" applyFill="1" applyBorder="1" applyAlignment="1"/>
    <xf numFmtId="0" fontId="35" fillId="5" borderId="80" xfId="0" applyFont="1" applyFill="1" applyBorder="1" applyAlignment="1">
      <alignment horizontal="center"/>
    </xf>
    <xf numFmtId="170" fontId="16" fillId="3" borderId="78" xfId="0" applyNumberFormat="1" applyFont="1" applyFill="1" applyBorder="1" applyAlignment="1">
      <alignment horizontal="center"/>
    </xf>
    <xf numFmtId="0" fontId="35" fillId="5" borderId="78" xfId="0" applyFont="1" applyFill="1" applyBorder="1" applyAlignment="1">
      <alignment horizontal="center" vertical="center"/>
    </xf>
    <xf numFmtId="169" fontId="17" fillId="3" borderId="109" xfId="0" applyNumberFormat="1" applyFont="1" applyFill="1" applyBorder="1" applyAlignment="1">
      <alignment horizontal="right"/>
    </xf>
    <xf numFmtId="0" fontId="1" fillId="0" borderId="22" xfId="0" applyFont="1" applyBorder="1" applyAlignment="1" applyProtection="1">
      <alignment horizontal="right" vertical="center"/>
    </xf>
    <xf numFmtId="0" fontId="38" fillId="7" borderId="30" xfId="0" applyFont="1" applyFill="1" applyBorder="1" applyAlignment="1" applyProtection="1">
      <alignment horizontal="right" vertical="center"/>
    </xf>
    <xf numFmtId="167" fontId="53" fillId="0" borderId="30" xfId="1" applyNumberFormat="1" applyFont="1" applyFill="1" applyBorder="1" applyAlignment="1">
      <alignment horizontal="right"/>
    </xf>
    <xf numFmtId="0" fontId="36" fillId="0" borderId="0" xfId="0" applyFont="1" applyBorder="1" applyAlignment="1">
      <alignment horizontal="left"/>
    </xf>
    <xf numFmtId="0" fontId="53" fillId="22" borderId="1" xfId="0" applyFont="1" applyFill="1" applyBorder="1" applyAlignment="1">
      <alignment horizontal="center" vertical="center"/>
    </xf>
    <xf numFmtId="0" fontId="1" fillId="3" borderId="22" xfId="0" applyFont="1" applyFill="1" applyBorder="1" applyAlignment="1" applyProtection="1">
      <alignment horizontal="right" vertical="center"/>
    </xf>
    <xf numFmtId="167" fontId="1" fillId="0" borderId="22" xfId="1" applyNumberFormat="1" applyFont="1" applyBorder="1" applyAlignment="1" applyProtection="1">
      <alignment horizontal="right" vertical="center"/>
    </xf>
    <xf numFmtId="167" fontId="2" fillId="0" borderId="22" xfId="1" applyNumberFormat="1" applyFont="1" applyBorder="1" applyAlignment="1" applyProtection="1">
      <alignment horizontal="right" vertical="center"/>
    </xf>
    <xf numFmtId="167" fontId="2" fillId="0" borderId="48" xfId="1" applyNumberFormat="1" applyFont="1" applyBorder="1" applyAlignment="1" applyProtection="1">
      <alignment horizontal="right" vertical="center"/>
    </xf>
    <xf numFmtId="167" fontId="38" fillId="2" borderId="48" xfId="1" applyNumberFormat="1" applyFont="1" applyFill="1" applyBorder="1" applyAlignment="1" applyProtection="1">
      <alignment horizontal="right" vertical="center"/>
    </xf>
    <xf numFmtId="167" fontId="2" fillId="3" borderId="67" xfId="1" applyNumberFormat="1" applyFont="1" applyFill="1" applyBorder="1" applyAlignment="1" applyProtection="1">
      <alignment horizontal="right" vertical="center"/>
    </xf>
    <xf numFmtId="167" fontId="2" fillId="0" borderId="67" xfId="1" applyNumberFormat="1" applyFont="1" applyBorder="1" applyAlignment="1" applyProtection="1">
      <alignment horizontal="right" vertical="center"/>
    </xf>
    <xf numFmtId="167" fontId="2" fillId="0" borderId="40" xfId="1" applyNumberFormat="1" applyFont="1" applyBorder="1" applyAlignment="1" applyProtection="1">
      <alignment horizontal="right" vertical="center"/>
    </xf>
    <xf numFmtId="167" fontId="38" fillId="7" borderId="40" xfId="1" applyNumberFormat="1" applyFont="1" applyFill="1" applyBorder="1" applyAlignment="1" applyProtection="1">
      <alignment horizontal="right" vertical="center"/>
    </xf>
    <xf numFmtId="165" fontId="38" fillId="7" borderId="30" xfId="1" applyFont="1" applyFill="1" applyBorder="1" applyAlignment="1" applyProtection="1">
      <alignment horizontal="right" vertical="center"/>
    </xf>
    <xf numFmtId="169" fontId="44" fillId="6" borderId="0" xfId="0" applyNumberFormat="1" applyFont="1" applyFill="1" applyAlignment="1"/>
    <xf numFmtId="169" fontId="44" fillId="22" borderId="0" xfId="0" applyNumberFormat="1" applyFont="1" applyFill="1"/>
    <xf numFmtId="0" fontId="16" fillId="0" borderId="0" xfId="0" applyFont="1" applyAlignment="1">
      <alignment horizontal="right"/>
    </xf>
    <xf numFmtId="0" fontId="35" fillId="5" borderId="80" xfId="0" applyFont="1" applyFill="1" applyBorder="1" applyAlignment="1">
      <alignment horizontal="center"/>
    </xf>
    <xf numFmtId="0" fontId="16" fillId="0" borderId="0" xfId="0" applyFont="1" applyAlignment="1">
      <alignment horizontal="left" vertical="center"/>
    </xf>
    <xf numFmtId="0" fontId="16" fillId="0" borderId="0" xfId="0" applyFont="1" applyAlignment="1">
      <alignment horizontal="left" vertical="center" wrapText="1" indent="2"/>
    </xf>
    <xf numFmtId="0" fontId="16" fillId="0" borderId="0" xfId="0" applyFont="1" applyAlignment="1">
      <alignment horizontal="left" vertical="center" wrapText="1"/>
    </xf>
    <xf numFmtId="0" fontId="16" fillId="0" borderId="0" xfId="0" applyFont="1" applyAlignment="1">
      <alignment horizontal="right" vertical="center"/>
    </xf>
    <xf numFmtId="0" fontId="16" fillId="0" borderId="0" xfId="0" applyFont="1" applyAlignment="1">
      <alignment horizontal="right" vertical="center" wrapText="1"/>
    </xf>
    <xf numFmtId="168" fontId="48" fillId="3" borderId="109" xfId="0" applyNumberFormat="1" applyFont="1" applyFill="1" applyBorder="1" applyAlignment="1">
      <alignment horizontal="center" vertical="center"/>
    </xf>
    <xf numFmtId="0" fontId="17" fillId="7"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xf>
    <xf numFmtId="0" fontId="17" fillId="7" borderId="30" xfId="0" applyFont="1" applyFill="1" applyBorder="1" applyAlignment="1" applyProtection="1">
      <alignment horizontal="center" vertical="center"/>
    </xf>
    <xf numFmtId="0" fontId="48" fillId="3" borderId="108" xfId="0" applyFont="1" applyFill="1" applyBorder="1" applyAlignment="1"/>
    <xf numFmtId="0" fontId="42" fillId="6" borderId="108" xfId="0" applyFont="1" applyFill="1" applyBorder="1" applyAlignment="1">
      <alignment horizontal="center"/>
    </xf>
    <xf numFmtId="0" fontId="42" fillId="23" borderId="78" xfId="0" applyFont="1" applyFill="1" applyBorder="1" applyAlignment="1">
      <alignment horizontal="center"/>
    </xf>
    <xf numFmtId="2" fontId="16" fillId="23" borderId="83" xfId="0" applyNumberFormat="1" applyFont="1" applyFill="1" applyBorder="1"/>
    <xf numFmtId="0" fontId="16" fillId="23" borderId="84" xfId="0" applyFont="1" applyFill="1" applyBorder="1"/>
    <xf numFmtId="169" fontId="16" fillId="23" borderId="84" xfId="0" applyNumberFormat="1" applyFont="1" applyFill="1" applyBorder="1"/>
    <xf numFmtId="0" fontId="16" fillId="23" borderId="92" xfId="0" applyFont="1" applyFill="1" applyBorder="1"/>
    <xf numFmtId="0" fontId="16" fillId="23" borderId="99" xfId="0" applyFont="1" applyFill="1" applyBorder="1"/>
    <xf numFmtId="0" fontId="16" fillId="23" borderId="88" xfId="0" applyFont="1" applyFill="1" applyBorder="1"/>
    <xf numFmtId="169" fontId="16" fillId="23" borderId="99" xfId="0" applyNumberFormat="1" applyFont="1" applyFill="1" applyBorder="1"/>
    <xf numFmtId="169" fontId="16" fillId="23" borderId="88" xfId="0" applyNumberFormat="1" applyFont="1" applyFill="1" applyBorder="1"/>
    <xf numFmtId="0" fontId="42" fillId="23" borderId="109" xfId="0" applyFont="1" applyFill="1" applyBorder="1" applyAlignment="1">
      <alignment horizontal="center"/>
    </xf>
    <xf numFmtId="0" fontId="16" fillId="23" borderId="87" xfId="0" applyFont="1" applyFill="1" applyBorder="1"/>
    <xf numFmtId="169" fontId="16" fillId="23" borderId="87" xfId="0" applyNumberFormat="1" applyFont="1" applyFill="1" applyBorder="1"/>
    <xf numFmtId="0" fontId="16" fillId="23" borderId="83" xfId="0" applyFont="1" applyFill="1" applyBorder="1"/>
    <xf numFmtId="2" fontId="16" fillId="6" borderId="96" xfId="0" applyNumberFormat="1" applyFont="1" applyFill="1" applyBorder="1"/>
    <xf numFmtId="2" fontId="16" fillId="6" borderId="100" xfId="0" applyNumberFormat="1" applyFont="1" applyFill="1" applyBorder="1"/>
    <xf numFmtId="2" fontId="16" fillId="23" borderId="100" xfId="0" applyNumberFormat="1" applyFont="1" applyFill="1" applyBorder="1"/>
    <xf numFmtId="2" fontId="16" fillId="23" borderId="86" xfId="0" applyNumberFormat="1" applyFont="1" applyFill="1" applyBorder="1"/>
    <xf numFmtId="2" fontId="16" fillId="23" borderId="112" xfId="0" applyNumberFormat="1" applyFont="1" applyFill="1" applyBorder="1"/>
    <xf numFmtId="2" fontId="16" fillId="23" borderId="93" xfId="0" applyNumberFormat="1" applyFont="1" applyFill="1" applyBorder="1"/>
    <xf numFmtId="0" fontId="16" fillId="18" borderId="0" xfId="0" applyFont="1" applyFill="1" applyAlignment="1" applyProtection="1">
      <alignment horizontal="center" vertical="center"/>
      <protection locked="0"/>
    </xf>
    <xf numFmtId="0" fontId="16" fillId="0" borderId="0" xfId="0" applyFont="1" applyAlignment="1">
      <alignment horizontal="right"/>
    </xf>
    <xf numFmtId="0" fontId="17" fillId="0" borderId="0" xfId="0" applyFont="1" applyAlignment="1">
      <alignment horizontal="right" vertical="center"/>
    </xf>
    <xf numFmtId="0" fontId="16" fillId="18" borderId="0" xfId="0" applyFont="1" applyFill="1" applyAlignment="1" applyProtection="1">
      <alignment horizontal="center"/>
      <protection locked="0"/>
    </xf>
    <xf numFmtId="172" fontId="16" fillId="18" borderId="0" xfId="0" applyNumberFormat="1" applyFont="1" applyFill="1" applyAlignment="1" applyProtection="1">
      <alignment horizontal="center"/>
      <protection locked="0"/>
    </xf>
    <xf numFmtId="0" fontId="17" fillId="0" borderId="0" xfId="0" applyFont="1" applyAlignment="1">
      <alignment horizontal="left" vertical="center"/>
    </xf>
    <xf numFmtId="0" fontId="21" fillId="18" borderId="0" xfId="0" applyFont="1" applyFill="1" applyAlignment="1" applyProtection="1">
      <alignment horizontal="center" vertical="center"/>
      <protection locked="0"/>
    </xf>
    <xf numFmtId="0" fontId="36" fillId="13" borderId="0" xfId="0" applyFont="1" applyFill="1" applyAlignment="1">
      <alignment horizontal="center" vertical="center" wrapText="1"/>
    </xf>
    <xf numFmtId="0" fontId="16" fillId="20" borderId="80" xfId="0" applyFont="1" applyFill="1" applyBorder="1" applyAlignment="1" applyProtection="1">
      <alignment horizontal="center"/>
      <protection locked="0"/>
    </xf>
    <xf numFmtId="0" fontId="16" fillId="20" borderId="81" xfId="0" applyFont="1" applyFill="1" applyBorder="1" applyAlignment="1" applyProtection="1">
      <alignment horizontal="center"/>
      <protection locked="0"/>
    </xf>
    <xf numFmtId="0" fontId="16" fillId="20" borderId="82" xfId="0" applyFont="1" applyFill="1" applyBorder="1" applyAlignment="1" applyProtection="1">
      <alignment horizontal="center"/>
      <protection locked="0"/>
    </xf>
    <xf numFmtId="0" fontId="17" fillId="0" borderId="0" xfId="0" applyFont="1" applyAlignment="1">
      <alignment horizontal="left" vertical="center" wrapText="1"/>
    </xf>
    <xf numFmtId="0" fontId="17" fillId="6" borderId="103" xfId="0" applyFont="1" applyFill="1" applyBorder="1" applyAlignment="1">
      <alignment horizontal="center" vertical="center"/>
    </xf>
    <xf numFmtId="0" fontId="17" fillId="6" borderId="105" xfId="0" applyFont="1" applyFill="1" applyBorder="1" applyAlignment="1">
      <alignment horizontal="center" vertical="center"/>
    </xf>
    <xf numFmtId="0" fontId="17" fillId="3" borderId="108" xfId="0" applyFont="1" applyFill="1" applyBorder="1" applyAlignment="1">
      <alignment horizontal="center"/>
    </xf>
    <xf numFmtId="0" fontId="17" fillId="3" borderId="106" xfId="0" applyFont="1" applyFill="1" applyBorder="1" applyAlignment="1">
      <alignment horizontal="center"/>
    </xf>
    <xf numFmtId="0" fontId="16" fillId="6" borderId="0" xfId="0" applyFont="1" applyFill="1" applyBorder="1" applyAlignment="1">
      <alignment horizontal="center"/>
    </xf>
    <xf numFmtId="0" fontId="33" fillId="8" borderId="80" xfId="0" applyFont="1" applyFill="1" applyBorder="1" applyAlignment="1">
      <alignment horizontal="center"/>
    </xf>
    <xf numFmtId="0" fontId="33" fillId="8" borderId="81" xfId="0" applyFont="1" applyFill="1" applyBorder="1" applyAlignment="1">
      <alignment horizontal="center"/>
    </xf>
    <xf numFmtId="0" fontId="33" fillId="8" borderId="82" xfId="0" applyFont="1" applyFill="1" applyBorder="1" applyAlignment="1">
      <alignment horizontal="center"/>
    </xf>
    <xf numFmtId="0" fontId="35" fillId="5" borderId="80" xfId="0" applyFont="1" applyFill="1" applyBorder="1" applyAlignment="1">
      <alignment horizontal="center"/>
    </xf>
    <xf numFmtId="0" fontId="35" fillId="5" borderId="81" xfId="0" applyFont="1" applyFill="1" applyBorder="1" applyAlignment="1">
      <alignment horizontal="center"/>
    </xf>
    <xf numFmtId="0" fontId="30" fillId="9" borderId="0" xfId="0" applyFont="1" applyFill="1" applyAlignment="1">
      <alignment horizontal="center"/>
    </xf>
    <xf numFmtId="0" fontId="34" fillId="6" borderId="80" xfId="0" applyFont="1" applyFill="1" applyBorder="1" applyAlignment="1">
      <alignment horizontal="center"/>
    </xf>
    <xf numFmtId="0" fontId="34" fillId="6" borderId="81" xfId="0" applyFont="1" applyFill="1" applyBorder="1" applyAlignment="1">
      <alignment horizontal="center"/>
    </xf>
    <xf numFmtId="0" fontId="34" fillId="6" borderId="82" xfId="0" applyFont="1" applyFill="1" applyBorder="1" applyAlignment="1">
      <alignment horizontal="center"/>
    </xf>
    <xf numFmtId="169" fontId="16" fillId="20" borderId="81" xfId="0" applyNumberFormat="1" applyFont="1" applyFill="1" applyBorder="1" applyAlignment="1">
      <alignment horizontal="center"/>
    </xf>
    <xf numFmtId="169" fontId="16" fillId="20" borderId="82" xfId="0" applyNumberFormat="1" applyFont="1" applyFill="1" applyBorder="1" applyAlignment="1">
      <alignment horizontal="center"/>
    </xf>
    <xf numFmtId="169" fontId="17" fillId="20" borderId="80" xfId="0" applyNumberFormat="1" applyFont="1" applyFill="1" applyBorder="1" applyAlignment="1">
      <alignment horizontal="center"/>
    </xf>
    <xf numFmtId="169" fontId="17" fillId="20" borderId="81" xfId="0" applyNumberFormat="1" applyFont="1" applyFill="1" applyBorder="1" applyAlignment="1">
      <alignment horizontal="center"/>
    </xf>
    <xf numFmtId="169" fontId="17" fillId="20" borderId="82" xfId="0" applyNumberFormat="1" applyFont="1" applyFill="1" applyBorder="1" applyAlignment="1">
      <alignment horizontal="center"/>
    </xf>
    <xf numFmtId="169" fontId="16" fillId="20" borderId="80" xfId="0" applyNumberFormat="1" applyFont="1" applyFill="1" applyBorder="1" applyAlignment="1">
      <alignment horizontal="center"/>
    </xf>
    <xf numFmtId="169" fontId="16" fillId="20" borderId="103" xfId="0" applyNumberFormat="1" applyFont="1" applyFill="1" applyBorder="1" applyAlignment="1">
      <alignment horizontal="center"/>
    </xf>
    <xf numFmtId="169" fontId="16" fillId="20" borderId="104" xfId="0" applyNumberFormat="1" applyFont="1" applyFill="1" applyBorder="1" applyAlignment="1">
      <alignment horizontal="center"/>
    </xf>
    <xf numFmtId="169" fontId="16" fillId="20" borderId="105" xfId="0" applyNumberFormat="1" applyFont="1" applyFill="1" applyBorder="1" applyAlignment="1">
      <alignment horizontal="center"/>
    </xf>
    <xf numFmtId="169" fontId="29" fillId="16" borderId="80" xfId="0" applyNumberFormat="1" applyFont="1" applyFill="1" applyBorder="1" applyAlignment="1">
      <alignment horizontal="center"/>
    </xf>
    <xf numFmtId="169" fontId="29" fillId="16" borderId="81" xfId="0" applyNumberFormat="1" applyFont="1" applyFill="1" applyBorder="1" applyAlignment="1">
      <alignment horizontal="center"/>
    </xf>
    <xf numFmtId="169" fontId="29" fillId="16" borderId="82" xfId="0" applyNumberFormat="1" applyFont="1" applyFill="1" applyBorder="1" applyAlignment="1">
      <alignment horizontal="center"/>
    </xf>
    <xf numFmtId="169" fontId="16" fillId="20" borderId="0" xfId="0" applyNumberFormat="1" applyFont="1" applyFill="1" applyBorder="1" applyAlignment="1">
      <alignment horizontal="center"/>
    </xf>
    <xf numFmtId="169" fontId="16" fillId="20" borderId="79" xfId="0" applyNumberFormat="1" applyFont="1" applyFill="1" applyBorder="1" applyAlignment="1">
      <alignment horizontal="center"/>
    </xf>
    <xf numFmtId="0" fontId="16" fillId="0" borderId="80" xfId="0" applyFont="1" applyBorder="1" applyAlignment="1">
      <alignment horizontal="center"/>
    </xf>
    <xf numFmtId="0" fontId="16" fillId="0" borderId="82" xfId="0" applyFont="1" applyBorder="1" applyAlignment="1">
      <alignment horizontal="center"/>
    </xf>
    <xf numFmtId="0" fontId="32" fillId="8" borderId="80" xfId="0" applyFont="1" applyFill="1" applyBorder="1" applyAlignment="1">
      <alignment horizontal="center"/>
    </xf>
    <xf numFmtId="0" fontId="32" fillId="8" borderId="82" xfId="0" applyFont="1" applyFill="1" applyBorder="1" applyAlignment="1">
      <alignment horizontal="center"/>
    </xf>
    <xf numFmtId="0" fontId="30" fillId="8" borderId="80" xfId="0" applyFont="1" applyFill="1" applyBorder="1" applyAlignment="1">
      <alignment horizontal="center"/>
    </xf>
    <xf numFmtId="0" fontId="30" fillId="8" borderId="81" xfId="0" applyFont="1" applyFill="1" applyBorder="1" applyAlignment="1">
      <alignment horizontal="center"/>
    </xf>
    <xf numFmtId="0" fontId="30" fillId="8" borderId="82" xfId="0" applyFont="1" applyFill="1" applyBorder="1" applyAlignment="1">
      <alignment horizontal="center"/>
    </xf>
    <xf numFmtId="0" fontId="34" fillId="6" borderId="108" xfId="0" applyFont="1" applyFill="1" applyBorder="1" applyAlignment="1">
      <alignment horizontal="center"/>
    </xf>
    <xf numFmtId="0" fontId="34" fillId="6" borderId="113" xfId="0" applyFont="1" applyFill="1" applyBorder="1" applyAlignment="1">
      <alignment horizontal="center"/>
    </xf>
    <xf numFmtId="0" fontId="34" fillId="6" borderId="106" xfId="0" applyFont="1" applyFill="1" applyBorder="1" applyAlignment="1">
      <alignment horizontal="center"/>
    </xf>
    <xf numFmtId="0" fontId="34" fillId="6" borderId="0" xfId="0" applyFont="1" applyFill="1" applyBorder="1" applyAlignment="1">
      <alignment horizontal="center"/>
    </xf>
    <xf numFmtId="0" fontId="34" fillId="6" borderId="79" xfId="0" applyFont="1" applyFill="1" applyBorder="1" applyAlignment="1">
      <alignment horizontal="center"/>
    </xf>
    <xf numFmtId="169" fontId="38" fillId="16" borderId="80" xfId="0" applyNumberFormat="1" applyFont="1" applyFill="1" applyBorder="1" applyAlignment="1">
      <alignment horizontal="center"/>
    </xf>
    <xf numFmtId="169" fontId="38" fillId="16" borderId="81" xfId="0" applyNumberFormat="1" applyFont="1" applyFill="1" applyBorder="1" applyAlignment="1">
      <alignment horizontal="center"/>
    </xf>
    <xf numFmtId="169" fontId="38" fillId="16" borderId="82" xfId="0" applyNumberFormat="1" applyFont="1" applyFill="1" applyBorder="1" applyAlignment="1">
      <alignment horizontal="center"/>
    </xf>
    <xf numFmtId="0" fontId="33" fillId="9" borderId="80" xfId="0" applyFont="1" applyFill="1" applyBorder="1" applyAlignment="1">
      <alignment horizontal="center"/>
    </xf>
    <xf numFmtId="0" fontId="33" fillId="9" borderId="81" xfId="0" applyFont="1" applyFill="1" applyBorder="1" applyAlignment="1">
      <alignment horizontal="center"/>
    </xf>
    <xf numFmtId="0" fontId="33" fillId="9" borderId="82" xfId="0" applyFont="1" applyFill="1" applyBorder="1" applyAlignment="1">
      <alignment horizontal="center"/>
    </xf>
    <xf numFmtId="0" fontId="46" fillId="9" borderId="105" xfId="0" applyFont="1" applyFill="1" applyBorder="1" applyAlignment="1">
      <alignment horizontal="left" vertical="center"/>
    </xf>
    <xf numFmtId="0" fontId="46" fillId="9" borderId="106" xfId="0" applyFont="1" applyFill="1" applyBorder="1" applyAlignment="1">
      <alignment horizontal="left" vertical="center"/>
    </xf>
    <xf numFmtId="0" fontId="38" fillId="6" borderId="80" xfId="0" applyFont="1" applyFill="1" applyBorder="1" applyAlignment="1">
      <alignment horizontal="center" vertical="center"/>
    </xf>
    <xf numFmtId="0" fontId="38" fillId="6" borderId="81" xfId="0" applyFont="1" applyFill="1" applyBorder="1" applyAlignment="1">
      <alignment horizontal="center" vertical="center"/>
    </xf>
    <xf numFmtId="0" fontId="38" fillId="6" borderId="82" xfId="0" applyFont="1" applyFill="1" applyBorder="1" applyAlignment="1">
      <alignment horizontal="center" vertical="center"/>
    </xf>
    <xf numFmtId="0" fontId="38" fillId="23" borderId="80" xfId="0" applyFont="1" applyFill="1" applyBorder="1" applyAlignment="1">
      <alignment horizontal="center"/>
    </xf>
    <xf numFmtId="0" fontId="38" fillId="23" borderId="82" xfId="0" applyFont="1" applyFill="1" applyBorder="1" applyAlignment="1">
      <alignment horizontal="center"/>
    </xf>
    <xf numFmtId="169" fontId="44" fillId="6" borderId="0" xfId="0" applyNumberFormat="1" applyFont="1" applyFill="1" applyAlignment="1">
      <alignment horizontal="right"/>
    </xf>
    <xf numFmtId="0" fontId="16" fillId="0" borderId="0" xfId="0" applyFont="1" applyFill="1" applyAlignment="1" applyProtection="1">
      <alignment horizontal="center"/>
      <protection locked="0"/>
    </xf>
    <xf numFmtId="0" fontId="16" fillId="0" borderId="0" xfId="0" applyFont="1" applyFill="1" applyAlignment="1">
      <alignment horizontal="center"/>
    </xf>
    <xf numFmtId="0" fontId="16" fillId="0" borderId="0" xfId="0" applyFont="1" applyAlignment="1">
      <alignment horizontal="left" vertical="center"/>
    </xf>
    <xf numFmtId="0" fontId="16" fillId="20" borderId="0" xfId="0" applyNumberFormat="1" applyFont="1" applyFill="1" applyAlignment="1" applyProtection="1">
      <alignment horizontal="center" vertical="center"/>
      <protection locked="0"/>
    </xf>
    <xf numFmtId="2" fontId="16" fillId="20" borderId="0" xfId="0" applyNumberFormat="1" applyFont="1" applyFill="1" applyAlignment="1" applyProtection="1">
      <alignment horizontal="center" vertical="center"/>
      <protection locked="0"/>
    </xf>
    <xf numFmtId="0" fontId="16" fillId="20" borderId="0" xfId="0" applyFont="1" applyFill="1" applyAlignment="1" applyProtection="1">
      <alignment horizontal="center" vertical="center"/>
      <protection locked="0"/>
    </xf>
    <xf numFmtId="0" fontId="16" fillId="20" borderId="0" xfId="0" applyFont="1" applyFill="1" applyAlignment="1">
      <alignment horizontal="center" vertical="center"/>
    </xf>
    <xf numFmtId="0" fontId="16" fillId="0" borderId="0" xfId="0" applyFont="1" applyAlignment="1">
      <alignment horizontal="left" vertical="center" wrapText="1" indent="2"/>
    </xf>
    <xf numFmtId="0" fontId="16" fillId="17" borderId="0" xfId="0" applyFont="1" applyFill="1" applyAlignment="1">
      <alignment horizontal="left" vertical="center"/>
    </xf>
    <xf numFmtId="172" fontId="16" fillId="20" borderId="0" xfId="0" applyNumberFormat="1" applyFont="1" applyFill="1" applyAlignment="1">
      <alignment horizontal="center" vertical="center"/>
    </xf>
    <xf numFmtId="0" fontId="16" fillId="0" borderId="0" xfId="0" applyFont="1" applyFill="1" applyAlignment="1">
      <alignment horizontal="center" vertical="center"/>
    </xf>
    <xf numFmtId="4" fontId="16" fillId="20" borderId="0" xfId="0" applyNumberFormat="1" applyFont="1" applyFill="1" applyAlignment="1" applyProtection="1">
      <alignment horizontal="center" vertical="center"/>
      <protection locked="0"/>
    </xf>
    <xf numFmtId="0" fontId="17" fillId="17" borderId="0" xfId="0" applyFont="1" applyFill="1" applyAlignment="1">
      <alignment horizontal="left" vertical="center"/>
    </xf>
    <xf numFmtId="0" fontId="16" fillId="20" borderId="0" xfId="0" applyFont="1" applyFill="1" applyAlignment="1" applyProtection="1">
      <alignment horizontal="center" vertical="center" wrapText="1"/>
      <protection locked="0"/>
    </xf>
    <xf numFmtId="0" fontId="16" fillId="0" borderId="0" xfId="0" applyFont="1" applyAlignment="1">
      <alignment horizontal="center" vertical="center" wrapText="1"/>
    </xf>
    <xf numFmtId="0" fontId="39" fillId="0" borderId="0" xfId="0" applyFont="1" applyAlignment="1">
      <alignment horizontal="center" vertical="center" wrapText="1"/>
    </xf>
    <xf numFmtId="2" fontId="17" fillId="18" borderId="0" xfId="0" applyNumberFormat="1" applyFont="1" applyFill="1" applyAlignment="1" applyProtection="1">
      <alignment horizontal="center" vertical="center" wrapText="1"/>
      <protection locked="0"/>
    </xf>
    <xf numFmtId="0" fontId="17" fillId="18" borderId="0" xfId="0" applyFont="1" applyFill="1" applyAlignment="1" applyProtection="1">
      <alignment horizontal="center" vertical="center" wrapText="1"/>
      <protection locked="0"/>
    </xf>
    <xf numFmtId="0" fontId="16" fillId="0" borderId="0" xfId="0" applyFont="1" applyAlignment="1">
      <alignment wrapText="1"/>
    </xf>
    <xf numFmtId="4" fontId="17" fillId="18" borderId="0" xfId="1" applyNumberFormat="1" applyFont="1" applyFill="1" applyAlignment="1" applyProtection="1">
      <alignment horizontal="center" vertical="center"/>
      <protection locked="0"/>
    </xf>
    <xf numFmtId="0" fontId="16" fillId="0" borderId="0" xfId="0" applyFont="1" applyAlignment="1">
      <alignment horizontal="left" vertical="center" indent="2"/>
    </xf>
    <xf numFmtId="0" fontId="17"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17" fillId="18" borderId="0" xfId="0" applyFont="1" applyFill="1" applyAlignment="1" applyProtection="1">
      <alignment horizontal="center"/>
      <protection locked="0"/>
    </xf>
    <xf numFmtId="0" fontId="29" fillId="0" borderId="0" xfId="0" applyFont="1" applyAlignment="1">
      <alignment horizontal="center" vertical="center"/>
    </xf>
    <xf numFmtId="0" fontId="42" fillId="0" borderId="0" xfId="0" applyFont="1" applyAlignment="1">
      <alignment horizontal="center" vertical="center" wrapText="1"/>
    </xf>
    <xf numFmtId="4" fontId="16" fillId="18" borderId="0" xfId="1" applyNumberFormat="1" applyFont="1" applyFill="1" applyAlignment="1" applyProtection="1">
      <alignment horizontal="center" vertical="center"/>
      <protection locked="0"/>
    </xf>
    <xf numFmtId="2" fontId="16" fillId="18" borderId="0" xfId="0" applyNumberFormat="1" applyFont="1" applyFill="1" applyAlignment="1" applyProtection="1">
      <alignment horizontal="center" vertical="center" wrapText="1"/>
      <protection locked="0"/>
    </xf>
    <xf numFmtId="0" fontId="16" fillId="18" borderId="0" xfId="0" applyFont="1" applyFill="1" applyAlignment="1" applyProtection="1">
      <alignment horizontal="center" vertical="center" wrapText="1"/>
      <protection locked="0"/>
    </xf>
    <xf numFmtId="0" fontId="0" fillId="0" borderId="42" xfId="0" applyFont="1" applyBorder="1" applyAlignment="1" applyProtection="1">
      <alignment horizontal="center" vertical="center" wrapText="1"/>
    </xf>
    <xf numFmtId="0" fontId="0" fillId="0" borderId="43" xfId="0" applyFont="1" applyBorder="1" applyAlignment="1" applyProtection="1">
      <alignment horizontal="center" vertical="center" wrapText="1"/>
    </xf>
    <xf numFmtId="0" fontId="0" fillId="0" borderId="44" xfId="0" applyFont="1" applyBorder="1" applyAlignment="1" applyProtection="1">
      <alignment horizontal="center" vertical="center" wrapText="1"/>
    </xf>
    <xf numFmtId="0" fontId="0" fillId="0" borderId="45" xfId="0" applyFont="1" applyBorder="1" applyAlignment="1" applyProtection="1">
      <alignment horizontal="center" vertical="center" wrapText="1"/>
    </xf>
    <xf numFmtId="0" fontId="0" fillId="0" borderId="46" xfId="0" applyFont="1" applyBorder="1" applyAlignment="1" applyProtection="1">
      <alignment horizontal="center" vertical="center" wrapText="1"/>
    </xf>
    <xf numFmtId="0" fontId="0" fillId="0" borderId="35" xfId="0" applyFont="1" applyBorder="1" applyAlignment="1" applyProtection="1">
      <alignment horizontal="center" vertical="center" wrapText="1"/>
    </xf>
    <xf numFmtId="166" fontId="3" fillId="10" borderId="55" xfId="0" applyNumberFormat="1" applyFont="1" applyFill="1" applyBorder="1" applyAlignment="1" applyProtection="1">
      <alignment horizontal="center" vertical="center"/>
    </xf>
    <xf numFmtId="166" fontId="3" fillId="10" borderId="56" xfId="0" applyNumberFormat="1" applyFont="1" applyFill="1" applyBorder="1" applyAlignment="1" applyProtection="1">
      <alignment horizontal="center" vertical="center"/>
    </xf>
    <xf numFmtId="166" fontId="3" fillId="10" borderId="57" xfId="0" applyNumberFormat="1" applyFont="1" applyFill="1" applyBorder="1" applyAlignment="1" applyProtection="1">
      <alignment horizontal="center" vertical="center"/>
    </xf>
    <xf numFmtId="166" fontId="3" fillId="10" borderId="58" xfId="0" applyNumberFormat="1" applyFont="1" applyFill="1" applyBorder="1" applyAlignment="1" applyProtection="1">
      <alignment horizontal="center" vertical="center"/>
    </xf>
    <xf numFmtId="166" fontId="3" fillId="10" borderId="59" xfId="0" applyNumberFormat="1" applyFont="1" applyFill="1" applyBorder="1" applyAlignment="1" applyProtection="1">
      <alignment horizontal="center" vertical="center"/>
    </xf>
    <xf numFmtId="166" fontId="3" fillId="10" borderId="60" xfId="0" applyNumberFormat="1"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5" fillId="2" borderId="5" xfId="0" applyFont="1" applyFill="1" applyBorder="1" applyAlignment="1" applyProtection="1">
      <alignment horizontal="center"/>
    </xf>
    <xf numFmtId="0" fontId="5" fillId="2" borderId="6" xfId="0" applyFont="1" applyFill="1" applyBorder="1" applyAlignment="1" applyProtection="1">
      <alignment horizontal="center"/>
    </xf>
    <xf numFmtId="165" fontId="0" fillId="0" borderId="20" xfId="1" applyFont="1" applyBorder="1" applyAlignment="1" applyProtection="1">
      <alignment horizontal="left" vertical="center"/>
      <protection locked="0"/>
    </xf>
    <xf numFmtId="165" fontId="0" fillId="0" borderId="21" xfId="1" applyFont="1" applyBorder="1" applyAlignment="1" applyProtection="1">
      <alignment horizontal="left" vertical="center"/>
      <protection locked="0"/>
    </xf>
    <xf numFmtId="165" fontId="13" fillId="0" borderId="20" xfId="1" applyFont="1" applyBorder="1" applyAlignment="1" applyProtection="1">
      <alignment horizontal="left" vertical="center"/>
      <protection locked="0"/>
    </xf>
    <xf numFmtId="165" fontId="13" fillId="0" borderId="21" xfId="1" applyFont="1" applyBorder="1" applyAlignment="1" applyProtection="1">
      <alignment horizontal="left" vertical="center"/>
      <protection locked="0"/>
    </xf>
    <xf numFmtId="0" fontId="3" fillId="0" borderId="61" xfId="0" applyFont="1" applyBorder="1" applyAlignment="1" applyProtection="1">
      <alignment horizontal="left" vertical="center"/>
    </xf>
    <xf numFmtId="0" fontId="3" fillId="0" borderId="62" xfId="0" applyFont="1" applyBorder="1" applyAlignment="1" applyProtection="1">
      <alignment horizontal="left" vertical="center"/>
    </xf>
    <xf numFmtId="2" fontId="3" fillId="0" borderId="2" xfId="0" applyNumberFormat="1" applyFont="1" applyBorder="1" applyAlignment="1" applyProtection="1">
      <alignment horizontal="center" vertical="center"/>
      <protection locked="0"/>
    </xf>
    <xf numFmtId="2" fontId="3" fillId="0" borderId="3" xfId="0" applyNumberFormat="1" applyFont="1" applyBorder="1" applyAlignment="1" applyProtection="1">
      <alignment horizontal="center" vertical="center"/>
      <protection locked="0"/>
    </xf>
    <xf numFmtId="49" fontId="3" fillId="0" borderId="2"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11" borderId="4" xfId="0" applyFont="1" applyFill="1" applyBorder="1" applyAlignment="1" applyProtection="1">
      <alignment horizontal="center" vertical="center"/>
    </xf>
    <xf numFmtId="0" fontId="3" fillId="11" borderId="6" xfId="0" applyFont="1" applyFill="1" applyBorder="1" applyAlignment="1" applyProtection="1">
      <alignment horizontal="center" vertical="center"/>
    </xf>
    <xf numFmtId="0" fontId="3" fillId="11" borderId="48"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2" fontId="3" fillId="3" borderId="53" xfId="1" applyNumberFormat="1" applyFont="1" applyFill="1" applyBorder="1" applyAlignment="1" applyProtection="1">
      <alignment horizontal="center" vertical="center"/>
    </xf>
    <xf numFmtId="2" fontId="3" fillId="3" borderId="40" xfId="1" applyNumberFormat="1" applyFont="1" applyFill="1" applyBorder="1" applyAlignment="1" applyProtection="1">
      <alignment horizontal="center" vertical="center"/>
    </xf>
    <xf numFmtId="165" fontId="0" fillId="0" borderId="18" xfId="1" applyFont="1" applyBorder="1" applyAlignment="1" applyProtection="1">
      <alignment horizontal="left" vertical="center"/>
      <protection locked="0"/>
    </xf>
    <xf numFmtId="165" fontId="0" fillId="0" borderId="19" xfId="1" applyFont="1" applyBorder="1" applyAlignment="1" applyProtection="1">
      <alignment horizontal="left" vertical="center"/>
      <protection locked="0"/>
    </xf>
    <xf numFmtId="0" fontId="3" fillId="0" borderId="26" xfId="0" applyFont="1" applyBorder="1" applyAlignment="1" applyProtection="1">
      <alignment horizontal="left" vertical="center"/>
    </xf>
    <xf numFmtId="0" fontId="3" fillId="0" borderId="27" xfId="0" applyFont="1" applyBorder="1" applyAlignment="1" applyProtection="1">
      <alignment horizontal="left" vertical="center"/>
    </xf>
    <xf numFmtId="0" fontId="3" fillId="3" borderId="23" xfId="0" applyFont="1" applyFill="1" applyBorder="1" applyAlignment="1" applyProtection="1">
      <alignment horizontal="left" vertical="center"/>
    </xf>
    <xf numFmtId="0" fontId="3" fillId="3" borderId="24" xfId="0" applyFont="1" applyFill="1" applyBorder="1" applyAlignment="1" applyProtection="1">
      <alignment horizontal="left" vertical="center"/>
    </xf>
    <xf numFmtId="0" fontId="3" fillId="0" borderId="11" xfId="0" applyFont="1" applyBorder="1" applyAlignment="1" applyProtection="1">
      <alignment horizontal="left" vertical="center"/>
    </xf>
    <xf numFmtId="0" fontId="3" fillId="0" borderId="7" xfId="0" applyFont="1" applyBorder="1" applyAlignment="1" applyProtection="1">
      <alignment horizontal="left"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0" fillId="0" borderId="16" xfId="0" applyBorder="1" applyAlignment="1" applyProtection="1">
      <alignment horizontal="left" vertical="center"/>
      <protection locked="0"/>
    </xf>
    <xf numFmtId="0" fontId="0" fillId="0" borderId="17" xfId="0" applyBorder="1" applyAlignment="1" applyProtection="1">
      <alignment horizontal="left" vertical="center"/>
      <protection locked="0"/>
    </xf>
    <xf numFmtId="0" fontId="0" fillId="0" borderId="9" xfId="0" applyBorder="1" applyAlignment="1" applyProtection="1">
      <alignment horizontal="left" vertical="center"/>
      <protection locked="0"/>
    </xf>
    <xf numFmtId="0" fontId="0" fillId="0" borderId="10" xfId="0" applyBorder="1" applyAlignment="1" applyProtection="1">
      <alignment horizontal="left" vertical="center"/>
      <protection locked="0"/>
    </xf>
    <xf numFmtId="0" fontId="3" fillId="0" borderId="8" xfId="0" applyFont="1" applyBorder="1" applyAlignment="1" applyProtection="1">
      <alignment horizontal="left" vertical="center"/>
    </xf>
    <xf numFmtId="0" fontId="3" fillId="0" borderId="9" xfId="0" applyFont="1" applyBorder="1" applyAlignment="1" applyProtection="1">
      <alignment horizontal="left" vertical="center"/>
    </xf>
    <xf numFmtId="164" fontId="0" fillId="0" borderId="16" xfId="0" applyNumberFormat="1" applyBorder="1" applyAlignment="1" applyProtection="1">
      <alignment horizontal="left" vertical="center"/>
      <protection locked="0"/>
    </xf>
    <xf numFmtId="164" fontId="0" fillId="0" borderId="17" xfId="0" applyNumberFormat="1" applyBorder="1" applyAlignment="1" applyProtection="1">
      <alignment horizontal="left" vertical="center"/>
      <protection locked="0"/>
    </xf>
    <xf numFmtId="165" fontId="13" fillId="0" borderId="14" xfId="1" applyFont="1" applyBorder="1" applyAlignment="1" applyProtection="1">
      <alignment horizontal="left" vertical="center"/>
      <protection locked="0"/>
    </xf>
    <xf numFmtId="165" fontId="13" fillId="0" borderId="15" xfId="1" applyFont="1" applyBorder="1" applyAlignment="1" applyProtection="1">
      <alignment horizontal="left" vertical="center"/>
      <protection locked="0"/>
    </xf>
    <xf numFmtId="0" fontId="3" fillId="7" borderId="1" xfId="0" applyFont="1" applyFill="1" applyBorder="1" applyAlignment="1" applyProtection="1">
      <alignment horizontal="center"/>
    </xf>
    <xf numFmtId="0" fontId="3" fillId="7" borderId="2" xfId="0" applyFont="1" applyFill="1" applyBorder="1" applyAlignment="1" applyProtection="1">
      <alignment horizontal="center"/>
    </xf>
    <xf numFmtId="0" fontId="3" fillId="7" borderId="3" xfId="0" applyFont="1" applyFill="1" applyBorder="1" applyAlignment="1" applyProtection="1">
      <alignment horizontal="center"/>
    </xf>
    <xf numFmtId="165" fontId="0" fillId="0" borderId="7" xfId="1" applyFont="1" applyBorder="1" applyAlignment="1" applyProtection="1">
      <alignment horizontal="left" vertical="center"/>
      <protection locked="0"/>
    </xf>
    <xf numFmtId="165" fontId="0" fillId="0" borderId="12" xfId="1" applyFont="1" applyBorder="1" applyAlignment="1" applyProtection="1">
      <alignment horizontal="left" vertical="center"/>
      <protection locked="0"/>
    </xf>
    <xf numFmtId="0" fontId="10" fillId="0" borderId="0" xfId="0" applyFont="1" applyAlignment="1" applyProtection="1">
      <alignment horizontal="center" vertical="center"/>
    </xf>
    <xf numFmtId="0" fontId="3" fillId="5" borderId="0" xfId="0" applyFont="1" applyFill="1" applyBorder="1" applyAlignment="1" applyProtection="1">
      <alignment horizontal="center"/>
    </xf>
    <xf numFmtId="0" fontId="3" fillId="5" borderId="0" xfId="0" applyFont="1" applyFill="1" applyBorder="1" applyAlignment="1" applyProtection="1">
      <alignment horizontal="center" vertical="center"/>
    </xf>
    <xf numFmtId="0" fontId="3" fillId="0" borderId="0" xfId="0" applyFont="1" applyFill="1" applyBorder="1" applyAlignment="1" applyProtection="1">
      <alignment horizontal="center"/>
    </xf>
    <xf numFmtId="0" fontId="3" fillId="0" borderId="0" xfId="0" applyFont="1" applyFill="1" applyBorder="1" applyAlignment="1" applyProtection="1">
      <alignment horizontal="center" vertic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DADFBB"/>
      <color rgb="FFD5D6A2"/>
      <color rgb="FF728430"/>
      <color rgb="FFFF3300"/>
      <color rgb="FFCC0000"/>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gewas</a:t>
            </a:r>
          </a:p>
        </c:rich>
      </c:tx>
      <c:layout>
        <c:manualLayout>
          <c:xMode val="edge"/>
          <c:yMode val="edge"/>
          <c:x val="0.18812876428890082"/>
          <c:y val="4.03404119939553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strRef>
              <c:f>Opsomming!$A$23</c:f>
              <c:strCache>
                <c:ptCount val="1"/>
                <c:pt idx="0">
                  <c:v>Gewas</c:v>
                </c:pt>
              </c:strCache>
            </c:strRef>
          </c:tx>
          <c:explosion val="3"/>
          <c:dLbls>
            <c:dLbl>
              <c:idx val="1"/>
              <c:layout>
                <c:manualLayout>
                  <c:x val="-1.3643502973776265E-3"/>
                  <c:y val="4.5661215424994954E-2"/>
                </c:manualLayout>
              </c:layout>
              <c:showLegendKey val="0"/>
              <c:showVal val="1"/>
              <c:showCatName val="0"/>
              <c:showSerName val="0"/>
              <c:showPercent val="0"/>
              <c:showBubbleSize val="0"/>
            </c:dLbl>
            <c:dLbl>
              <c:idx val="2"/>
              <c:layout>
                <c:manualLayout>
                  <c:x val="0.12772558928253458"/>
                  <c:y val="3.9205049201625715E-2"/>
                </c:manualLayout>
              </c:layout>
              <c:showLegendKey val="0"/>
              <c:showVal val="1"/>
              <c:showCatName val="0"/>
              <c:showSerName val="0"/>
              <c:showPercent val="0"/>
              <c:showBubbleSize val="0"/>
            </c:dLbl>
            <c:dLbl>
              <c:idx val="3"/>
              <c:layout>
                <c:manualLayout>
                  <c:x val="7.9619596607999554E-2"/>
                  <c:y val="0.10853641622556377"/>
                </c:manualLayout>
              </c:layout>
              <c:showLegendKey val="0"/>
              <c:showVal val="1"/>
              <c:showCatName val="0"/>
              <c:showSerName val="0"/>
              <c:showPercent val="0"/>
              <c:showBubbleSize val="0"/>
            </c:dLbl>
            <c:spPr>
              <a:solidFill>
                <a:sysClr val="window" lastClr="FFFFFF">
                  <a:alpha val="80000"/>
                </a:sysClr>
              </a:solidFill>
            </c:spPr>
            <c:txPr>
              <a:bodyPr/>
              <a:lstStyle/>
              <a:p>
                <a:pPr>
                  <a:defRPr b="1">
                    <a:solidFill>
                      <a:schemeClr val="tx1"/>
                    </a:solidFill>
                  </a:defRPr>
                </a:pPr>
                <a:endParaRPr lang="en-US"/>
              </a:p>
            </c:txPr>
            <c:showLegendKey val="0"/>
            <c:showVal val="1"/>
            <c:showCatName val="0"/>
            <c:showSerName val="0"/>
            <c:showPercent val="0"/>
            <c:showBubbleSize val="0"/>
            <c:showLeaderLines val="1"/>
          </c:dLbls>
          <c:cat>
            <c:strRef>
              <c:f>Opsomming!$AA$24:$AA$27</c:f>
              <c:strCache>
                <c:ptCount val="4"/>
                <c:pt idx="0">
                  <c:v>Totaal mielies</c:v>
                </c:pt>
                <c:pt idx="1">
                  <c:v>Totaal sojabone</c:v>
                </c:pt>
                <c:pt idx="2">
                  <c:v>Totaal sonneblom</c:v>
                </c:pt>
                <c:pt idx="3">
                  <c:v>Totaal ander</c:v>
                </c:pt>
              </c:strCache>
            </c:strRef>
          </c:cat>
          <c:val>
            <c:numRef>
              <c:f>Opsomming!$AB$24:$AB$27</c:f>
              <c:numCache>
                <c:formatCode>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994215064760098E-2"/>
          <c:y val="0.88877714149367693"/>
          <c:w val="0.82319761695841376"/>
          <c:h val="0.10364722733560951"/>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chart>
    <c:title>
      <c:tx>
        <c:rich>
          <a:bodyPr/>
          <a:lstStyle/>
          <a:p>
            <a:pPr>
              <a:defRPr sz="1000"/>
            </a:pPr>
            <a:r>
              <a:rPr lang="en-US" sz="1000"/>
              <a:t>Samestelling van aankope per </a:t>
            </a:r>
            <a:r>
              <a:rPr lang="en-US" sz="1000" baseline="0"/>
              <a:t> behandeling</a:t>
            </a:r>
            <a:endParaRPr lang="en-US" sz="1000"/>
          </a:p>
        </c:rich>
      </c:tx>
      <c:layout>
        <c:manualLayout>
          <c:xMode val="edge"/>
          <c:yMode val="edge"/>
          <c:x val="0.20433949873090373"/>
          <c:y val="4.0340616586913777E-3"/>
        </c:manualLayout>
      </c:layout>
      <c:overlay val="0"/>
    </c:title>
    <c:autoTitleDeleted val="0"/>
    <c:plotArea>
      <c:layout>
        <c:manualLayout>
          <c:layoutTarget val="inner"/>
          <c:xMode val="edge"/>
          <c:yMode val="edge"/>
          <c:x val="0.151357727764838"/>
          <c:y val="7.8172739739312422E-2"/>
          <c:w val="0.70691828692372816"/>
          <c:h val="0.80151295839590997"/>
        </c:manualLayout>
      </c:layout>
      <c:pieChart>
        <c:varyColors val="1"/>
        <c:ser>
          <c:idx val="0"/>
          <c:order val="0"/>
          <c:tx>
            <c:v>Behandeling</c:v>
          </c:tx>
          <c:explosion val="3"/>
          <c:dLbls>
            <c:spPr>
              <a:solidFill>
                <a:sysClr val="window" lastClr="FFFFFF">
                  <a:alpha val="80000"/>
                </a:sysClr>
              </a:solidFill>
            </c:spPr>
            <c:txPr>
              <a:bodyPr/>
              <a:lstStyle/>
              <a:p>
                <a:pPr>
                  <a:defRPr b="1"/>
                </a:pPr>
                <a:endParaRPr lang="en-US"/>
              </a:p>
            </c:txPr>
            <c:showLegendKey val="0"/>
            <c:showVal val="1"/>
            <c:showCatName val="0"/>
            <c:showSerName val="0"/>
            <c:showPercent val="0"/>
            <c:showBubbleSize val="0"/>
            <c:showLeaderLines val="1"/>
          </c:dLbls>
          <c:cat>
            <c:strRef>
              <c:f>Opsomming!$AA$50:$AA$54</c:f>
              <c:strCache>
                <c:ptCount val="5"/>
                <c:pt idx="0">
                  <c:v>Saadbehandeling   </c:v>
                </c:pt>
                <c:pt idx="1">
                  <c:v>Voor plant   </c:v>
                </c:pt>
                <c:pt idx="2">
                  <c:v>Voor-opkoms   </c:v>
                </c:pt>
                <c:pt idx="3">
                  <c:v>Na-opkoms   </c:v>
                </c:pt>
                <c:pt idx="4">
                  <c:v>Ander   </c:v>
                </c:pt>
              </c:strCache>
            </c:strRef>
          </c:cat>
          <c:val>
            <c:numRef>
              <c:f>Opsomming!$AB$50:$AB$54</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firstSliceAng val="0"/>
      </c:pieChart>
    </c:plotArea>
    <c:legend>
      <c:legendPos val="b"/>
      <c:legendEntry>
        <c:idx val="0"/>
        <c:txPr>
          <a:bodyPr/>
          <a:lstStyle/>
          <a:p>
            <a:pPr rtl="0">
              <a:defRPr/>
            </a:pPr>
            <a:endParaRPr lang="en-US"/>
          </a:p>
        </c:txPr>
      </c:legendEntry>
      <c:layout>
        <c:manualLayout>
          <c:xMode val="edge"/>
          <c:yMode val="edge"/>
          <c:x val="9.5889366204958568E-2"/>
          <c:y val="0.86023485596410543"/>
          <c:w val="0.90019867722959823"/>
          <c:h val="0.13218939375697303"/>
        </c:manualLayout>
      </c:layout>
      <c:overlay val="0"/>
      <c:txPr>
        <a:bodyPr/>
        <a:lstStyle/>
        <a:p>
          <a:pPr rtl="0">
            <a:defRPr/>
          </a:pPr>
          <a:endParaRPr lang="en-US"/>
        </a:p>
      </c:txPr>
    </c:legend>
    <c:plotVisOnly val="1"/>
    <c:dispBlanksAs val="gap"/>
    <c:showDLblsOverMax val="0"/>
  </c:chart>
  <c:spPr>
    <a:ln>
      <a:noFill/>
    </a:ln>
  </c:spPr>
  <c:txPr>
    <a:bodyPr/>
    <a:lstStyle/>
    <a:p>
      <a:pPr>
        <a:defRPr sz="9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2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57150</xdr:rowOff>
    </xdr:from>
    <xdr:to>
      <xdr:col>4</xdr:col>
      <xdr:colOff>314325</xdr:colOff>
      <xdr:row>8</xdr:row>
      <xdr:rowOff>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600075"/>
          <a:ext cx="2105025" cy="466725"/>
        </a:xfrm>
        <a:prstGeom prst="rect">
          <a:avLst/>
        </a:prstGeom>
      </xdr:spPr>
    </xdr:pic>
    <xdr:clientData/>
  </xdr:twoCellAnchor>
  <xdr:twoCellAnchor editAs="oneCell">
    <xdr:from>
      <xdr:col>11</xdr:col>
      <xdr:colOff>95250</xdr:colOff>
      <xdr:row>61</xdr:row>
      <xdr:rowOff>104775</xdr:rowOff>
    </xdr:from>
    <xdr:to>
      <xdr:col>13</xdr:col>
      <xdr:colOff>601218</xdr:colOff>
      <xdr:row>67</xdr:row>
      <xdr:rowOff>1524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96050" y="11363325"/>
          <a:ext cx="1725168" cy="5730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35719</xdr:colOff>
      <xdr:row>0</xdr:row>
      <xdr:rowOff>95754</xdr:rowOff>
    </xdr:from>
    <xdr:to>
      <xdr:col>2</xdr:col>
      <xdr:colOff>1000121</xdr:colOff>
      <xdr:row>3</xdr:row>
      <xdr:rowOff>14018</xdr:rowOff>
    </xdr:to>
    <xdr:pic>
      <xdr:nvPicPr>
        <xdr:cNvPr id="2" name="Picture 1" descr="AgriSafe_TM_CMYK.bmp"/>
        <xdr:cNvPicPr>
          <a:picLocks noChangeAspect="1"/>
        </xdr:cNvPicPr>
      </xdr:nvPicPr>
      <xdr:blipFill>
        <a:blip xmlns:r="http://schemas.openxmlformats.org/officeDocument/2006/relationships" r:embed="rId1" cstate="print"/>
        <a:stretch>
          <a:fillRect/>
        </a:stretch>
      </xdr:blipFill>
      <xdr:spPr>
        <a:xfrm>
          <a:off x="202407" y="95754"/>
          <a:ext cx="2488402" cy="561202"/>
        </a:xfrm>
        <a:prstGeom prst="rect">
          <a:avLst/>
        </a:prstGeom>
      </xdr:spPr>
    </xdr:pic>
    <xdr:clientData/>
  </xdr:twoCellAnchor>
  <xdr:twoCellAnchor editAs="oneCell">
    <xdr:from>
      <xdr:col>5</xdr:col>
      <xdr:colOff>451958</xdr:colOff>
      <xdr:row>0</xdr:row>
      <xdr:rowOff>47626</xdr:rowOff>
    </xdr:from>
    <xdr:to>
      <xdr:col>6</xdr:col>
      <xdr:colOff>1153674</xdr:colOff>
      <xdr:row>3</xdr:row>
      <xdr:rowOff>72959</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16864" y="47626"/>
          <a:ext cx="2011403" cy="66827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22412</xdr:colOff>
      <xdr:row>5</xdr:row>
      <xdr:rowOff>100845</xdr:rowOff>
    </xdr:from>
    <xdr:to>
      <xdr:col>2</xdr:col>
      <xdr:colOff>857246</xdr:colOff>
      <xdr:row>8</xdr:row>
      <xdr:rowOff>35900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7530" y="997316"/>
          <a:ext cx="2123510" cy="472937"/>
        </a:xfrm>
        <a:prstGeom prst="rect">
          <a:avLst/>
        </a:prstGeom>
      </xdr:spPr>
    </xdr:pic>
    <xdr:clientData/>
  </xdr:twoCellAnchor>
  <xdr:twoCellAnchor editAs="oneCell">
    <xdr:from>
      <xdr:col>4</xdr:col>
      <xdr:colOff>682606</xdr:colOff>
      <xdr:row>5</xdr:row>
      <xdr:rowOff>80723</xdr:rowOff>
    </xdr:from>
    <xdr:to>
      <xdr:col>5</xdr:col>
      <xdr:colOff>1226512</xdr:colOff>
      <xdr:row>8</xdr:row>
      <xdr:rowOff>147959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3753" y="977194"/>
          <a:ext cx="1832583" cy="60511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33614</xdr:colOff>
      <xdr:row>3</xdr:row>
      <xdr:rowOff>31328</xdr:rowOff>
    </xdr:from>
    <xdr:to>
      <xdr:col>2</xdr:col>
      <xdr:colOff>868448</xdr:colOff>
      <xdr:row>8</xdr:row>
      <xdr:rowOff>11206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8732" y="31328"/>
          <a:ext cx="2123510" cy="472937"/>
        </a:xfrm>
        <a:prstGeom prst="rect">
          <a:avLst/>
        </a:prstGeom>
      </xdr:spPr>
    </xdr:pic>
    <xdr:clientData/>
  </xdr:twoCellAnchor>
  <xdr:twoCellAnchor editAs="oneCell">
    <xdr:from>
      <xdr:col>4</xdr:col>
      <xdr:colOff>716220</xdr:colOff>
      <xdr:row>3</xdr:row>
      <xdr:rowOff>44824</xdr:rowOff>
    </xdr:from>
    <xdr:to>
      <xdr:col>5</xdr:col>
      <xdr:colOff>1260126</xdr:colOff>
      <xdr:row>8</xdr:row>
      <xdr:rowOff>156883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87367" y="44824"/>
          <a:ext cx="1832583" cy="60511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94205</xdr:colOff>
      <xdr:row>14</xdr:row>
      <xdr:rowOff>20934</xdr:rowOff>
    </xdr:from>
    <xdr:to>
      <xdr:col>1</xdr:col>
      <xdr:colOff>910491</xdr:colOff>
      <xdr:row>16</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4205" y="2616758"/>
          <a:ext cx="2292138" cy="512885"/>
        </a:xfrm>
        <a:prstGeom prst="rect">
          <a:avLst/>
        </a:prstGeom>
      </xdr:spPr>
    </xdr:pic>
    <xdr:clientData/>
  </xdr:twoCellAnchor>
  <xdr:twoCellAnchor editAs="oneCell">
    <xdr:from>
      <xdr:col>5</xdr:col>
      <xdr:colOff>451125</xdr:colOff>
      <xdr:row>14</xdr:row>
      <xdr:rowOff>0</xdr:rowOff>
    </xdr:from>
    <xdr:to>
      <xdr:col>6</xdr:col>
      <xdr:colOff>1107610</xdr:colOff>
      <xdr:row>16</xdr:row>
      <xdr:rowOff>188405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90603" y="146538"/>
          <a:ext cx="1797392" cy="5652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189621</xdr:colOff>
      <xdr:row>4</xdr:row>
      <xdr:rowOff>149224</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28574</xdr:colOff>
      <xdr:row>0</xdr:row>
      <xdr:rowOff>38098</xdr:rowOff>
    </xdr:from>
    <xdr:to>
      <xdr:col>3</xdr:col>
      <xdr:colOff>8646</xdr:colOff>
      <xdr:row>4</xdr:row>
      <xdr:rowOff>158749</xdr:rowOff>
    </xdr:to>
    <xdr:pic>
      <xdr:nvPicPr>
        <xdr:cNvPr id="2" name="Picture 1" descr="SYT logo.jpg"/>
        <xdr:cNvPicPr>
          <a:picLocks noChangeAspect="1"/>
        </xdr:cNvPicPr>
      </xdr:nvPicPr>
      <xdr:blipFill>
        <a:blip xmlns:r="http://schemas.openxmlformats.org/officeDocument/2006/relationships" r:embed="rId1" cstate="print"/>
        <a:srcRect t="11613"/>
        <a:stretch>
          <a:fillRect/>
        </a:stretch>
      </xdr:blipFill>
      <xdr:spPr>
        <a:xfrm>
          <a:off x="28574" y="38098"/>
          <a:ext cx="2904247" cy="882651"/>
        </a:xfrm>
        <a:prstGeom prst="rect">
          <a:avLst/>
        </a:prstGeom>
      </xdr:spPr>
    </xdr:pic>
    <xdr:clientData/>
  </xdr:twoCellAnchor>
  <xdr:twoCellAnchor>
    <xdr:from>
      <xdr:col>5</xdr:col>
      <xdr:colOff>247650</xdr:colOff>
      <xdr:row>22</xdr:row>
      <xdr:rowOff>38099</xdr:rowOff>
    </xdr:from>
    <xdr:to>
      <xdr:col>8</xdr:col>
      <xdr:colOff>942976</xdr:colOff>
      <xdr:row>36</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38</xdr:row>
      <xdr:rowOff>76200</xdr:rowOff>
    </xdr:from>
    <xdr:to>
      <xdr:col>8</xdr:col>
      <xdr:colOff>942976</xdr:colOff>
      <xdr:row>55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9614"/>
          <a:ext cx="2105025" cy="471017"/>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72910" y="83736"/>
          <a:ext cx="1836021" cy="5861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73271</xdr:colOff>
      <xdr:row>15</xdr:row>
      <xdr:rowOff>62801</xdr:rowOff>
    </xdr:from>
    <xdr:to>
      <xdr:col>1</xdr:col>
      <xdr:colOff>702444</xdr:colOff>
      <xdr:row>17</xdr:row>
      <xdr:rowOff>157005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271" y="434276"/>
          <a:ext cx="2105548" cy="475204"/>
        </a:xfrm>
        <a:prstGeom prst="rect">
          <a:avLst/>
        </a:prstGeom>
      </xdr:spPr>
    </xdr:pic>
    <xdr:clientData/>
  </xdr:twoCellAnchor>
  <xdr:twoCellAnchor editAs="oneCell">
    <xdr:from>
      <xdr:col>5</xdr:col>
      <xdr:colOff>433432</xdr:colOff>
      <xdr:row>15</xdr:row>
      <xdr:rowOff>0</xdr:rowOff>
    </xdr:from>
    <xdr:to>
      <xdr:col>6</xdr:col>
      <xdr:colOff>1128546</xdr:colOff>
      <xdr:row>18</xdr:row>
      <xdr:rowOff>20934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481807" y="371475"/>
          <a:ext cx="1838114" cy="592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Syngenta 2007">
    <a:dk1>
      <a:srgbClr val="626469"/>
    </a:dk1>
    <a:lt1>
      <a:srgbClr val="FFFFFF"/>
    </a:lt1>
    <a:dk2>
      <a:srgbClr val="5F7800"/>
    </a:dk2>
    <a:lt2>
      <a:srgbClr val="FFB400"/>
    </a:lt2>
    <a:accent1>
      <a:srgbClr val="00A0BE"/>
    </a:accent1>
    <a:accent2>
      <a:srgbClr val="AAB400"/>
    </a:accent2>
    <a:accent3>
      <a:srgbClr val="EB8200"/>
    </a:accent3>
    <a:accent4>
      <a:srgbClr val="82C8DC"/>
    </a:accent4>
    <a:accent5>
      <a:srgbClr val="FFB400"/>
    </a:accent5>
    <a:accent6>
      <a:srgbClr val="5F7800"/>
    </a:accent6>
    <a:hlink>
      <a:srgbClr val="EB8200"/>
    </a:hlink>
    <a:folHlink>
      <a:srgbClr val="82C8DC"/>
    </a:folHlink>
  </a:clrScheme>
  <a:fontScheme name="Printout Syngenta 2003">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sheetPr>
  <dimension ref="B1:N81"/>
  <sheetViews>
    <sheetView topLeftCell="A11" zoomScale="85" zoomScaleNormal="85" workbookViewId="0">
      <selection activeCell="H60" sqref="H60:J60"/>
    </sheetView>
  </sheetViews>
  <sheetFormatPr defaultRowHeight="14.25" x14ac:dyDescent="0.2"/>
  <cols>
    <col min="1" max="1" width="9.140625" style="159"/>
    <col min="2" max="2" width="9.140625" style="159" customWidth="1"/>
    <col min="3" max="7" width="9.140625" style="159"/>
    <col min="8" max="8" width="4.5703125" style="159" customWidth="1"/>
    <col min="9" max="16384" width="9.140625" style="159"/>
  </cols>
  <sheetData>
    <row r="1" spans="2:11" hidden="1" x14ac:dyDescent="0.2"/>
    <row r="2" spans="2:11" hidden="1" x14ac:dyDescent="0.2"/>
    <row r="3" spans="2:11" hidden="1" x14ac:dyDescent="0.2"/>
    <row r="5" spans="2:11" hidden="1" x14ac:dyDescent="0.2"/>
    <row r="6" spans="2:11" hidden="1" x14ac:dyDescent="0.2"/>
    <row r="7" spans="2:11" hidden="1" x14ac:dyDescent="0.2"/>
    <row r="8" spans="2:11" ht="27" x14ac:dyDescent="0.35">
      <c r="B8" s="160" t="s">
        <v>224</v>
      </c>
      <c r="C8" s="161"/>
      <c r="D8" s="162" t="s">
        <v>225</v>
      </c>
      <c r="E8" s="292"/>
      <c r="F8" s="292" t="s">
        <v>650</v>
      </c>
      <c r="G8" s="161"/>
    </row>
    <row r="9" spans="2:11" hidden="1" x14ac:dyDescent="0.2"/>
    <row r="10" spans="2:11" ht="10.5" customHeight="1" x14ac:dyDescent="0.2"/>
    <row r="11" spans="2:11" s="163" customFormat="1" ht="18" customHeight="1" x14ac:dyDescent="0.25">
      <c r="B11" s="382" t="s">
        <v>651</v>
      </c>
      <c r="C11" s="382"/>
      <c r="D11" s="382"/>
      <c r="E11" s="383"/>
      <c r="F11" s="383"/>
      <c r="G11" s="383"/>
      <c r="H11" s="383"/>
      <c r="I11" s="383"/>
      <c r="J11" s="383"/>
      <c r="K11" s="383"/>
    </row>
    <row r="12" spans="2:11" s="163" customFormat="1" ht="6.75" customHeight="1" x14ac:dyDescent="0.25">
      <c r="B12" s="164"/>
      <c r="C12" s="164"/>
      <c r="D12" s="164"/>
    </row>
    <row r="13" spans="2:11" s="163" customFormat="1" ht="18" customHeight="1" x14ac:dyDescent="0.25">
      <c r="B13" s="382" t="s">
        <v>652</v>
      </c>
      <c r="C13" s="382"/>
      <c r="D13" s="382"/>
      <c r="E13" s="383"/>
      <c r="F13" s="383"/>
      <c r="G13" s="383"/>
      <c r="H13" s="383"/>
      <c r="I13" s="383"/>
      <c r="J13" s="383"/>
      <c r="K13" s="383"/>
    </row>
    <row r="14" spans="2:11" s="163" customFormat="1" ht="6.75" customHeight="1" x14ac:dyDescent="0.25">
      <c r="B14" s="164"/>
      <c r="C14" s="164"/>
      <c r="D14" s="164"/>
    </row>
    <row r="15" spans="2:11" s="163" customFormat="1" ht="18" customHeight="1" x14ac:dyDescent="0.25">
      <c r="B15" s="382" t="s">
        <v>653</v>
      </c>
      <c r="C15" s="382"/>
      <c r="D15" s="382"/>
      <c r="E15" s="383"/>
      <c r="F15" s="383"/>
      <c r="G15" s="383"/>
      <c r="H15" s="383"/>
      <c r="I15" s="383"/>
      <c r="J15" s="383"/>
      <c r="K15" s="383"/>
    </row>
    <row r="16" spans="2:11" s="163" customFormat="1" ht="6" customHeight="1" x14ac:dyDescent="0.25">
      <c r="B16" s="164"/>
      <c r="C16" s="164"/>
      <c r="D16" s="164"/>
    </row>
    <row r="17" spans="2:11" s="163" customFormat="1" ht="18" customHeight="1" x14ac:dyDescent="0.25">
      <c r="B17" s="382" t="s">
        <v>654</v>
      </c>
      <c r="C17" s="382"/>
      <c r="D17" s="382"/>
      <c r="E17" s="383"/>
      <c r="F17" s="383"/>
      <c r="G17" s="383"/>
      <c r="H17" s="383"/>
      <c r="I17" s="383"/>
      <c r="J17" s="383"/>
      <c r="K17" s="383"/>
    </row>
    <row r="18" spans="2:11" s="163" customFormat="1" ht="6.75" customHeight="1" x14ac:dyDescent="0.25">
      <c r="B18" s="165"/>
      <c r="C18" s="165"/>
      <c r="D18" s="165"/>
    </row>
    <row r="19" spans="2:11" s="163" customFormat="1" ht="18" customHeight="1" x14ac:dyDescent="0.25">
      <c r="B19" s="382" t="s">
        <v>655</v>
      </c>
      <c r="C19" s="382"/>
      <c r="D19" s="382"/>
      <c r="E19" s="383"/>
      <c r="F19" s="383"/>
      <c r="G19" s="383"/>
      <c r="H19" s="383"/>
      <c r="I19" s="383"/>
      <c r="J19" s="383"/>
      <c r="K19" s="383"/>
    </row>
    <row r="20" spans="2:11" s="163" customFormat="1" ht="6.75" customHeight="1" x14ac:dyDescent="0.25">
      <c r="B20" s="164"/>
      <c r="C20" s="164"/>
      <c r="D20" s="164"/>
    </row>
    <row r="21" spans="2:11" s="163" customFormat="1" ht="18" customHeight="1" x14ac:dyDescent="0.25">
      <c r="B21" s="382" t="s">
        <v>656</v>
      </c>
      <c r="C21" s="382"/>
      <c r="D21" s="382"/>
      <c r="E21" s="383"/>
      <c r="F21" s="383"/>
      <c r="G21" s="383"/>
      <c r="H21" s="383"/>
      <c r="I21" s="383"/>
      <c r="J21" s="383"/>
      <c r="K21" s="383"/>
    </row>
    <row r="22" spans="2:11" s="163" customFormat="1" ht="6" customHeight="1" x14ac:dyDescent="0.25">
      <c r="B22" s="164"/>
      <c r="C22" s="164"/>
      <c r="D22" s="164"/>
    </row>
    <row r="23" spans="2:11" s="163" customFormat="1" ht="18" customHeight="1" x14ac:dyDescent="0.25">
      <c r="B23" s="382" t="s">
        <v>657</v>
      </c>
      <c r="C23" s="382"/>
      <c r="D23" s="382"/>
      <c r="E23" s="383"/>
      <c r="F23" s="383"/>
      <c r="G23" s="383"/>
      <c r="H23" s="383"/>
      <c r="I23" s="383"/>
      <c r="J23" s="383"/>
      <c r="K23" s="383"/>
    </row>
    <row r="24" spans="2:11" s="163" customFormat="1" ht="6.75" customHeight="1" x14ac:dyDescent="0.25">
      <c r="B24" s="164"/>
      <c r="C24" s="164"/>
      <c r="D24" s="164"/>
    </row>
    <row r="25" spans="2:11" s="163" customFormat="1" ht="18" customHeight="1" x14ac:dyDescent="0.25">
      <c r="B25" s="379" t="s">
        <v>658</v>
      </c>
      <c r="C25" s="379"/>
      <c r="D25" s="379"/>
      <c r="E25" s="377"/>
      <c r="F25" s="377"/>
      <c r="G25" s="379" t="s">
        <v>123</v>
      </c>
      <c r="H25" s="379"/>
      <c r="I25" s="379"/>
      <c r="J25" s="377"/>
      <c r="K25" s="377"/>
    </row>
    <row r="26" spans="2:11" ht="6" customHeight="1" x14ac:dyDescent="0.25">
      <c r="B26" s="178"/>
      <c r="C26" s="178"/>
      <c r="D26" s="178"/>
      <c r="G26" s="177"/>
      <c r="H26" s="177"/>
      <c r="I26" s="177"/>
    </row>
    <row r="27" spans="2:11" s="163" customFormat="1" ht="18" customHeight="1" x14ac:dyDescent="0.25">
      <c r="B27" s="379" t="s">
        <v>658</v>
      </c>
      <c r="C27" s="379"/>
      <c r="D27" s="379"/>
      <c r="E27" s="377"/>
      <c r="F27" s="377"/>
      <c r="G27" s="379" t="s">
        <v>123</v>
      </c>
      <c r="H27" s="379"/>
      <c r="I27" s="379"/>
      <c r="J27" s="377"/>
      <c r="K27" s="377"/>
    </row>
    <row r="28" spans="2:11" ht="6" customHeight="1" x14ac:dyDescent="0.25">
      <c r="B28" s="178"/>
      <c r="C28" s="178"/>
      <c r="D28" s="178"/>
      <c r="G28" s="177"/>
      <c r="H28" s="177"/>
      <c r="I28" s="177"/>
    </row>
    <row r="29" spans="2:11" s="163" customFormat="1" ht="18" customHeight="1" x14ac:dyDescent="0.25">
      <c r="B29" s="379" t="s">
        <v>658</v>
      </c>
      <c r="C29" s="379"/>
      <c r="D29" s="379"/>
      <c r="E29" s="377"/>
      <c r="F29" s="377"/>
      <c r="G29" s="379" t="s">
        <v>123</v>
      </c>
      <c r="H29" s="379"/>
      <c r="I29" s="379"/>
      <c r="J29" s="377"/>
      <c r="K29" s="377"/>
    </row>
    <row r="30" spans="2:11" ht="7.5" customHeight="1" x14ac:dyDescent="0.25">
      <c r="B30" s="166"/>
      <c r="C30" s="166"/>
      <c r="D30" s="166"/>
    </row>
    <row r="31" spans="2:11" s="163" customFormat="1" ht="18" customHeight="1" x14ac:dyDescent="0.25">
      <c r="B31" s="382" t="s">
        <v>659</v>
      </c>
      <c r="C31" s="382"/>
      <c r="D31" s="382"/>
      <c r="E31" s="383"/>
      <c r="F31" s="383"/>
      <c r="G31" s="383"/>
      <c r="H31" s="383"/>
      <c r="I31" s="383"/>
      <c r="J31" s="383"/>
      <c r="K31" s="383"/>
    </row>
    <row r="32" spans="2:11" ht="8.25" customHeight="1" x14ac:dyDescent="0.25">
      <c r="B32" s="166"/>
      <c r="C32" s="166"/>
      <c r="D32" s="166"/>
    </row>
    <row r="33" spans="2:11" s="163" customFormat="1" ht="18" customHeight="1" x14ac:dyDescent="0.25">
      <c r="B33" s="382" t="s">
        <v>660</v>
      </c>
      <c r="C33" s="382"/>
      <c r="D33" s="382"/>
      <c r="E33" s="383"/>
      <c r="F33" s="383"/>
      <c r="G33" s="383"/>
      <c r="H33" s="383"/>
      <c r="I33" s="383"/>
      <c r="J33" s="383"/>
      <c r="K33" s="383"/>
    </row>
    <row r="34" spans="2:11" ht="8.25" customHeight="1" x14ac:dyDescent="0.25">
      <c r="B34" s="166"/>
      <c r="C34" s="166"/>
      <c r="D34" s="166"/>
    </row>
    <row r="35" spans="2:11" s="163" customFormat="1" ht="18" customHeight="1" x14ac:dyDescent="0.25">
      <c r="B35" s="382" t="s">
        <v>661</v>
      </c>
      <c r="C35" s="382"/>
      <c r="D35" s="382"/>
      <c r="E35" s="383"/>
      <c r="F35" s="383"/>
      <c r="G35" s="383"/>
      <c r="H35" s="383"/>
      <c r="I35" s="383"/>
      <c r="J35" s="383"/>
      <c r="K35" s="383"/>
    </row>
    <row r="36" spans="2:11" ht="8.25" customHeight="1" x14ac:dyDescent="0.25">
      <c r="B36" s="166"/>
      <c r="C36" s="166"/>
      <c r="D36" s="166"/>
    </row>
    <row r="37" spans="2:11" s="163" customFormat="1" ht="18" customHeight="1" x14ac:dyDescent="0.25">
      <c r="B37" s="388" t="s">
        <v>662</v>
      </c>
      <c r="C37" s="388"/>
      <c r="D37" s="388"/>
      <c r="E37" s="251" t="s">
        <v>663</v>
      </c>
      <c r="F37" s="377"/>
      <c r="G37" s="377"/>
      <c r="I37" s="251" t="s">
        <v>664</v>
      </c>
      <c r="J37" s="377"/>
      <c r="K37" s="377"/>
    </row>
    <row r="38" spans="2:11" s="163" customFormat="1" ht="8.25" customHeight="1" x14ac:dyDescent="0.25">
      <c r="B38" s="249"/>
      <c r="C38" s="249"/>
      <c r="D38" s="249"/>
    </row>
    <row r="39" spans="2:11" s="163" customFormat="1" ht="18" customHeight="1" x14ac:dyDescent="0.25">
      <c r="B39" s="388" t="s">
        <v>799</v>
      </c>
      <c r="C39" s="388"/>
      <c r="D39" s="388"/>
      <c r="E39" s="250" t="s">
        <v>663</v>
      </c>
      <c r="F39" s="377"/>
      <c r="G39" s="377"/>
      <c r="I39" s="250" t="s">
        <v>664</v>
      </c>
      <c r="J39" s="377"/>
      <c r="K39" s="377"/>
    </row>
    <row r="40" spans="2:11" ht="10.5" customHeight="1" x14ac:dyDescent="0.2"/>
    <row r="41" spans="2:11" ht="18" x14ac:dyDescent="0.25">
      <c r="B41" s="289" t="s">
        <v>670</v>
      </c>
    </row>
    <row r="42" spans="2:11" ht="10.5" customHeight="1" x14ac:dyDescent="0.2"/>
    <row r="43" spans="2:11" x14ac:dyDescent="0.2">
      <c r="B43" s="159" t="s">
        <v>665</v>
      </c>
      <c r="C43" s="380">
        <f>E13</f>
        <v>0</v>
      </c>
      <c r="D43" s="380"/>
      <c r="E43" s="380"/>
      <c r="F43" s="380"/>
      <c r="G43" s="159" t="s">
        <v>666</v>
      </c>
    </row>
    <row r="44" spans="2:11" ht="18" customHeight="1" x14ac:dyDescent="0.2">
      <c r="B44" s="159" t="s">
        <v>667</v>
      </c>
    </row>
    <row r="45" spans="2:11" ht="18" customHeight="1" x14ac:dyDescent="0.2">
      <c r="B45" s="159" t="s">
        <v>668</v>
      </c>
    </row>
    <row r="46" spans="2:11" ht="18" customHeight="1" x14ac:dyDescent="0.2">
      <c r="B46" s="159" t="s">
        <v>669</v>
      </c>
    </row>
    <row r="47" spans="2:11" ht="11.25" customHeight="1" x14ac:dyDescent="0.2"/>
    <row r="48" spans="2:11" ht="18" customHeight="1" x14ac:dyDescent="0.2">
      <c r="B48" s="159" t="s">
        <v>671</v>
      </c>
    </row>
    <row r="49" spans="2:12" ht="18" customHeight="1" x14ac:dyDescent="0.2">
      <c r="B49" s="159" t="s">
        <v>672</v>
      </c>
    </row>
    <row r="50" spans="2:12" ht="18" customHeight="1" x14ac:dyDescent="0.2">
      <c r="B50" s="159" t="s">
        <v>673</v>
      </c>
    </row>
    <row r="51" spans="2:12" hidden="1" x14ac:dyDescent="0.2"/>
    <row r="52" spans="2:12" hidden="1" x14ac:dyDescent="0.2"/>
    <row r="53" spans="2:12" ht="10.5" customHeight="1" x14ac:dyDescent="0.2"/>
    <row r="54" spans="2:12" x14ac:dyDescent="0.2">
      <c r="B54" s="159" t="s">
        <v>675</v>
      </c>
      <c r="F54" s="275" t="s">
        <v>606</v>
      </c>
      <c r="G54" s="168" t="b">
        <v>0</v>
      </c>
      <c r="I54" s="275" t="s">
        <v>674</v>
      </c>
      <c r="J54" s="168" t="b">
        <v>0</v>
      </c>
    </row>
    <row r="56" spans="2:12" hidden="1" x14ac:dyDescent="0.2"/>
    <row r="57" spans="2:12" x14ac:dyDescent="0.2">
      <c r="B57" s="378" t="s">
        <v>676</v>
      </c>
      <c r="C57" s="378"/>
      <c r="D57" s="380">
        <f>+C43</f>
        <v>0</v>
      </c>
      <c r="E57" s="380"/>
      <c r="F57" s="380"/>
      <c r="G57" s="378" t="s">
        <v>677</v>
      </c>
      <c r="H57" s="378"/>
      <c r="I57" s="381"/>
      <c r="J57" s="381"/>
      <c r="K57" s="378"/>
      <c r="L57" s="378"/>
    </row>
    <row r="58" spans="2:12" ht="10.5" customHeight="1" x14ac:dyDescent="0.2"/>
    <row r="59" spans="2:12" ht="15" customHeight="1" x14ac:dyDescent="0.2">
      <c r="B59" s="384" t="s">
        <v>684</v>
      </c>
      <c r="C59" s="384"/>
      <c r="D59" s="384"/>
      <c r="E59" s="384"/>
      <c r="F59" s="384"/>
      <c r="H59" s="159" t="s">
        <v>683</v>
      </c>
    </row>
    <row r="60" spans="2:12" ht="14.25" customHeight="1" x14ac:dyDescent="0.2">
      <c r="B60" s="384"/>
      <c r="C60" s="384"/>
      <c r="D60" s="384"/>
      <c r="E60" s="384"/>
      <c r="F60" s="384"/>
      <c r="H60" s="385" t="s">
        <v>806</v>
      </c>
      <c r="I60" s="386"/>
      <c r="J60" s="387"/>
    </row>
    <row r="61" spans="2:12" x14ac:dyDescent="0.2">
      <c r="B61" s="384"/>
      <c r="C61" s="384"/>
      <c r="D61" s="384"/>
      <c r="E61" s="384"/>
      <c r="F61" s="384"/>
      <c r="I61" s="248"/>
    </row>
    <row r="62" spans="2:12" x14ac:dyDescent="0.2">
      <c r="B62" s="384"/>
      <c r="C62" s="384"/>
      <c r="D62" s="384"/>
      <c r="E62" s="384"/>
      <c r="F62" s="384"/>
    </row>
    <row r="63" spans="2:12" x14ac:dyDescent="0.2">
      <c r="B63" s="384"/>
      <c r="C63" s="384"/>
      <c r="D63" s="384"/>
      <c r="E63" s="384"/>
      <c r="F63" s="384"/>
    </row>
    <row r="64" spans="2:12" x14ac:dyDescent="0.2">
      <c r="D64" s="159" t="s">
        <v>688</v>
      </c>
    </row>
    <row r="65" spans="2:14" hidden="1" x14ac:dyDescent="0.2"/>
    <row r="66" spans="2:14" hidden="1" x14ac:dyDescent="0.2"/>
    <row r="67" spans="2:14" ht="10.5" customHeight="1" x14ac:dyDescent="0.2"/>
    <row r="68" spans="2:14" ht="3" customHeight="1" x14ac:dyDescent="0.2">
      <c r="B68" s="167"/>
      <c r="C68" s="167"/>
      <c r="D68" s="167"/>
      <c r="E68" s="167"/>
      <c r="F68" s="167"/>
      <c r="G68" s="167"/>
      <c r="H68" s="167"/>
      <c r="I68" s="167"/>
      <c r="J68" s="167"/>
      <c r="K68" s="167"/>
      <c r="L68" s="167"/>
      <c r="M68" s="167"/>
      <c r="N68" s="167"/>
    </row>
    <row r="69" spans="2:14" x14ac:dyDescent="0.2">
      <c r="B69" s="290" t="s">
        <v>686</v>
      </c>
      <c r="C69" s="290"/>
      <c r="D69" s="290"/>
    </row>
    <row r="70" spans="2:14" x14ac:dyDescent="0.2">
      <c r="B70" s="291" t="s">
        <v>685</v>
      </c>
      <c r="C70" s="290"/>
      <c r="D70" s="290"/>
    </row>
    <row r="71" spans="2:14" x14ac:dyDescent="0.2">
      <c r="B71" s="291" t="s">
        <v>687</v>
      </c>
      <c r="C71" s="290"/>
      <c r="D71" s="290"/>
    </row>
    <row r="74" spans="2:14" x14ac:dyDescent="0.2">
      <c r="B74" s="277"/>
    </row>
    <row r="81" spans="2:6" ht="14.25" customHeight="1" x14ac:dyDescent="0.2">
      <c r="B81" s="163"/>
      <c r="C81" s="288"/>
      <c r="D81" s="288"/>
      <c r="E81" s="288"/>
      <c r="F81" s="288"/>
    </row>
  </sheetData>
  <mergeCells count="46">
    <mergeCell ref="B23:D23"/>
    <mergeCell ref="E23:K23"/>
    <mergeCell ref="B25:D25"/>
    <mergeCell ref="B17:D17"/>
    <mergeCell ref="E17:K17"/>
    <mergeCell ref="B19:D19"/>
    <mergeCell ref="E19:K19"/>
    <mergeCell ref="B21:D21"/>
    <mergeCell ref="E21:K21"/>
    <mergeCell ref="G25:I25"/>
    <mergeCell ref="E25:F25"/>
    <mergeCell ref="J25:K25"/>
    <mergeCell ref="B11:D11"/>
    <mergeCell ref="E11:K11"/>
    <mergeCell ref="B13:D13"/>
    <mergeCell ref="E13:K13"/>
    <mergeCell ref="B15:D15"/>
    <mergeCell ref="E15:K15"/>
    <mergeCell ref="B27:D27"/>
    <mergeCell ref="G27:I27"/>
    <mergeCell ref="E27:F27"/>
    <mergeCell ref="J27:K27"/>
    <mergeCell ref="B59:F63"/>
    <mergeCell ref="G57:H57"/>
    <mergeCell ref="B57:C57"/>
    <mergeCell ref="H60:J60"/>
    <mergeCell ref="B33:D33"/>
    <mergeCell ref="C43:F43"/>
    <mergeCell ref="B37:D37"/>
    <mergeCell ref="B35:D35"/>
    <mergeCell ref="E33:K33"/>
    <mergeCell ref="F37:G37"/>
    <mergeCell ref="J37:K37"/>
    <mergeCell ref="B39:D39"/>
    <mergeCell ref="F39:G39"/>
    <mergeCell ref="J39:K39"/>
    <mergeCell ref="K57:L57"/>
    <mergeCell ref="B29:D29"/>
    <mergeCell ref="E29:F29"/>
    <mergeCell ref="G29:I29"/>
    <mergeCell ref="D57:F57"/>
    <mergeCell ref="I57:J57"/>
    <mergeCell ref="J29:K29"/>
    <mergeCell ref="B31:D31"/>
    <mergeCell ref="E31:K31"/>
    <mergeCell ref="E35:K35"/>
  </mergeCells>
  <dataValidations count="1">
    <dataValidation type="list" allowBlank="1" showInputMessage="1" showErrorMessage="1" sqref="H60">
      <formula1>_options222</formula1>
    </dataValidation>
  </dataValidations>
  <pageMargins left="0.7" right="0.7" top="0.75" bottom="0.75" header="0.3" footer="0.3"/>
  <pageSetup paperSize="9"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1">
        <x14:dataValidation type="list" showInputMessage="1" showErrorMessage="1">
          <x14:formula1>
            <xm:f>Produklys!$K$28:$K$30</xm:f>
          </x14:formula1>
          <xm:sqref>I60:J60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D14" sqref="D14"/>
    </sheetView>
  </sheetViews>
  <sheetFormatPr defaultRowHeight="14.25" x14ac:dyDescent="0.2"/>
  <cols>
    <col min="1" max="1" width="22.140625" style="159" bestFit="1" customWidth="1"/>
    <col min="2" max="7" width="17.140625" style="31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15"/>
      <c r="I2" s="315"/>
      <c r="J2" s="315"/>
    </row>
    <row r="3" spans="1:12" ht="15" hidden="1" thickBot="1" x14ac:dyDescent="0.25">
      <c r="H3" s="315"/>
      <c r="I3" s="315"/>
      <c r="J3" s="315"/>
    </row>
    <row r="4" spans="1:12" ht="15" hidden="1" thickBot="1" x14ac:dyDescent="0.25">
      <c r="H4" s="315"/>
      <c r="I4" s="315"/>
      <c r="J4" s="315"/>
    </row>
    <row r="5" spans="1:12" ht="15" hidden="1" thickBot="1" x14ac:dyDescent="0.25">
      <c r="H5" s="315"/>
      <c r="I5" s="315"/>
      <c r="J5" s="315"/>
    </row>
    <row r="6" spans="1:12" ht="15" hidden="1" thickBot="1" x14ac:dyDescent="0.25">
      <c r="H6" s="315"/>
      <c r="I6" s="315"/>
      <c r="J6" s="315"/>
    </row>
    <row r="7" spans="1:12" ht="15" hidden="1" thickBot="1" x14ac:dyDescent="0.25">
      <c r="H7" s="315"/>
      <c r="I7" s="315"/>
      <c r="J7" s="315"/>
    </row>
    <row r="8" spans="1:12" ht="15" hidden="1" thickBot="1" x14ac:dyDescent="0.25">
      <c r="H8" s="315"/>
      <c r="I8" s="315"/>
      <c r="J8" s="315"/>
      <c r="L8" s="184"/>
    </row>
    <row r="9" spans="1:12" ht="11.25" hidden="1" customHeight="1" x14ac:dyDescent="0.2">
      <c r="H9" s="315"/>
      <c r="I9" s="315"/>
      <c r="J9" s="315"/>
      <c r="L9" s="184"/>
    </row>
    <row r="10" spans="1:12" ht="15" hidden="1" thickBot="1" x14ac:dyDescent="0.25">
      <c r="H10" s="315"/>
      <c r="I10" s="315"/>
      <c r="J10" s="315"/>
      <c r="L10" s="184"/>
    </row>
    <row r="11" spans="1:12" ht="15" hidden="1" thickBot="1" x14ac:dyDescent="0.25">
      <c r="H11" s="315"/>
      <c r="I11" s="315"/>
      <c r="J11" s="315"/>
      <c r="L11" s="184"/>
    </row>
    <row r="12" spans="1:12" ht="15" hidden="1" customHeight="1" x14ac:dyDescent="0.2">
      <c r="H12" s="315"/>
      <c r="I12" s="315"/>
      <c r="J12" s="315"/>
      <c r="L12" s="184"/>
    </row>
    <row r="13" spans="1:12" ht="15" hidden="1" customHeight="1" thickBot="1" x14ac:dyDescent="0.25">
      <c r="H13" s="315"/>
      <c r="I13" s="315"/>
      <c r="J13" s="315"/>
      <c r="L13" s="184"/>
    </row>
    <row r="14" spans="1:12" ht="15" customHeight="1" thickBot="1" x14ac:dyDescent="0.3">
      <c r="C14" s="332" t="s">
        <v>808</v>
      </c>
      <c r="D14" s="330"/>
      <c r="E14" s="331" t="s">
        <v>793</v>
      </c>
      <c r="L14" s="184"/>
    </row>
    <row r="15" spans="1:12" ht="6.75" customHeight="1" x14ac:dyDescent="0.2">
      <c r="L15" s="184"/>
    </row>
    <row r="16" spans="1:12" ht="15" customHeight="1" x14ac:dyDescent="0.25">
      <c r="A16" s="273"/>
      <c r="B16" s="303"/>
      <c r="C16" s="324" t="s">
        <v>136</v>
      </c>
      <c r="D16" s="320" t="s">
        <v>786</v>
      </c>
      <c r="E16" s="320" t="s">
        <v>792</v>
      </c>
      <c r="F16" s="303"/>
      <c r="G16" s="303"/>
    </row>
    <row r="17" spans="1:9" ht="15" x14ac:dyDescent="0.25">
      <c r="A17" s="311"/>
      <c r="B17" s="311"/>
      <c r="C17" s="316" t="s">
        <v>613</v>
      </c>
      <c r="D17" s="322">
        <f>+B66+B94+B122+B150</f>
        <v>0</v>
      </c>
      <c r="E17" s="313">
        <f>IFERROR(D17/D14,0)</f>
        <v>0</v>
      </c>
      <c r="F17" s="318" t="s">
        <v>639</v>
      </c>
      <c r="G17" s="311"/>
    </row>
    <row r="18" spans="1:9" ht="15" customHeight="1" x14ac:dyDescent="0.25">
      <c r="A18" s="312"/>
      <c r="B18" s="312"/>
      <c r="C18" s="317"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789</v>
      </c>
      <c r="B53" s="433"/>
      <c r="C53" s="433"/>
      <c r="D53" s="433"/>
      <c r="E53" s="433"/>
      <c r="F53" s="433"/>
      <c r="G53" s="434"/>
    </row>
    <row r="54" spans="1:7" ht="20.25" hidden="1" x14ac:dyDescent="0.3">
      <c r="A54" s="286" t="s">
        <v>140</v>
      </c>
      <c r="B54" s="400" t="s">
        <v>627</v>
      </c>
      <c r="C54" s="401"/>
      <c r="D54" s="401"/>
      <c r="E54" s="401"/>
      <c r="F54" s="401"/>
      <c r="G54" s="402"/>
    </row>
    <row r="55" spans="1:7" ht="14.25" customHeight="1" x14ac:dyDescent="0.2">
      <c r="A55" s="287" t="s">
        <v>1</v>
      </c>
      <c r="B55" s="306" t="s">
        <v>678</v>
      </c>
      <c r="C55" s="306" t="s">
        <v>678</v>
      </c>
      <c r="D55" s="306" t="s">
        <v>678</v>
      </c>
      <c r="E55" s="306" t="s">
        <v>678</v>
      </c>
      <c r="F55" s="306" t="s">
        <v>678</v>
      </c>
      <c r="G55" s="306" t="s">
        <v>678</v>
      </c>
    </row>
    <row r="56" spans="1:7" x14ac:dyDescent="0.2">
      <c r="A56" s="189" t="s">
        <v>62</v>
      </c>
      <c r="B56" s="243"/>
      <c r="C56" s="243"/>
      <c r="D56" s="243"/>
      <c r="E56" s="244"/>
      <c r="F56" s="245"/>
      <c r="G56" s="245"/>
    </row>
    <row r="57" spans="1:7" x14ac:dyDescent="0.2">
      <c r="A57" s="189" t="s">
        <v>791</v>
      </c>
      <c r="B57" s="213"/>
      <c r="C57" s="213"/>
      <c r="D57" s="213"/>
      <c r="E57" s="217"/>
      <c r="F57" s="191"/>
      <c r="G57" s="191"/>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194"/>
      <c r="G59" s="194"/>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222"/>
      <c r="G62" s="22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15">
        <f t="shared" ref="B77:G77" si="13">IF(B74="Syngenta",B57,0)</f>
        <v>0</v>
      </c>
      <c r="C77" s="315">
        <f t="shared" si="13"/>
        <v>0</v>
      </c>
      <c r="D77" s="315">
        <f t="shared" si="13"/>
        <v>0</v>
      </c>
      <c r="E77" s="315">
        <f t="shared" si="13"/>
        <v>0</v>
      </c>
      <c r="F77" s="315">
        <f t="shared" si="13"/>
        <v>0</v>
      </c>
      <c r="G77" s="31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hidden="1" x14ac:dyDescent="0.25">
      <c r="A81" s="432" t="s">
        <v>648</v>
      </c>
      <c r="B81" s="433"/>
      <c r="C81" s="433"/>
      <c r="D81" s="433"/>
      <c r="E81" s="433"/>
      <c r="F81" s="433"/>
      <c r="G81" s="434"/>
    </row>
    <row r="82" spans="1:7" ht="20.25" hidden="1" x14ac:dyDescent="0.3">
      <c r="A82" s="286" t="s">
        <v>140</v>
      </c>
      <c r="B82" s="424" t="s">
        <v>627</v>
      </c>
      <c r="C82" s="425"/>
      <c r="D82" s="425"/>
      <c r="E82" s="425"/>
      <c r="F82" s="425"/>
      <c r="G82" s="426"/>
    </row>
    <row r="83" spans="1:7" ht="14.25" hidden="1" customHeight="1" x14ac:dyDescent="0.2">
      <c r="A83" s="287" t="s">
        <v>140</v>
      </c>
      <c r="B83" s="306" t="s">
        <v>626</v>
      </c>
      <c r="C83" s="306" t="s">
        <v>626</v>
      </c>
      <c r="D83" s="306" t="s">
        <v>626</v>
      </c>
      <c r="E83" s="306" t="s">
        <v>626</v>
      </c>
      <c r="F83" s="306"/>
      <c r="G83" s="306"/>
    </row>
    <row r="84" spans="1:7" hidden="1" x14ac:dyDescent="0.2">
      <c r="A84" s="189" t="s">
        <v>629</v>
      </c>
      <c r="B84" s="224"/>
      <c r="C84" s="212"/>
      <c r="D84" s="232"/>
      <c r="E84" s="212"/>
      <c r="F84" s="232"/>
      <c r="G84" s="212"/>
    </row>
    <row r="85" spans="1:7" hidden="1" x14ac:dyDescent="0.2">
      <c r="A85" s="189" t="s">
        <v>630</v>
      </c>
      <c r="B85" s="225"/>
      <c r="C85" s="213"/>
      <c r="D85" s="229"/>
      <c r="E85" s="213"/>
      <c r="F85" s="229"/>
      <c r="G85" s="213"/>
    </row>
    <row r="86" spans="1:7" hidden="1" x14ac:dyDescent="0.2">
      <c r="A86" s="192" t="s">
        <v>618</v>
      </c>
      <c r="B86" s="226">
        <f t="shared" ref="B86:G86" si="14">+B84*B85</f>
        <v>0</v>
      </c>
      <c r="C86" s="214">
        <f t="shared" si="14"/>
        <v>0</v>
      </c>
      <c r="D86" s="230">
        <f t="shared" si="14"/>
        <v>0</v>
      </c>
      <c r="E86" s="214">
        <f t="shared" si="14"/>
        <v>0</v>
      </c>
      <c r="F86" s="230">
        <f t="shared" si="14"/>
        <v>0</v>
      </c>
      <c r="G86" s="214">
        <f t="shared" si="14"/>
        <v>0</v>
      </c>
    </row>
    <row r="87" spans="1:7" hidden="1" x14ac:dyDescent="0.2">
      <c r="A87" s="189" t="s">
        <v>631</v>
      </c>
      <c r="B87" s="227"/>
      <c r="C87" s="215"/>
      <c r="D87" s="231"/>
      <c r="E87" s="215"/>
      <c r="F87" s="231"/>
      <c r="G87" s="215"/>
    </row>
    <row r="88" spans="1:7" hidden="1" x14ac:dyDescent="0.2">
      <c r="A88" s="192" t="s">
        <v>620</v>
      </c>
      <c r="B88" s="219">
        <f t="shared" ref="B88:G88" si="15">IFERROR((B86*B87)/B85*(B85/$D$14),0)</f>
        <v>0</v>
      </c>
      <c r="C88" s="219">
        <f t="shared" si="15"/>
        <v>0</v>
      </c>
      <c r="D88" s="234">
        <f t="shared" si="15"/>
        <v>0</v>
      </c>
      <c r="E88" s="219">
        <f t="shared" si="15"/>
        <v>0</v>
      </c>
      <c r="F88" s="219">
        <f t="shared" si="15"/>
        <v>0</v>
      </c>
      <c r="G88" s="219">
        <f t="shared" si="15"/>
        <v>0</v>
      </c>
    </row>
    <row r="89" spans="1:7" hidden="1" x14ac:dyDescent="0.2">
      <c r="A89" s="195" t="s">
        <v>637</v>
      </c>
      <c r="B89" s="408">
        <f>SUM(B88:G88)</f>
        <v>0</v>
      </c>
      <c r="C89" s="403"/>
      <c r="D89" s="403"/>
      <c r="E89" s="403"/>
      <c r="F89" s="403"/>
      <c r="G89" s="404"/>
    </row>
    <row r="90" spans="1:7" hidden="1" x14ac:dyDescent="0.2">
      <c r="A90" s="189" t="s">
        <v>621</v>
      </c>
      <c r="B90" s="212"/>
      <c r="C90" s="212"/>
      <c r="D90" s="212"/>
      <c r="E90" s="212"/>
      <c r="F90" s="212"/>
      <c r="G90" s="212"/>
    </row>
    <row r="91" spans="1:7" hidden="1" x14ac:dyDescent="0.2">
      <c r="A91" s="192" t="s">
        <v>622</v>
      </c>
      <c r="B91" s="214">
        <f t="shared" ref="B91:G91" si="16">+IFERROR(ROUNDUP(B86/B90,0),0)</f>
        <v>0</v>
      </c>
      <c r="C91" s="214">
        <f t="shared" si="16"/>
        <v>0</v>
      </c>
      <c r="D91" s="214">
        <f t="shared" si="16"/>
        <v>0</v>
      </c>
      <c r="E91" s="214">
        <f t="shared" si="16"/>
        <v>0</v>
      </c>
      <c r="F91" s="214">
        <f t="shared" si="16"/>
        <v>0</v>
      </c>
      <c r="G91" s="214">
        <f t="shared" si="16"/>
        <v>0</v>
      </c>
    </row>
    <row r="92" spans="1:7" hidden="1" x14ac:dyDescent="0.2">
      <c r="A92" s="192" t="s">
        <v>623</v>
      </c>
      <c r="B92" s="241">
        <f t="shared" ref="B92:G92" si="17">+B87*B90</f>
        <v>0</v>
      </c>
      <c r="C92" s="241">
        <f t="shared" si="17"/>
        <v>0</v>
      </c>
      <c r="D92" s="241">
        <f t="shared" si="17"/>
        <v>0</v>
      </c>
      <c r="E92" s="241">
        <f t="shared" si="17"/>
        <v>0</v>
      </c>
      <c r="F92" s="241">
        <f t="shared" si="17"/>
        <v>0</v>
      </c>
      <c r="G92" s="241">
        <f t="shared" si="17"/>
        <v>0</v>
      </c>
    </row>
    <row r="93" spans="1:7" hidden="1" x14ac:dyDescent="0.2">
      <c r="A93" s="192" t="s">
        <v>624</v>
      </c>
      <c r="B93" s="242">
        <f t="shared" ref="B93:G93" si="18">+B91*B92</f>
        <v>0</v>
      </c>
      <c r="C93" s="242">
        <f t="shared" si="18"/>
        <v>0</v>
      </c>
      <c r="D93" s="242">
        <f t="shared" si="18"/>
        <v>0</v>
      </c>
      <c r="E93" s="242">
        <f t="shared" si="18"/>
        <v>0</v>
      </c>
      <c r="F93" s="242">
        <f t="shared" si="18"/>
        <v>0</v>
      </c>
      <c r="G93" s="242">
        <f t="shared" si="18"/>
        <v>0</v>
      </c>
    </row>
    <row r="94" spans="1:7" ht="15" hidden="1" x14ac:dyDescent="0.25">
      <c r="A94" s="196" t="s">
        <v>625</v>
      </c>
      <c r="B94" s="406">
        <f>SUM(B93:G93)</f>
        <v>0</v>
      </c>
      <c r="C94" s="406"/>
      <c r="D94" s="406"/>
      <c r="E94" s="406"/>
      <c r="F94" s="406"/>
      <c r="G94" s="407"/>
    </row>
    <row r="95" spans="1:7" ht="10.5" hidden="1"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15">
        <f t="shared" ref="B105:G105" si="25">IF(B102="Syngenta",B85,0)</f>
        <v>0</v>
      </c>
      <c r="C105" s="315">
        <f t="shared" si="25"/>
        <v>0</v>
      </c>
      <c r="D105" s="315">
        <f t="shared" si="25"/>
        <v>0</v>
      </c>
      <c r="E105" s="315">
        <f t="shared" si="25"/>
        <v>0</v>
      </c>
      <c r="F105" s="315">
        <f t="shared" si="25"/>
        <v>0</v>
      </c>
      <c r="G105" s="31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hidden="1" x14ac:dyDescent="0.25">
      <c r="A109" s="432" t="s">
        <v>649</v>
      </c>
      <c r="B109" s="433"/>
      <c r="C109" s="433"/>
      <c r="D109" s="433"/>
      <c r="E109" s="433"/>
      <c r="F109" s="433"/>
      <c r="G109" s="434"/>
    </row>
    <row r="110" spans="1:7" ht="20.25" hidden="1" x14ac:dyDescent="0.3">
      <c r="A110" s="286" t="s">
        <v>140</v>
      </c>
      <c r="B110" s="424" t="s">
        <v>627</v>
      </c>
      <c r="C110" s="425"/>
      <c r="D110" s="425"/>
      <c r="E110" s="425"/>
      <c r="F110" s="425"/>
      <c r="G110" s="426"/>
    </row>
    <row r="111" spans="1:7" ht="14.25" hidden="1" customHeight="1" x14ac:dyDescent="0.2">
      <c r="A111" s="287" t="s">
        <v>140</v>
      </c>
      <c r="B111" s="307" t="s">
        <v>626</v>
      </c>
      <c r="C111" s="307" t="s">
        <v>626</v>
      </c>
      <c r="D111" s="307" t="s">
        <v>626</v>
      </c>
      <c r="E111" s="357" t="s">
        <v>626</v>
      </c>
      <c r="F111" s="306"/>
      <c r="G111" s="306"/>
    </row>
    <row r="112" spans="1:7" hidden="1" x14ac:dyDescent="0.2">
      <c r="A112" s="189" t="s">
        <v>629</v>
      </c>
      <c r="B112" s="212"/>
      <c r="C112" s="232"/>
      <c r="D112" s="212"/>
      <c r="E112" s="232"/>
      <c r="F112" s="212"/>
      <c r="G112" s="216"/>
    </row>
    <row r="113" spans="1:8" hidden="1" x14ac:dyDescent="0.2">
      <c r="A113" s="189" t="s">
        <v>630</v>
      </c>
      <c r="B113" s="213"/>
      <c r="C113" s="229"/>
      <c r="D113" s="213"/>
      <c r="E113" s="229"/>
      <c r="F113" s="213"/>
      <c r="G113" s="217"/>
    </row>
    <row r="114" spans="1:8" hidden="1" x14ac:dyDescent="0.2">
      <c r="A114" s="192" t="s">
        <v>618</v>
      </c>
      <c r="B114" s="214">
        <f t="shared" ref="B114:G114" si="26">B112*B113</f>
        <v>0</v>
      </c>
      <c r="C114" s="230">
        <f t="shared" si="26"/>
        <v>0</v>
      </c>
      <c r="D114" s="214">
        <f t="shared" si="26"/>
        <v>0</v>
      </c>
      <c r="E114" s="230">
        <f t="shared" si="26"/>
        <v>0</v>
      </c>
      <c r="F114" s="214">
        <f t="shared" si="26"/>
        <v>0</v>
      </c>
      <c r="G114" s="230">
        <f t="shared" si="26"/>
        <v>0</v>
      </c>
      <c r="H114" s="238"/>
    </row>
    <row r="115" spans="1:8" hidden="1" x14ac:dyDescent="0.2">
      <c r="A115" s="189" t="s">
        <v>631</v>
      </c>
      <c r="B115" s="215"/>
      <c r="C115" s="231"/>
      <c r="D115" s="215"/>
      <c r="E115" s="231"/>
      <c r="F115" s="215"/>
      <c r="G115" s="218"/>
    </row>
    <row r="116" spans="1:8" hidden="1" x14ac:dyDescent="0.2">
      <c r="A116" s="192" t="s">
        <v>620</v>
      </c>
      <c r="B116" s="219">
        <f t="shared" ref="B116:G116" si="27">IFERROR((B114*B115)/B113*(B113/$D$14),0)</f>
        <v>0</v>
      </c>
      <c r="C116" s="228">
        <f t="shared" si="27"/>
        <v>0</v>
      </c>
      <c r="D116" s="228">
        <f t="shared" si="27"/>
        <v>0</v>
      </c>
      <c r="E116" s="228">
        <f t="shared" si="27"/>
        <v>0</v>
      </c>
      <c r="F116" s="228">
        <f t="shared" si="27"/>
        <v>0</v>
      </c>
      <c r="G116" s="228">
        <f t="shared" si="27"/>
        <v>0</v>
      </c>
    </row>
    <row r="117" spans="1:8" hidden="1" x14ac:dyDescent="0.2">
      <c r="A117" s="195" t="s">
        <v>637</v>
      </c>
      <c r="B117" s="408">
        <f>SUM(B116:G116)</f>
        <v>0</v>
      </c>
      <c r="C117" s="403"/>
      <c r="D117" s="403"/>
      <c r="E117" s="403"/>
      <c r="F117" s="403"/>
      <c r="G117" s="404"/>
    </row>
    <row r="118" spans="1:8" hidden="1" x14ac:dyDescent="0.2">
      <c r="A118" s="189" t="s">
        <v>621</v>
      </c>
      <c r="B118" s="212"/>
      <c r="C118" s="190"/>
      <c r="D118" s="190"/>
      <c r="E118" s="190"/>
      <c r="F118" s="190"/>
      <c r="G118" s="190"/>
    </row>
    <row r="119" spans="1:8" hidden="1" x14ac:dyDescent="0.2">
      <c r="A119" s="192" t="s">
        <v>622</v>
      </c>
      <c r="B119" s="214">
        <f t="shared" ref="B119:G119" si="28">+IFERROR(ROUNDUP(B114/B118,0),0)</f>
        <v>0</v>
      </c>
      <c r="C119" s="214">
        <f t="shared" si="28"/>
        <v>0</v>
      </c>
      <c r="D119" s="214">
        <f t="shared" si="28"/>
        <v>0</v>
      </c>
      <c r="E119" s="214">
        <f t="shared" si="28"/>
        <v>0</v>
      </c>
      <c r="F119" s="214">
        <f t="shared" si="28"/>
        <v>0</v>
      </c>
      <c r="G119" s="211">
        <f t="shared" si="28"/>
        <v>0</v>
      </c>
    </row>
    <row r="120" spans="1:8" hidden="1" x14ac:dyDescent="0.2">
      <c r="A120" s="192" t="s">
        <v>623</v>
      </c>
      <c r="B120" s="241">
        <f t="shared" ref="B120:G120" si="29">+B115*B118</f>
        <v>0</v>
      </c>
      <c r="C120" s="241">
        <f t="shared" si="29"/>
        <v>0</v>
      </c>
      <c r="D120" s="241">
        <f t="shared" si="29"/>
        <v>0</v>
      </c>
      <c r="E120" s="241">
        <f t="shared" si="29"/>
        <v>0</v>
      </c>
      <c r="F120" s="241">
        <f t="shared" si="29"/>
        <v>0</v>
      </c>
      <c r="G120" s="241">
        <f t="shared" si="29"/>
        <v>0</v>
      </c>
    </row>
    <row r="121" spans="1:8" hidden="1" x14ac:dyDescent="0.2">
      <c r="A121" s="192" t="s">
        <v>624</v>
      </c>
      <c r="B121" s="242">
        <f t="shared" ref="B121:G121" si="30">+B119*B120</f>
        <v>0</v>
      </c>
      <c r="C121" s="242">
        <f t="shared" si="30"/>
        <v>0</v>
      </c>
      <c r="D121" s="242">
        <f t="shared" si="30"/>
        <v>0</v>
      </c>
      <c r="E121" s="242">
        <f t="shared" si="30"/>
        <v>0</v>
      </c>
      <c r="F121" s="242">
        <f t="shared" si="30"/>
        <v>0</v>
      </c>
      <c r="G121" s="242">
        <f t="shared" si="30"/>
        <v>0</v>
      </c>
    </row>
    <row r="122" spans="1:8" ht="15" hidden="1" x14ac:dyDescent="0.25">
      <c r="A122" s="196" t="s">
        <v>625</v>
      </c>
      <c r="B122" s="406">
        <f>SUM(B121:G121)</f>
        <v>0</v>
      </c>
      <c r="C122" s="406"/>
      <c r="D122" s="406"/>
      <c r="E122" s="406"/>
      <c r="F122" s="406"/>
      <c r="G122" s="407"/>
    </row>
    <row r="123" spans="1:8" ht="10.5" hidden="1"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15">
        <f t="shared" ref="B133:G133" si="37">IF(B130="Syngenta",B113,0)</f>
        <v>0</v>
      </c>
      <c r="C133" s="315">
        <f t="shared" si="37"/>
        <v>0</v>
      </c>
      <c r="D133" s="315">
        <f t="shared" si="37"/>
        <v>0</v>
      </c>
      <c r="E133" s="315">
        <f t="shared" si="37"/>
        <v>0</v>
      </c>
      <c r="F133" s="315">
        <f t="shared" si="37"/>
        <v>0</v>
      </c>
      <c r="G133" s="31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140</v>
      </c>
      <c r="B139" s="306"/>
      <c r="C139" s="306"/>
      <c r="D139" s="306"/>
      <c r="E139" s="306"/>
      <c r="F139" s="306"/>
      <c r="G139" s="306"/>
    </row>
    <row r="140" spans="1:8" x14ac:dyDescent="0.2">
      <c r="A140" s="189" t="s">
        <v>629</v>
      </c>
      <c r="B140" s="243"/>
      <c r="C140" s="243"/>
      <c r="D140" s="243"/>
      <c r="E140" s="243"/>
      <c r="F140" s="243"/>
      <c r="G140" s="244"/>
    </row>
    <row r="141" spans="1:8" x14ac:dyDescent="0.2">
      <c r="A141" s="189" t="s">
        <v>630</v>
      </c>
      <c r="B141" s="213"/>
      <c r="C141" s="213"/>
      <c r="D141" s="213"/>
      <c r="E141" s="213"/>
      <c r="F141" s="213"/>
      <c r="G141" s="217"/>
    </row>
    <row r="142" spans="1:8" x14ac:dyDescent="0.2">
      <c r="A142" s="192" t="s">
        <v>618</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631</v>
      </c>
      <c r="B143" s="215"/>
      <c r="C143" s="215"/>
      <c r="D143" s="215"/>
      <c r="E143" s="215"/>
      <c r="F143" s="215"/>
      <c r="G143" s="218"/>
    </row>
    <row r="144" spans="1:8" x14ac:dyDescent="0.2">
      <c r="A144" s="192" t="s">
        <v>620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637</v>
      </c>
      <c r="B145" s="408">
        <f>SUM(B144:G144)</f>
        <v>0</v>
      </c>
      <c r="C145" s="403"/>
      <c r="D145" s="403"/>
      <c r="E145" s="403"/>
      <c r="F145" s="403"/>
      <c r="G145" s="404"/>
    </row>
    <row r="146" spans="1:7" x14ac:dyDescent="0.2">
      <c r="A146" s="189" t="s">
        <v>621</v>
      </c>
      <c r="B146" s="222"/>
      <c r="C146" s="222"/>
      <c r="D146" s="222"/>
      <c r="E146" s="222"/>
      <c r="F146" s="222"/>
      <c r="G146" s="222"/>
    </row>
    <row r="147" spans="1:7" x14ac:dyDescent="0.2">
      <c r="A147" s="192" t="s">
        <v>622</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623</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624</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625</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15">
        <f t="shared" ref="B161:G161" si="49">IF(B158="Syngenta",B141,0)</f>
        <v>0</v>
      </c>
      <c r="C161" s="315">
        <f t="shared" si="49"/>
        <v>0</v>
      </c>
      <c r="D161" s="315">
        <f t="shared" si="49"/>
        <v>0</v>
      </c>
      <c r="E161" s="315">
        <f t="shared" si="49"/>
        <v>0</v>
      </c>
      <c r="F161" s="315">
        <f t="shared" si="49"/>
        <v>0</v>
      </c>
      <c r="G161" s="31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15" t="s">
        <v>646</v>
      </c>
    </row>
    <row r="167" spans="1:7" ht="15" hidden="1" x14ac:dyDescent="0.25">
      <c r="A167" s="166" t="s">
        <v>643</v>
      </c>
      <c r="B167" s="178">
        <f>+B162+B134+B106+B78</f>
        <v>0</v>
      </c>
      <c r="C167" s="31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3">
    <mergeCell ref="A137:G137"/>
    <mergeCell ref="B138:G138"/>
    <mergeCell ref="B145:G145"/>
    <mergeCell ref="B150:G150"/>
    <mergeCell ref="B165:G165"/>
    <mergeCell ref="B122:G122"/>
    <mergeCell ref="A53:G53"/>
    <mergeCell ref="B54:G54"/>
    <mergeCell ref="B61:G61"/>
    <mergeCell ref="B66:G66"/>
    <mergeCell ref="A81:G81"/>
    <mergeCell ref="B82:G82"/>
    <mergeCell ref="B89:G89"/>
    <mergeCell ref="B94:G94"/>
    <mergeCell ref="A109:G109"/>
    <mergeCell ref="B110:G110"/>
    <mergeCell ref="B117:G117"/>
    <mergeCell ref="B38:G38"/>
    <mergeCell ref="A20:G20"/>
    <mergeCell ref="C23:D23"/>
    <mergeCell ref="C24:D24"/>
    <mergeCell ref="B26:G26"/>
    <mergeCell ref="C33:G33"/>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8">
        <x14:dataValidation type="list" allowBlank="1" showInputMessage="1" showErrorMessage="1">
          <x14:formula1>
            <xm:f>Produklys!$G$29:$G$53</xm:f>
          </x14:formula1>
          <xm:sqref>F111:G111</xm:sqref>
        </x14:dataValidation>
        <x14:dataValidation type="list" allowBlank="1" showInputMessage="1" showErrorMessage="1">
          <x14:formula1>
            <xm:f>Produklys!$E$29:$E$49</xm:f>
          </x14:formula1>
          <xm:sqref>F83:G83</xm:sqref>
        </x14:dataValidation>
        <x14:dataValidation type="list" allowBlank="1" showInputMessage="1" showErrorMessage="1">
          <x14:formula1>
            <xm:f>Produklys!$C$29:$C$49</xm:f>
          </x14:formula1>
          <xm:sqref>F55:G55</xm:sqref>
        </x14:dataValidation>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5D6A2"/>
    <pageSetUpPr fitToPage="1"/>
  </sheetPr>
  <dimension ref="A1:M51"/>
  <sheetViews>
    <sheetView zoomScale="80" zoomScaleNormal="80" workbookViewId="0">
      <selection activeCell="C18" sqref="C18"/>
    </sheetView>
  </sheetViews>
  <sheetFormatPr defaultRowHeight="15" x14ac:dyDescent="0.2"/>
  <cols>
    <col min="1" max="1" width="2.5703125" style="206" customWidth="1"/>
    <col min="2" max="2" width="22.85546875" style="208" customWidth="1"/>
    <col min="3" max="3" width="16.42578125" style="208" customWidth="1"/>
    <col min="4" max="4" width="19.7109375" style="208" customWidth="1"/>
    <col min="5" max="5" width="17.42578125" style="208" customWidth="1"/>
    <col min="6" max="6" width="19.5703125" style="208" customWidth="1"/>
    <col min="7" max="7" width="19.28515625" style="208" customWidth="1"/>
    <col min="8" max="8" width="2.42578125" style="254" customWidth="1"/>
    <col min="9" max="9" width="9.140625" style="207" customWidth="1"/>
    <col min="10" max="10" width="9.140625" style="187"/>
    <col min="11" max="16384" width="9.140625" style="208"/>
  </cols>
  <sheetData>
    <row r="1" spans="2:13" s="206" customFormat="1" ht="17.25" customHeight="1" x14ac:dyDescent="0.2">
      <c r="B1" s="208"/>
      <c r="C1" s="208"/>
      <c r="D1" s="208"/>
      <c r="E1" s="208"/>
      <c r="F1" s="208"/>
      <c r="G1" s="208"/>
      <c r="H1" s="254"/>
      <c r="I1" s="207"/>
      <c r="K1" s="208"/>
      <c r="L1" s="208"/>
      <c r="M1" s="208"/>
    </row>
    <row r="2" spans="2:13" s="206" customFormat="1" ht="17.25" customHeight="1" x14ac:dyDescent="0.2">
      <c r="B2" s="208"/>
      <c r="C2" s="208"/>
      <c r="D2" s="208"/>
      <c r="E2" s="208"/>
      <c r="F2" s="208"/>
      <c r="G2" s="208"/>
      <c r="H2" s="254"/>
      <c r="I2" s="207"/>
      <c r="K2" s="208"/>
      <c r="L2" s="208"/>
      <c r="M2" s="208"/>
    </row>
    <row r="3" spans="2:13" s="206" customFormat="1" ht="17.25" customHeight="1" x14ac:dyDescent="0.2">
      <c r="B3" s="208"/>
      <c r="C3" s="208"/>
      <c r="D3" s="208"/>
      <c r="E3" s="208"/>
      <c r="F3" s="208"/>
      <c r="G3" s="208"/>
      <c r="H3" s="254"/>
      <c r="I3" s="207"/>
      <c r="K3" s="208"/>
      <c r="L3" s="208"/>
      <c r="M3" s="208"/>
    </row>
    <row r="4" spans="2:13" s="206" customFormat="1" ht="17.25" customHeight="1" x14ac:dyDescent="0.2">
      <c r="B4" s="208"/>
      <c r="C4" s="208"/>
      <c r="D4" s="208"/>
      <c r="E4" s="208"/>
      <c r="F4" s="208"/>
      <c r="G4" s="208"/>
      <c r="H4" s="254"/>
      <c r="I4" s="207"/>
      <c r="K4" s="208"/>
      <c r="L4" s="208"/>
      <c r="M4" s="208"/>
    </row>
    <row r="5" spans="2:13" s="206" customFormat="1" ht="9.75" customHeight="1" x14ac:dyDescent="0.2">
      <c r="B5" s="208"/>
      <c r="C5" s="208"/>
      <c r="D5" s="208"/>
      <c r="E5" s="208"/>
      <c r="F5" s="208"/>
      <c r="G5" s="208"/>
      <c r="H5" s="254"/>
      <c r="I5" s="207"/>
      <c r="K5" s="208"/>
      <c r="L5" s="208"/>
      <c r="M5" s="208"/>
    </row>
    <row r="6" spans="2:13" s="206" customFormat="1" ht="25.5" x14ac:dyDescent="0.35">
      <c r="B6" s="296" t="s">
        <v>690</v>
      </c>
      <c r="C6" s="296"/>
      <c r="D6" s="256"/>
      <c r="E6" s="256"/>
      <c r="F6" s="208"/>
      <c r="G6" s="208"/>
      <c r="H6" s="254"/>
      <c r="I6" s="207"/>
      <c r="K6" s="208"/>
      <c r="L6" s="208"/>
      <c r="M6" s="208"/>
    </row>
    <row r="7" spans="2:13" s="206" customFormat="1" ht="17.25" customHeight="1" thickBot="1" x14ac:dyDescent="0.25">
      <c r="B7" s="254"/>
      <c r="C7" s="254"/>
      <c r="D7" s="254"/>
      <c r="E7" s="254"/>
      <c r="F7" s="208"/>
      <c r="G7" s="208"/>
      <c r="H7" s="254"/>
      <c r="I7" s="207"/>
      <c r="K7" s="208"/>
      <c r="L7" s="208"/>
      <c r="M7" s="208"/>
    </row>
    <row r="8" spans="2:13" s="206" customFormat="1" ht="17.25" customHeight="1" thickBot="1" x14ac:dyDescent="0.25">
      <c r="B8" s="353" t="s">
        <v>117</v>
      </c>
      <c r="C8" s="353" t="s">
        <v>123</v>
      </c>
      <c r="D8" s="354" t="s">
        <v>641</v>
      </c>
      <c r="E8" s="354" t="s">
        <v>696</v>
      </c>
      <c r="F8" s="355" t="s">
        <v>697</v>
      </c>
      <c r="G8" s="355" t="s">
        <v>698</v>
      </c>
      <c r="H8" s="254"/>
      <c r="I8" s="207"/>
      <c r="K8" s="208"/>
      <c r="L8" s="208"/>
      <c r="M8" s="208"/>
    </row>
    <row r="9" spans="2:13" s="206" customFormat="1" ht="17.25" customHeight="1" x14ac:dyDescent="0.2">
      <c r="B9" s="328" t="s">
        <v>38</v>
      </c>
      <c r="C9" s="333"/>
      <c r="D9" s="335">
        <f>Saadbehandeling!E17</f>
        <v>0</v>
      </c>
      <c r="E9" s="338"/>
      <c r="F9" s="339">
        <f>Saadbehandeling!E16</f>
        <v>0</v>
      </c>
      <c r="G9" s="338"/>
      <c r="H9" s="254"/>
      <c r="I9" s="207"/>
      <c r="K9" s="208"/>
      <c r="L9" s="208"/>
      <c r="M9" s="208"/>
    </row>
    <row r="10" spans="2:13" s="206" customFormat="1" ht="17.25" customHeight="1" x14ac:dyDescent="0.2">
      <c r="B10" s="328" t="s">
        <v>699</v>
      </c>
      <c r="C10" s="334">
        <f>Mielies!D14</f>
        <v>0</v>
      </c>
      <c r="D10" s="335">
        <f>Mielies!D18</f>
        <v>0</v>
      </c>
      <c r="E10" s="335">
        <f>Mielies!E18</f>
        <v>0</v>
      </c>
      <c r="F10" s="339">
        <f>Mielies!D17</f>
        <v>0</v>
      </c>
      <c r="G10" s="339">
        <f>Mielies!E17</f>
        <v>0</v>
      </c>
      <c r="H10" s="254"/>
      <c r="I10" s="207"/>
      <c r="K10" s="208"/>
      <c r="L10" s="208"/>
      <c r="M10" s="208"/>
    </row>
    <row r="11" spans="2:13" s="206" customFormat="1" ht="17.25" customHeight="1" x14ac:dyDescent="0.2">
      <c r="B11" s="328" t="s">
        <v>700</v>
      </c>
      <c r="C11" s="334">
        <f>+'Mielies GT'!D14</f>
        <v>0</v>
      </c>
      <c r="D11" s="335">
        <f>+'Mielies GT'!D18</f>
        <v>0</v>
      </c>
      <c r="E11" s="335">
        <f>+'Mielies GT'!E18</f>
        <v>0</v>
      </c>
      <c r="F11" s="339">
        <f>+'Mielies GT'!D17</f>
        <v>0</v>
      </c>
      <c r="G11" s="339">
        <f>+'Mielies GT'!E17</f>
        <v>0</v>
      </c>
      <c r="H11" s="254"/>
      <c r="I11" s="207"/>
      <c r="K11" s="208"/>
      <c r="L11" s="208"/>
      <c r="M11" s="208"/>
    </row>
    <row r="12" spans="2:13" s="206" customFormat="1" ht="17.25" customHeight="1" x14ac:dyDescent="0.2">
      <c r="B12" s="328" t="s">
        <v>701</v>
      </c>
      <c r="C12" s="334">
        <f>+Sonneblom!D14</f>
        <v>0</v>
      </c>
      <c r="D12" s="335">
        <f>+Sonneblom!D18</f>
        <v>0</v>
      </c>
      <c r="E12" s="335">
        <f>+Sonneblom!E18</f>
        <v>0</v>
      </c>
      <c r="F12" s="339">
        <f>+Sonneblom!D17</f>
        <v>0</v>
      </c>
      <c r="G12" s="339">
        <f>+Sonneblom!E17</f>
        <v>0</v>
      </c>
      <c r="H12" s="254"/>
      <c r="I12" s="207"/>
      <c r="K12" s="208"/>
      <c r="L12" s="208"/>
      <c r="M12" s="208"/>
    </row>
    <row r="13" spans="2:13" s="206" customFormat="1" ht="17.25" customHeight="1" x14ac:dyDescent="0.2">
      <c r="B13" s="328" t="s">
        <v>702</v>
      </c>
      <c r="C13" s="334">
        <f>+'Sojabone GT'!D14</f>
        <v>0</v>
      </c>
      <c r="D13" s="335">
        <f>+'Sojabone GT'!D18</f>
        <v>0</v>
      </c>
      <c r="E13" s="335">
        <f>+'Sojabone GT'!E18</f>
        <v>0</v>
      </c>
      <c r="F13" s="339">
        <f>+'Sojabone GT'!D17</f>
        <v>0</v>
      </c>
      <c r="G13" s="339">
        <f>+'Sojabone GT'!E17</f>
        <v>0</v>
      </c>
      <c r="H13" s="254"/>
      <c r="I13" s="207"/>
      <c r="K13" s="208"/>
      <c r="L13" s="208"/>
      <c r="M13" s="208"/>
    </row>
    <row r="14" spans="2:13" s="206" customFormat="1" ht="17.25" customHeight="1" x14ac:dyDescent="0.2">
      <c r="B14" s="328" t="s">
        <v>703</v>
      </c>
      <c r="C14" s="334">
        <f>+Grondbone!D14</f>
        <v>0</v>
      </c>
      <c r="D14" s="335">
        <f>+Grondbone!D18</f>
        <v>0</v>
      </c>
      <c r="E14" s="335">
        <f>+Grondbone!E18</f>
        <v>0</v>
      </c>
      <c r="F14" s="339">
        <f>+Grondbone!D17</f>
        <v>0</v>
      </c>
      <c r="G14" s="339">
        <f>+Grondbone!E17</f>
        <v>0</v>
      </c>
      <c r="H14" s="254"/>
      <c r="I14" s="207"/>
      <c r="K14" s="208"/>
      <c r="L14" s="208"/>
      <c r="M14" s="208"/>
    </row>
    <row r="15" spans="2:13" s="206" customFormat="1" x14ac:dyDescent="0.2">
      <c r="B15" s="328" t="s">
        <v>704</v>
      </c>
      <c r="C15" s="334">
        <f>+Graansorghum!D14</f>
        <v>0</v>
      </c>
      <c r="D15" s="335">
        <f>+Graansorghum!D18</f>
        <v>0</v>
      </c>
      <c r="E15" s="335">
        <f>+Graansorghum!E18</f>
        <v>0</v>
      </c>
      <c r="F15" s="339">
        <f>+Graansorghum!D17</f>
        <v>0</v>
      </c>
      <c r="G15" s="339">
        <f>+Graansorghum!E17</f>
        <v>0</v>
      </c>
      <c r="H15" s="254"/>
      <c r="I15" s="207"/>
      <c r="K15" s="208"/>
      <c r="L15" s="208"/>
      <c r="M15" s="208"/>
    </row>
    <row r="16" spans="2:13" s="206" customFormat="1" ht="17.25" customHeight="1" x14ac:dyDescent="0.2">
      <c r="B16" s="328" t="s">
        <v>705</v>
      </c>
      <c r="C16" s="334">
        <f>+Droëbone!D14</f>
        <v>0</v>
      </c>
      <c r="D16" s="335">
        <f>+Droëbone!D18</f>
        <v>0</v>
      </c>
      <c r="E16" s="335">
        <f>+Droëbone!E18</f>
        <v>0</v>
      </c>
      <c r="F16" s="339">
        <f>+Droëbone!D17</f>
        <v>0</v>
      </c>
      <c r="G16" s="339">
        <f>+Droëbone!E17</f>
        <v>0</v>
      </c>
      <c r="H16" s="254"/>
      <c r="I16" s="207"/>
      <c r="K16" s="208"/>
      <c r="L16" s="208"/>
      <c r="M16" s="208"/>
    </row>
    <row r="17" spans="2:13" s="206" customFormat="1" ht="17.25" customHeight="1" thickBot="1" x14ac:dyDescent="0.25">
      <c r="B17" s="328" t="s">
        <v>706</v>
      </c>
      <c r="C17" s="334">
        <f>Oorlê!D14</f>
        <v>0</v>
      </c>
      <c r="D17" s="336">
        <f>Oorlê!D18</f>
        <v>0</v>
      </c>
      <c r="E17" s="336">
        <f>Oorlê!E18</f>
        <v>0</v>
      </c>
      <c r="F17" s="340">
        <f>Oorlê!D17</f>
        <v>0</v>
      </c>
      <c r="G17" s="340">
        <f>Oorlê!E17</f>
        <v>0</v>
      </c>
      <c r="H17" s="254"/>
      <c r="I17" s="207"/>
      <c r="K17" s="208"/>
      <c r="L17" s="208"/>
      <c r="M17" s="208"/>
    </row>
    <row r="18" spans="2:13" s="206" customFormat="1" ht="17.25" customHeight="1" thickBot="1" x14ac:dyDescent="0.25">
      <c r="B18" s="329" t="s">
        <v>76</v>
      </c>
      <c r="C18" s="342">
        <f>SUM(C10:C17)</f>
        <v>0</v>
      </c>
      <c r="D18" s="337">
        <f>SUM(D9:D17)</f>
        <v>0</v>
      </c>
      <c r="E18" s="337">
        <f>IFERROR(D18/C18,0)</f>
        <v>0</v>
      </c>
      <c r="F18" s="341">
        <f>SUM(F9:F17)</f>
        <v>0</v>
      </c>
      <c r="G18" s="341">
        <f>IFERROR(F18/C18,0)</f>
        <v>0</v>
      </c>
      <c r="H18" s="254"/>
      <c r="I18" s="207"/>
      <c r="K18" s="208"/>
      <c r="L18" s="208"/>
      <c r="M18" s="208"/>
    </row>
    <row r="19" spans="2:13" s="206" customFormat="1" ht="17.25" customHeight="1" x14ac:dyDescent="0.2">
      <c r="B19" s="208"/>
      <c r="C19" s="208"/>
      <c r="D19" s="208"/>
      <c r="E19" s="208"/>
      <c r="F19" s="208"/>
      <c r="G19" s="208"/>
      <c r="H19" s="254"/>
      <c r="I19" s="207"/>
      <c r="K19" s="208"/>
      <c r="L19" s="208"/>
      <c r="M19" s="208"/>
    </row>
    <row r="20" spans="2:13" s="206" customFormat="1" ht="25.5" x14ac:dyDescent="0.35">
      <c r="B20" s="296" t="s">
        <v>689</v>
      </c>
      <c r="C20" s="296"/>
      <c r="D20" s="256"/>
      <c r="E20" s="256"/>
      <c r="F20" s="208"/>
      <c r="G20" s="208"/>
      <c r="H20" s="254"/>
      <c r="I20" s="207"/>
      <c r="K20" s="208"/>
      <c r="L20" s="208"/>
      <c r="M20" s="208"/>
    </row>
    <row r="21" spans="2:13" ht="17.25" customHeight="1" x14ac:dyDescent="0.2">
      <c r="J21" s="208"/>
    </row>
    <row r="22" spans="2:13" ht="17.25" customHeight="1" x14ac:dyDescent="0.25">
      <c r="B22" s="179" t="s">
        <v>691</v>
      </c>
      <c r="C22" s="179"/>
      <c r="D22" s="179"/>
      <c r="E22" s="442">
        <f>+D18</f>
        <v>0</v>
      </c>
      <c r="F22" s="442"/>
      <c r="G22" s="343"/>
      <c r="H22" s="255"/>
      <c r="I22" s="179"/>
      <c r="J22" s="208"/>
    </row>
    <row r="23" spans="2:13" ht="17.25" customHeight="1" x14ac:dyDescent="0.25">
      <c r="B23" s="179"/>
      <c r="C23" s="179"/>
      <c r="D23" s="179"/>
      <c r="E23" s="179"/>
      <c r="F23" s="255"/>
      <c r="G23" s="209"/>
      <c r="H23" s="255"/>
      <c r="I23" s="179"/>
      <c r="J23" s="208"/>
    </row>
    <row r="24" spans="2:13" ht="17.25" customHeight="1" x14ac:dyDescent="0.25">
      <c r="B24" s="179" t="s">
        <v>692</v>
      </c>
      <c r="C24" s="179"/>
      <c r="D24" s="179"/>
      <c r="E24" s="179"/>
      <c r="F24" s="344"/>
      <c r="G24" s="280" t="s">
        <v>78</v>
      </c>
      <c r="H24" s="255"/>
      <c r="I24" s="208"/>
      <c r="J24" s="208"/>
    </row>
    <row r="25" spans="2:13" ht="17.25" customHeight="1" x14ac:dyDescent="0.25">
      <c r="B25" s="179"/>
      <c r="C25" s="179"/>
      <c r="D25" s="179"/>
      <c r="E25" s="179"/>
      <c r="F25" s="281"/>
      <c r="G25" s="281"/>
      <c r="H25" s="255"/>
      <c r="I25" s="179"/>
      <c r="J25" s="208"/>
    </row>
    <row r="26" spans="2:13" ht="17.25" customHeight="1" x14ac:dyDescent="0.25">
      <c r="B26" s="302" t="s">
        <v>693</v>
      </c>
      <c r="C26" s="302"/>
      <c r="D26" s="179"/>
      <c r="E26" s="179"/>
      <c r="F26" s="282">
        <f>IFERROR((E22)/(F24),0)</f>
        <v>0</v>
      </c>
      <c r="G26" s="283" t="s">
        <v>88</v>
      </c>
      <c r="H26" s="255"/>
      <c r="I26" s="208"/>
      <c r="J26" s="208"/>
    </row>
    <row r="27" spans="2:13" ht="17.25" customHeight="1" x14ac:dyDescent="0.25">
      <c r="B27" s="179"/>
      <c r="C27" s="179"/>
      <c r="D27" s="179"/>
      <c r="E27" s="179"/>
      <c r="F27" s="281"/>
      <c r="G27" s="281"/>
      <c r="H27" s="255"/>
      <c r="I27" s="179"/>
      <c r="J27" s="208"/>
    </row>
    <row r="28" spans="2:13" ht="6" customHeight="1" x14ac:dyDescent="0.25">
      <c r="B28" s="254"/>
      <c r="C28" s="254"/>
      <c r="D28" s="254"/>
      <c r="E28" s="254"/>
      <c r="F28" s="284"/>
      <c r="G28" s="284"/>
      <c r="H28" s="255"/>
      <c r="I28" s="179"/>
      <c r="J28" s="208"/>
    </row>
    <row r="29" spans="2:13" ht="17.25" hidden="1" customHeight="1" x14ac:dyDescent="0.25">
      <c r="B29" s="179"/>
      <c r="C29" s="179"/>
      <c r="D29" s="179"/>
      <c r="E29" s="179"/>
      <c r="F29" s="281"/>
      <c r="G29" s="281"/>
      <c r="H29" s="255"/>
      <c r="I29" s="179"/>
      <c r="J29" s="208"/>
    </row>
    <row r="30" spans="2:13" ht="17.25" customHeight="1" x14ac:dyDescent="0.25">
      <c r="B30" s="179" t="s">
        <v>694</v>
      </c>
      <c r="C30" s="179"/>
      <c r="D30" s="179"/>
      <c r="E30" s="179"/>
      <c r="F30" s="279"/>
      <c r="G30" s="280" t="s">
        <v>78</v>
      </c>
      <c r="H30" s="255"/>
      <c r="I30" s="179"/>
      <c r="J30" s="208"/>
    </row>
    <row r="31" spans="2:13" ht="17.25" customHeight="1" x14ac:dyDescent="0.25">
      <c r="B31" s="179"/>
      <c r="C31" s="179"/>
      <c r="D31" s="179"/>
      <c r="E31" s="179"/>
      <c r="F31" s="281"/>
      <c r="G31" s="281"/>
      <c r="H31" s="255"/>
      <c r="I31" s="179"/>
      <c r="J31" s="208"/>
    </row>
    <row r="32" spans="2:13" ht="17.25" customHeight="1" x14ac:dyDescent="0.25">
      <c r="B32" s="179" t="s">
        <v>695</v>
      </c>
      <c r="C32" s="179"/>
      <c r="D32" s="179"/>
      <c r="E32" s="442">
        <f>IF(F30&gt;0,IF(F30&gt;0,IF((F30&gt;F24),0,(E22-(F30*F26))),0),0)</f>
        <v>0</v>
      </c>
      <c r="F32" s="442"/>
      <c r="G32" s="343"/>
      <c r="H32" s="255"/>
      <c r="I32" s="179"/>
      <c r="J32" s="208"/>
    </row>
    <row r="33" spans="2:13" ht="17.25" customHeight="1" x14ac:dyDescent="0.25">
      <c r="B33" s="179"/>
      <c r="C33" s="179"/>
      <c r="D33" s="179"/>
      <c r="E33" s="179"/>
      <c r="H33" s="255"/>
      <c r="I33" s="179"/>
      <c r="J33" s="208"/>
    </row>
    <row r="34" spans="2:13" ht="17.25" hidden="1" customHeight="1" x14ac:dyDescent="0.25">
      <c r="B34" s="179"/>
      <c r="C34" s="179"/>
      <c r="D34" s="179"/>
      <c r="E34" s="179"/>
      <c r="H34" s="255"/>
      <c r="I34" s="179"/>
      <c r="J34" s="208"/>
    </row>
    <row r="35" spans="2:13" ht="17.25" hidden="1" customHeight="1" x14ac:dyDescent="0.25">
      <c r="B35" s="179"/>
      <c r="C35" s="179"/>
      <c r="D35" s="179"/>
      <c r="E35" s="179"/>
      <c r="H35" s="255"/>
      <c r="I35" s="179"/>
      <c r="J35" s="208"/>
    </row>
    <row r="36" spans="2:13" ht="17.25" hidden="1" customHeight="1" x14ac:dyDescent="0.25">
      <c r="B36" s="179"/>
      <c r="C36" s="179"/>
      <c r="D36" s="179"/>
      <c r="E36" s="179"/>
      <c r="H36" s="255"/>
      <c r="I36" s="179"/>
      <c r="J36" s="208"/>
    </row>
    <row r="37" spans="2:13" s="206" customFormat="1" ht="17.25" hidden="1" customHeight="1" x14ac:dyDescent="0.25">
      <c r="B37" s="208"/>
      <c r="C37" s="208"/>
      <c r="D37" s="208"/>
      <c r="E37" s="208"/>
      <c r="F37" s="208"/>
      <c r="G37" s="208"/>
      <c r="H37" s="255"/>
      <c r="I37" s="179"/>
      <c r="K37" s="208"/>
      <c r="L37" s="208"/>
      <c r="M37" s="208"/>
    </row>
    <row r="38" spans="2:13" s="206" customFormat="1" ht="6.75" customHeight="1" x14ac:dyDescent="0.25">
      <c r="B38" s="210"/>
      <c r="C38" s="210"/>
      <c r="D38" s="210"/>
      <c r="E38" s="210"/>
      <c r="F38" s="210"/>
      <c r="G38" s="210"/>
      <c r="H38" s="255"/>
      <c r="I38" s="179"/>
      <c r="K38" s="208"/>
      <c r="L38" s="208"/>
      <c r="M38" s="208"/>
    </row>
    <row r="39" spans="2:13" s="206" customFormat="1" ht="17.25" customHeight="1" x14ac:dyDescent="0.25">
      <c r="B39" s="208"/>
      <c r="C39" s="208"/>
      <c r="D39" s="208"/>
      <c r="E39" s="208"/>
      <c r="F39" s="208"/>
      <c r="G39" s="208"/>
      <c r="H39" s="255"/>
      <c r="I39" s="179"/>
      <c r="K39" s="208"/>
      <c r="L39" s="208"/>
      <c r="M39" s="208"/>
    </row>
    <row r="40" spans="2:13" s="206" customFormat="1" ht="17.25" customHeight="1" x14ac:dyDescent="0.2">
      <c r="B40" s="208"/>
      <c r="C40" s="208"/>
      <c r="D40" s="208"/>
      <c r="E40" s="208"/>
      <c r="F40" s="208"/>
      <c r="G40" s="208"/>
      <c r="H40" s="254"/>
      <c r="I40" s="207"/>
      <c r="K40" s="208"/>
      <c r="L40" s="208"/>
      <c r="M40" s="208"/>
    </row>
    <row r="41" spans="2:13" s="206" customFormat="1" ht="17.25" customHeight="1" x14ac:dyDescent="0.2">
      <c r="B41" s="208"/>
      <c r="C41" s="208"/>
      <c r="D41" s="208"/>
      <c r="E41" s="208"/>
      <c r="F41" s="208"/>
      <c r="G41" s="208"/>
      <c r="H41" s="254"/>
      <c r="I41" s="207"/>
      <c r="K41" s="208"/>
      <c r="L41" s="208"/>
      <c r="M41" s="208"/>
    </row>
    <row r="42" spans="2:13" s="206" customFormat="1" ht="17.25" customHeight="1" x14ac:dyDescent="0.2">
      <c r="B42" s="208"/>
      <c r="C42" s="208"/>
      <c r="D42" s="208"/>
      <c r="E42" s="208"/>
      <c r="F42" s="208"/>
      <c r="G42" s="208"/>
      <c r="H42" s="254"/>
      <c r="I42" s="207"/>
      <c r="K42" s="208"/>
      <c r="L42" s="208"/>
      <c r="M42" s="208"/>
    </row>
    <row r="43" spans="2:13" s="206" customFormat="1" ht="17.25" customHeight="1" x14ac:dyDescent="0.2">
      <c r="B43" s="208"/>
      <c r="C43" s="208"/>
      <c r="D43" s="208"/>
      <c r="E43" s="208"/>
      <c r="F43" s="208"/>
      <c r="G43" s="208"/>
      <c r="H43" s="254"/>
      <c r="I43" s="207"/>
      <c r="K43" s="208"/>
      <c r="L43" s="208"/>
      <c r="M43" s="208"/>
    </row>
    <row r="44" spans="2:13" s="206" customFormat="1" ht="17.25" customHeight="1" x14ac:dyDescent="0.2">
      <c r="B44" s="208"/>
      <c r="C44" s="208"/>
      <c r="D44" s="208"/>
      <c r="E44" s="208"/>
      <c r="F44" s="208"/>
      <c r="G44" s="208"/>
      <c r="H44" s="254"/>
      <c r="I44" s="207"/>
      <c r="K44" s="208"/>
      <c r="L44" s="208"/>
      <c r="M44" s="208"/>
    </row>
    <row r="45" spans="2:13" s="206" customFormat="1" ht="17.25" customHeight="1" x14ac:dyDescent="0.2">
      <c r="B45" s="208"/>
      <c r="C45" s="208"/>
      <c r="D45" s="208"/>
      <c r="E45" s="208"/>
      <c r="F45" s="208"/>
      <c r="G45" s="208"/>
      <c r="H45" s="254"/>
      <c r="I45" s="207"/>
      <c r="K45" s="208"/>
      <c r="L45" s="208"/>
      <c r="M45" s="208"/>
    </row>
    <row r="46" spans="2:13" s="206" customFormat="1" ht="17.25" customHeight="1" x14ac:dyDescent="0.2">
      <c r="B46" s="208"/>
      <c r="C46" s="208"/>
      <c r="D46" s="208"/>
      <c r="E46" s="208"/>
      <c r="F46" s="208"/>
      <c r="G46" s="208"/>
      <c r="H46" s="254"/>
      <c r="I46" s="207"/>
      <c r="K46" s="208"/>
      <c r="L46" s="208"/>
      <c r="M46" s="208"/>
    </row>
    <row r="47" spans="2:13" ht="17.25" customHeight="1" x14ac:dyDescent="0.2">
      <c r="J47" s="208"/>
    </row>
    <row r="48" spans="2:13" ht="17.25" customHeight="1" x14ac:dyDescent="0.2">
      <c r="J48" s="208"/>
    </row>
    <row r="49" spans="10:10" ht="17.25" customHeight="1" x14ac:dyDescent="0.2">
      <c r="J49" s="208"/>
    </row>
    <row r="50" spans="10:10" ht="17.25" customHeight="1" x14ac:dyDescent="0.2">
      <c r="J50" s="208"/>
    </row>
    <row r="51" spans="10:10" ht="17.25" customHeight="1" x14ac:dyDescent="0.2">
      <c r="J51" s="208"/>
    </row>
  </sheetData>
  <sheetProtection selectLockedCells="1"/>
  <mergeCells count="2">
    <mergeCell ref="E22:F22"/>
    <mergeCell ref="E32:F32"/>
  </mergeCells>
  <printOptions horizontalCentered="1"/>
  <pageMargins left="0.53" right="0.53" top="0.75" bottom="0.75" header="0.3" footer="0.3"/>
  <pageSetup paperSize="9" scale="68" orientation="portrait" r:id="rId1"/>
  <customProperties>
    <customPr name="SSCSheetTrackingNo"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F133"/>
  <sheetViews>
    <sheetView tabSelected="1" topLeftCell="A84" zoomScale="85" zoomScaleNormal="85" workbookViewId="0">
      <selection activeCell="E116" sqref="E116"/>
    </sheetView>
  </sheetViews>
  <sheetFormatPr defaultRowHeight="14.25" x14ac:dyDescent="0.2"/>
  <cols>
    <col min="1" max="1" width="9.140625" style="159"/>
    <col min="2" max="2" width="19.28515625" style="172" customWidth="1"/>
    <col min="3" max="6" width="19.28515625" style="173" customWidth="1"/>
    <col min="7" max="10" width="19.28515625" style="159" customWidth="1"/>
    <col min="11" max="16384" width="9.140625" style="159"/>
  </cols>
  <sheetData>
    <row r="1" spans="2:6" hidden="1" x14ac:dyDescent="0.2"/>
    <row r="2" spans="2:6" hidden="1" x14ac:dyDescent="0.2">
      <c r="B2" s="349"/>
    </row>
    <row r="3" spans="2:6" hidden="1" x14ac:dyDescent="0.2">
      <c r="B3" s="349"/>
    </row>
    <row r="4" spans="2:6" hidden="1" x14ac:dyDescent="0.2">
      <c r="B4" s="349"/>
    </row>
    <row r="5" spans="2:6" hidden="1" x14ac:dyDescent="0.2">
      <c r="B5" s="349"/>
    </row>
    <row r="6" spans="2:6" x14ac:dyDescent="0.2">
      <c r="B6" s="349"/>
    </row>
    <row r="7" spans="2:6" x14ac:dyDescent="0.2">
      <c r="B7" s="349"/>
    </row>
    <row r="8" spans="2:6" x14ac:dyDescent="0.2">
      <c r="B8" s="445"/>
      <c r="C8" s="445"/>
      <c r="D8" s="445"/>
      <c r="E8" s="445"/>
      <c r="F8" s="445"/>
    </row>
    <row r="9" spans="2:6" ht="21" x14ac:dyDescent="0.2">
      <c r="B9" s="468" t="s">
        <v>711</v>
      </c>
      <c r="C9" s="468"/>
      <c r="D9" s="468"/>
      <c r="E9" s="468"/>
      <c r="F9" s="468"/>
    </row>
    <row r="10" spans="2:6" x14ac:dyDescent="0.2">
      <c r="B10" s="465" t="s">
        <v>707</v>
      </c>
      <c r="C10" s="465"/>
      <c r="D10" s="465"/>
      <c r="E10" s="465"/>
      <c r="F10" s="465"/>
    </row>
    <row r="11" spans="2:6" ht="15" x14ac:dyDescent="0.25">
      <c r="B11" s="159"/>
      <c r="C11" s="467">
        <f>+Plaasinligting!E13</f>
        <v>0</v>
      </c>
      <c r="D11" s="467"/>
      <c r="E11" s="467"/>
      <c r="F11" s="159"/>
    </row>
    <row r="12" spans="2:6" x14ac:dyDescent="0.2">
      <c r="B12" s="465" t="s">
        <v>708</v>
      </c>
      <c r="C12" s="465"/>
      <c r="D12" s="465"/>
      <c r="E12" s="465"/>
      <c r="F12" s="465"/>
    </row>
    <row r="13" spans="2:6" x14ac:dyDescent="0.2">
      <c r="B13" s="465" t="s">
        <v>709</v>
      </c>
      <c r="C13" s="465"/>
      <c r="D13" s="465"/>
      <c r="E13" s="465"/>
      <c r="F13" s="465"/>
    </row>
    <row r="14" spans="2:6" ht="15" x14ac:dyDescent="0.2">
      <c r="B14" s="464" t="s">
        <v>252</v>
      </c>
      <c r="C14" s="464"/>
      <c r="D14" s="464"/>
      <c r="E14" s="464"/>
      <c r="F14" s="464"/>
    </row>
    <row r="15" spans="2:6" x14ac:dyDescent="0.2">
      <c r="B15" s="465" t="s">
        <v>253</v>
      </c>
      <c r="C15" s="465"/>
      <c r="D15" s="465"/>
      <c r="E15" s="465"/>
      <c r="F15" s="465"/>
    </row>
    <row r="16" spans="2:6" ht="12.75" customHeight="1" x14ac:dyDescent="0.2">
      <c r="B16" s="465"/>
      <c r="C16" s="465"/>
      <c r="D16" s="465"/>
      <c r="E16" s="465"/>
      <c r="F16" s="465"/>
    </row>
    <row r="17" spans="2:6" hidden="1" x14ac:dyDescent="0.2">
      <c r="B17" s="445"/>
      <c r="C17" s="445"/>
      <c r="D17" s="445"/>
      <c r="E17" s="445"/>
      <c r="F17" s="445"/>
    </row>
    <row r="18" spans="2:6" ht="15" x14ac:dyDescent="0.2">
      <c r="B18" s="455" t="s">
        <v>712</v>
      </c>
      <c r="C18" s="455"/>
      <c r="D18" s="455"/>
      <c r="E18" s="455"/>
      <c r="F18" s="455"/>
    </row>
    <row r="19" spans="2:6" ht="32.25" customHeight="1" x14ac:dyDescent="0.2">
      <c r="B19" s="466" t="s">
        <v>713</v>
      </c>
      <c r="C19" s="466"/>
      <c r="D19" s="466"/>
      <c r="E19" s="466"/>
      <c r="F19" s="466"/>
    </row>
    <row r="20" spans="2:6" ht="33" customHeight="1" x14ac:dyDescent="0.2">
      <c r="B20" s="450" t="s">
        <v>714</v>
      </c>
      <c r="C20" s="450"/>
      <c r="D20" s="450"/>
      <c r="E20" s="450"/>
      <c r="F20" s="450"/>
    </row>
    <row r="21" spans="2:6" ht="33" customHeight="1" x14ac:dyDescent="0.2">
      <c r="B21" s="450" t="s">
        <v>715</v>
      </c>
      <c r="C21" s="450"/>
      <c r="D21" s="450"/>
      <c r="E21" s="450"/>
      <c r="F21" s="450"/>
    </row>
    <row r="22" spans="2:6" ht="49.5" customHeight="1" x14ac:dyDescent="0.2">
      <c r="B22" s="450" t="s">
        <v>716</v>
      </c>
      <c r="C22" s="450"/>
      <c r="D22" s="450"/>
      <c r="E22" s="450"/>
      <c r="F22" s="450"/>
    </row>
    <row r="23" spans="2:6" ht="15" x14ac:dyDescent="0.2">
      <c r="B23" s="463" t="s">
        <v>717</v>
      </c>
      <c r="C23" s="463"/>
      <c r="D23" s="463"/>
      <c r="E23" s="463"/>
      <c r="F23" s="463"/>
    </row>
    <row r="24" spans="2:6" ht="15" x14ac:dyDescent="0.25">
      <c r="B24" s="159"/>
      <c r="C24" s="467">
        <f>+Plaasinligting!E35</f>
        <v>0</v>
      </c>
      <c r="D24" s="467"/>
      <c r="E24" s="467"/>
      <c r="F24" s="159"/>
    </row>
    <row r="25" spans="2:6" ht="30.75" customHeight="1" x14ac:dyDescent="0.2">
      <c r="B25" s="450" t="s">
        <v>718</v>
      </c>
      <c r="C25" s="450"/>
      <c r="D25" s="450"/>
      <c r="E25" s="450"/>
      <c r="F25" s="450"/>
    </row>
    <row r="26" spans="2:6" ht="20.25" customHeight="1" x14ac:dyDescent="0.2">
      <c r="B26" s="463" t="s">
        <v>719</v>
      </c>
      <c r="C26" s="463"/>
      <c r="D26" s="463"/>
      <c r="E26" s="463"/>
      <c r="F26" s="463"/>
    </row>
    <row r="27" spans="2:6" ht="30" customHeight="1" x14ac:dyDescent="0.2">
      <c r="B27" s="450" t="s">
        <v>720</v>
      </c>
      <c r="C27" s="450"/>
      <c r="D27" s="450"/>
      <c r="E27" s="450"/>
      <c r="F27" s="450"/>
    </row>
    <row r="28" spans="2:6" ht="44.25" customHeight="1" x14ac:dyDescent="0.2">
      <c r="B28" s="450" t="s">
        <v>721</v>
      </c>
      <c r="C28" s="450"/>
      <c r="D28" s="450"/>
      <c r="E28" s="450"/>
      <c r="F28" s="450"/>
    </row>
    <row r="29" spans="2:6" ht="45.75" customHeight="1" x14ac:dyDescent="0.2">
      <c r="B29" s="450" t="s">
        <v>722</v>
      </c>
      <c r="C29" s="450"/>
      <c r="D29" s="450"/>
      <c r="E29" s="450"/>
      <c r="F29" s="450"/>
    </row>
    <row r="30" spans="2:6" ht="46.5" customHeight="1" x14ac:dyDescent="0.2">
      <c r="B30" s="450" t="s">
        <v>723</v>
      </c>
      <c r="C30" s="450"/>
      <c r="D30" s="450"/>
      <c r="E30" s="450"/>
      <c r="F30" s="450"/>
    </row>
    <row r="31" spans="2:6" ht="48" customHeight="1" x14ac:dyDescent="0.2">
      <c r="B31" s="450" t="s">
        <v>724</v>
      </c>
      <c r="C31" s="450"/>
      <c r="D31" s="450"/>
      <c r="E31" s="450"/>
      <c r="F31" s="450"/>
    </row>
    <row r="32" spans="2:6" x14ac:dyDescent="0.2">
      <c r="B32" s="445"/>
      <c r="C32" s="445"/>
      <c r="D32" s="445"/>
      <c r="E32" s="445"/>
      <c r="F32" s="445"/>
    </row>
    <row r="33" spans="2:6" ht="15" x14ac:dyDescent="0.2">
      <c r="B33" s="451" t="s">
        <v>725</v>
      </c>
      <c r="C33" s="451"/>
      <c r="D33" s="451"/>
      <c r="E33" s="451"/>
      <c r="F33" s="451"/>
    </row>
    <row r="34" spans="2:6" ht="45.75" customHeight="1" x14ac:dyDescent="0.2">
      <c r="B34" s="450" t="s">
        <v>726</v>
      </c>
      <c r="C34" s="450"/>
      <c r="D34" s="450"/>
      <c r="E34" s="450"/>
      <c r="F34" s="450"/>
    </row>
    <row r="35" spans="2:6" x14ac:dyDescent="0.2">
      <c r="B35" s="445"/>
      <c r="C35" s="445"/>
      <c r="D35" s="445"/>
      <c r="E35" s="445"/>
      <c r="F35" s="445"/>
    </row>
    <row r="36" spans="2:6" ht="15" x14ac:dyDescent="0.2">
      <c r="B36" s="451" t="s">
        <v>727</v>
      </c>
      <c r="C36" s="451"/>
      <c r="D36" s="451"/>
      <c r="E36" s="451"/>
      <c r="F36" s="451"/>
    </row>
    <row r="37" spans="2:6" x14ac:dyDescent="0.2">
      <c r="B37" s="445" t="s">
        <v>728</v>
      </c>
      <c r="C37" s="445"/>
      <c r="D37" s="445"/>
      <c r="E37" s="445"/>
      <c r="F37" s="445"/>
    </row>
    <row r="38" spans="2:6" x14ac:dyDescent="0.2">
      <c r="B38" s="347"/>
      <c r="C38" s="347"/>
      <c r="D38" s="347"/>
      <c r="E38" s="347"/>
      <c r="F38" s="347"/>
    </row>
    <row r="39" spans="2:6" ht="15" x14ac:dyDescent="0.2">
      <c r="B39" s="451" t="s">
        <v>729</v>
      </c>
      <c r="C39" s="451"/>
      <c r="D39" s="451"/>
      <c r="E39" s="451"/>
      <c r="F39" s="451"/>
    </row>
    <row r="40" spans="2:6" x14ac:dyDescent="0.2">
      <c r="B40" s="445" t="s">
        <v>775</v>
      </c>
      <c r="C40" s="445"/>
      <c r="D40" s="445"/>
      <c r="E40" s="445"/>
      <c r="F40" s="445"/>
    </row>
    <row r="41" spans="2:6" ht="15" x14ac:dyDescent="0.2">
      <c r="B41" s="350" t="s">
        <v>572</v>
      </c>
      <c r="C41" s="462">
        <f>+'AgriSafe opsomming'!E22</f>
        <v>0</v>
      </c>
      <c r="D41" s="462"/>
      <c r="E41" s="462"/>
      <c r="F41" s="159" t="s">
        <v>730</v>
      </c>
    </row>
    <row r="42" spans="2:6" x14ac:dyDescent="0.2">
      <c r="B42" s="445"/>
      <c r="C42" s="445"/>
      <c r="D42" s="445"/>
      <c r="E42" s="445"/>
      <c r="F42" s="445"/>
    </row>
    <row r="43" spans="2:6" ht="17.25" x14ac:dyDescent="0.2">
      <c r="B43" s="455" t="s">
        <v>780</v>
      </c>
      <c r="C43" s="455"/>
      <c r="D43" s="455"/>
      <c r="E43" s="455"/>
      <c r="F43" s="455"/>
    </row>
    <row r="44" spans="2:6" ht="16.5" x14ac:dyDescent="0.2">
      <c r="B44" s="445" t="s">
        <v>731</v>
      </c>
      <c r="C44" s="445"/>
      <c r="D44" s="445"/>
      <c r="E44" s="445"/>
      <c r="F44" s="445"/>
    </row>
    <row r="45" spans="2:6" ht="30.75" customHeight="1" x14ac:dyDescent="0.2">
      <c r="B45" s="450" t="s">
        <v>732</v>
      </c>
      <c r="C45" s="450"/>
      <c r="D45" s="450"/>
      <c r="E45" s="450"/>
      <c r="F45" s="450"/>
    </row>
    <row r="46" spans="2:6" ht="30.75" customHeight="1" x14ac:dyDescent="0.2">
      <c r="B46" s="450" t="s">
        <v>733</v>
      </c>
      <c r="C46" s="450"/>
      <c r="D46" s="450"/>
      <c r="E46" s="450"/>
      <c r="F46" s="450"/>
    </row>
    <row r="47" spans="2:6" ht="32.25" customHeight="1" x14ac:dyDescent="0.2">
      <c r="B47" s="450" t="s">
        <v>734</v>
      </c>
      <c r="C47" s="450"/>
      <c r="D47" s="450"/>
      <c r="E47" s="450"/>
      <c r="F47" s="450"/>
    </row>
    <row r="48" spans="2:6" ht="31.5" customHeight="1" x14ac:dyDescent="0.2">
      <c r="B48" s="450" t="s">
        <v>735</v>
      </c>
      <c r="C48" s="450"/>
      <c r="D48" s="450"/>
      <c r="E48" s="450"/>
      <c r="F48" s="450"/>
    </row>
    <row r="49" spans="2:6" ht="66" customHeight="1" x14ac:dyDescent="0.2">
      <c r="B49" s="450" t="s">
        <v>736</v>
      </c>
      <c r="C49" s="450"/>
      <c r="D49" s="450"/>
      <c r="E49" s="450"/>
      <c r="F49" s="450"/>
    </row>
    <row r="50" spans="2:6" ht="45" customHeight="1" x14ac:dyDescent="0.2">
      <c r="B50" s="450" t="s">
        <v>737</v>
      </c>
      <c r="C50" s="450"/>
      <c r="D50" s="450"/>
      <c r="E50" s="450"/>
      <c r="F50" s="450"/>
    </row>
    <row r="51" spans="2:6" ht="46.5" customHeight="1" x14ac:dyDescent="0.2">
      <c r="B51" s="450" t="s">
        <v>738</v>
      </c>
      <c r="C51" s="450"/>
      <c r="D51" s="450"/>
      <c r="E51" s="450"/>
      <c r="F51" s="450"/>
    </row>
    <row r="52" spans="2:6" x14ac:dyDescent="0.2">
      <c r="B52" s="445"/>
      <c r="C52" s="445"/>
      <c r="D52" s="445"/>
      <c r="E52" s="445"/>
      <c r="F52" s="445"/>
    </row>
    <row r="53" spans="2:6" ht="15" x14ac:dyDescent="0.2">
      <c r="B53" s="455" t="s">
        <v>779</v>
      </c>
      <c r="C53" s="455"/>
      <c r="D53" s="455"/>
      <c r="E53" s="455"/>
      <c r="F53" s="455"/>
    </row>
    <row r="54" spans="2:6" ht="64.5" customHeight="1" x14ac:dyDescent="0.2">
      <c r="B54" s="450" t="s">
        <v>739</v>
      </c>
      <c r="C54" s="450"/>
      <c r="D54" s="450"/>
      <c r="E54" s="450"/>
      <c r="F54" s="450"/>
    </row>
    <row r="55" spans="2:6" x14ac:dyDescent="0.2">
      <c r="B55" s="445"/>
      <c r="C55" s="445"/>
      <c r="D55" s="445"/>
      <c r="E55" s="445"/>
      <c r="F55" s="445"/>
    </row>
    <row r="56" spans="2:6" ht="17.25" x14ac:dyDescent="0.2">
      <c r="B56" s="455" t="s">
        <v>778</v>
      </c>
      <c r="C56" s="455"/>
      <c r="D56" s="455"/>
      <c r="E56" s="455"/>
      <c r="F56" s="455"/>
    </row>
    <row r="57" spans="2:6" ht="33.75" customHeight="1" x14ac:dyDescent="0.2">
      <c r="B57" s="450" t="s">
        <v>740</v>
      </c>
      <c r="C57" s="450"/>
      <c r="D57" s="450"/>
      <c r="E57" s="450"/>
      <c r="F57" s="450"/>
    </row>
    <row r="58" spans="2:6" ht="15" customHeight="1" x14ac:dyDescent="0.2">
      <c r="B58" s="459">
        <f>+'AgriSafe opsomming'!F26</f>
        <v>0</v>
      </c>
      <c r="C58" s="460"/>
      <c r="D58" s="461" t="s">
        <v>741</v>
      </c>
      <c r="E58" s="461"/>
      <c r="F58" s="348"/>
    </row>
    <row r="59" spans="2:6" ht="16.5" x14ac:dyDescent="0.2">
      <c r="B59" s="445" t="s">
        <v>742</v>
      </c>
      <c r="C59" s="445"/>
      <c r="D59" s="445"/>
      <c r="E59" s="445"/>
      <c r="F59" s="445"/>
    </row>
    <row r="60" spans="2:6" ht="34.5" customHeight="1" x14ac:dyDescent="0.2">
      <c r="B60" s="450" t="s">
        <v>743</v>
      </c>
      <c r="C60" s="450"/>
      <c r="D60" s="450"/>
      <c r="E60" s="450"/>
      <c r="F60" s="450"/>
    </row>
    <row r="61" spans="2:6" ht="33.75" customHeight="1" x14ac:dyDescent="0.2">
      <c r="B61" s="450" t="s">
        <v>744</v>
      </c>
      <c r="C61" s="450"/>
      <c r="D61" s="450"/>
      <c r="E61" s="450"/>
      <c r="F61" s="450"/>
    </row>
    <row r="62" spans="2:6" ht="68.25" customHeight="1" x14ac:dyDescent="0.2">
      <c r="B62" s="450" t="s">
        <v>745</v>
      </c>
      <c r="C62" s="450"/>
      <c r="D62" s="450"/>
      <c r="E62" s="450"/>
      <c r="F62" s="450"/>
    </row>
    <row r="63" spans="2:6" ht="47.25" customHeight="1" x14ac:dyDescent="0.2">
      <c r="B63" s="450" t="s">
        <v>746</v>
      </c>
      <c r="C63" s="450"/>
      <c r="D63" s="450"/>
      <c r="E63" s="450"/>
      <c r="F63" s="450"/>
    </row>
    <row r="64" spans="2:6" x14ac:dyDescent="0.2">
      <c r="B64" s="445"/>
      <c r="C64" s="445"/>
      <c r="D64" s="445"/>
      <c r="E64" s="445"/>
      <c r="F64" s="445"/>
    </row>
    <row r="65" spans="2:6" ht="15" x14ac:dyDescent="0.2">
      <c r="B65" s="455" t="s">
        <v>777</v>
      </c>
      <c r="C65" s="455"/>
      <c r="D65" s="455"/>
      <c r="E65" s="455"/>
      <c r="F65" s="455"/>
    </row>
    <row r="66" spans="2:6" ht="15" x14ac:dyDescent="0.2">
      <c r="B66" s="445" t="s">
        <v>747</v>
      </c>
      <c r="C66" s="445"/>
      <c r="D66" s="445"/>
      <c r="E66" s="445"/>
      <c r="F66" s="445"/>
    </row>
    <row r="67" spans="2:6" ht="59.25" customHeight="1" x14ac:dyDescent="0.2">
      <c r="B67" s="450" t="s">
        <v>748</v>
      </c>
      <c r="C67" s="450"/>
      <c r="D67" s="450"/>
      <c r="E67" s="450"/>
      <c r="F67" s="450"/>
    </row>
    <row r="68" spans="2:6" ht="22.5" customHeight="1" x14ac:dyDescent="0.2">
      <c r="B68" s="456">
        <f>+Plaasinligting!E13</f>
        <v>0</v>
      </c>
      <c r="C68" s="456"/>
      <c r="E68" s="448">
        <f>+Plaasinligting!E15</f>
        <v>0</v>
      </c>
      <c r="F68" s="448"/>
    </row>
    <row r="69" spans="2:6" ht="4.5" customHeight="1" x14ac:dyDescent="0.2">
      <c r="B69" s="174"/>
      <c r="C69" s="175"/>
      <c r="E69" s="175"/>
      <c r="F69" s="175"/>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hidden="1" customHeight="1" x14ac:dyDescent="0.2"/>
    <row r="76" spans="2:6" ht="9" customHeight="1" x14ac:dyDescent="0.2"/>
    <row r="77" spans="2:6" ht="8.25" customHeight="1" x14ac:dyDescent="0.2">
      <c r="B77" s="457" t="s">
        <v>381</v>
      </c>
      <c r="C77" s="457"/>
      <c r="E77" s="457" t="s">
        <v>289</v>
      </c>
      <c r="F77" s="457"/>
    </row>
    <row r="78" spans="2:6" ht="15.75" customHeight="1" x14ac:dyDescent="0.2">
      <c r="B78" s="457"/>
      <c r="C78" s="457"/>
      <c r="E78" s="457"/>
      <c r="F78" s="457"/>
    </row>
    <row r="79" spans="2:6" x14ac:dyDescent="0.2">
      <c r="B79" s="457"/>
      <c r="C79" s="457"/>
      <c r="D79" s="458"/>
      <c r="E79" s="457"/>
      <c r="F79" s="457"/>
    </row>
    <row r="80" spans="2:6" ht="5.25" customHeight="1" x14ac:dyDescent="0.2">
      <c r="B80" s="457"/>
      <c r="C80" s="457"/>
      <c r="D80" s="458"/>
      <c r="E80" s="457"/>
      <c r="F80" s="457"/>
    </row>
    <row r="81" spans="2:6" ht="10.5" customHeight="1" x14ac:dyDescent="0.2"/>
    <row r="82" spans="2:6" ht="29.25" customHeight="1" x14ac:dyDescent="0.2">
      <c r="B82" s="450" t="s">
        <v>749</v>
      </c>
      <c r="C82" s="450"/>
      <c r="D82" s="450"/>
      <c r="E82" s="450"/>
      <c r="F82" s="450"/>
    </row>
    <row r="83" spans="2:6" ht="43.5" customHeight="1" x14ac:dyDescent="0.2">
      <c r="B83" s="450" t="s">
        <v>750</v>
      </c>
      <c r="C83" s="450"/>
      <c r="D83" s="450"/>
      <c r="E83" s="450"/>
      <c r="F83" s="450"/>
    </row>
    <row r="84" spans="2:6" ht="29.25" customHeight="1" x14ac:dyDescent="0.2">
      <c r="B84" s="450" t="s">
        <v>751</v>
      </c>
      <c r="C84" s="450"/>
      <c r="D84" s="450"/>
      <c r="E84" s="450"/>
      <c r="F84" s="450"/>
    </row>
    <row r="85" spans="2:6" ht="45.75" customHeight="1" x14ac:dyDescent="0.2">
      <c r="B85" s="450" t="s">
        <v>752</v>
      </c>
      <c r="C85" s="450"/>
      <c r="D85" s="450"/>
      <c r="E85" s="450"/>
      <c r="F85" s="450"/>
    </row>
    <row r="86" spans="2:6" ht="14.25" customHeight="1" x14ac:dyDescent="0.2">
      <c r="B86" s="348"/>
      <c r="C86" s="348"/>
      <c r="D86" s="348"/>
      <c r="E86" s="348"/>
      <c r="F86" s="348"/>
    </row>
    <row r="87" spans="2:6" ht="15" x14ac:dyDescent="0.2">
      <c r="B87" s="445" t="s">
        <v>753</v>
      </c>
      <c r="C87" s="445"/>
      <c r="D87" s="445"/>
      <c r="E87" s="445"/>
      <c r="F87" s="445"/>
    </row>
    <row r="88" spans="2:6" x14ac:dyDescent="0.2">
      <c r="B88" s="445" t="s">
        <v>754</v>
      </c>
      <c r="C88" s="445"/>
      <c r="D88" s="445"/>
      <c r="E88" s="445"/>
      <c r="F88" s="445"/>
    </row>
    <row r="89" spans="2:6" ht="15" x14ac:dyDescent="0.2">
      <c r="B89" s="445" t="s">
        <v>755</v>
      </c>
      <c r="C89" s="445"/>
      <c r="D89" s="445"/>
      <c r="E89" s="445"/>
      <c r="F89" s="445"/>
    </row>
    <row r="90" spans="2:6" ht="46.5" customHeight="1" x14ac:dyDescent="0.2">
      <c r="B90" s="450" t="s">
        <v>756</v>
      </c>
      <c r="C90" s="450"/>
      <c r="D90" s="450"/>
      <c r="E90" s="450"/>
      <c r="F90" s="450"/>
    </row>
    <row r="91" spans="2:6" ht="15" x14ac:dyDescent="0.2">
      <c r="B91" s="445" t="s">
        <v>757</v>
      </c>
      <c r="C91" s="445"/>
      <c r="D91" s="445"/>
      <c r="E91" s="445"/>
      <c r="F91" s="445"/>
    </row>
    <row r="92" spans="2:6" x14ac:dyDescent="0.2">
      <c r="B92" s="445" t="s">
        <v>758</v>
      </c>
      <c r="C92" s="445"/>
      <c r="D92" s="445"/>
      <c r="E92" s="445"/>
      <c r="F92" s="445"/>
    </row>
    <row r="93" spans="2:6" ht="15" x14ac:dyDescent="0.2">
      <c r="B93" s="445" t="s">
        <v>759</v>
      </c>
      <c r="C93" s="445"/>
      <c r="D93" s="445"/>
      <c r="E93" s="445"/>
      <c r="F93" s="445"/>
    </row>
    <row r="94" spans="2:6" ht="45.75" customHeight="1" x14ac:dyDescent="0.2">
      <c r="B94" s="450" t="s">
        <v>760</v>
      </c>
      <c r="C94" s="450"/>
      <c r="D94" s="450"/>
      <c r="E94" s="450"/>
      <c r="F94" s="450"/>
    </row>
    <row r="95" spans="2:6" ht="15" x14ac:dyDescent="0.2">
      <c r="B95" s="445" t="s">
        <v>761</v>
      </c>
      <c r="C95" s="445"/>
      <c r="D95" s="445"/>
      <c r="E95" s="445"/>
      <c r="F95" s="445"/>
    </row>
    <row r="96" spans="2:6" ht="28.5" customHeight="1" x14ac:dyDescent="0.2">
      <c r="B96" s="450" t="s">
        <v>762</v>
      </c>
      <c r="C96" s="450"/>
      <c r="D96" s="450"/>
      <c r="E96" s="450"/>
      <c r="F96" s="450"/>
    </row>
    <row r="97" spans="2:6" hidden="1" x14ac:dyDescent="0.2"/>
    <row r="99" spans="2:6" ht="15" x14ac:dyDescent="0.2">
      <c r="B99" s="451" t="s">
        <v>763</v>
      </c>
      <c r="C99" s="451"/>
      <c r="D99" s="451"/>
      <c r="E99" s="451"/>
      <c r="F99" s="451"/>
    </row>
    <row r="100" spans="2:6" ht="21.75" customHeight="1" x14ac:dyDescent="0.2">
      <c r="B100" s="445" t="s">
        <v>764</v>
      </c>
      <c r="C100" s="445"/>
      <c r="D100" s="445"/>
      <c r="E100" s="445"/>
      <c r="F100" s="445"/>
    </row>
    <row r="101" spans="2:6" ht="15" customHeight="1" x14ac:dyDescent="0.2">
      <c r="B101" s="349"/>
      <c r="C101" s="448">
        <f>+Plaasinligting!E13</f>
        <v>0</v>
      </c>
      <c r="D101" s="448"/>
      <c r="E101" s="347"/>
      <c r="F101" s="347"/>
    </row>
    <row r="102" spans="2:6" ht="19.5" customHeight="1" x14ac:dyDescent="0.2">
      <c r="B102" s="445" t="s">
        <v>765</v>
      </c>
      <c r="C102" s="445"/>
      <c r="D102" s="445"/>
      <c r="E102" s="445"/>
      <c r="F102" s="445"/>
    </row>
    <row r="103" spans="2:6" ht="15" customHeight="1" x14ac:dyDescent="0.2">
      <c r="B103" s="349"/>
      <c r="C103" s="452">
        <f>+Plaasinligting!I57</f>
        <v>0</v>
      </c>
      <c r="D103" s="452"/>
      <c r="E103" s="347"/>
      <c r="F103" s="347"/>
    </row>
    <row r="104" spans="2:6" ht="19.5" customHeight="1" x14ac:dyDescent="0.2">
      <c r="B104" s="445" t="s">
        <v>776</v>
      </c>
      <c r="C104" s="445"/>
      <c r="D104" s="445"/>
      <c r="E104" s="445"/>
      <c r="F104" s="445"/>
    </row>
    <row r="105" spans="2:6" ht="10.5" customHeight="1" x14ac:dyDescent="0.2">
      <c r="B105" s="349"/>
      <c r="C105" s="453"/>
      <c r="D105" s="453"/>
      <c r="E105" s="347"/>
      <c r="F105" s="347"/>
    </row>
    <row r="106" spans="2:6" ht="19.5" customHeight="1" x14ac:dyDescent="0.2">
      <c r="B106" s="445" t="s">
        <v>766</v>
      </c>
      <c r="C106" s="445"/>
      <c r="D106" s="445"/>
      <c r="E106" s="445"/>
      <c r="F106" s="445"/>
    </row>
    <row r="107" spans="2:6" ht="15" customHeight="1" x14ac:dyDescent="0.2">
      <c r="B107" s="351" t="s">
        <v>572</v>
      </c>
      <c r="C107" s="454">
        <f>+'AgriSafe opsomming'!E22</f>
        <v>0</v>
      </c>
      <c r="D107" s="454"/>
      <c r="E107" s="347"/>
      <c r="F107" s="347"/>
    </row>
    <row r="108" spans="2:6" ht="19.5" customHeight="1" x14ac:dyDescent="0.2">
      <c r="B108" s="445" t="s">
        <v>767</v>
      </c>
      <c r="C108" s="445"/>
      <c r="D108" s="445"/>
      <c r="E108" s="445"/>
      <c r="F108" s="445"/>
    </row>
    <row r="109" spans="2:6" ht="15" customHeight="1" x14ac:dyDescent="0.2">
      <c r="B109" s="349"/>
      <c r="C109" s="447">
        <f>+'AgriSafe opsomming'!F26</f>
        <v>0</v>
      </c>
      <c r="D109" s="448"/>
      <c r="E109" s="347" t="s">
        <v>768</v>
      </c>
      <c r="F109" s="347"/>
    </row>
    <row r="110" spans="2:6" ht="16.5" customHeight="1" x14ac:dyDescent="0.2">
      <c r="B110" s="445" t="s">
        <v>769</v>
      </c>
      <c r="C110" s="445"/>
      <c r="D110" s="445"/>
      <c r="E110" s="445"/>
      <c r="F110" s="445"/>
    </row>
    <row r="111" spans="2:6" ht="15" customHeight="1" x14ac:dyDescent="0.2">
      <c r="B111" s="163"/>
      <c r="C111" s="446">
        <f>+Plaasinligting!E35</f>
        <v>0</v>
      </c>
      <c r="D111" s="446"/>
      <c r="E111" s="163"/>
      <c r="F111" s="163"/>
    </row>
    <row r="112" spans="2:6" ht="16.5" customHeight="1" x14ac:dyDescent="0.2">
      <c r="B112" s="445" t="s">
        <v>770</v>
      </c>
      <c r="C112" s="445"/>
      <c r="D112" s="445"/>
      <c r="E112" s="445"/>
      <c r="F112" s="445"/>
    </row>
    <row r="113" spans="2:6" ht="15" customHeight="1" x14ac:dyDescent="0.2">
      <c r="B113" s="163"/>
      <c r="C113" s="447">
        <f>+'AgriSafe opsomming'!F24</f>
        <v>0</v>
      </c>
      <c r="D113" s="447"/>
      <c r="E113" s="163"/>
      <c r="F113" s="163"/>
    </row>
    <row r="114" spans="2:6" ht="16.5" customHeight="1" x14ac:dyDescent="0.2">
      <c r="B114" s="349"/>
      <c r="C114" s="347"/>
      <c r="D114" s="347"/>
      <c r="E114" s="347"/>
      <c r="F114" s="347"/>
    </row>
    <row r="115" spans="2:6" ht="16.5" customHeight="1" x14ac:dyDescent="0.2">
      <c r="B115" s="351" t="s">
        <v>771</v>
      </c>
      <c r="C115" s="448"/>
      <c r="D115" s="448"/>
      <c r="E115" s="347"/>
      <c r="F115" s="347"/>
    </row>
    <row r="116" spans="2:6" ht="16.5" customHeight="1" x14ac:dyDescent="0.2">
      <c r="B116" s="351" t="s">
        <v>772</v>
      </c>
      <c r="C116" s="449"/>
      <c r="D116" s="449"/>
      <c r="E116" s="347" t="s">
        <v>677</v>
      </c>
      <c r="F116" s="347"/>
    </row>
    <row r="117" spans="2:6" ht="16.5" customHeight="1" x14ac:dyDescent="0.25">
      <c r="C117" s="166" t="s">
        <v>773</v>
      </c>
    </row>
    <row r="118" spans="2:6" ht="16.5" customHeight="1" x14ac:dyDescent="0.2">
      <c r="B118" s="159"/>
      <c r="C118" s="159"/>
      <c r="D118" s="159"/>
      <c r="E118" s="159"/>
      <c r="F118" s="159"/>
    </row>
    <row r="119" spans="2:6" ht="13.5" hidden="1" customHeight="1" x14ac:dyDescent="0.2">
      <c r="B119" s="269"/>
      <c r="C119" s="443"/>
      <c r="D119" s="443"/>
      <c r="E119" s="270"/>
      <c r="F119" s="159"/>
    </row>
    <row r="120" spans="2:6" ht="13.5" hidden="1" customHeight="1" x14ac:dyDescent="0.2">
      <c r="B120" s="269"/>
      <c r="C120" s="444"/>
      <c r="D120" s="444"/>
      <c r="E120" s="270"/>
      <c r="F120" s="159"/>
    </row>
    <row r="121" spans="2:6" ht="13.5" hidden="1" customHeight="1" x14ac:dyDescent="0.25">
      <c r="B121" s="271"/>
      <c r="C121" s="272"/>
      <c r="D121" s="270"/>
      <c r="E121" s="270"/>
      <c r="F121" s="159"/>
    </row>
    <row r="122" spans="2:6" ht="13.5" hidden="1" customHeight="1" x14ac:dyDescent="0.2">
      <c r="B122" s="273"/>
      <c r="C122" s="273"/>
      <c r="D122" s="273"/>
      <c r="E122" s="273"/>
      <c r="F122" s="159"/>
    </row>
    <row r="123" spans="2:6" ht="13.5" hidden="1" customHeight="1" x14ac:dyDescent="0.2">
      <c r="B123" s="159"/>
      <c r="C123" s="159"/>
      <c r="D123" s="159"/>
      <c r="E123" s="159"/>
      <c r="F123" s="159"/>
    </row>
    <row r="124" spans="2:6" ht="16.5" customHeight="1" x14ac:dyDescent="0.2">
      <c r="B124" s="445" t="s">
        <v>774</v>
      </c>
      <c r="C124" s="445"/>
      <c r="D124" s="445"/>
      <c r="E124" s="445"/>
      <c r="F124" s="445"/>
    </row>
    <row r="125" spans="2:6" ht="10.5" customHeight="1" x14ac:dyDescent="0.2">
      <c r="B125" s="347"/>
      <c r="C125" s="347"/>
      <c r="D125" s="347"/>
      <c r="E125" s="347"/>
      <c r="F125" s="347"/>
    </row>
    <row r="126" spans="2:6" ht="16.5" hidden="1" customHeight="1" x14ac:dyDescent="0.2">
      <c r="B126" s="347"/>
      <c r="C126" s="347"/>
      <c r="D126" s="347"/>
      <c r="E126" s="347"/>
      <c r="F126" s="347"/>
    </row>
    <row r="127" spans="2:6" ht="16.5" hidden="1" customHeight="1" x14ac:dyDescent="0.2">
      <c r="B127" s="347"/>
      <c r="C127" s="347"/>
      <c r="D127" s="347"/>
      <c r="E127" s="347"/>
      <c r="F127" s="347"/>
    </row>
    <row r="128" spans="2:6" ht="16.5" hidden="1" customHeight="1" x14ac:dyDescent="0.2"/>
    <row r="129" spans="1:6" ht="6" customHeight="1" x14ac:dyDescent="0.2">
      <c r="A129" s="180"/>
      <c r="B129" s="181"/>
      <c r="C129" s="182"/>
      <c r="D129" s="182"/>
      <c r="E129" s="182"/>
      <c r="F129" s="182"/>
    </row>
    <row r="130" spans="1:6" ht="16.5" customHeight="1" x14ac:dyDescent="0.2"/>
    <row r="133" spans="1:6" x14ac:dyDescent="0.2">
      <c r="F133" s="239">
        <f>+C101</f>
        <v>0</v>
      </c>
    </row>
  </sheetData>
  <mergeCells count="99">
    <mergeCell ref="B13:F13"/>
    <mergeCell ref="B8:F8"/>
    <mergeCell ref="B9:F9"/>
    <mergeCell ref="B10:F10"/>
    <mergeCell ref="C11:E11"/>
    <mergeCell ref="B12:F12"/>
    <mergeCell ref="B25:F25"/>
    <mergeCell ref="B14:F14"/>
    <mergeCell ref="B15:F15"/>
    <mergeCell ref="B16:F16"/>
    <mergeCell ref="B17:F17"/>
    <mergeCell ref="B18:F18"/>
    <mergeCell ref="B19:F19"/>
    <mergeCell ref="B20:F20"/>
    <mergeCell ref="B21:F21"/>
    <mergeCell ref="B22:F22"/>
    <mergeCell ref="B23:F23"/>
    <mergeCell ref="C24:E24"/>
    <mergeCell ref="B37:F37"/>
    <mergeCell ref="B26:F26"/>
    <mergeCell ref="B27:F27"/>
    <mergeCell ref="B28:F28"/>
    <mergeCell ref="B29:F29"/>
    <mergeCell ref="B30:F30"/>
    <mergeCell ref="B31:F31"/>
    <mergeCell ref="B32:F32"/>
    <mergeCell ref="B33:F33"/>
    <mergeCell ref="B34:F34"/>
    <mergeCell ref="B35:F35"/>
    <mergeCell ref="B36:F36"/>
    <mergeCell ref="B50:F50"/>
    <mergeCell ref="B39:F39"/>
    <mergeCell ref="B40:F40"/>
    <mergeCell ref="C41:E41"/>
    <mergeCell ref="B42:F42"/>
    <mergeCell ref="B43:F43"/>
    <mergeCell ref="B44:F44"/>
    <mergeCell ref="B45:F45"/>
    <mergeCell ref="B46:F46"/>
    <mergeCell ref="B47:F47"/>
    <mergeCell ref="B48:F48"/>
    <mergeCell ref="B49:F49"/>
    <mergeCell ref="B61:F61"/>
    <mergeCell ref="B51:F51"/>
    <mergeCell ref="B52:F52"/>
    <mergeCell ref="B53:F53"/>
    <mergeCell ref="B54:F54"/>
    <mergeCell ref="B55:F55"/>
    <mergeCell ref="B56:F56"/>
    <mergeCell ref="B57:F57"/>
    <mergeCell ref="B58:C58"/>
    <mergeCell ref="D58:E58"/>
    <mergeCell ref="B59:F59"/>
    <mergeCell ref="B60:F60"/>
    <mergeCell ref="B82:F82"/>
    <mergeCell ref="B62:F62"/>
    <mergeCell ref="B63:F63"/>
    <mergeCell ref="B64:F64"/>
    <mergeCell ref="B65:F65"/>
    <mergeCell ref="B66:F66"/>
    <mergeCell ref="B67:F67"/>
    <mergeCell ref="B68:C68"/>
    <mergeCell ref="E68:F68"/>
    <mergeCell ref="B77:C80"/>
    <mergeCell ref="E77:F80"/>
    <mergeCell ref="D79:D80"/>
    <mergeCell ref="B95:F95"/>
    <mergeCell ref="B83:F83"/>
    <mergeCell ref="B84:F84"/>
    <mergeCell ref="B85:F85"/>
    <mergeCell ref="B87:F87"/>
    <mergeCell ref="B88:F88"/>
    <mergeCell ref="B89:F89"/>
    <mergeCell ref="B90:F90"/>
    <mergeCell ref="B91:F91"/>
    <mergeCell ref="B92:F92"/>
    <mergeCell ref="B93:F93"/>
    <mergeCell ref="B94:F94"/>
    <mergeCell ref="C109:D109"/>
    <mergeCell ref="B96:F96"/>
    <mergeCell ref="B99:F99"/>
    <mergeCell ref="B100:F100"/>
    <mergeCell ref="C101:D101"/>
    <mergeCell ref="B102:F102"/>
    <mergeCell ref="C103:D103"/>
    <mergeCell ref="B104:F104"/>
    <mergeCell ref="C105:D105"/>
    <mergeCell ref="B106:F106"/>
    <mergeCell ref="C107:D107"/>
    <mergeCell ref="B108:F108"/>
    <mergeCell ref="C119:D119"/>
    <mergeCell ref="C120:D120"/>
    <mergeCell ref="B124:F124"/>
    <mergeCell ref="B110:F110"/>
    <mergeCell ref="C111:D111"/>
    <mergeCell ref="B112:F112"/>
    <mergeCell ref="C113:D113"/>
    <mergeCell ref="C115:D115"/>
    <mergeCell ref="C116:D116"/>
  </mergeCells>
  <pageMargins left="0.7" right="0.7" top="0.75" bottom="0.75" header="0.3" footer="0.3"/>
  <pageSetup paperSize="9" orientation="portrait" r:id="rId1"/>
  <customProperties>
    <customPr name="SSCSheetTrackingNo" r:id="rId2"/>
  </customPropertie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F133"/>
  <sheetViews>
    <sheetView topLeftCell="A4" zoomScale="85" zoomScaleNormal="85" workbookViewId="0">
      <selection activeCell="A86" sqref="A86:XFD86"/>
    </sheetView>
  </sheetViews>
  <sheetFormatPr defaultRowHeight="14.25" x14ac:dyDescent="0.2"/>
  <cols>
    <col min="1" max="1" width="9.140625" style="159"/>
    <col min="2" max="2" width="19.28515625" style="172" customWidth="1"/>
    <col min="3" max="6" width="19.28515625" style="173" customWidth="1"/>
    <col min="7" max="10" width="19.28515625" style="159" customWidth="1"/>
    <col min="11" max="16384" width="9.140625" style="159"/>
  </cols>
  <sheetData>
    <row r="1" spans="2:6" hidden="1" x14ac:dyDescent="0.2"/>
    <row r="2" spans="2:6" hidden="1" x14ac:dyDescent="0.2">
      <c r="B2" s="170"/>
    </row>
    <row r="3" spans="2:6" hidden="1" x14ac:dyDescent="0.2">
      <c r="B3" s="170"/>
    </row>
    <row r="4" spans="2:6" x14ac:dyDescent="0.2">
      <c r="B4" s="170"/>
    </row>
    <row r="5" spans="2:6" x14ac:dyDescent="0.2">
      <c r="B5" s="170"/>
    </row>
    <row r="6" spans="2:6" ht="10.5" customHeight="1" x14ac:dyDescent="0.2">
      <c r="B6" s="170"/>
    </row>
    <row r="7" spans="2:6" hidden="1" x14ac:dyDescent="0.2">
      <c r="B7" s="170"/>
    </row>
    <row r="8" spans="2:6" hidden="1" x14ac:dyDescent="0.2">
      <c r="B8" s="445"/>
      <c r="C8" s="445"/>
      <c r="D8" s="445"/>
      <c r="E8" s="445"/>
      <c r="F8" s="445"/>
    </row>
    <row r="9" spans="2:6" ht="18" x14ac:dyDescent="0.2">
      <c r="B9" s="468" t="s">
        <v>710</v>
      </c>
      <c r="C9" s="468"/>
      <c r="D9" s="468"/>
      <c r="E9" s="468"/>
      <c r="F9" s="468"/>
    </row>
    <row r="10" spans="2:6" x14ac:dyDescent="0.2">
      <c r="B10" s="465" t="s">
        <v>707</v>
      </c>
      <c r="C10" s="465"/>
      <c r="D10" s="465"/>
      <c r="E10" s="465"/>
      <c r="F10" s="465"/>
    </row>
    <row r="11" spans="2:6" x14ac:dyDescent="0.2">
      <c r="B11" s="159"/>
      <c r="C11" s="377">
        <f>+Plaasinligting!E13</f>
        <v>0</v>
      </c>
      <c r="D11" s="377"/>
      <c r="E11" s="377"/>
      <c r="F11" s="159"/>
    </row>
    <row r="12" spans="2:6" x14ac:dyDescent="0.2">
      <c r="B12" s="465" t="s">
        <v>708</v>
      </c>
      <c r="C12" s="465"/>
      <c r="D12" s="465"/>
      <c r="E12" s="465"/>
      <c r="F12" s="465"/>
    </row>
    <row r="13" spans="2:6" x14ac:dyDescent="0.2">
      <c r="B13" s="465" t="s">
        <v>709</v>
      </c>
      <c r="C13" s="465"/>
      <c r="D13" s="465"/>
      <c r="E13" s="465"/>
      <c r="F13" s="465"/>
    </row>
    <row r="14" spans="2:6" ht="15" x14ac:dyDescent="0.2">
      <c r="B14" s="464" t="s">
        <v>252</v>
      </c>
      <c r="C14" s="464"/>
      <c r="D14" s="464"/>
      <c r="E14" s="464"/>
      <c r="F14" s="464"/>
    </row>
    <row r="15" spans="2:6" x14ac:dyDescent="0.2">
      <c r="B15" s="465" t="s">
        <v>253</v>
      </c>
      <c r="C15" s="465"/>
      <c r="D15" s="465"/>
      <c r="E15" s="465"/>
      <c r="F15" s="465"/>
    </row>
    <row r="16" spans="2:6" ht="10.5" customHeight="1" x14ac:dyDescent="0.2">
      <c r="B16" s="465"/>
      <c r="C16" s="465"/>
      <c r="D16" s="465"/>
      <c r="E16" s="465"/>
      <c r="F16" s="465"/>
    </row>
    <row r="17" spans="2:6" hidden="1" x14ac:dyDescent="0.2">
      <c r="B17" s="445"/>
      <c r="C17" s="445"/>
      <c r="D17" s="445"/>
      <c r="E17" s="445"/>
      <c r="F17" s="445"/>
    </row>
    <row r="18" spans="2:6" ht="15" x14ac:dyDescent="0.2">
      <c r="B18" s="455" t="s">
        <v>542</v>
      </c>
      <c r="C18" s="455"/>
      <c r="D18" s="455"/>
      <c r="E18" s="455"/>
      <c r="F18" s="455"/>
    </row>
    <row r="19" spans="2:6" ht="32.25" customHeight="1" x14ac:dyDescent="0.2">
      <c r="B19" s="466" t="s">
        <v>543</v>
      </c>
      <c r="C19" s="466"/>
      <c r="D19" s="466"/>
      <c r="E19" s="466"/>
      <c r="F19" s="466"/>
    </row>
    <row r="20" spans="2:6" ht="20.25" customHeight="1" x14ac:dyDescent="0.2">
      <c r="B20" s="450" t="s">
        <v>544</v>
      </c>
      <c r="C20" s="450"/>
      <c r="D20" s="450"/>
      <c r="E20" s="450"/>
      <c r="F20" s="450"/>
    </row>
    <row r="21" spans="2:6" ht="33" customHeight="1" x14ac:dyDescent="0.2">
      <c r="B21" s="450" t="s">
        <v>545</v>
      </c>
      <c r="C21" s="450"/>
      <c r="D21" s="450"/>
      <c r="E21" s="450"/>
      <c r="F21" s="450"/>
    </row>
    <row r="22" spans="2:6" ht="49.5" customHeight="1" x14ac:dyDescent="0.2">
      <c r="B22" s="450" t="s">
        <v>546</v>
      </c>
      <c r="C22" s="450"/>
      <c r="D22" s="450"/>
      <c r="E22" s="450"/>
      <c r="F22" s="450"/>
    </row>
    <row r="23" spans="2:6" ht="15" x14ac:dyDescent="0.2">
      <c r="B23" s="463" t="s">
        <v>547</v>
      </c>
      <c r="C23" s="463"/>
      <c r="D23" s="463"/>
      <c r="E23" s="463"/>
      <c r="F23" s="463"/>
    </row>
    <row r="24" spans="2:6" x14ac:dyDescent="0.2">
      <c r="B24" s="159"/>
      <c r="C24" s="377">
        <f>+Plaasinligting!E35</f>
        <v>0</v>
      </c>
      <c r="D24" s="377"/>
      <c r="E24" s="377"/>
      <c r="F24" s="159"/>
    </row>
    <row r="25" spans="2:6" ht="30.75" customHeight="1" x14ac:dyDescent="0.2">
      <c r="B25" s="450" t="s">
        <v>548</v>
      </c>
      <c r="C25" s="450"/>
      <c r="D25" s="450"/>
      <c r="E25" s="450"/>
      <c r="F25" s="450"/>
    </row>
    <row r="26" spans="2:6" ht="16.5" customHeight="1" x14ac:dyDescent="0.2">
      <c r="B26" s="450" t="s">
        <v>549</v>
      </c>
      <c r="C26" s="450"/>
      <c r="D26" s="450"/>
      <c r="E26" s="450"/>
      <c r="F26" s="450"/>
    </row>
    <row r="27" spans="2:6" ht="30" customHeight="1" x14ac:dyDescent="0.2">
      <c r="B27" s="450" t="s">
        <v>550</v>
      </c>
      <c r="C27" s="450"/>
      <c r="D27" s="450"/>
      <c r="E27" s="450"/>
      <c r="F27" s="450"/>
    </row>
    <row r="28" spans="2:6" ht="32.25" customHeight="1" x14ac:dyDescent="0.2">
      <c r="B28" s="450" t="s">
        <v>551</v>
      </c>
      <c r="C28" s="450"/>
      <c r="D28" s="450"/>
      <c r="E28" s="450"/>
      <c r="F28" s="450"/>
    </row>
    <row r="29" spans="2:6" ht="45.75" customHeight="1" x14ac:dyDescent="0.2">
      <c r="B29" s="450" t="s">
        <v>552</v>
      </c>
      <c r="C29" s="450"/>
      <c r="D29" s="450"/>
      <c r="E29" s="450"/>
      <c r="F29" s="450"/>
    </row>
    <row r="30" spans="2:6" ht="33" customHeight="1" x14ac:dyDescent="0.2">
      <c r="B30" s="450" t="s">
        <v>553</v>
      </c>
      <c r="C30" s="450"/>
      <c r="D30" s="450"/>
      <c r="E30" s="450"/>
      <c r="F30" s="450"/>
    </row>
    <row r="31" spans="2:6" ht="48" customHeight="1" x14ac:dyDescent="0.2">
      <c r="B31" s="450" t="s">
        <v>554</v>
      </c>
      <c r="C31" s="450"/>
      <c r="D31" s="450"/>
      <c r="E31" s="450"/>
      <c r="F31" s="450"/>
    </row>
    <row r="32" spans="2:6" ht="10.5" customHeight="1" x14ac:dyDescent="0.2">
      <c r="B32" s="445"/>
      <c r="C32" s="445"/>
      <c r="D32" s="445"/>
      <c r="E32" s="445"/>
      <c r="F32" s="445"/>
    </row>
    <row r="33" spans="2:6" ht="15" x14ac:dyDescent="0.2">
      <c r="B33" s="451" t="s">
        <v>555</v>
      </c>
      <c r="C33" s="451"/>
      <c r="D33" s="451"/>
      <c r="E33" s="451"/>
      <c r="F33" s="451"/>
    </row>
    <row r="34" spans="2:6" ht="34.5" customHeight="1" x14ac:dyDescent="0.2">
      <c r="B34" s="450" t="s">
        <v>556</v>
      </c>
      <c r="C34" s="450"/>
      <c r="D34" s="450"/>
      <c r="E34" s="450"/>
      <c r="F34" s="450"/>
    </row>
    <row r="35" spans="2:6" ht="10.5" customHeight="1" x14ac:dyDescent="0.2">
      <c r="B35" s="445"/>
      <c r="C35" s="445"/>
      <c r="D35" s="445"/>
      <c r="E35" s="445"/>
      <c r="F35" s="445"/>
    </row>
    <row r="36" spans="2:6" ht="15" x14ac:dyDescent="0.2">
      <c r="B36" s="455" t="s">
        <v>559</v>
      </c>
      <c r="C36" s="455"/>
      <c r="D36" s="455"/>
      <c r="E36" s="455"/>
      <c r="F36" s="455"/>
    </row>
    <row r="37" spans="2:6" x14ac:dyDescent="0.2">
      <c r="B37" s="445" t="s">
        <v>557</v>
      </c>
      <c r="C37" s="445"/>
      <c r="D37" s="445"/>
      <c r="E37" s="445"/>
      <c r="F37" s="445"/>
    </row>
    <row r="38" spans="2:6" ht="10.5" customHeight="1" x14ac:dyDescent="0.2">
      <c r="B38" s="169"/>
      <c r="C38" s="169"/>
      <c r="D38" s="169"/>
      <c r="E38" s="169"/>
      <c r="F38" s="169"/>
    </row>
    <row r="39" spans="2:6" ht="15" x14ac:dyDescent="0.2">
      <c r="B39" s="451" t="s">
        <v>558</v>
      </c>
      <c r="C39" s="451"/>
      <c r="D39" s="451"/>
      <c r="E39" s="451"/>
      <c r="F39" s="451"/>
    </row>
    <row r="40" spans="2:6" x14ac:dyDescent="0.2">
      <c r="B40" s="445" t="s">
        <v>636</v>
      </c>
      <c r="C40" s="445"/>
      <c r="D40" s="445"/>
      <c r="E40" s="445"/>
      <c r="F40" s="445"/>
    </row>
    <row r="41" spans="2:6" x14ac:dyDescent="0.2">
      <c r="B41" s="274" t="s">
        <v>572</v>
      </c>
      <c r="C41" s="470">
        <f>+'AgriSafe opsomming'!E22</f>
        <v>0</v>
      </c>
      <c r="D41" s="470"/>
      <c r="E41" s="470"/>
      <c r="F41" s="159"/>
    </row>
    <row r="42" spans="2:6" ht="10.5" customHeight="1" x14ac:dyDescent="0.2">
      <c r="B42" s="445"/>
      <c r="C42" s="445"/>
      <c r="D42" s="445"/>
      <c r="E42" s="445"/>
      <c r="F42" s="445"/>
    </row>
    <row r="43" spans="2:6" ht="17.25" x14ac:dyDescent="0.2">
      <c r="B43" s="451" t="s">
        <v>560</v>
      </c>
      <c r="C43" s="451"/>
      <c r="D43" s="451"/>
      <c r="E43" s="451"/>
      <c r="F43" s="451"/>
    </row>
    <row r="44" spans="2:6" ht="16.5" x14ac:dyDescent="0.2">
      <c r="B44" s="445" t="s">
        <v>561</v>
      </c>
      <c r="C44" s="445"/>
      <c r="D44" s="445"/>
      <c r="E44" s="445"/>
      <c r="F44" s="445"/>
    </row>
    <row r="45" spans="2:6" ht="15.75" customHeight="1" x14ac:dyDescent="0.2">
      <c r="B45" s="450" t="s">
        <v>562</v>
      </c>
      <c r="C45" s="450"/>
      <c r="D45" s="450"/>
      <c r="E45" s="450"/>
      <c r="F45" s="450"/>
    </row>
    <row r="46" spans="2:6" ht="30.75" customHeight="1" x14ac:dyDescent="0.2">
      <c r="B46" s="450" t="s">
        <v>563</v>
      </c>
      <c r="C46" s="450"/>
      <c r="D46" s="450"/>
      <c r="E46" s="450"/>
      <c r="F46" s="450"/>
    </row>
    <row r="47" spans="2:6" ht="32.25" customHeight="1" x14ac:dyDescent="0.2">
      <c r="B47" s="450" t="s">
        <v>564</v>
      </c>
      <c r="C47" s="450"/>
      <c r="D47" s="450"/>
      <c r="E47" s="450"/>
      <c r="F47" s="450"/>
    </row>
    <row r="48" spans="2:6" ht="31.5" customHeight="1" x14ac:dyDescent="0.2">
      <c r="B48" s="450" t="s">
        <v>565</v>
      </c>
      <c r="C48" s="450"/>
      <c r="D48" s="450"/>
      <c r="E48" s="450"/>
      <c r="F48" s="450"/>
    </row>
    <row r="49" spans="2:6" ht="66" customHeight="1" x14ac:dyDescent="0.2">
      <c r="B49" s="466" t="s">
        <v>566</v>
      </c>
      <c r="C49" s="466"/>
      <c r="D49" s="466"/>
      <c r="E49" s="466"/>
      <c r="F49" s="466"/>
    </row>
    <row r="50" spans="2:6" ht="45" customHeight="1" x14ac:dyDescent="0.2">
      <c r="B50" s="466" t="s">
        <v>567</v>
      </c>
      <c r="C50" s="466"/>
      <c r="D50" s="466"/>
      <c r="E50" s="466"/>
      <c r="F50" s="466"/>
    </row>
    <row r="51" spans="2:6" ht="46.5" customHeight="1" x14ac:dyDescent="0.2">
      <c r="B51" s="466" t="s">
        <v>568</v>
      </c>
      <c r="C51" s="466"/>
      <c r="D51" s="466"/>
      <c r="E51" s="466"/>
      <c r="F51" s="466"/>
    </row>
    <row r="52" spans="2:6" ht="10.5" customHeight="1" x14ac:dyDescent="0.2">
      <c r="B52" s="445"/>
      <c r="C52" s="445"/>
      <c r="D52" s="445"/>
      <c r="E52" s="445"/>
      <c r="F52" s="445"/>
    </row>
    <row r="53" spans="2:6" ht="15" x14ac:dyDescent="0.2">
      <c r="B53" s="455" t="s">
        <v>569</v>
      </c>
      <c r="C53" s="455"/>
      <c r="D53" s="455"/>
      <c r="E53" s="455"/>
      <c r="F53" s="455"/>
    </row>
    <row r="54" spans="2:6" ht="64.5" customHeight="1" x14ac:dyDescent="0.2">
      <c r="B54" s="450" t="s">
        <v>570</v>
      </c>
      <c r="C54" s="450"/>
      <c r="D54" s="450"/>
      <c r="E54" s="450"/>
      <c r="F54" s="450"/>
    </row>
    <row r="55" spans="2:6" ht="10.5" customHeight="1" x14ac:dyDescent="0.2">
      <c r="B55" s="445"/>
      <c r="C55" s="445"/>
      <c r="D55" s="445"/>
      <c r="E55" s="445"/>
      <c r="F55" s="445"/>
    </row>
    <row r="56" spans="2:6" ht="17.25" x14ac:dyDescent="0.2">
      <c r="B56" s="451" t="s">
        <v>571</v>
      </c>
      <c r="C56" s="451"/>
      <c r="D56" s="451"/>
      <c r="E56" s="451"/>
      <c r="F56" s="451"/>
    </row>
    <row r="57" spans="2:6" ht="20.25" customHeight="1" x14ac:dyDescent="0.2">
      <c r="B57" s="450" t="s">
        <v>573</v>
      </c>
      <c r="C57" s="450"/>
      <c r="D57" s="450"/>
      <c r="E57" s="450"/>
      <c r="F57" s="450"/>
    </row>
    <row r="58" spans="2:6" ht="14.25" customHeight="1" x14ac:dyDescent="0.2">
      <c r="B58" s="471">
        <f>+'AgriSafe opsomming'!F26</f>
        <v>0</v>
      </c>
      <c r="C58" s="472"/>
      <c r="D58" s="461" t="s">
        <v>574</v>
      </c>
      <c r="E58" s="461"/>
      <c r="F58" s="171"/>
    </row>
    <row r="59" spans="2:6" ht="14.25" customHeight="1" x14ac:dyDescent="0.2">
      <c r="B59" s="450" t="s">
        <v>575</v>
      </c>
      <c r="C59" s="450"/>
      <c r="D59" s="450"/>
      <c r="E59" s="450"/>
      <c r="F59" s="450"/>
    </row>
    <row r="60" spans="2:6" ht="19.5" customHeight="1" x14ac:dyDescent="0.2">
      <c r="B60" s="469" t="s">
        <v>576</v>
      </c>
      <c r="C60" s="469"/>
      <c r="D60" s="469"/>
      <c r="E60" s="469"/>
      <c r="F60" s="469"/>
    </row>
    <row r="61" spans="2:6" ht="33.75" customHeight="1" x14ac:dyDescent="0.2">
      <c r="B61" s="450" t="s">
        <v>577</v>
      </c>
      <c r="C61" s="450"/>
      <c r="D61" s="450"/>
      <c r="E61" s="450"/>
      <c r="F61" s="450"/>
    </row>
    <row r="62" spans="2:6" ht="48" customHeight="1" x14ac:dyDescent="0.2">
      <c r="B62" s="450" t="s">
        <v>578</v>
      </c>
      <c r="C62" s="450"/>
      <c r="D62" s="450"/>
      <c r="E62" s="450"/>
      <c r="F62" s="450"/>
    </row>
    <row r="63" spans="2:6" ht="30.75" customHeight="1" x14ac:dyDescent="0.2">
      <c r="B63" s="450" t="s">
        <v>579</v>
      </c>
      <c r="C63" s="450"/>
      <c r="D63" s="450"/>
      <c r="E63" s="450"/>
      <c r="F63" s="450"/>
    </row>
    <row r="64" spans="2:6" ht="10.5" customHeight="1" x14ac:dyDescent="0.2">
      <c r="B64" s="445"/>
      <c r="C64" s="445"/>
      <c r="D64" s="445"/>
      <c r="E64" s="445"/>
      <c r="F64" s="445"/>
    </row>
    <row r="65" spans="2:6" ht="15" x14ac:dyDescent="0.2">
      <c r="B65" s="451" t="s">
        <v>580</v>
      </c>
      <c r="C65" s="451"/>
      <c r="D65" s="451"/>
      <c r="E65" s="451"/>
      <c r="F65" s="451"/>
    </row>
    <row r="66" spans="2:6" ht="15" x14ac:dyDescent="0.2">
      <c r="B66" s="382" t="s">
        <v>581</v>
      </c>
      <c r="C66" s="382"/>
      <c r="D66" s="382"/>
      <c r="E66" s="382"/>
      <c r="F66" s="382"/>
    </row>
    <row r="67" spans="2:6" ht="48.75" customHeight="1" x14ac:dyDescent="0.2">
      <c r="B67" s="450" t="s">
        <v>582</v>
      </c>
      <c r="C67" s="450"/>
      <c r="D67" s="450"/>
      <c r="E67" s="450"/>
      <c r="F67" s="450"/>
    </row>
    <row r="68" spans="2:6" ht="22.5" customHeight="1" x14ac:dyDescent="0.2">
      <c r="B68" s="456">
        <f>+Plaasinligting!E13</f>
        <v>0</v>
      </c>
      <c r="C68" s="456"/>
      <c r="E68" s="448">
        <f>+Plaasinligting!E15</f>
        <v>0</v>
      </c>
      <c r="F68" s="448"/>
    </row>
    <row r="69" spans="2:6" ht="4.5" customHeight="1" x14ac:dyDescent="0.2">
      <c r="B69" s="174"/>
      <c r="C69" s="175"/>
      <c r="E69" s="175"/>
      <c r="F69" s="175"/>
    </row>
    <row r="70" spans="2:6" ht="37.5" hidden="1" customHeight="1" x14ac:dyDescent="0.2"/>
    <row r="71" spans="2:6" ht="4.5" hidden="1" customHeight="1" x14ac:dyDescent="0.2"/>
    <row r="72" spans="2:6" ht="42" hidden="1" customHeight="1" x14ac:dyDescent="0.2"/>
    <row r="73" spans="2:6" ht="4.5" hidden="1" customHeight="1" x14ac:dyDescent="0.2"/>
    <row r="74" spans="2:6" ht="45.75" hidden="1" customHeight="1" x14ac:dyDescent="0.2"/>
    <row r="75" spans="2:6" ht="4.5" hidden="1" customHeight="1" x14ac:dyDescent="0.2"/>
    <row r="76" spans="2:6" ht="10.5" customHeight="1" x14ac:dyDescent="0.2"/>
    <row r="77" spans="2:6" ht="12" customHeight="1" x14ac:dyDescent="0.2">
      <c r="B77" s="457" t="s">
        <v>381</v>
      </c>
      <c r="C77" s="457"/>
      <c r="E77" s="457" t="s">
        <v>289</v>
      </c>
      <c r="F77" s="457"/>
    </row>
    <row r="78" spans="2:6" ht="9" customHeight="1" x14ac:dyDescent="0.2">
      <c r="B78" s="457"/>
      <c r="C78" s="457"/>
      <c r="E78" s="457"/>
      <c r="F78" s="457"/>
    </row>
    <row r="79" spans="2:6" ht="11.25" customHeight="1" x14ac:dyDescent="0.2">
      <c r="B79" s="457"/>
      <c r="C79" s="457"/>
      <c r="D79" s="458"/>
      <c r="E79" s="457"/>
      <c r="F79" s="457"/>
    </row>
    <row r="80" spans="2:6" ht="11.25" customHeight="1" x14ac:dyDescent="0.2">
      <c r="B80" s="457"/>
      <c r="C80" s="457"/>
      <c r="D80" s="458"/>
      <c r="E80" s="457"/>
      <c r="F80" s="457"/>
    </row>
    <row r="81" spans="2:6" ht="12" customHeight="1" x14ac:dyDescent="0.2"/>
    <row r="82" spans="2:6" ht="17.25" customHeight="1" x14ac:dyDescent="0.2">
      <c r="B82" s="450" t="s">
        <v>583</v>
      </c>
      <c r="C82" s="450"/>
      <c r="D82" s="450"/>
      <c r="E82" s="450"/>
      <c r="F82" s="450"/>
    </row>
    <row r="83" spans="2:6" ht="43.5" customHeight="1" x14ac:dyDescent="0.2">
      <c r="B83" s="450" t="s">
        <v>584</v>
      </c>
      <c r="C83" s="450"/>
      <c r="D83" s="450"/>
      <c r="E83" s="450"/>
      <c r="F83" s="450"/>
    </row>
    <row r="84" spans="2:6" ht="29.25" customHeight="1" x14ac:dyDescent="0.2">
      <c r="B84" s="450" t="s">
        <v>585</v>
      </c>
      <c r="C84" s="450"/>
      <c r="D84" s="450"/>
      <c r="E84" s="450"/>
      <c r="F84" s="450"/>
    </row>
    <row r="85" spans="2:6" ht="45.75" customHeight="1" x14ac:dyDescent="0.2">
      <c r="B85" s="450" t="s">
        <v>586</v>
      </c>
      <c r="C85" s="450"/>
      <c r="D85" s="450"/>
      <c r="E85" s="450"/>
      <c r="F85" s="450"/>
    </row>
    <row r="86" spans="2:6" ht="11.25" customHeight="1" x14ac:dyDescent="0.2">
      <c r="B86" s="171"/>
      <c r="C86" s="171"/>
      <c r="D86" s="171"/>
      <c r="E86" s="171"/>
      <c r="F86" s="171"/>
    </row>
    <row r="87" spans="2:6" ht="15" x14ac:dyDescent="0.2">
      <c r="B87" s="445" t="s">
        <v>587</v>
      </c>
      <c r="C87" s="445"/>
      <c r="D87" s="445"/>
      <c r="E87" s="445"/>
      <c r="F87" s="445"/>
    </row>
    <row r="88" spans="2:6" x14ac:dyDescent="0.2">
      <c r="B88" s="445" t="s">
        <v>588</v>
      </c>
      <c r="C88" s="445"/>
      <c r="D88" s="445"/>
      <c r="E88" s="445"/>
      <c r="F88" s="445"/>
    </row>
    <row r="89" spans="2:6" ht="15" x14ac:dyDescent="0.2">
      <c r="B89" s="445" t="s">
        <v>589</v>
      </c>
      <c r="C89" s="445"/>
      <c r="D89" s="445"/>
      <c r="E89" s="445"/>
      <c r="F89" s="445"/>
    </row>
    <row r="90" spans="2:6" ht="46.5" customHeight="1" x14ac:dyDescent="0.2">
      <c r="B90" s="450" t="s">
        <v>590</v>
      </c>
      <c r="C90" s="450"/>
      <c r="D90" s="450"/>
      <c r="E90" s="450"/>
      <c r="F90" s="450"/>
    </row>
    <row r="91" spans="2:6" ht="15" x14ac:dyDescent="0.2">
      <c r="B91" s="382" t="s">
        <v>591</v>
      </c>
      <c r="C91" s="382"/>
      <c r="D91" s="382"/>
      <c r="E91" s="382"/>
      <c r="F91" s="382"/>
    </row>
    <row r="92" spans="2:6" x14ac:dyDescent="0.2">
      <c r="B92" s="450" t="s">
        <v>634</v>
      </c>
      <c r="C92" s="450"/>
      <c r="D92" s="450"/>
      <c r="E92" s="450"/>
      <c r="F92" s="450"/>
    </row>
    <row r="93" spans="2:6" ht="15" x14ac:dyDescent="0.2">
      <c r="B93" s="382" t="s">
        <v>592</v>
      </c>
      <c r="C93" s="382"/>
      <c r="D93" s="382"/>
      <c r="E93" s="382"/>
      <c r="F93" s="382"/>
    </row>
    <row r="94" spans="2:6" ht="29.25" customHeight="1" x14ac:dyDescent="0.2">
      <c r="B94" s="450" t="s">
        <v>593</v>
      </c>
      <c r="C94" s="450"/>
      <c r="D94" s="450"/>
      <c r="E94" s="450"/>
      <c r="F94" s="450"/>
    </row>
    <row r="95" spans="2:6" ht="15" x14ac:dyDescent="0.2">
      <c r="B95" s="382" t="s">
        <v>594</v>
      </c>
      <c r="C95" s="382"/>
      <c r="D95" s="382"/>
      <c r="E95" s="382"/>
      <c r="F95" s="382"/>
    </row>
    <row r="96" spans="2:6" ht="18.75" customHeight="1" x14ac:dyDescent="0.2">
      <c r="B96" s="450" t="s">
        <v>595</v>
      </c>
      <c r="C96" s="450"/>
      <c r="D96" s="450"/>
      <c r="E96" s="450"/>
      <c r="F96" s="450"/>
    </row>
    <row r="97" spans="2:6" hidden="1" x14ac:dyDescent="0.2"/>
    <row r="98" spans="2:6" ht="10.5" customHeight="1" x14ac:dyDescent="0.2"/>
    <row r="99" spans="2:6" ht="15" x14ac:dyDescent="0.2">
      <c r="B99" s="455" t="s">
        <v>596</v>
      </c>
      <c r="C99" s="455"/>
      <c r="D99" s="455"/>
      <c r="E99" s="455"/>
      <c r="F99" s="455"/>
    </row>
    <row r="100" spans="2:6" ht="21.75" customHeight="1" x14ac:dyDescent="0.2">
      <c r="B100" s="445" t="s">
        <v>597</v>
      </c>
      <c r="C100" s="445"/>
      <c r="D100" s="445"/>
      <c r="E100" s="445"/>
      <c r="F100" s="445"/>
    </row>
    <row r="101" spans="2:6" ht="15" customHeight="1" x14ac:dyDescent="0.2">
      <c r="C101" s="448">
        <f>+Plaasinligting!E13</f>
        <v>0</v>
      </c>
      <c r="D101" s="448"/>
    </row>
    <row r="102" spans="2:6" ht="19.5" customHeight="1" x14ac:dyDescent="0.2">
      <c r="B102" s="445" t="s">
        <v>598</v>
      </c>
      <c r="C102" s="445"/>
      <c r="D102" s="445"/>
      <c r="E102" s="445"/>
      <c r="F102" s="445"/>
    </row>
    <row r="103" spans="2:6" ht="15" customHeight="1" x14ac:dyDescent="0.2">
      <c r="C103" s="449">
        <f>+Plaasinligting!I57</f>
        <v>0</v>
      </c>
      <c r="D103" s="449"/>
    </row>
    <row r="104" spans="2:6" ht="23.25" customHeight="1" x14ac:dyDescent="0.2">
      <c r="B104" s="445" t="s">
        <v>635</v>
      </c>
      <c r="C104" s="445"/>
      <c r="D104" s="445"/>
      <c r="E104" s="445"/>
      <c r="F104" s="445"/>
    </row>
    <row r="105" spans="2:6" ht="10.5" customHeight="1" x14ac:dyDescent="0.2">
      <c r="C105" s="444"/>
      <c r="D105" s="444"/>
    </row>
    <row r="106" spans="2:6" ht="19.5" customHeight="1" x14ac:dyDescent="0.2">
      <c r="B106" s="445" t="s">
        <v>599</v>
      </c>
      <c r="C106" s="445"/>
      <c r="D106" s="445"/>
      <c r="E106" s="445"/>
      <c r="F106" s="445"/>
    </row>
    <row r="107" spans="2:6" ht="15" customHeight="1" x14ac:dyDescent="0.2">
      <c r="B107" s="176" t="s">
        <v>572</v>
      </c>
      <c r="C107" s="454">
        <f>+'AgriSafe opsomming'!E22</f>
        <v>0</v>
      </c>
      <c r="D107" s="454"/>
    </row>
    <row r="108" spans="2:6" ht="19.5" customHeight="1" x14ac:dyDescent="0.2">
      <c r="B108" s="445" t="s">
        <v>600</v>
      </c>
      <c r="C108" s="445"/>
      <c r="D108" s="445"/>
      <c r="E108" s="445"/>
      <c r="F108" s="445"/>
    </row>
    <row r="109" spans="2:6" ht="15" customHeight="1" x14ac:dyDescent="0.2">
      <c r="C109" s="447">
        <f>+'AgriSafe opsomming'!F26</f>
        <v>0</v>
      </c>
      <c r="D109" s="448"/>
      <c r="E109" s="173" t="s">
        <v>574</v>
      </c>
    </row>
    <row r="110" spans="2:6" ht="16.5" customHeight="1" x14ac:dyDescent="0.2">
      <c r="B110" s="445" t="s">
        <v>601</v>
      </c>
      <c r="C110" s="445"/>
      <c r="D110" s="445"/>
      <c r="E110" s="445"/>
      <c r="F110" s="445"/>
    </row>
    <row r="111" spans="2:6" ht="15" customHeight="1" x14ac:dyDescent="0.2">
      <c r="B111" s="159"/>
      <c r="C111" s="446">
        <f>+Plaasinligting!E35</f>
        <v>0</v>
      </c>
      <c r="D111" s="446"/>
      <c r="E111" s="159"/>
      <c r="F111" s="159"/>
    </row>
    <row r="112" spans="2:6" ht="16.5" customHeight="1" x14ac:dyDescent="0.2">
      <c r="B112" s="445" t="s">
        <v>602</v>
      </c>
      <c r="C112" s="445"/>
      <c r="D112" s="445"/>
      <c r="E112" s="445"/>
      <c r="F112" s="445"/>
    </row>
    <row r="113" spans="2:6" ht="15" customHeight="1" x14ac:dyDescent="0.2">
      <c r="B113" s="159"/>
      <c r="C113" s="447">
        <f>+'AgriSafe opsomming'!F24</f>
        <v>0</v>
      </c>
      <c r="D113" s="447"/>
      <c r="E113" s="159"/>
      <c r="F113" s="159"/>
    </row>
    <row r="114" spans="2:6" ht="16.5" customHeight="1" x14ac:dyDescent="0.2"/>
    <row r="115" spans="2:6" ht="16.5" customHeight="1" x14ac:dyDescent="0.2">
      <c r="B115" s="176" t="s">
        <v>603</v>
      </c>
      <c r="C115" s="448"/>
      <c r="D115" s="448"/>
    </row>
    <row r="116" spans="2:6" ht="16.5" customHeight="1" x14ac:dyDescent="0.2">
      <c r="B116" s="176" t="s">
        <v>604</v>
      </c>
      <c r="C116" s="449"/>
      <c r="D116" s="449"/>
      <c r="E116" s="173">
        <v>2013</v>
      </c>
    </row>
    <row r="117" spans="2:6" ht="16.5" customHeight="1" x14ac:dyDescent="0.25">
      <c r="C117" s="166" t="s">
        <v>607</v>
      </c>
    </row>
    <row r="118" spans="2:6" ht="10.5" customHeight="1" x14ac:dyDescent="0.2">
      <c r="B118" s="159"/>
      <c r="C118" s="159"/>
      <c r="D118" s="159"/>
      <c r="E118" s="159"/>
      <c r="F118" s="159"/>
    </row>
    <row r="119" spans="2:6" ht="16.5" hidden="1" customHeight="1" x14ac:dyDescent="0.2">
      <c r="B119" s="269"/>
      <c r="C119" s="443"/>
      <c r="D119" s="443"/>
      <c r="E119" s="270"/>
      <c r="F119" s="159"/>
    </row>
    <row r="120" spans="2:6" ht="16.5" hidden="1" customHeight="1" x14ac:dyDescent="0.2">
      <c r="B120" s="269"/>
      <c r="C120" s="444"/>
      <c r="D120" s="444"/>
      <c r="E120" s="270"/>
      <c r="F120" s="159"/>
    </row>
    <row r="121" spans="2:6" ht="16.5" hidden="1" customHeight="1" x14ac:dyDescent="0.25">
      <c r="B121" s="271"/>
      <c r="C121" s="272"/>
      <c r="D121" s="270"/>
      <c r="E121" s="270"/>
      <c r="F121" s="159"/>
    </row>
    <row r="122" spans="2:6" ht="16.5" hidden="1" customHeight="1" x14ac:dyDescent="0.2">
      <c r="B122" s="273"/>
      <c r="C122" s="273"/>
      <c r="D122" s="273"/>
      <c r="E122" s="273"/>
      <c r="F122" s="159"/>
    </row>
    <row r="123" spans="2:6" ht="16.5" hidden="1" customHeight="1" x14ac:dyDescent="0.2">
      <c r="B123" s="159"/>
      <c r="C123" s="159"/>
      <c r="D123" s="159"/>
      <c r="E123" s="159"/>
      <c r="F123" s="159"/>
    </row>
    <row r="124" spans="2:6" ht="16.5" customHeight="1" x14ac:dyDescent="0.2">
      <c r="B124" s="445" t="s">
        <v>605</v>
      </c>
      <c r="C124" s="445"/>
      <c r="D124" s="445"/>
      <c r="E124" s="445"/>
      <c r="F124" s="445"/>
    </row>
    <row r="125" spans="2:6" ht="16.5" hidden="1" customHeight="1" x14ac:dyDescent="0.2">
      <c r="B125" s="247"/>
      <c r="C125" s="247"/>
      <c r="D125" s="247"/>
      <c r="E125" s="247"/>
      <c r="F125" s="247"/>
    </row>
    <row r="126" spans="2:6" ht="16.5" hidden="1" customHeight="1" x14ac:dyDescent="0.2">
      <c r="B126" s="247"/>
      <c r="C126" s="247"/>
      <c r="D126" s="247"/>
      <c r="E126" s="247"/>
      <c r="F126" s="247"/>
    </row>
    <row r="127" spans="2:6" ht="16.5" hidden="1" customHeight="1" x14ac:dyDescent="0.2">
      <c r="B127" s="247"/>
      <c r="C127" s="247"/>
      <c r="D127" s="247"/>
      <c r="E127" s="247"/>
      <c r="F127" s="247"/>
    </row>
    <row r="128" spans="2:6" ht="10.5" customHeight="1" x14ac:dyDescent="0.2"/>
    <row r="129" spans="1:6" ht="6" customHeight="1" x14ac:dyDescent="0.2">
      <c r="A129" s="180"/>
      <c r="B129" s="181"/>
      <c r="C129" s="182"/>
      <c r="D129" s="182"/>
      <c r="E129" s="182"/>
      <c r="F129" s="182"/>
    </row>
    <row r="130" spans="1:6" ht="16.5" customHeight="1" x14ac:dyDescent="0.2"/>
    <row r="133" spans="1:6" x14ac:dyDescent="0.2">
      <c r="F133" s="239">
        <f>+C101</f>
        <v>0</v>
      </c>
    </row>
  </sheetData>
  <mergeCells count="99">
    <mergeCell ref="B110:F110"/>
    <mergeCell ref="C111:D111"/>
    <mergeCell ref="B112:F112"/>
    <mergeCell ref="C113:D113"/>
    <mergeCell ref="D79:D80"/>
    <mergeCell ref="B92:F92"/>
    <mergeCell ref="B82:F82"/>
    <mergeCell ref="B83:F83"/>
    <mergeCell ref="B84:F84"/>
    <mergeCell ref="B85:F85"/>
    <mergeCell ref="B87:F87"/>
    <mergeCell ref="B88:F88"/>
    <mergeCell ref="C120:D120"/>
    <mergeCell ref="C115:D115"/>
    <mergeCell ref="C119:D119"/>
    <mergeCell ref="B68:C68"/>
    <mergeCell ref="E68:F68"/>
    <mergeCell ref="B77:C80"/>
    <mergeCell ref="C101:D101"/>
    <mergeCell ref="C103:D103"/>
    <mergeCell ref="C105:D105"/>
    <mergeCell ref="C107:D107"/>
    <mergeCell ref="C109:D109"/>
    <mergeCell ref="B99:F99"/>
    <mergeCell ref="B100:F100"/>
    <mergeCell ref="B89:F89"/>
    <mergeCell ref="B90:F90"/>
    <mergeCell ref="B91:F91"/>
    <mergeCell ref="B124:F124"/>
    <mergeCell ref="B19:F19"/>
    <mergeCell ref="C41:E41"/>
    <mergeCell ref="C24:E24"/>
    <mergeCell ref="B58:C58"/>
    <mergeCell ref="D58:E58"/>
    <mergeCell ref="E77:F80"/>
    <mergeCell ref="B108:F108"/>
    <mergeCell ref="C116:D116"/>
    <mergeCell ref="B102:F102"/>
    <mergeCell ref="B104:F104"/>
    <mergeCell ref="B106:F106"/>
    <mergeCell ref="B93:F93"/>
    <mergeCell ref="B94:F94"/>
    <mergeCell ref="B95:F95"/>
    <mergeCell ref="B96:F96"/>
    <mergeCell ref="B67:F67"/>
    <mergeCell ref="B55:F55"/>
    <mergeCell ref="B56:F56"/>
    <mergeCell ref="B57:F57"/>
    <mergeCell ref="B59:F59"/>
    <mergeCell ref="B60:F60"/>
    <mergeCell ref="B61:F61"/>
    <mergeCell ref="B62:F62"/>
    <mergeCell ref="B63:F63"/>
    <mergeCell ref="B64:F64"/>
    <mergeCell ref="B65:F65"/>
    <mergeCell ref="B66:F66"/>
    <mergeCell ref="B54:F54"/>
    <mergeCell ref="B43:F43"/>
    <mergeCell ref="B44:F44"/>
    <mergeCell ref="B45:F45"/>
    <mergeCell ref="B46:F46"/>
    <mergeCell ref="B47:F47"/>
    <mergeCell ref="B48:F48"/>
    <mergeCell ref="B49:F49"/>
    <mergeCell ref="B50:F50"/>
    <mergeCell ref="B51:F51"/>
    <mergeCell ref="B52:F52"/>
    <mergeCell ref="B53:F53"/>
    <mergeCell ref="B37:F37"/>
    <mergeCell ref="B39:F39"/>
    <mergeCell ref="B40:F40"/>
    <mergeCell ref="B42:F42"/>
    <mergeCell ref="B30:F30"/>
    <mergeCell ref="B32:F32"/>
    <mergeCell ref="B33:F33"/>
    <mergeCell ref="B34:F34"/>
    <mergeCell ref="B35:F35"/>
    <mergeCell ref="B36:F36"/>
    <mergeCell ref="B31:F31"/>
    <mergeCell ref="B29:F29"/>
    <mergeCell ref="B25:F25"/>
    <mergeCell ref="B28:F28"/>
    <mergeCell ref="B27:F27"/>
    <mergeCell ref="B14:F14"/>
    <mergeCell ref="B15:F15"/>
    <mergeCell ref="B16:F16"/>
    <mergeCell ref="B17:F17"/>
    <mergeCell ref="B18:F18"/>
    <mergeCell ref="B20:F20"/>
    <mergeCell ref="B21:F21"/>
    <mergeCell ref="B22:F22"/>
    <mergeCell ref="B23:F23"/>
    <mergeCell ref="B26:F26"/>
    <mergeCell ref="B8:F8"/>
    <mergeCell ref="B9:F9"/>
    <mergeCell ref="B10:F10"/>
    <mergeCell ref="B12:F12"/>
    <mergeCell ref="B13:F13"/>
    <mergeCell ref="C11:E11"/>
  </mergeCells>
  <pageMargins left="0.7" right="0.7" top="0.75" bottom="0.75" header="0.3" footer="0.3"/>
  <pageSetup paperSize="9" orientation="portrait" r:id="rId1"/>
  <customProperties>
    <customPr name="SSCSheetTrackingNo" r:id="rId2"/>
  </customPropertie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109</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0</v>
      </c>
    </row>
    <row r="11" spans="1:14" x14ac:dyDescent="0.25">
      <c r="A11" s="28"/>
      <c r="B11" s="512" t="e">
        <f>+#REF!</f>
        <v>#REF!</v>
      </c>
      <c r="C11" s="513"/>
      <c r="F11" s="27" t="s">
        <v>81</v>
      </c>
      <c r="G11" s="512" t="e">
        <f>+#REF!</f>
        <v>#REF!</v>
      </c>
      <c r="H11" s="513"/>
      <c r="J11" s="518" t="str">
        <f>+A42</f>
        <v>Voor-opkoms (met plant)</v>
      </c>
      <c r="K11" s="519"/>
      <c r="L11" s="22">
        <f>+L44</f>
        <v>0</v>
      </c>
    </row>
    <row r="12" spans="1:14" x14ac:dyDescent="0.25">
      <c r="A12" s="27" t="s">
        <v>45</v>
      </c>
      <c r="B12" s="512" t="e">
        <f>+#REF!</f>
        <v>#REF!</v>
      </c>
      <c r="C12" s="513"/>
      <c r="F12" s="27" t="s">
        <v>82</v>
      </c>
      <c r="G12" s="512" t="e">
        <f>+#REF!</f>
        <v>#REF!</v>
      </c>
      <c r="H12" s="513"/>
      <c r="J12" s="518" t="str">
        <f>+A53</f>
        <v>Na-opkoms</v>
      </c>
      <c r="K12" s="519"/>
      <c r="L12" s="22">
        <f>+L55</f>
        <v>0</v>
      </c>
    </row>
    <row r="13" spans="1:14" x14ac:dyDescent="0.25">
      <c r="A13" s="27" t="s">
        <v>41</v>
      </c>
      <c r="B13" s="512" t="e">
        <f>+#REF!</f>
        <v>#REF!</v>
      </c>
      <c r="C13" s="513"/>
      <c r="F13" s="27" t="s">
        <v>83</v>
      </c>
      <c r="G13" s="512" t="e">
        <f>+#REF!</f>
        <v>#REF!</v>
      </c>
      <c r="H13" s="513"/>
      <c r="J13" s="518" t="str">
        <f>+A66</f>
        <v>Ander</v>
      </c>
      <c r="K13" s="519"/>
      <c r="L13" s="22">
        <f>+L68</f>
        <v>0</v>
      </c>
    </row>
    <row r="14" spans="1:14" ht="15.75" thickBot="1" x14ac:dyDescent="0.3">
      <c r="A14" s="27" t="s">
        <v>42</v>
      </c>
      <c r="B14" s="512" t="e">
        <f>+#REF!</f>
        <v>#REF!</v>
      </c>
      <c r="C14" s="513"/>
      <c r="F14" s="27" t="s">
        <v>84</v>
      </c>
      <c r="G14" s="512" t="e">
        <f>+#REF!</f>
        <v>#REF!</v>
      </c>
      <c r="H14" s="513"/>
      <c r="J14" s="514" t="s">
        <v>55</v>
      </c>
      <c r="K14" s="515"/>
      <c r="L14" s="24">
        <f>SUM(L9:L13)</f>
        <v>8500</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932.6733333333334</v>
      </c>
      <c r="N16" s="60" t="e">
        <f>+L14/L18</f>
        <v>#DIV/0!</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137</v>
      </c>
      <c r="B33" s="3">
        <v>1.5</v>
      </c>
      <c r="C33" s="4">
        <v>1</v>
      </c>
      <c r="D33" s="41">
        <f>+L18*B33*C33</f>
        <v>0</v>
      </c>
      <c r="E33" s="5">
        <v>48</v>
      </c>
      <c r="F33" s="42">
        <f>+B33*C33*E33</f>
        <v>72</v>
      </c>
      <c r="G33" s="479">
        <f>SUM(F33:F40)</f>
        <v>108.6</v>
      </c>
      <c r="H33" s="6">
        <v>25</v>
      </c>
      <c r="I33" s="43">
        <f t="shared" ref="I33:I40" si="7">+IFERROR(ROUNDUP(D33/H33,0),0)</f>
        <v>0</v>
      </c>
      <c r="J33" s="42">
        <f t="shared" ref="J33:J40" si="8">+E33*H33</f>
        <v>1200</v>
      </c>
      <c r="K33" s="42">
        <f t="shared" ref="K33:K40" si="9">+I33*J33</f>
        <v>0</v>
      </c>
      <c r="L33" s="482">
        <f>SUM(K33:K40)</f>
        <v>0</v>
      </c>
      <c r="N33" s="64">
        <f>+IFERROR((I33*H33)/B33,0)</f>
        <v>0</v>
      </c>
      <c r="O33" s="65">
        <f>+IFERROR(C33*$L$18,0)</f>
        <v>0</v>
      </c>
      <c r="P33" s="66">
        <f t="shared" ref="P33:P40" si="10">+IFERROR(K33/N33,0)</f>
        <v>0</v>
      </c>
      <c r="Q33" s="66">
        <f t="shared" ref="Q33:Q40" si="11">+IFERROR(K33/O33,0)</f>
        <v>0</v>
      </c>
      <c r="R33" s="67">
        <f t="shared" ref="R33:R40" si="12">+B33*C33*E33</f>
        <v>72</v>
      </c>
      <c r="T33" s="68" t="str">
        <f>IFERROR(VLOOKUP(A33,VLOOKUPS!$A$3:$D$31,2,0),"Ander")</f>
        <v>Ander</v>
      </c>
      <c r="U33" s="69">
        <f t="shared" ref="U33:U40" si="13">IF(T33="Syngenta",K33,0)</f>
        <v>0</v>
      </c>
      <c r="V33" s="69">
        <f t="shared" ref="V33:V40" si="14">IF(T33="Ander",K33,0)</f>
        <v>0</v>
      </c>
    </row>
    <row r="34" spans="1:22" x14ac:dyDescent="0.25">
      <c r="A34" s="7" t="s">
        <v>138</v>
      </c>
      <c r="B34" s="8">
        <v>1.5</v>
      </c>
      <c r="C34" s="9">
        <v>1</v>
      </c>
      <c r="D34" s="44">
        <f>+L18*B34*C34</f>
        <v>0</v>
      </c>
      <c r="E34" s="10">
        <v>11</v>
      </c>
      <c r="F34" s="45">
        <f t="shared" ref="F34:F40" si="15">+B34*C34*E34</f>
        <v>16.5</v>
      </c>
      <c r="G34" s="480"/>
      <c r="H34" s="11">
        <v>20</v>
      </c>
      <c r="I34" s="46">
        <f t="shared" si="7"/>
        <v>0</v>
      </c>
      <c r="J34" s="45">
        <f t="shared" si="8"/>
        <v>220</v>
      </c>
      <c r="K34" s="45">
        <f t="shared" si="9"/>
        <v>0</v>
      </c>
      <c r="L34" s="483"/>
      <c r="N34" s="64">
        <f t="shared" ref="N34:N71" si="16">+IFERROR((I34*H34)/B34,0)</f>
        <v>0</v>
      </c>
      <c r="O34" s="65">
        <f t="shared" ref="O34:O71" si="17">+IFERROR(C34*$L$18,0)</f>
        <v>0</v>
      </c>
      <c r="P34" s="66">
        <f t="shared" si="10"/>
        <v>0</v>
      </c>
      <c r="Q34" s="66">
        <f t="shared" si="11"/>
        <v>0</v>
      </c>
      <c r="R34" s="67">
        <f t="shared" si="12"/>
        <v>16.5</v>
      </c>
      <c r="T34" s="68" t="str">
        <f>IFERROR(VLOOKUP(A34,VLOOKUPS!$A$3:$D$31,2,0),"Ander")</f>
        <v>Ander</v>
      </c>
      <c r="U34" s="69">
        <f t="shared" si="13"/>
        <v>0</v>
      </c>
      <c r="V34" s="69">
        <f t="shared" si="14"/>
        <v>0</v>
      </c>
    </row>
    <row r="35" spans="1:22" x14ac:dyDescent="0.25">
      <c r="A35" s="7" t="s">
        <v>139</v>
      </c>
      <c r="B35" s="8">
        <v>0.3</v>
      </c>
      <c r="C35" s="9">
        <v>1</v>
      </c>
      <c r="D35" s="44">
        <f>+L18*B35*C35</f>
        <v>0</v>
      </c>
      <c r="E35" s="10">
        <v>67</v>
      </c>
      <c r="F35" s="45">
        <f t="shared" si="15"/>
        <v>20.099999999999998</v>
      </c>
      <c r="G35" s="480"/>
      <c r="H35" s="11">
        <v>20</v>
      </c>
      <c r="I35" s="46">
        <f t="shared" si="7"/>
        <v>0</v>
      </c>
      <c r="J35" s="45">
        <f t="shared" si="8"/>
        <v>1340</v>
      </c>
      <c r="K35" s="45">
        <f t="shared" si="9"/>
        <v>0</v>
      </c>
      <c r="L35" s="483"/>
      <c r="N35" s="64">
        <f t="shared" si="16"/>
        <v>0</v>
      </c>
      <c r="O35" s="65">
        <f t="shared" si="17"/>
        <v>0</v>
      </c>
      <c r="P35" s="66">
        <f t="shared" si="10"/>
        <v>0</v>
      </c>
      <c r="Q35" s="66">
        <f t="shared" si="11"/>
        <v>0</v>
      </c>
      <c r="R35" s="67">
        <f t="shared" si="12"/>
        <v>20.099999999999998</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137</v>
      </c>
      <c r="B44" s="3">
        <v>1.7</v>
      </c>
      <c r="C44" s="4">
        <v>1</v>
      </c>
      <c r="D44" s="41">
        <f t="shared" ref="D44:D51" si="18">+$L$18*B44*C44</f>
        <v>0</v>
      </c>
      <c r="E44" s="5">
        <v>78</v>
      </c>
      <c r="F44" s="42">
        <f>+B44*C44*E44</f>
        <v>132.6</v>
      </c>
      <c r="G44" s="479">
        <f>SUM(F44:F51)</f>
        <v>337</v>
      </c>
      <c r="H44" s="6">
        <v>20</v>
      </c>
      <c r="I44" s="43">
        <f t="shared" ref="I44:I51" si="19">+IFERROR(ROUNDUP(D44/H44,0),0)</f>
        <v>0</v>
      </c>
      <c r="J44" s="42">
        <f>+E44*H44</f>
        <v>1560</v>
      </c>
      <c r="K44" s="42">
        <f>+I44*J44</f>
        <v>0</v>
      </c>
      <c r="L44" s="482">
        <f>SUM(K44:K51)</f>
        <v>0</v>
      </c>
      <c r="N44" s="64">
        <f t="shared" si="16"/>
        <v>0</v>
      </c>
      <c r="O44" s="65">
        <f t="shared" si="17"/>
        <v>0</v>
      </c>
      <c r="P44" s="66">
        <f t="shared" ref="P44:P51" si="20">+IFERROR(K44/N44,0)</f>
        <v>0</v>
      </c>
      <c r="Q44" s="66">
        <f t="shared" ref="Q44:Q51" si="21">+IFERROR(K44/O44,0)</f>
        <v>0</v>
      </c>
      <c r="R44" s="67">
        <f t="shared" ref="R44:R51" si="22">+B44*C44*E44</f>
        <v>132.6</v>
      </c>
      <c r="T44" s="68" t="str">
        <f>IFERROR(VLOOKUP(A44,VLOOKUPS!$A$3:$D$31,2,0),"Ander")</f>
        <v>Ander</v>
      </c>
      <c r="U44" s="69">
        <f t="shared" ref="U44:U51" si="23">IF(T44="Syngenta",K44,0)</f>
        <v>0</v>
      </c>
      <c r="V44" s="69">
        <f t="shared" ref="V44:V51" si="24">IF(T44="Ander",K44,0)</f>
        <v>0</v>
      </c>
    </row>
    <row r="45" spans="1:22" x14ac:dyDescent="0.25">
      <c r="A45" s="7" t="s">
        <v>138</v>
      </c>
      <c r="B45" s="8">
        <v>7.3</v>
      </c>
      <c r="C45" s="9">
        <f>+C44</f>
        <v>1</v>
      </c>
      <c r="D45" s="44">
        <f t="shared" si="18"/>
        <v>0</v>
      </c>
      <c r="E45" s="10">
        <v>28</v>
      </c>
      <c r="F45" s="45">
        <f t="shared" ref="F45:F51" si="25">+B45*C45*E45</f>
        <v>204.4</v>
      </c>
      <c r="G45" s="480"/>
      <c r="H45" s="11">
        <v>18</v>
      </c>
      <c r="I45" s="46">
        <f t="shared" si="19"/>
        <v>0</v>
      </c>
      <c r="J45" s="45">
        <f t="shared" ref="J45:J51" si="26">+E45*H45</f>
        <v>504</v>
      </c>
      <c r="K45" s="45">
        <f t="shared" ref="K45:K51" si="27">+I45*J45</f>
        <v>0</v>
      </c>
      <c r="L45" s="483"/>
      <c r="N45" s="64">
        <f t="shared" si="16"/>
        <v>0</v>
      </c>
      <c r="O45" s="65">
        <f t="shared" si="17"/>
        <v>0</v>
      </c>
      <c r="P45" s="66">
        <f t="shared" si="20"/>
        <v>0</v>
      </c>
      <c r="Q45" s="66">
        <f t="shared" si="21"/>
        <v>0</v>
      </c>
      <c r="R45" s="67">
        <f t="shared" si="22"/>
        <v>204.4</v>
      </c>
      <c r="T45" s="68" t="str">
        <f>IFERROR(VLOOKUP(A45,VLOOKUPS!$A$3:$D$31,2,0),"Ander")</f>
        <v>Ander</v>
      </c>
      <c r="U45" s="69">
        <f t="shared" si="23"/>
        <v>0</v>
      </c>
      <c r="V45" s="69">
        <f t="shared" si="24"/>
        <v>0</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0</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137</v>
      </c>
      <c r="B55" s="3">
        <v>2</v>
      </c>
      <c r="C55" s="4">
        <v>1</v>
      </c>
      <c r="D55" s="41">
        <f>+L18*B55*C55</f>
        <v>0</v>
      </c>
      <c r="E55" s="5">
        <v>69</v>
      </c>
      <c r="F55" s="42">
        <f>+B55*C55*E55</f>
        <v>138</v>
      </c>
      <c r="G55" s="479">
        <f>SUM(F55:F64)</f>
        <v>313.20000000000005</v>
      </c>
      <c r="H55" s="6">
        <v>20</v>
      </c>
      <c r="I55" s="43">
        <f t="shared" ref="I55:I64" si="28">+IFERROR(ROUNDUP(D55/H55,0),0)</f>
        <v>0</v>
      </c>
      <c r="J55" s="42">
        <f>+E55*H55</f>
        <v>1380</v>
      </c>
      <c r="K55" s="42">
        <f>+I55*J55</f>
        <v>0</v>
      </c>
      <c r="L55" s="482">
        <f>SUM(K55:K64)</f>
        <v>0</v>
      </c>
      <c r="N55" s="64">
        <f t="shared" si="16"/>
        <v>0</v>
      </c>
      <c r="O55" s="65">
        <f t="shared" si="17"/>
        <v>0</v>
      </c>
      <c r="P55" s="66">
        <f t="shared" ref="P55:P64" si="29">+IFERROR(K55/N55,0)</f>
        <v>0</v>
      </c>
      <c r="Q55" s="66">
        <f t="shared" ref="Q55:Q64" si="30">+IFERROR(K55/O55,0)</f>
        <v>0</v>
      </c>
      <c r="R55" s="67">
        <f t="shared" ref="R55:R64" si="31">+B55*C55*E55</f>
        <v>138</v>
      </c>
      <c r="T55" s="68" t="str">
        <f>IFERROR(VLOOKUP(A55,VLOOKUPS!$A$3:$D$31,2,0),"Ander")</f>
        <v>Ander</v>
      </c>
      <c r="U55" s="69">
        <f t="shared" ref="U55:U64" si="32">IF(T55="Syngenta",K55,0)</f>
        <v>0</v>
      </c>
      <c r="V55" s="69">
        <f t="shared" ref="V55:V64" si="33">IF(T55="Ander",K55,0)</f>
        <v>0</v>
      </c>
    </row>
    <row r="56" spans="1:22" x14ac:dyDescent="0.25">
      <c r="A56" s="7" t="s">
        <v>138</v>
      </c>
      <c r="B56" s="8">
        <v>0.6</v>
      </c>
      <c r="C56" s="9">
        <f>+C55</f>
        <v>1</v>
      </c>
      <c r="D56" s="44">
        <f>+L18*B56*C56</f>
        <v>0</v>
      </c>
      <c r="E56" s="10">
        <v>148</v>
      </c>
      <c r="F56" s="45">
        <f t="shared" ref="F56:F64" si="34">+B56*C56*E56</f>
        <v>88.8</v>
      </c>
      <c r="G56" s="480"/>
      <c r="H56" s="11">
        <v>20</v>
      </c>
      <c r="I56" s="46">
        <f t="shared" si="28"/>
        <v>0</v>
      </c>
      <c r="J56" s="45">
        <f t="shared" ref="J56:J64" si="35">+E56*H56</f>
        <v>2960</v>
      </c>
      <c r="K56" s="45">
        <f t="shared" ref="K56:K64" si="36">+I56*J56</f>
        <v>0</v>
      </c>
      <c r="L56" s="483"/>
      <c r="N56" s="64">
        <f t="shared" si="16"/>
        <v>0</v>
      </c>
      <c r="O56" s="65">
        <f t="shared" si="17"/>
        <v>0</v>
      </c>
      <c r="P56" s="66">
        <f t="shared" si="29"/>
        <v>0</v>
      </c>
      <c r="Q56" s="66">
        <f t="shared" si="30"/>
        <v>0</v>
      </c>
      <c r="R56" s="67">
        <f t="shared" si="31"/>
        <v>88.8</v>
      </c>
      <c r="T56" s="68" t="str">
        <f>IFERROR(VLOOKUP(A56,VLOOKUPS!$A$3:$D$31,2,0),"Ander")</f>
        <v>Ander</v>
      </c>
      <c r="U56" s="69">
        <f t="shared" si="32"/>
        <v>0</v>
      </c>
      <c r="V56" s="69">
        <f t="shared" si="33"/>
        <v>0</v>
      </c>
    </row>
    <row r="57" spans="1:22" x14ac:dyDescent="0.25">
      <c r="A57" s="7" t="s">
        <v>139</v>
      </c>
      <c r="B57" s="8">
        <v>1.8</v>
      </c>
      <c r="C57" s="9">
        <v>1</v>
      </c>
      <c r="D57" s="44">
        <f>L18*B57*C57</f>
        <v>0</v>
      </c>
      <c r="E57" s="10">
        <v>48</v>
      </c>
      <c r="F57" s="45">
        <f t="shared" si="34"/>
        <v>86.4</v>
      </c>
      <c r="G57" s="480"/>
      <c r="H57" s="11">
        <v>25</v>
      </c>
      <c r="I57" s="46">
        <f t="shared" si="28"/>
        <v>0</v>
      </c>
      <c r="J57" s="45">
        <f t="shared" si="35"/>
        <v>1200</v>
      </c>
      <c r="K57" s="45">
        <f t="shared" si="36"/>
        <v>0</v>
      </c>
      <c r="L57" s="483"/>
      <c r="N57" s="64">
        <f t="shared" si="16"/>
        <v>0</v>
      </c>
      <c r="O57" s="65">
        <f t="shared" si="17"/>
        <v>0</v>
      </c>
      <c r="P57" s="66">
        <f t="shared" si="29"/>
        <v>0</v>
      </c>
      <c r="Q57" s="66">
        <f t="shared" si="30"/>
        <v>0</v>
      </c>
      <c r="R57" s="67">
        <f t="shared" si="31"/>
        <v>86.4</v>
      </c>
      <c r="T57" s="68" t="str">
        <f>IFERROR(VLOOKUP(A57,VLOOKUPS!$A$3:$D$31,2,0),"Ander")</f>
        <v>Ander</v>
      </c>
      <c r="U57" s="69">
        <f t="shared" si="32"/>
        <v>0</v>
      </c>
      <c r="V57" s="69">
        <f t="shared" si="33"/>
        <v>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274.08</v>
      </c>
      <c r="F68" s="42">
        <f>+B68*C68*E68</f>
        <v>137.04</v>
      </c>
      <c r="G68" s="479">
        <f>SUM(F68:F71)</f>
        <v>137.04</v>
      </c>
      <c r="H68" s="6">
        <v>5</v>
      </c>
      <c r="I68" s="43">
        <f>+IFERROR(ROUNDUP(D68/H68,0),0)</f>
        <v>0</v>
      </c>
      <c r="J68" s="42">
        <f>+E68*H68</f>
        <v>1370.3999999999999</v>
      </c>
      <c r="K68" s="42">
        <f>+I68*J68</f>
        <v>0</v>
      </c>
      <c r="L68" s="482">
        <f>SUM(K68:K71)</f>
        <v>0</v>
      </c>
      <c r="N68" s="64">
        <f t="shared" si="16"/>
        <v>0</v>
      </c>
      <c r="O68" s="65">
        <f t="shared" si="17"/>
        <v>0</v>
      </c>
      <c r="P68" s="66">
        <f>+IFERROR(K68/N68,0)</f>
        <v>0</v>
      </c>
      <c r="Q68" s="66">
        <f>+IFERROR(K68/O68,0)</f>
        <v>0</v>
      </c>
      <c r="R68" s="67">
        <f>+B68*C68*E68</f>
        <v>137.04</v>
      </c>
      <c r="T68" s="68" t="str">
        <f>IFERROR(VLOOKUP(A68,VLOOKUPS!$A$3:$D$31,2,0),"Ander")</f>
        <v>Ander</v>
      </c>
      <c r="U68" s="69">
        <f>IF(T68="Syngenta",K68,0)</f>
        <v>0</v>
      </c>
      <c r="V68" s="69">
        <f>IF(T68="Ander",K68,0)</f>
        <v>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topLeftCell="A7"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110</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0</v>
      </c>
    </row>
    <row r="11" spans="1:14" x14ac:dyDescent="0.25">
      <c r="A11" s="28"/>
      <c r="B11" s="512" t="e">
        <f>+#REF!</f>
        <v>#REF!</v>
      </c>
      <c r="C11" s="513"/>
      <c r="F11" s="27" t="s">
        <v>81</v>
      </c>
      <c r="G11" s="512" t="e">
        <f>+#REF!</f>
        <v>#REF!</v>
      </c>
      <c r="H11" s="513"/>
      <c r="J11" s="518" t="str">
        <f>+A42</f>
        <v>Voor-opkoms (met plant)</v>
      </c>
      <c r="K11" s="519"/>
      <c r="L11" s="22">
        <f>+L44</f>
        <v>0</v>
      </c>
    </row>
    <row r="12" spans="1:14" x14ac:dyDescent="0.25">
      <c r="A12" s="27" t="s">
        <v>45</v>
      </c>
      <c r="B12" s="512" t="e">
        <f>+#REF!</f>
        <v>#REF!</v>
      </c>
      <c r="C12" s="513"/>
      <c r="F12" s="27" t="s">
        <v>82</v>
      </c>
      <c r="G12" s="512" t="e">
        <f>+#REF!</f>
        <v>#REF!</v>
      </c>
      <c r="H12" s="513"/>
      <c r="J12" s="518" t="str">
        <f>+A53</f>
        <v>Na-opkoms</v>
      </c>
      <c r="K12" s="519"/>
      <c r="L12" s="22">
        <f>+L55</f>
        <v>0</v>
      </c>
    </row>
    <row r="13" spans="1:14" x14ac:dyDescent="0.25">
      <c r="A13" s="27" t="s">
        <v>41</v>
      </c>
      <c r="B13" s="512" t="e">
        <f>+#REF!</f>
        <v>#REF!</v>
      </c>
      <c r="C13" s="513"/>
      <c r="F13" s="27" t="s">
        <v>83</v>
      </c>
      <c r="G13" s="512" t="e">
        <f>+#REF!</f>
        <v>#REF!</v>
      </c>
      <c r="H13" s="513"/>
      <c r="J13" s="518" t="str">
        <f>+A66</f>
        <v>Ander</v>
      </c>
      <c r="K13" s="519"/>
      <c r="L13" s="22">
        <f>+L68</f>
        <v>0</v>
      </c>
    </row>
    <row r="14" spans="1:14" ht="15.75" thickBot="1" x14ac:dyDescent="0.3">
      <c r="A14" s="27" t="s">
        <v>42</v>
      </c>
      <c r="B14" s="512" t="e">
        <f>+#REF!</f>
        <v>#REF!</v>
      </c>
      <c r="C14" s="513"/>
      <c r="F14" s="27" t="s">
        <v>84</v>
      </c>
      <c r="G14" s="512" t="e">
        <f>+#REF!</f>
        <v>#REF!</v>
      </c>
      <c r="H14" s="513"/>
      <c r="J14" s="514" t="s">
        <v>55</v>
      </c>
      <c r="K14" s="515"/>
      <c r="L14" s="24">
        <f>SUM(L9:L13)</f>
        <v>8500</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t="e">
        <f>+L14/L18</f>
        <v>#DIV/0!</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479">
        <f>SUM(F33:F40)</f>
        <v>108.6</v>
      </c>
      <c r="H33" s="6">
        <v>25</v>
      </c>
      <c r="I33" s="43">
        <f t="shared" ref="I33:I40" si="7">+IFERROR(ROUNDUP(D33/H33,0),0)</f>
        <v>0</v>
      </c>
      <c r="J33" s="42">
        <f t="shared" ref="J33:J40" si="8">+E33*H33</f>
        <v>1200</v>
      </c>
      <c r="K33" s="42">
        <f t="shared" ref="K33:K40" si="9">+I33*J33</f>
        <v>0</v>
      </c>
      <c r="L33" s="482">
        <f>SUM(K33:K40)</f>
        <v>0</v>
      </c>
      <c r="N33" s="64">
        <f>+IFERROR((I33*H33)/B33,0)</f>
        <v>0</v>
      </c>
      <c r="O33" s="65">
        <f>+IFERROR(C33*$L$18,0)</f>
        <v>0</v>
      </c>
      <c r="P33" s="66">
        <f t="shared" ref="P33:P40" si="10">+IFERROR(K33/N33,0)</f>
        <v>0</v>
      </c>
      <c r="Q33" s="66">
        <f t="shared" ref="Q33:Q40" si="11">+IFERROR(K33/O33,0)</f>
        <v>0</v>
      </c>
      <c r="R33" s="67">
        <f t="shared" ref="R33:R40" si="12">+B33*C33*E33</f>
        <v>72</v>
      </c>
      <c r="T33" s="68" t="str">
        <f>IFERROR(VLOOKUP(A33,VLOOKUPS!$A$3:$D$31,2,0),"Ander")</f>
        <v>Ander</v>
      </c>
      <c r="U33" s="69">
        <f t="shared" ref="U33:U40" si="13">IF(T33="Syngenta",K33,0)</f>
        <v>0</v>
      </c>
      <c r="V33" s="69">
        <f t="shared" ref="V33:V40" si="14">IF(T33="Ander",K33,0)</f>
        <v>0</v>
      </c>
    </row>
    <row r="34" spans="1:22" x14ac:dyDescent="0.25">
      <c r="A34" s="7" t="s">
        <v>1</v>
      </c>
      <c r="B34" s="8">
        <v>1.5</v>
      </c>
      <c r="C34" s="9">
        <v>1</v>
      </c>
      <c r="D34" s="44">
        <f>+L18*B34*C34</f>
        <v>0</v>
      </c>
      <c r="E34" s="10">
        <v>11</v>
      </c>
      <c r="F34" s="45">
        <f t="shared" ref="F34:F40" si="15">+B34*C34*E34</f>
        <v>16.5</v>
      </c>
      <c r="G34" s="480"/>
      <c r="H34" s="11">
        <v>20</v>
      </c>
      <c r="I34" s="46">
        <f t="shared" si="7"/>
        <v>0</v>
      </c>
      <c r="J34" s="45">
        <f t="shared" si="8"/>
        <v>220</v>
      </c>
      <c r="K34" s="45">
        <f t="shared" si="9"/>
        <v>0</v>
      </c>
      <c r="L34" s="483"/>
      <c r="N34" s="64">
        <f t="shared" ref="N34:N71" si="16">+IFERROR((I34*H34)/B34,0)</f>
        <v>0</v>
      </c>
      <c r="O34" s="65">
        <f t="shared" ref="O34:O71" si="17">+IFERROR(C34*$L$18,0)</f>
        <v>0</v>
      </c>
      <c r="P34" s="66">
        <f t="shared" si="10"/>
        <v>0</v>
      </c>
      <c r="Q34" s="66">
        <f t="shared" si="11"/>
        <v>0</v>
      </c>
      <c r="R34" s="67">
        <f t="shared" si="12"/>
        <v>16.5</v>
      </c>
      <c r="T34" s="68" t="str">
        <f>IFERROR(VLOOKUP(A34,VLOOKUPS!$A$3:$D$31,2,0),"Ander")</f>
        <v>Ander</v>
      </c>
      <c r="U34" s="69">
        <f t="shared" si="13"/>
        <v>0</v>
      </c>
      <c r="V34" s="69">
        <f t="shared" si="14"/>
        <v>0</v>
      </c>
    </row>
    <row r="35" spans="1:22" x14ac:dyDescent="0.25">
      <c r="A35" s="7" t="s">
        <v>1</v>
      </c>
      <c r="B35" s="8">
        <v>0.3</v>
      </c>
      <c r="C35" s="9">
        <v>1</v>
      </c>
      <c r="D35" s="44">
        <f>+L18*B35*C35</f>
        <v>0</v>
      </c>
      <c r="E35" s="10">
        <v>67</v>
      </c>
      <c r="F35" s="45">
        <f t="shared" si="15"/>
        <v>20.099999999999998</v>
      </c>
      <c r="G35" s="480"/>
      <c r="H35" s="11">
        <v>20</v>
      </c>
      <c r="I35" s="46">
        <f t="shared" si="7"/>
        <v>0</v>
      </c>
      <c r="J35" s="45">
        <f t="shared" si="8"/>
        <v>1340</v>
      </c>
      <c r="K35" s="45">
        <f t="shared" si="9"/>
        <v>0</v>
      </c>
      <c r="L35" s="483"/>
      <c r="N35" s="64">
        <f t="shared" si="16"/>
        <v>0</v>
      </c>
      <c r="O35" s="65">
        <f t="shared" si="17"/>
        <v>0</v>
      </c>
      <c r="P35" s="66">
        <f t="shared" si="10"/>
        <v>0</v>
      </c>
      <c r="Q35" s="66">
        <f t="shared" si="11"/>
        <v>0</v>
      </c>
      <c r="R35" s="67">
        <f t="shared" si="12"/>
        <v>20.099999999999998</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0</v>
      </c>
      <c r="E44" s="5">
        <v>78</v>
      </c>
      <c r="F44" s="42">
        <f>+B44*C44*E44</f>
        <v>132.6</v>
      </c>
      <c r="G44" s="479">
        <f>SUM(F44:F51)</f>
        <v>337</v>
      </c>
      <c r="H44" s="6">
        <v>20</v>
      </c>
      <c r="I44" s="43">
        <f t="shared" ref="I44:I51" si="19">+IFERROR(ROUNDUP(D44/H44,0),0)</f>
        <v>0</v>
      </c>
      <c r="J44" s="42">
        <f>+E44*H44</f>
        <v>1560</v>
      </c>
      <c r="K44" s="42">
        <f>+I44*J44</f>
        <v>0</v>
      </c>
      <c r="L44" s="482">
        <f>SUM(K44:K51)</f>
        <v>0</v>
      </c>
      <c r="N44" s="64">
        <f t="shared" si="16"/>
        <v>0</v>
      </c>
      <c r="O44" s="65">
        <f t="shared" si="17"/>
        <v>0</v>
      </c>
      <c r="P44" s="66">
        <f t="shared" ref="P44:P51" si="20">+IFERROR(K44/N44,0)</f>
        <v>0</v>
      </c>
      <c r="Q44" s="66">
        <f t="shared" ref="Q44:Q51" si="21">+IFERROR(K44/O44,0)</f>
        <v>0</v>
      </c>
      <c r="R44" s="67">
        <f t="shared" ref="R44:R51" si="22">+B44*C44*E44</f>
        <v>132.6</v>
      </c>
      <c r="T44" s="68" t="str">
        <f>IFERROR(VLOOKUP(A44,VLOOKUPS!$A$3:$D$31,2,0),"Ander")</f>
        <v>Ander</v>
      </c>
      <c r="U44" s="69">
        <f t="shared" ref="U44:U51" si="23">IF(T44="Syngenta",K44,0)</f>
        <v>0</v>
      </c>
      <c r="V44" s="69">
        <f t="shared" ref="V44:V51" si="24">IF(T44="Ander",K44,0)</f>
        <v>0</v>
      </c>
    </row>
    <row r="45" spans="1:22" x14ac:dyDescent="0.25">
      <c r="A45" s="7" t="s">
        <v>1</v>
      </c>
      <c r="B45" s="8">
        <v>7.3</v>
      </c>
      <c r="C45" s="9">
        <f>+C44</f>
        <v>1</v>
      </c>
      <c r="D45" s="44">
        <f t="shared" si="18"/>
        <v>0</v>
      </c>
      <c r="E45" s="10">
        <v>28</v>
      </c>
      <c r="F45" s="45">
        <f t="shared" ref="F45:F51" si="25">+B45*C45*E45</f>
        <v>204.4</v>
      </c>
      <c r="G45" s="480"/>
      <c r="H45" s="11">
        <v>18</v>
      </c>
      <c r="I45" s="46">
        <f t="shared" si="19"/>
        <v>0</v>
      </c>
      <c r="J45" s="45">
        <f t="shared" ref="J45:J51" si="26">+E45*H45</f>
        <v>504</v>
      </c>
      <c r="K45" s="45">
        <f t="shared" ref="K45:K51" si="27">+I45*J45</f>
        <v>0</v>
      </c>
      <c r="L45" s="483"/>
      <c r="N45" s="64">
        <f t="shared" si="16"/>
        <v>0</v>
      </c>
      <c r="O45" s="65">
        <f t="shared" si="17"/>
        <v>0</v>
      </c>
      <c r="P45" s="66">
        <f t="shared" si="20"/>
        <v>0</v>
      </c>
      <c r="Q45" s="66">
        <f t="shared" si="21"/>
        <v>0</v>
      </c>
      <c r="R45" s="67">
        <f t="shared" si="22"/>
        <v>204.4</v>
      </c>
      <c r="T45" s="68" t="str">
        <f>IFERROR(VLOOKUP(A45,VLOOKUPS!$A$3:$D$31,2,0),"Ander")</f>
        <v>Ander</v>
      </c>
      <c r="U45" s="69">
        <f t="shared" si="23"/>
        <v>0</v>
      </c>
      <c r="V45" s="69">
        <f t="shared" si="24"/>
        <v>0</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0</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479">
        <f>SUM(F55:F64)</f>
        <v>313.20000000000005</v>
      </c>
      <c r="H55" s="6">
        <v>20</v>
      </c>
      <c r="I55" s="43">
        <f t="shared" ref="I55:I64" si="28">+IFERROR(ROUNDUP(D55/H55,0),0)</f>
        <v>0</v>
      </c>
      <c r="J55" s="42">
        <f>+E55*H55</f>
        <v>1380</v>
      </c>
      <c r="K55" s="42">
        <f>+I55*J55</f>
        <v>0</v>
      </c>
      <c r="L55" s="482">
        <f>SUM(K55:K64)</f>
        <v>0</v>
      </c>
      <c r="N55" s="64">
        <f t="shared" si="16"/>
        <v>0</v>
      </c>
      <c r="O55" s="65">
        <f t="shared" si="17"/>
        <v>0</v>
      </c>
      <c r="P55" s="66">
        <f t="shared" ref="P55:P64" si="29">+IFERROR(K55/N55,0)</f>
        <v>0</v>
      </c>
      <c r="Q55" s="66">
        <f t="shared" ref="Q55:Q64" si="30">+IFERROR(K55/O55,0)</f>
        <v>0</v>
      </c>
      <c r="R55" s="67">
        <f t="shared" ref="R55:R64" si="31">+B55*C55*E55</f>
        <v>138</v>
      </c>
      <c r="T55" s="68" t="str">
        <f>IFERROR(VLOOKUP(A55,VLOOKUPS!$A$3:$D$31,2,0),"Ander")</f>
        <v>Ander</v>
      </c>
      <c r="U55" s="69">
        <f t="shared" ref="U55:U64" si="32">IF(T55="Syngenta",K55,0)</f>
        <v>0</v>
      </c>
      <c r="V55" s="69">
        <f t="shared" ref="V55:V64" si="33">IF(T55="Ander",K55,0)</f>
        <v>0</v>
      </c>
    </row>
    <row r="56" spans="1:22" x14ac:dyDescent="0.25">
      <c r="A56" s="7" t="s">
        <v>1</v>
      </c>
      <c r="B56" s="8">
        <v>0.6</v>
      </c>
      <c r="C56" s="9">
        <f>+C55</f>
        <v>1</v>
      </c>
      <c r="D56" s="44">
        <f>+L18*B56*C56</f>
        <v>0</v>
      </c>
      <c r="E56" s="10">
        <v>148</v>
      </c>
      <c r="F56" s="45">
        <f t="shared" ref="F56:F64" si="34">+B56*C56*E56</f>
        <v>88.8</v>
      </c>
      <c r="G56" s="480"/>
      <c r="H56" s="11">
        <v>20</v>
      </c>
      <c r="I56" s="46">
        <f t="shared" si="28"/>
        <v>0</v>
      </c>
      <c r="J56" s="45">
        <f t="shared" ref="J56:J64" si="35">+E56*H56</f>
        <v>2960</v>
      </c>
      <c r="K56" s="45">
        <f t="shared" ref="K56:K64" si="36">+I56*J56</f>
        <v>0</v>
      </c>
      <c r="L56" s="483"/>
      <c r="N56" s="64">
        <f t="shared" si="16"/>
        <v>0</v>
      </c>
      <c r="O56" s="65">
        <f t="shared" si="17"/>
        <v>0</v>
      </c>
      <c r="P56" s="66">
        <f t="shared" si="29"/>
        <v>0</v>
      </c>
      <c r="Q56" s="66">
        <f t="shared" si="30"/>
        <v>0</v>
      </c>
      <c r="R56" s="67">
        <f t="shared" si="31"/>
        <v>88.8</v>
      </c>
      <c r="T56" s="68" t="str">
        <f>IFERROR(VLOOKUP(A56,VLOOKUPS!$A$3:$D$31,2,0),"Ander")</f>
        <v>Ander</v>
      </c>
      <c r="U56" s="69">
        <f t="shared" si="32"/>
        <v>0</v>
      </c>
      <c r="V56" s="69">
        <f t="shared" si="33"/>
        <v>0</v>
      </c>
    </row>
    <row r="57" spans="1:22" x14ac:dyDescent="0.25">
      <c r="A57" s="7" t="s">
        <v>1</v>
      </c>
      <c r="B57" s="8">
        <v>1.8</v>
      </c>
      <c r="C57" s="9">
        <v>1</v>
      </c>
      <c r="D57" s="44">
        <f>L18*B57*C57</f>
        <v>0</v>
      </c>
      <c r="E57" s="10">
        <v>48</v>
      </c>
      <c r="F57" s="45">
        <f t="shared" si="34"/>
        <v>86.4</v>
      </c>
      <c r="G57" s="480"/>
      <c r="H57" s="11">
        <v>25</v>
      </c>
      <c r="I57" s="46">
        <f t="shared" si="28"/>
        <v>0</v>
      </c>
      <c r="J57" s="45">
        <f t="shared" si="35"/>
        <v>1200</v>
      </c>
      <c r="K57" s="45">
        <f t="shared" si="36"/>
        <v>0</v>
      </c>
      <c r="L57" s="483"/>
      <c r="N57" s="64">
        <f t="shared" si="16"/>
        <v>0</v>
      </c>
      <c r="O57" s="65">
        <f t="shared" si="17"/>
        <v>0</v>
      </c>
      <c r="P57" s="66">
        <f t="shared" si="29"/>
        <v>0</v>
      </c>
      <c r="Q57" s="66">
        <f t="shared" si="30"/>
        <v>0</v>
      </c>
      <c r="R57" s="67">
        <f t="shared" si="31"/>
        <v>86.4</v>
      </c>
      <c r="T57" s="68" t="str">
        <f>IFERROR(VLOOKUP(A57,VLOOKUPS!$A$3:$D$31,2,0),"Ander")</f>
        <v>Ander</v>
      </c>
      <c r="U57" s="69">
        <f t="shared" si="32"/>
        <v>0</v>
      </c>
      <c r="V57" s="69">
        <f t="shared" si="33"/>
        <v>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479">
        <f>SUM(F68:F71)</f>
        <v>125</v>
      </c>
      <c r="H68" s="6">
        <v>5</v>
      </c>
      <c r="I68" s="43">
        <f>+IFERROR(ROUNDUP(D68/H68,0),0)</f>
        <v>0</v>
      </c>
      <c r="J68" s="42">
        <f>+E68*H68</f>
        <v>1250</v>
      </c>
      <c r="K68" s="42">
        <f>+I68*J68</f>
        <v>0</v>
      </c>
      <c r="L68" s="482">
        <f>SUM(K68:K71)</f>
        <v>0</v>
      </c>
      <c r="N68" s="64">
        <f t="shared" si="16"/>
        <v>0</v>
      </c>
      <c r="O68" s="65">
        <f t="shared" si="17"/>
        <v>0</v>
      </c>
      <c r="P68" s="66">
        <f>+IFERROR(K68/N68,0)</f>
        <v>0</v>
      </c>
      <c r="Q68" s="66">
        <f>+IFERROR(K68/O68,0)</f>
        <v>0</v>
      </c>
      <c r="R68" s="67">
        <f>+B68*C68*E68</f>
        <v>125</v>
      </c>
      <c r="T68" s="68" t="str">
        <f>IFERROR(VLOOKUP(A68,VLOOKUPS!$A$3:$D$31,2,0),"Ander")</f>
        <v>Ander</v>
      </c>
      <c r="U68" s="69">
        <f>IF(T68="Syngenta",K68,0)</f>
        <v>0</v>
      </c>
      <c r="V68" s="69">
        <f>IF(T68="Ander",K68,0)</f>
        <v>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111</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0</v>
      </c>
    </row>
    <row r="11" spans="1:14" x14ac:dyDescent="0.25">
      <c r="A11" s="28"/>
      <c r="B11" s="512" t="e">
        <f>+#REF!</f>
        <v>#REF!</v>
      </c>
      <c r="C11" s="513"/>
      <c r="F11" s="27" t="s">
        <v>81</v>
      </c>
      <c r="G11" s="512" t="e">
        <f>+#REF!</f>
        <v>#REF!</v>
      </c>
      <c r="H11" s="513"/>
      <c r="J11" s="518" t="str">
        <f>+A42</f>
        <v>Voor-opkoms (met plant)</v>
      </c>
      <c r="K11" s="519"/>
      <c r="L11" s="22">
        <f>+L44</f>
        <v>0</v>
      </c>
    </row>
    <row r="12" spans="1:14" x14ac:dyDescent="0.25">
      <c r="A12" s="27" t="s">
        <v>45</v>
      </c>
      <c r="B12" s="512" t="e">
        <f>+#REF!</f>
        <v>#REF!</v>
      </c>
      <c r="C12" s="513"/>
      <c r="F12" s="27" t="s">
        <v>82</v>
      </c>
      <c r="G12" s="512" t="e">
        <f>+#REF!</f>
        <v>#REF!</v>
      </c>
      <c r="H12" s="513"/>
      <c r="J12" s="518" t="str">
        <f>+A53</f>
        <v>Na-opkoms</v>
      </c>
      <c r="K12" s="519"/>
      <c r="L12" s="22">
        <f>+L55</f>
        <v>0</v>
      </c>
    </row>
    <row r="13" spans="1:14" x14ac:dyDescent="0.25">
      <c r="A13" s="27" t="s">
        <v>41</v>
      </c>
      <c r="B13" s="512" t="e">
        <f>+#REF!</f>
        <v>#REF!</v>
      </c>
      <c r="C13" s="513"/>
      <c r="F13" s="27" t="s">
        <v>83</v>
      </c>
      <c r="G13" s="512" t="e">
        <f>+#REF!</f>
        <v>#REF!</v>
      </c>
      <c r="H13" s="513"/>
      <c r="J13" s="518" t="str">
        <f>+A66</f>
        <v>Ander</v>
      </c>
      <c r="K13" s="519"/>
      <c r="L13" s="22">
        <f>+L68</f>
        <v>0</v>
      </c>
    </row>
    <row r="14" spans="1:14" ht="15.75" thickBot="1" x14ac:dyDescent="0.3">
      <c r="A14" s="27" t="s">
        <v>42</v>
      </c>
      <c r="B14" s="512" t="e">
        <f>+#REF!</f>
        <v>#REF!</v>
      </c>
      <c r="C14" s="513"/>
      <c r="F14" s="27" t="s">
        <v>84</v>
      </c>
      <c r="G14" s="512" t="e">
        <f>+#REF!</f>
        <v>#REF!</v>
      </c>
      <c r="H14" s="513"/>
      <c r="J14" s="514" t="s">
        <v>55</v>
      </c>
      <c r="K14" s="515"/>
      <c r="L14" s="24">
        <f>SUM(L9:L13)</f>
        <v>8500</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t="e">
        <f>+L14/L18</f>
        <v>#DIV/0!</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0</v>
      </c>
      <c r="E33" s="5">
        <v>48</v>
      </c>
      <c r="F33" s="42">
        <f>+B33*C33*E33</f>
        <v>72</v>
      </c>
      <c r="G33" s="479">
        <f>SUM(F33:F40)</f>
        <v>108.6</v>
      </c>
      <c r="H33" s="6">
        <v>25</v>
      </c>
      <c r="I33" s="43">
        <f t="shared" ref="I33:I40" si="7">+IFERROR(ROUNDUP(D33/H33,0),0)</f>
        <v>0</v>
      </c>
      <c r="J33" s="42">
        <f t="shared" ref="J33:J40" si="8">+E33*H33</f>
        <v>1200</v>
      </c>
      <c r="K33" s="42">
        <f t="shared" ref="K33:K40" si="9">+I33*J33</f>
        <v>0</v>
      </c>
      <c r="L33" s="482">
        <f>SUM(K33:K40)</f>
        <v>0</v>
      </c>
      <c r="N33" s="64">
        <f>+IFERROR((I33*H33)/B33,0)</f>
        <v>0</v>
      </c>
      <c r="O33" s="65">
        <f>+IFERROR(C33*$L$18,0)</f>
        <v>0</v>
      </c>
      <c r="P33" s="66">
        <f t="shared" ref="P33:P40" si="10">+IFERROR(K33/N33,0)</f>
        <v>0</v>
      </c>
      <c r="Q33" s="66">
        <f t="shared" ref="Q33:Q40" si="11">+IFERROR(K33/O33,0)</f>
        <v>0</v>
      </c>
      <c r="R33" s="67">
        <f t="shared" ref="R33:R40" si="12">+B33*C33*E33</f>
        <v>72</v>
      </c>
      <c r="T33" s="68" t="str">
        <f>IFERROR(VLOOKUP(A33,VLOOKUPS!$A$3:$D$31,2,0),"Ander")</f>
        <v>Ander</v>
      </c>
      <c r="U33" s="69">
        <f t="shared" ref="U33:U40" si="13">IF(T33="Syngenta",K33,0)</f>
        <v>0</v>
      </c>
      <c r="V33" s="69">
        <f t="shared" ref="V33:V40" si="14">IF(T33="Ander",K33,0)</f>
        <v>0</v>
      </c>
    </row>
    <row r="34" spans="1:22" x14ac:dyDescent="0.25">
      <c r="A34" s="7" t="s">
        <v>1</v>
      </c>
      <c r="B34" s="8">
        <v>1.5</v>
      </c>
      <c r="C34" s="9">
        <v>1</v>
      </c>
      <c r="D34" s="44">
        <f>+L18*B34*C34</f>
        <v>0</v>
      </c>
      <c r="E34" s="10">
        <v>11</v>
      </c>
      <c r="F34" s="45">
        <f t="shared" ref="F34:F40" si="15">+B34*C34*E34</f>
        <v>16.5</v>
      </c>
      <c r="G34" s="480"/>
      <c r="H34" s="11">
        <v>20</v>
      </c>
      <c r="I34" s="46">
        <f t="shared" si="7"/>
        <v>0</v>
      </c>
      <c r="J34" s="45">
        <f t="shared" si="8"/>
        <v>220</v>
      </c>
      <c r="K34" s="45">
        <f t="shared" si="9"/>
        <v>0</v>
      </c>
      <c r="L34" s="483"/>
      <c r="N34" s="64">
        <f t="shared" ref="N34:N71" si="16">+IFERROR((I34*H34)/B34,0)</f>
        <v>0</v>
      </c>
      <c r="O34" s="65">
        <f t="shared" ref="O34:O71" si="17">+IFERROR(C34*$L$18,0)</f>
        <v>0</v>
      </c>
      <c r="P34" s="66">
        <f t="shared" si="10"/>
        <v>0</v>
      </c>
      <c r="Q34" s="66">
        <f t="shared" si="11"/>
        <v>0</v>
      </c>
      <c r="R34" s="67">
        <f t="shared" si="12"/>
        <v>16.5</v>
      </c>
      <c r="T34" s="68" t="str">
        <f>IFERROR(VLOOKUP(A34,VLOOKUPS!$A$3:$D$31,2,0),"Ander")</f>
        <v>Ander</v>
      </c>
      <c r="U34" s="69">
        <f t="shared" si="13"/>
        <v>0</v>
      </c>
      <c r="V34" s="69">
        <f t="shared" si="14"/>
        <v>0</v>
      </c>
    </row>
    <row r="35" spans="1:22" x14ac:dyDescent="0.25">
      <c r="A35" s="7" t="s">
        <v>1</v>
      </c>
      <c r="B35" s="8">
        <v>0.3</v>
      </c>
      <c r="C35" s="9">
        <v>1</v>
      </c>
      <c r="D35" s="44">
        <f>+L18*B35*C35</f>
        <v>0</v>
      </c>
      <c r="E35" s="10">
        <v>67</v>
      </c>
      <c r="F35" s="45">
        <f t="shared" si="15"/>
        <v>20.099999999999998</v>
      </c>
      <c r="G35" s="480"/>
      <c r="H35" s="11">
        <v>20</v>
      </c>
      <c r="I35" s="46">
        <f t="shared" si="7"/>
        <v>0</v>
      </c>
      <c r="J35" s="45">
        <f t="shared" si="8"/>
        <v>1340</v>
      </c>
      <c r="K35" s="45">
        <f t="shared" si="9"/>
        <v>0</v>
      </c>
      <c r="L35" s="483"/>
      <c r="N35" s="64">
        <f t="shared" si="16"/>
        <v>0</v>
      </c>
      <c r="O35" s="65">
        <f t="shared" si="17"/>
        <v>0</v>
      </c>
      <c r="P35" s="66">
        <f t="shared" si="10"/>
        <v>0</v>
      </c>
      <c r="Q35" s="66">
        <f t="shared" si="11"/>
        <v>0</v>
      </c>
      <c r="R35" s="67">
        <f t="shared" si="12"/>
        <v>20.099999999999998</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0</v>
      </c>
      <c r="E44" s="5">
        <v>78</v>
      </c>
      <c r="F44" s="42">
        <f>+B44*C44*E44</f>
        <v>132.6</v>
      </c>
      <c r="G44" s="479">
        <f>SUM(F44:F51)</f>
        <v>337</v>
      </c>
      <c r="H44" s="6">
        <v>20</v>
      </c>
      <c r="I44" s="43">
        <f t="shared" ref="I44:I51" si="19">+IFERROR(ROUNDUP(D44/H44,0),0)</f>
        <v>0</v>
      </c>
      <c r="J44" s="42">
        <f>+E44*H44</f>
        <v>1560</v>
      </c>
      <c r="K44" s="42">
        <f>+I44*J44</f>
        <v>0</v>
      </c>
      <c r="L44" s="482">
        <f>SUM(K44:K51)</f>
        <v>0</v>
      </c>
      <c r="N44" s="64">
        <f t="shared" si="16"/>
        <v>0</v>
      </c>
      <c r="O44" s="65">
        <f t="shared" si="17"/>
        <v>0</v>
      </c>
      <c r="P44" s="66">
        <f t="shared" ref="P44:P51" si="20">+IFERROR(K44/N44,0)</f>
        <v>0</v>
      </c>
      <c r="Q44" s="66">
        <f t="shared" ref="Q44:Q51" si="21">+IFERROR(K44/O44,0)</f>
        <v>0</v>
      </c>
      <c r="R44" s="67">
        <f t="shared" ref="R44:R51" si="22">+B44*C44*E44</f>
        <v>132.6</v>
      </c>
      <c r="T44" s="68" t="str">
        <f>IFERROR(VLOOKUP(A44,VLOOKUPS!$A$3:$D$31,2,0),"Ander")</f>
        <v>Ander</v>
      </c>
      <c r="U44" s="69">
        <f t="shared" ref="U44:U51" si="23">IF(T44="Syngenta",K44,0)</f>
        <v>0</v>
      </c>
      <c r="V44" s="69">
        <f t="shared" ref="V44:V51" si="24">IF(T44="Ander",K44,0)</f>
        <v>0</v>
      </c>
    </row>
    <row r="45" spans="1:22" x14ac:dyDescent="0.25">
      <c r="A45" s="7" t="s">
        <v>1</v>
      </c>
      <c r="B45" s="8">
        <v>7.3</v>
      </c>
      <c r="C45" s="9">
        <f>+C44</f>
        <v>1</v>
      </c>
      <c r="D45" s="44">
        <f t="shared" si="18"/>
        <v>0</v>
      </c>
      <c r="E45" s="10">
        <v>28</v>
      </c>
      <c r="F45" s="45">
        <f t="shared" ref="F45:F51" si="25">+B45*C45*E45</f>
        <v>204.4</v>
      </c>
      <c r="G45" s="480"/>
      <c r="H45" s="11">
        <v>18</v>
      </c>
      <c r="I45" s="46">
        <f t="shared" si="19"/>
        <v>0</v>
      </c>
      <c r="J45" s="45">
        <f t="shared" ref="J45:J51" si="26">+E45*H45</f>
        <v>504</v>
      </c>
      <c r="K45" s="45">
        <f t="shared" ref="K45:K51" si="27">+I45*J45</f>
        <v>0</v>
      </c>
      <c r="L45" s="483"/>
      <c r="N45" s="64">
        <f t="shared" si="16"/>
        <v>0</v>
      </c>
      <c r="O45" s="65">
        <f t="shared" si="17"/>
        <v>0</v>
      </c>
      <c r="P45" s="66">
        <f t="shared" si="20"/>
        <v>0</v>
      </c>
      <c r="Q45" s="66">
        <f t="shared" si="21"/>
        <v>0</v>
      </c>
      <c r="R45" s="67">
        <f t="shared" si="22"/>
        <v>204.4</v>
      </c>
      <c r="T45" s="68" t="str">
        <f>IFERROR(VLOOKUP(A45,VLOOKUPS!$A$3:$D$31,2,0),"Ander")</f>
        <v>Ander</v>
      </c>
      <c r="U45" s="69">
        <f t="shared" si="23"/>
        <v>0</v>
      </c>
      <c r="V45" s="69">
        <f t="shared" si="24"/>
        <v>0</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0</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0</v>
      </c>
      <c r="E55" s="5">
        <v>69</v>
      </c>
      <c r="F55" s="42">
        <f>+B55*C55*E55</f>
        <v>138</v>
      </c>
      <c r="G55" s="479">
        <f>SUM(F55:F64)</f>
        <v>313.20000000000005</v>
      </c>
      <c r="H55" s="6">
        <v>20</v>
      </c>
      <c r="I55" s="43">
        <f t="shared" ref="I55:I64" si="28">+IFERROR(ROUNDUP(D55/H55,0),0)</f>
        <v>0</v>
      </c>
      <c r="J55" s="42">
        <f>+E55*H55</f>
        <v>1380</v>
      </c>
      <c r="K55" s="42">
        <f>+I55*J55</f>
        <v>0</v>
      </c>
      <c r="L55" s="482">
        <f>SUM(K55:K64)</f>
        <v>0</v>
      </c>
      <c r="N55" s="64">
        <f t="shared" si="16"/>
        <v>0</v>
      </c>
      <c r="O55" s="65">
        <f t="shared" si="17"/>
        <v>0</v>
      </c>
      <c r="P55" s="66">
        <f t="shared" ref="P55:P64" si="29">+IFERROR(K55/N55,0)</f>
        <v>0</v>
      </c>
      <c r="Q55" s="66">
        <f t="shared" ref="Q55:Q64" si="30">+IFERROR(K55/O55,0)</f>
        <v>0</v>
      </c>
      <c r="R55" s="67">
        <f t="shared" ref="R55:R64" si="31">+B55*C55*E55</f>
        <v>138</v>
      </c>
      <c r="T55" s="68" t="str">
        <f>IFERROR(VLOOKUP(A55,VLOOKUPS!$A$3:$D$31,2,0),"Ander")</f>
        <v>Ander</v>
      </c>
      <c r="U55" s="69">
        <f t="shared" ref="U55:U64" si="32">IF(T55="Syngenta",K55,0)</f>
        <v>0</v>
      </c>
      <c r="V55" s="69">
        <f t="shared" ref="V55:V64" si="33">IF(T55="Ander",K55,0)</f>
        <v>0</v>
      </c>
    </row>
    <row r="56" spans="1:22" x14ac:dyDescent="0.25">
      <c r="A56" s="7" t="s">
        <v>1</v>
      </c>
      <c r="B56" s="8">
        <v>0.6</v>
      </c>
      <c r="C56" s="9">
        <f>+C55</f>
        <v>1</v>
      </c>
      <c r="D56" s="44">
        <f>+L18*B56*C56</f>
        <v>0</v>
      </c>
      <c r="E56" s="10">
        <v>148</v>
      </c>
      <c r="F56" s="45">
        <f t="shared" ref="F56:F64" si="34">+B56*C56*E56</f>
        <v>88.8</v>
      </c>
      <c r="G56" s="480"/>
      <c r="H56" s="11">
        <v>20</v>
      </c>
      <c r="I56" s="46">
        <f t="shared" si="28"/>
        <v>0</v>
      </c>
      <c r="J56" s="45">
        <f t="shared" ref="J56:J64" si="35">+E56*H56</f>
        <v>2960</v>
      </c>
      <c r="K56" s="45">
        <f t="shared" ref="K56:K64" si="36">+I56*J56</f>
        <v>0</v>
      </c>
      <c r="L56" s="483"/>
      <c r="N56" s="64">
        <f t="shared" si="16"/>
        <v>0</v>
      </c>
      <c r="O56" s="65">
        <f t="shared" si="17"/>
        <v>0</v>
      </c>
      <c r="P56" s="66">
        <f t="shared" si="29"/>
        <v>0</v>
      </c>
      <c r="Q56" s="66">
        <f t="shared" si="30"/>
        <v>0</v>
      </c>
      <c r="R56" s="67">
        <f t="shared" si="31"/>
        <v>88.8</v>
      </c>
      <c r="T56" s="68" t="str">
        <f>IFERROR(VLOOKUP(A56,VLOOKUPS!$A$3:$D$31,2,0),"Ander")</f>
        <v>Ander</v>
      </c>
      <c r="U56" s="69">
        <f t="shared" si="32"/>
        <v>0</v>
      </c>
      <c r="V56" s="69">
        <f t="shared" si="33"/>
        <v>0</v>
      </c>
    </row>
    <row r="57" spans="1:22" x14ac:dyDescent="0.25">
      <c r="A57" s="7" t="s">
        <v>1</v>
      </c>
      <c r="B57" s="8">
        <v>1.8</v>
      </c>
      <c r="C57" s="9">
        <v>1</v>
      </c>
      <c r="D57" s="44">
        <f>L18*B57*C57</f>
        <v>0</v>
      </c>
      <c r="E57" s="10">
        <v>48</v>
      </c>
      <c r="F57" s="45">
        <f t="shared" si="34"/>
        <v>86.4</v>
      </c>
      <c r="G57" s="480"/>
      <c r="H57" s="11">
        <v>25</v>
      </c>
      <c r="I57" s="46">
        <f t="shared" si="28"/>
        <v>0</v>
      </c>
      <c r="J57" s="45">
        <f t="shared" si="35"/>
        <v>1200</v>
      </c>
      <c r="K57" s="45">
        <f t="shared" si="36"/>
        <v>0</v>
      </c>
      <c r="L57" s="483"/>
      <c r="N57" s="64">
        <f t="shared" si="16"/>
        <v>0</v>
      </c>
      <c r="O57" s="65">
        <f t="shared" si="17"/>
        <v>0</v>
      </c>
      <c r="P57" s="66">
        <f t="shared" si="29"/>
        <v>0</v>
      </c>
      <c r="Q57" s="66">
        <f t="shared" si="30"/>
        <v>0</v>
      </c>
      <c r="R57" s="67">
        <f t="shared" si="31"/>
        <v>86.4</v>
      </c>
      <c r="T57" s="68" t="str">
        <f>IFERROR(VLOOKUP(A57,VLOOKUPS!$A$3:$D$31,2,0),"Ander")</f>
        <v>Ander</v>
      </c>
      <c r="U57" s="69">
        <f t="shared" si="32"/>
        <v>0</v>
      </c>
      <c r="V57" s="69">
        <f t="shared" si="33"/>
        <v>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0</v>
      </c>
      <c r="E68" s="5">
        <v>250</v>
      </c>
      <c r="F68" s="42">
        <f>+B68*C68*E68</f>
        <v>125</v>
      </c>
      <c r="G68" s="479">
        <f>SUM(F68:F71)</f>
        <v>125</v>
      </c>
      <c r="H68" s="6">
        <v>5</v>
      </c>
      <c r="I68" s="43">
        <f>+IFERROR(ROUNDUP(D68/H68,0),0)</f>
        <v>0</v>
      </c>
      <c r="J68" s="42">
        <f>+E68*H68</f>
        <v>1250</v>
      </c>
      <c r="K68" s="42">
        <f>+I68*J68</f>
        <v>0</v>
      </c>
      <c r="L68" s="482">
        <f>SUM(K68:K71)</f>
        <v>0</v>
      </c>
      <c r="N68" s="64">
        <f t="shared" si="16"/>
        <v>0</v>
      </c>
      <c r="O68" s="65">
        <f t="shared" si="17"/>
        <v>0</v>
      </c>
      <c r="P68" s="66">
        <f>+IFERROR(K68/N68,0)</f>
        <v>0</v>
      </c>
      <c r="Q68" s="66">
        <f>+IFERROR(K68/O68,0)</f>
        <v>0</v>
      </c>
      <c r="R68" s="67">
        <f>+B68*C68*E68</f>
        <v>125</v>
      </c>
      <c r="T68" s="68" t="str">
        <f>IFERROR(VLOOKUP(A68,VLOOKUPS!$A$3:$D$31,2,0),"Ander")</f>
        <v>Ander</v>
      </c>
      <c r="U68" s="69">
        <f>IF(T68="Syngenta",K68,0)</f>
        <v>0</v>
      </c>
      <c r="V68" s="69">
        <f>IF(T68="Ander",K68,0)</f>
        <v>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8500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3 A64 A68:A71"/>
  </dataValidations>
  <printOptions horizontalCentered="1" verticalCentered="1"/>
  <pageMargins left="0.26" right="0.28999999999999998" top="0.19" bottom="0.18" header="0" footer="0"/>
  <pageSetup paperSize="9" scale="6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topLeftCell="A22"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113</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1340</v>
      </c>
    </row>
    <row r="11" spans="1:14" x14ac:dyDescent="0.25">
      <c r="A11" s="28"/>
      <c r="B11" s="512" t="e">
        <f>+#REF!</f>
        <v>#REF!</v>
      </c>
      <c r="C11" s="513"/>
      <c r="F11" s="27" t="s">
        <v>81</v>
      </c>
      <c r="G11" s="512" t="e">
        <f>+#REF!</f>
        <v>#REF!</v>
      </c>
      <c r="H11" s="513"/>
      <c r="J11" s="518" t="str">
        <f>+A42</f>
        <v>Voor-opkoms (met plant)</v>
      </c>
      <c r="K11" s="519"/>
      <c r="L11" s="22">
        <f>+L44</f>
        <v>18384</v>
      </c>
    </row>
    <row r="12" spans="1:14" x14ac:dyDescent="0.25">
      <c r="A12" s="27" t="s">
        <v>45</v>
      </c>
      <c r="B12" s="512" t="e">
        <f>+#REF!</f>
        <v>#REF!</v>
      </c>
      <c r="C12" s="513"/>
      <c r="F12" s="27" t="s">
        <v>82</v>
      </c>
      <c r="G12" s="512" t="e">
        <f>+#REF!</f>
        <v>#REF!</v>
      </c>
      <c r="H12" s="513"/>
      <c r="J12" s="518" t="str">
        <f>+A53</f>
        <v>Na-opkoms</v>
      </c>
      <c r="K12" s="519"/>
      <c r="L12" s="22">
        <f>+L55</f>
        <v>17620</v>
      </c>
    </row>
    <row r="13" spans="1:14" x14ac:dyDescent="0.25">
      <c r="A13" s="27" t="s">
        <v>41</v>
      </c>
      <c r="B13" s="512" t="e">
        <f>+#REF!</f>
        <v>#REF!</v>
      </c>
      <c r="C13" s="513"/>
      <c r="F13" s="27" t="s">
        <v>83</v>
      </c>
      <c r="G13" s="512" t="e">
        <f>+#REF!</f>
        <v>#REF!</v>
      </c>
      <c r="H13" s="513"/>
      <c r="J13" s="518" t="str">
        <f>+A66</f>
        <v>Ander</v>
      </c>
      <c r="K13" s="519"/>
      <c r="L13" s="22">
        <f>+L68</f>
        <v>6250</v>
      </c>
    </row>
    <row r="14" spans="1:14" ht="15.75" thickBot="1" x14ac:dyDescent="0.3">
      <c r="A14" s="27" t="s">
        <v>42</v>
      </c>
      <c r="B14" s="512" t="e">
        <f>+#REF!</f>
        <v>#REF!</v>
      </c>
      <c r="C14" s="513"/>
      <c r="F14" s="27" t="s">
        <v>84</v>
      </c>
      <c r="G14" s="512" t="e">
        <f>+#REF!</f>
        <v>#REF!</v>
      </c>
      <c r="H14" s="513"/>
      <c r="J14" s="514" t="s">
        <v>55</v>
      </c>
      <c r="K14" s="515"/>
      <c r="L14" s="24">
        <f>SUM(L9:L13)</f>
        <v>52094</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832.13333333333344</v>
      </c>
      <c r="N16" s="60">
        <f>+L14/L18</f>
        <v>1041.8800000000001</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15</v>
      </c>
      <c r="E33" s="10">
        <v>67</v>
      </c>
      <c r="F33" s="42">
        <f>+B33*C33*E33</f>
        <v>20.099999999999998</v>
      </c>
      <c r="G33" s="479">
        <f>SUM(F33:F40)</f>
        <v>20.099999999999998</v>
      </c>
      <c r="H33" s="11">
        <v>20</v>
      </c>
      <c r="I33" s="43">
        <f t="shared" ref="I33:I40" si="7">+IFERROR(ROUNDUP(D33/H33,0),0)</f>
        <v>1</v>
      </c>
      <c r="J33" s="42">
        <f t="shared" ref="J33:J40" si="8">+E33*H33</f>
        <v>1340</v>
      </c>
      <c r="K33" s="42">
        <f t="shared" ref="K33:K40" si="9">+I33*J33</f>
        <v>1340</v>
      </c>
      <c r="L33" s="482">
        <f>SUM(K33:K40)</f>
        <v>1340</v>
      </c>
      <c r="N33" s="64">
        <f>+IFERROR((I33*H33)/B33,0)</f>
        <v>66.666666666666671</v>
      </c>
      <c r="O33" s="65">
        <f>+IFERROR(C33*$L$18,0)</f>
        <v>50</v>
      </c>
      <c r="P33" s="66">
        <f t="shared" ref="P33:P40" si="10">+IFERROR(K33/N33,0)</f>
        <v>20.099999999999998</v>
      </c>
      <c r="Q33" s="66">
        <f t="shared" ref="Q33:Q40" si="11">+IFERROR(K33/O33,0)</f>
        <v>26.8</v>
      </c>
      <c r="R33" s="67">
        <f t="shared" ref="R33:R40" si="12">+B33*C33*E33</f>
        <v>20.099999999999998</v>
      </c>
      <c r="T33" s="68" t="str">
        <f>IFERROR(VLOOKUP(A33,VLOOKUPS!$A$3:$D$31,2,0),"Ander")</f>
        <v>Ander</v>
      </c>
      <c r="U33" s="69">
        <f t="shared" ref="U33:U40" si="13">IF(T33="Syngenta",K33,0)</f>
        <v>0</v>
      </c>
      <c r="V33" s="69">
        <f t="shared" ref="V33:V40" si="14">IF(T33="Ander",K33,0)</f>
        <v>1340</v>
      </c>
    </row>
    <row r="34" spans="1:22" x14ac:dyDescent="0.25">
      <c r="A34" s="7"/>
      <c r="B34" s="8"/>
      <c r="C34" s="9"/>
      <c r="D34" s="44">
        <f>+L18*B34*C34</f>
        <v>0</v>
      </c>
      <c r="E34" s="10">
        <v>11</v>
      </c>
      <c r="F34" s="45">
        <f t="shared" ref="F34:F40" si="15">+B34*C34*E34</f>
        <v>0</v>
      </c>
      <c r="G34" s="480"/>
      <c r="H34" s="11"/>
      <c r="I34" s="46">
        <f t="shared" si="7"/>
        <v>0</v>
      </c>
      <c r="J34" s="45">
        <f t="shared" si="8"/>
        <v>0</v>
      </c>
      <c r="K34" s="45">
        <f t="shared" si="9"/>
        <v>0</v>
      </c>
      <c r="L34" s="483"/>
      <c r="N34" s="64">
        <f t="shared" ref="N34:N71" si="16">+IFERROR((I34*H34)/B34,0)</f>
        <v>0</v>
      </c>
      <c r="O34" s="65">
        <f t="shared" ref="O34:O71" si="17">+IFERROR(C34*$L$18,0)</f>
        <v>0</v>
      </c>
      <c r="P34" s="66">
        <f t="shared" si="10"/>
        <v>0</v>
      </c>
      <c r="Q34" s="66">
        <f t="shared" si="11"/>
        <v>0</v>
      </c>
      <c r="R34" s="67">
        <f t="shared" si="12"/>
        <v>0</v>
      </c>
      <c r="T34" s="68" t="str">
        <f>IFERROR(VLOOKUP(A34,VLOOKUPS!$A$3:$D$31,2,0),"Ander")</f>
        <v>Ander</v>
      </c>
      <c r="U34" s="69">
        <f t="shared" si="13"/>
        <v>0</v>
      </c>
      <c r="V34" s="69">
        <f t="shared" si="14"/>
        <v>0</v>
      </c>
    </row>
    <row r="35" spans="1:22" x14ac:dyDescent="0.25">
      <c r="A35" s="7"/>
      <c r="B35" s="8"/>
      <c r="C35" s="9"/>
      <c r="D35" s="44">
        <f>+L18*B35*C35</f>
        <v>0</v>
      </c>
      <c r="E35" s="10">
        <v>67</v>
      </c>
      <c r="F35" s="45">
        <f t="shared" si="15"/>
        <v>0</v>
      </c>
      <c r="G35" s="480"/>
      <c r="H35" s="11"/>
      <c r="I35" s="46">
        <f t="shared" si="7"/>
        <v>0</v>
      </c>
      <c r="J35" s="45">
        <f t="shared" si="8"/>
        <v>0</v>
      </c>
      <c r="K35" s="45">
        <f t="shared" si="9"/>
        <v>0</v>
      </c>
      <c r="L35" s="483"/>
      <c r="N35" s="64">
        <f t="shared" si="16"/>
        <v>0</v>
      </c>
      <c r="O35" s="65">
        <f t="shared" si="17"/>
        <v>0</v>
      </c>
      <c r="P35" s="66">
        <f t="shared" si="10"/>
        <v>0</v>
      </c>
      <c r="Q35" s="66">
        <f t="shared" si="11"/>
        <v>0</v>
      </c>
      <c r="R35" s="67">
        <f t="shared" si="12"/>
        <v>0</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1340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85</v>
      </c>
      <c r="E44" s="5">
        <v>78</v>
      </c>
      <c r="F44" s="42">
        <f>+B44*C44*E44</f>
        <v>132.6</v>
      </c>
      <c r="G44" s="479">
        <f>SUM(F44:F51)</f>
        <v>337</v>
      </c>
      <c r="H44" s="6">
        <v>20</v>
      </c>
      <c r="I44" s="43">
        <f t="shared" ref="I44:I51" si="19">+IFERROR(ROUNDUP(D44/H44,0),0)</f>
        <v>5</v>
      </c>
      <c r="J44" s="42">
        <f>+E44*H44</f>
        <v>1560</v>
      </c>
      <c r="K44" s="42">
        <f>+I44*J44</f>
        <v>7800</v>
      </c>
      <c r="L44" s="482">
        <f>SUM(K44:K51)</f>
        <v>18384</v>
      </c>
      <c r="N44" s="64">
        <f t="shared" si="16"/>
        <v>58.82352941176471</v>
      </c>
      <c r="O44" s="65">
        <f t="shared" si="17"/>
        <v>50</v>
      </c>
      <c r="P44" s="66">
        <f t="shared" ref="P44:P51" si="20">+IFERROR(K44/N44,0)</f>
        <v>132.6</v>
      </c>
      <c r="Q44" s="66">
        <f t="shared" ref="Q44:Q51" si="21">+IFERROR(K44/O44,0)</f>
        <v>156</v>
      </c>
      <c r="R44" s="67">
        <f t="shared" ref="R44:R51" si="22">+B44*C44*E44</f>
        <v>132.6</v>
      </c>
      <c r="T44" s="68" t="str">
        <f>IFERROR(VLOOKUP(A44,VLOOKUPS!$A$3:$D$31,2,0),"Ander")</f>
        <v>Ander</v>
      </c>
      <c r="U44" s="69">
        <f t="shared" ref="U44:U51" si="23">IF(T44="Syngenta",K44,0)</f>
        <v>0</v>
      </c>
      <c r="V44" s="69">
        <f t="shared" ref="V44:V51" si="24">IF(T44="Ander",K44,0)</f>
        <v>7800</v>
      </c>
    </row>
    <row r="45" spans="1:22" x14ac:dyDescent="0.25">
      <c r="A45" s="7" t="s">
        <v>1</v>
      </c>
      <c r="B45" s="8">
        <v>7.3</v>
      </c>
      <c r="C45" s="9">
        <f>+C44</f>
        <v>1</v>
      </c>
      <c r="D45" s="44">
        <f t="shared" si="18"/>
        <v>365</v>
      </c>
      <c r="E45" s="10">
        <v>28</v>
      </c>
      <c r="F45" s="45">
        <f t="shared" ref="F45:F51" si="25">+B45*C45*E45</f>
        <v>204.4</v>
      </c>
      <c r="G45" s="480"/>
      <c r="H45" s="11">
        <v>18</v>
      </c>
      <c r="I45" s="46">
        <f t="shared" si="19"/>
        <v>21</v>
      </c>
      <c r="J45" s="45">
        <f t="shared" ref="J45:J51" si="26">+E45*H45</f>
        <v>504</v>
      </c>
      <c r="K45" s="45">
        <f t="shared" ref="K45:K51" si="27">+I45*J45</f>
        <v>10584</v>
      </c>
      <c r="L45" s="483"/>
      <c r="N45" s="64">
        <f t="shared" si="16"/>
        <v>51.780821917808218</v>
      </c>
      <c r="O45" s="65">
        <f t="shared" si="17"/>
        <v>50</v>
      </c>
      <c r="P45" s="66">
        <f t="shared" si="20"/>
        <v>204.4</v>
      </c>
      <c r="Q45" s="66">
        <f t="shared" si="21"/>
        <v>211.68</v>
      </c>
      <c r="R45" s="67">
        <f t="shared" si="22"/>
        <v>204.4</v>
      </c>
      <c r="T45" s="68" t="str">
        <f>IFERROR(VLOOKUP(A45,VLOOKUPS!$A$3:$D$31,2,0),"Ander")</f>
        <v>Ander</v>
      </c>
      <c r="U45" s="69">
        <f t="shared" si="23"/>
        <v>0</v>
      </c>
      <c r="V45" s="69">
        <f t="shared" si="24"/>
        <v>10584</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18384</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479">
        <f>SUM(F55:F64)</f>
        <v>313.20000000000005</v>
      </c>
      <c r="H55" s="6">
        <v>20</v>
      </c>
      <c r="I55" s="43">
        <f t="shared" ref="I55:I64" si="28">+IFERROR(ROUNDUP(D55/H55,0),0)</f>
        <v>5</v>
      </c>
      <c r="J55" s="42">
        <f>+E55*H55</f>
        <v>1380</v>
      </c>
      <c r="K55" s="42">
        <f>+I55*J55</f>
        <v>6900</v>
      </c>
      <c r="L55" s="482">
        <f>SUM(K55:K64)</f>
        <v>17620</v>
      </c>
      <c r="N55" s="64">
        <f t="shared" si="16"/>
        <v>50</v>
      </c>
      <c r="O55" s="65">
        <f t="shared" si="17"/>
        <v>50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6900</v>
      </c>
    </row>
    <row r="56" spans="1:22" x14ac:dyDescent="0.25">
      <c r="A56" s="7" t="s">
        <v>1</v>
      </c>
      <c r="B56" s="8">
        <v>0.6</v>
      </c>
      <c r="C56" s="9">
        <f>+C55</f>
        <v>1</v>
      </c>
      <c r="D56" s="44">
        <f>+L18*B56*C56</f>
        <v>30</v>
      </c>
      <c r="E56" s="10">
        <v>148</v>
      </c>
      <c r="F56" s="45">
        <f t="shared" ref="F56:F64" si="34">+B56*C56*E56</f>
        <v>88.8</v>
      </c>
      <c r="G56" s="480"/>
      <c r="H56" s="11">
        <v>20</v>
      </c>
      <c r="I56" s="46">
        <f t="shared" si="28"/>
        <v>2</v>
      </c>
      <c r="J56" s="45">
        <f t="shared" ref="J56:J64" si="35">+E56*H56</f>
        <v>2960</v>
      </c>
      <c r="K56" s="45">
        <f t="shared" ref="K56:K64" si="36">+I56*J56</f>
        <v>5920</v>
      </c>
      <c r="L56" s="483"/>
      <c r="N56" s="64">
        <f t="shared" si="16"/>
        <v>66.666666666666671</v>
      </c>
      <c r="O56" s="65">
        <f t="shared" si="17"/>
        <v>50</v>
      </c>
      <c r="P56" s="66">
        <f t="shared" si="29"/>
        <v>88.8</v>
      </c>
      <c r="Q56" s="66">
        <f t="shared" si="30"/>
        <v>118.4</v>
      </c>
      <c r="R56" s="67">
        <f t="shared" si="31"/>
        <v>88.8</v>
      </c>
      <c r="T56" s="68" t="str">
        <f>IFERROR(VLOOKUP(A56,VLOOKUPS!$A$3:$D$31,2,0),"Ander")</f>
        <v>Ander</v>
      </c>
      <c r="U56" s="69">
        <f t="shared" si="32"/>
        <v>0</v>
      </c>
      <c r="V56" s="69">
        <f t="shared" si="33"/>
        <v>5920</v>
      </c>
    </row>
    <row r="57" spans="1:22" x14ac:dyDescent="0.25">
      <c r="A57" s="7" t="s">
        <v>1</v>
      </c>
      <c r="B57" s="8">
        <v>1.8</v>
      </c>
      <c r="C57" s="9">
        <v>1</v>
      </c>
      <c r="D57" s="44">
        <f>L18*B57*C57</f>
        <v>90</v>
      </c>
      <c r="E57" s="10">
        <v>48</v>
      </c>
      <c r="F57" s="45">
        <f t="shared" si="34"/>
        <v>86.4</v>
      </c>
      <c r="G57" s="480"/>
      <c r="H57" s="11">
        <v>25</v>
      </c>
      <c r="I57" s="46">
        <f t="shared" si="28"/>
        <v>4</v>
      </c>
      <c r="J57" s="45">
        <f t="shared" si="35"/>
        <v>1200</v>
      </c>
      <c r="K57" s="45">
        <f t="shared" si="36"/>
        <v>4800</v>
      </c>
      <c r="L57" s="483"/>
      <c r="N57" s="64">
        <f t="shared" si="16"/>
        <v>55.555555555555557</v>
      </c>
      <c r="O57" s="65">
        <f t="shared" si="17"/>
        <v>50</v>
      </c>
      <c r="P57" s="66">
        <f t="shared" si="29"/>
        <v>86.399999999999991</v>
      </c>
      <c r="Q57" s="66">
        <f t="shared" si="30"/>
        <v>96</v>
      </c>
      <c r="R57" s="67">
        <f t="shared" si="31"/>
        <v>86.4</v>
      </c>
      <c r="T57" s="68" t="str">
        <f>IFERROR(VLOOKUP(A57,VLOOKUPS!$A$3:$D$31,2,0),"Ander")</f>
        <v>Ander</v>
      </c>
      <c r="U57" s="69">
        <f t="shared" si="32"/>
        <v>0</v>
      </c>
      <c r="V57" s="69">
        <f t="shared" si="33"/>
        <v>4800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17620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479">
        <f>SUM(F68:F71)</f>
        <v>125</v>
      </c>
      <c r="H68" s="6">
        <v>5</v>
      </c>
      <c r="I68" s="43">
        <f>+IFERROR(ROUNDUP(D68/H68,0),0)</f>
        <v>5</v>
      </c>
      <c r="J68" s="42">
        <f>+E68*H68</f>
        <v>1250</v>
      </c>
      <c r="K68" s="42">
        <f>+I68*J68</f>
        <v>6250</v>
      </c>
      <c r="L68" s="482">
        <f>SUM(K68:K71)</f>
        <v>6250</v>
      </c>
      <c r="N68" s="64">
        <f t="shared" si="16"/>
        <v>50</v>
      </c>
      <c r="O68" s="65">
        <f t="shared" si="17"/>
        <v>50</v>
      </c>
      <c r="P68" s="66">
        <f>+IFERROR(K68/N68,0)</f>
        <v>125</v>
      </c>
      <c r="Q68" s="66">
        <f>+IFERROR(K68/O68,0)</f>
        <v>125</v>
      </c>
      <c r="R68" s="67">
        <f>+B68*C68*E68</f>
        <v>125</v>
      </c>
      <c r="T68" s="68" t="str">
        <f>IFERROR(VLOOKUP(A68,VLOOKUPS!$A$3:$D$31,2,0),"Ander")</f>
        <v>Ander</v>
      </c>
      <c r="U68" s="69">
        <f>IF(T68="Syngenta",K68,0)</f>
        <v>0</v>
      </c>
      <c r="V68" s="69">
        <f>IF(T68="Ander",K68,0)</f>
        <v>6250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6250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52094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114</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2680</v>
      </c>
    </row>
    <row r="11" spans="1:14" x14ac:dyDescent="0.25">
      <c r="A11" s="28"/>
      <c r="B11" s="512" t="e">
        <f>+#REF!</f>
        <v>#REF!</v>
      </c>
      <c r="C11" s="513"/>
      <c r="F11" s="27" t="s">
        <v>81</v>
      </c>
      <c r="G11" s="512" t="e">
        <f>+#REF!</f>
        <v>#REF!</v>
      </c>
      <c r="H11" s="513"/>
      <c r="J11" s="518" t="str">
        <f>+A42</f>
        <v>Voor-opkoms (met plant)</v>
      </c>
      <c r="K11" s="519"/>
      <c r="L11" s="22">
        <f>+L44</f>
        <v>34704</v>
      </c>
    </row>
    <row r="12" spans="1:14" x14ac:dyDescent="0.25">
      <c r="A12" s="27" t="s">
        <v>45</v>
      </c>
      <c r="B12" s="512" t="e">
        <f>+#REF!</f>
        <v>#REF!</v>
      </c>
      <c r="C12" s="513"/>
      <c r="F12" s="27" t="s">
        <v>82</v>
      </c>
      <c r="G12" s="512" t="e">
        <f>+#REF!</f>
        <v>#REF!</v>
      </c>
      <c r="H12" s="513"/>
      <c r="J12" s="518" t="str">
        <f>+A53</f>
        <v>Na-opkoms</v>
      </c>
      <c r="K12" s="519"/>
      <c r="L12" s="22">
        <f>+L55</f>
        <v>32280</v>
      </c>
    </row>
    <row r="13" spans="1:14" x14ac:dyDescent="0.25">
      <c r="A13" s="27" t="s">
        <v>41</v>
      </c>
      <c r="B13" s="512" t="e">
        <f>+#REF!</f>
        <v>#REF!</v>
      </c>
      <c r="C13" s="513"/>
      <c r="F13" s="27" t="s">
        <v>83</v>
      </c>
      <c r="G13" s="512" t="e">
        <f>+#REF!</f>
        <v>#REF!</v>
      </c>
      <c r="H13" s="513"/>
      <c r="J13" s="518" t="str">
        <f>+A66</f>
        <v>Ander</v>
      </c>
      <c r="K13" s="519"/>
      <c r="L13" s="22">
        <f>+L68</f>
        <v>12500</v>
      </c>
    </row>
    <row r="14" spans="1:14" ht="15.75" thickBot="1" x14ac:dyDescent="0.3">
      <c r="A14" s="27" t="s">
        <v>42</v>
      </c>
      <c r="B14" s="512" t="e">
        <f>+#REF!</f>
        <v>#REF!</v>
      </c>
      <c r="C14" s="513"/>
      <c r="F14" s="27" t="s">
        <v>84</v>
      </c>
      <c r="G14" s="512" t="e">
        <f>+#REF!</f>
        <v>#REF!</v>
      </c>
      <c r="H14" s="513"/>
      <c r="J14" s="514" t="s">
        <v>55</v>
      </c>
      <c r="K14" s="515"/>
      <c r="L14" s="24">
        <f>SUM(L9:L13)</f>
        <v>90664</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832.13333333333344</v>
      </c>
      <c r="N16" s="60">
        <f>+L14/L18</f>
        <v>906.64</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100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30</v>
      </c>
      <c r="E33" s="10">
        <v>67</v>
      </c>
      <c r="F33" s="42">
        <f>+B33*C33*E33</f>
        <v>20.099999999999998</v>
      </c>
      <c r="G33" s="479">
        <f>SUM(F33:F40)</f>
        <v>20.099999999999998</v>
      </c>
      <c r="H33" s="11">
        <v>20</v>
      </c>
      <c r="I33" s="43">
        <f t="shared" ref="I33:I40" si="7">+IFERROR(ROUNDUP(D33/H33,0),0)</f>
        <v>2</v>
      </c>
      <c r="J33" s="42">
        <f t="shared" ref="J33:J40" si="8">+E33*H33</f>
        <v>1340</v>
      </c>
      <c r="K33" s="42">
        <f t="shared" ref="K33:K40" si="9">+I33*J33</f>
        <v>2680</v>
      </c>
      <c r="L33" s="482">
        <f>SUM(K33:K40)</f>
        <v>2680</v>
      </c>
      <c r="N33" s="64">
        <f>+IFERROR((I33*H33)/B33,0)</f>
        <v>133.33333333333334</v>
      </c>
      <c r="O33" s="65">
        <f>+IFERROR(C33*$L$18,0)</f>
        <v>100</v>
      </c>
      <c r="P33" s="66">
        <f t="shared" ref="P33:P40" si="10">+IFERROR(K33/N33,0)</f>
        <v>20.099999999999998</v>
      </c>
      <c r="Q33" s="66">
        <f t="shared" ref="Q33:Q40" si="11">+IFERROR(K33/O33,0)</f>
        <v>26.8</v>
      </c>
      <c r="R33" s="67">
        <f t="shared" ref="R33:R40" si="12">+B33*C33*E33</f>
        <v>20.099999999999998</v>
      </c>
      <c r="T33" s="68" t="str">
        <f>IFERROR(VLOOKUP(A33,VLOOKUPS!$A$3:$D$31,2,0),"Ander")</f>
        <v>Ander</v>
      </c>
      <c r="U33" s="69">
        <f t="shared" ref="U33:U40" si="13">IF(T33="Syngenta",K33,0)</f>
        <v>0</v>
      </c>
      <c r="V33" s="69">
        <f t="shared" ref="V33:V40" si="14">IF(T33="Ander",K33,0)</f>
        <v>2680</v>
      </c>
    </row>
    <row r="34" spans="1:22" x14ac:dyDescent="0.25">
      <c r="A34" s="7"/>
      <c r="B34" s="8"/>
      <c r="C34" s="9"/>
      <c r="D34" s="44">
        <f>+L18*B34*C34</f>
        <v>0</v>
      </c>
      <c r="E34" s="10">
        <v>11</v>
      </c>
      <c r="F34" s="45">
        <f t="shared" ref="F34:F40" si="15">+B34*C34*E34</f>
        <v>0</v>
      </c>
      <c r="G34" s="480"/>
      <c r="H34" s="11"/>
      <c r="I34" s="46">
        <f t="shared" si="7"/>
        <v>0</v>
      </c>
      <c r="J34" s="45">
        <f t="shared" si="8"/>
        <v>0</v>
      </c>
      <c r="K34" s="45">
        <f t="shared" si="9"/>
        <v>0</v>
      </c>
      <c r="L34" s="483"/>
      <c r="N34" s="64">
        <f t="shared" ref="N34:N71" si="16">+IFERROR((I34*H34)/B34,0)</f>
        <v>0</v>
      </c>
      <c r="O34" s="65">
        <f t="shared" ref="O34:O71" si="17">+IFERROR(C34*$L$18,0)</f>
        <v>0</v>
      </c>
      <c r="P34" s="66">
        <f t="shared" si="10"/>
        <v>0</v>
      </c>
      <c r="Q34" s="66">
        <f t="shared" si="11"/>
        <v>0</v>
      </c>
      <c r="R34" s="67">
        <f t="shared" si="12"/>
        <v>0</v>
      </c>
      <c r="T34" s="68" t="str">
        <f>IFERROR(VLOOKUP(A34,VLOOKUPS!$A$3:$D$31,2,0),"Ander")</f>
        <v>Ander</v>
      </c>
      <c r="U34" s="69">
        <f t="shared" si="13"/>
        <v>0</v>
      </c>
      <c r="V34" s="69">
        <f t="shared" si="14"/>
        <v>0</v>
      </c>
    </row>
    <row r="35" spans="1:22" x14ac:dyDescent="0.25">
      <c r="A35" s="7"/>
      <c r="B35" s="8"/>
      <c r="C35" s="9"/>
      <c r="D35" s="44">
        <f>+L18*B35*C35</f>
        <v>0</v>
      </c>
      <c r="E35" s="10">
        <v>67</v>
      </c>
      <c r="F35" s="45">
        <f t="shared" si="15"/>
        <v>0</v>
      </c>
      <c r="G35" s="480"/>
      <c r="H35" s="11"/>
      <c r="I35" s="46">
        <f t="shared" si="7"/>
        <v>0</v>
      </c>
      <c r="J35" s="45">
        <f t="shared" si="8"/>
        <v>0</v>
      </c>
      <c r="K35" s="45">
        <f t="shared" si="9"/>
        <v>0</v>
      </c>
      <c r="L35" s="483"/>
      <c r="N35" s="64">
        <f t="shared" si="16"/>
        <v>0</v>
      </c>
      <c r="O35" s="65">
        <f t="shared" si="17"/>
        <v>0</v>
      </c>
      <c r="P35" s="66">
        <f t="shared" si="10"/>
        <v>0</v>
      </c>
      <c r="Q35" s="66">
        <f t="shared" si="11"/>
        <v>0</v>
      </c>
      <c r="R35" s="67">
        <f t="shared" si="12"/>
        <v>0</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2680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170</v>
      </c>
      <c r="E44" s="5">
        <v>78</v>
      </c>
      <c r="F44" s="42">
        <f>+B44*C44*E44</f>
        <v>132.6</v>
      </c>
      <c r="G44" s="479">
        <f>SUM(F44:F51)</f>
        <v>337</v>
      </c>
      <c r="H44" s="6">
        <v>20</v>
      </c>
      <c r="I44" s="43">
        <f t="shared" ref="I44:I51" si="19">+IFERROR(ROUNDUP(D44/H44,0),0)</f>
        <v>9</v>
      </c>
      <c r="J44" s="42">
        <f>+E44*H44</f>
        <v>1560</v>
      </c>
      <c r="K44" s="42">
        <f>+I44*J44</f>
        <v>14040</v>
      </c>
      <c r="L44" s="482">
        <f>SUM(K44:K51)</f>
        <v>34704</v>
      </c>
      <c r="N44" s="64">
        <f t="shared" si="16"/>
        <v>105.88235294117648</v>
      </c>
      <c r="O44" s="65">
        <f t="shared" si="17"/>
        <v>100</v>
      </c>
      <c r="P44" s="66">
        <f t="shared" ref="P44:P51" si="20">+IFERROR(K44/N44,0)</f>
        <v>132.6</v>
      </c>
      <c r="Q44" s="66">
        <f t="shared" ref="Q44:Q51" si="21">+IFERROR(K44/O44,0)</f>
        <v>140.4</v>
      </c>
      <c r="R44" s="67">
        <f t="shared" ref="R44:R51" si="22">+B44*C44*E44</f>
        <v>132.6</v>
      </c>
      <c r="T44" s="68" t="str">
        <f>IFERROR(VLOOKUP(A44,VLOOKUPS!$A$3:$D$31,2,0),"Ander")</f>
        <v>Ander</v>
      </c>
      <c r="U44" s="69">
        <f t="shared" ref="U44:U51" si="23">IF(T44="Syngenta",K44,0)</f>
        <v>0</v>
      </c>
      <c r="V44" s="69">
        <f t="shared" ref="V44:V51" si="24">IF(T44="Ander",K44,0)</f>
        <v>14040</v>
      </c>
    </row>
    <row r="45" spans="1:22" x14ac:dyDescent="0.25">
      <c r="A45" s="7" t="s">
        <v>1</v>
      </c>
      <c r="B45" s="8">
        <v>7.3</v>
      </c>
      <c r="C45" s="9">
        <f>+C44</f>
        <v>1</v>
      </c>
      <c r="D45" s="44">
        <f t="shared" si="18"/>
        <v>730</v>
      </c>
      <c r="E45" s="10">
        <v>28</v>
      </c>
      <c r="F45" s="45">
        <f t="shared" ref="F45:F51" si="25">+B45*C45*E45</f>
        <v>204.4</v>
      </c>
      <c r="G45" s="480"/>
      <c r="H45" s="11">
        <v>18</v>
      </c>
      <c r="I45" s="46">
        <f t="shared" si="19"/>
        <v>41</v>
      </c>
      <c r="J45" s="45">
        <f t="shared" ref="J45:J51" si="26">+E45*H45</f>
        <v>504</v>
      </c>
      <c r="K45" s="45">
        <f t="shared" ref="K45:K51" si="27">+I45*J45</f>
        <v>20664</v>
      </c>
      <c r="L45" s="483"/>
      <c r="N45" s="64">
        <f t="shared" si="16"/>
        <v>101.0958904109589</v>
      </c>
      <c r="O45" s="65">
        <f t="shared" si="17"/>
        <v>100</v>
      </c>
      <c r="P45" s="66">
        <f t="shared" si="20"/>
        <v>204.4</v>
      </c>
      <c r="Q45" s="66">
        <f t="shared" si="21"/>
        <v>206.64</v>
      </c>
      <c r="R45" s="67">
        <f t="shared" si="22"/>
        <v>204.4</v>
      </c>
      <c r="T45" s="68" t="str">
        <f>IFERROR(VLOOKUP(A45,VLOOKUPS!$A$3:$D$31,2,0),"Ander")</f>
        <v>Ander</v>
      </c>
      <c r="U45" s="69">
        <f t="shared" si="23"/>
        <v>0</v>
      </c>
      <c r="V45" s="69">
        <f t="shared" si="24"/>
        <v>20664</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34704</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200</v>
      </c>
      <c r="E55" s="5">
        <v>69</v>
      </c>
      <c r="F55" s="42">
        <f>+B55*C55*E55</f>
        <v>138</v>
      </c>
      <c r="G55" s="479">
        <f>SUM(F55:F64)</f>
        <v>313.20000000000005</v>
      </c>
      <c r="H55" s="6">
        <v>20</v>
      </c>
      <c r="I55" s="43">
        <f t="shared" ref="I55:I64" si="28">+IFERROR(ROUNDUP(D55/H55,0),0)</f>
        <v>10</v>
      </c>
      <c r="J55" s="42">
        <f>+E55*H55</f>
        <v>1380</v>
      </c>
      <c r="K55" s="42">
        <f>+I55*J55</f>
        <v>13800</v>
      </c>
      <c r="L55" s="482">
        <f>SUM(K55:K64)</f>
        <v>32280</v>
      </c>
      <c r="N55" s="64">
        <f t="shared" si="16"/>
        <v>100</v>
      </c>
      <c r="O55" s="65">
        <f t="shared" si="17"/>
        <v>100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13800</v>
      </c>
    </row>
    <row r="56" spans="1:22" x14ac:dyDescent="0.25">
      <c r="A56" s="7" t="s">
        <v>1</v>
      </c>
      <c r="B56" s="8">
        <v>0.6</v>
      </c>
      <c r="C56" s="9">
        <f>+C55</f>
        <v>1</v>
      </c>
      <c r="D56" s="44">
        <f>+L18*B56*C56</f>
        <v>60</v>
      </c>
      <c r="E56" s="10">
        <v>148</v>
      </c>
      <c r="F56" s="45">
        <f t="shared" ref="F56:F64" si="34">+B56*C56*E56</f>
        <v>88.8</v>
      </c>
      <c r="G56" s="480"/>
      <c r="H56" s="11">
        <v>20</v>
      </c>
      <c r="I56" s="46">
        <f t="shared" si="28"/>
        <v>3</v>
      </c>
      <c r="J56" s="45">
        <f t="shared" ref="J56:J64" si="35">+E56*H56</f>
        <v>2960</v>
      </c>
      <c r="K56" s="45">
        <f t="shared" ref="K56:K64" si="36">+I56*J56</f>
        <v>8880</v>
      </c>
      <c r="L56" s="483"/>
      <c r="N56" s="64">
        <f t="shared" si="16"/>
        <v>100</v>
      </c>
      <c r="O56" s="65">
        <f t="shared" si="17"/>
        <v>100</v>
      </c>
      <c r="P56" s="66">
        <f t="shared" si="29"/>
        <v>88.8</v>
      </c>
      <c r="Q56" s="66">
        <f t="shared" si="30"/>
        <v>88.8</v>
      </c>
      <c r="R56" s="67">
        <f t="shared" si="31"/>
        <v>88.8</v>
      </c>
      <c r="T56" s="68" t="str">
        <f>IFERROR(VLOOKUP(A56,VLOOKUPS!$A$3:$D$31,2,0),"Ander")</f>
        <v>Ander</v>
      </c>
      <c r="U56" s="69">
        <f t="shared" si="32"/>
        <v>0</v>
      </c>
      <c r="V56" s="69">
        <f t="shared" si="33"/>
        <v>8880</v>
      </c>
    </row>
    <row r="57" spans="1:22" x14ac:dyDescent="0.25">
      <c r="A57" s="7" t="s">
        <v>1</v>
      </c>
      <c r="B57" s="8">
        <v>1.8</v>
      </c>
      <c r="C57" s="9">
        <v>1</v>
      </c>
      <c r="D57" s="44">
        <f>L18*B57*C57</f>
        <v>180</v>
      </c>
      <c r="E57" s="10">
        <v>48</v>
      </c>
      <c r="F57" s="45">
        <f t="shared" si="34"/>
        <v>86.4</v>
      </c>
      <c r="G57" s="480"/>
      <c r="H57" s="11">
        <v>25</v>
      </c>
      <c r="I57" s="46">
        <f t="shared" si="28"/>
        <v>8</v>
      </c>
      <c r="J57" s="45">
        <f t="shared" si="35"/>
        <v>1200</v>
      </c>
      <c r="K57" s="45">
        <f t="shared" si="36"/>
        <v>9600</v>
      </c>
      <c r="L57" s="483"/>
      <c r="N57" s="64">
        <f t="shared" si="16"/>
        <v>111.11111111111111</v>
      </c>
      <c r="O57" s="65">
        <f t="shared" si="17"/>
        <v>100</v>
      </c>
      <c r="P57" s="66">
        <f t="shared" si="29"/>
        <v>86.399999999999991</v>
      </c>
      <c r="Q57" s="66">
        <f t="shared" si="30"/>
        <v>96</v>
      </c>
      <c r="R57" s="67">
        <f t="shared" si="31"/>
        <v>86.4</v>
      </c>
      <c r="T57" s="68" t="str">
        <f>IFERROR(VLOOKUP(A57,VLOOKUPS!$A$3:$D$31,2,0),"Ander")</f>
        <v>Ander</v>
      </c>
      <c r="U57" s="69">
        <f t="shared" si="32"/>
        <v>0</v>
      </c>
      <c r="V57" s="69">
        <f t="shared" si="33"/>
        <v>9600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32280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50</v>
      </c>
      <c r="E68" s="5">
        <v>250</v>
      </c>
      <c r="F68" s="42">
        <f>+B68*C68*E68</f>
        <v>125</v>
      </c>
      <c r="G68" s="479">
        <f>SUM(F68:F71)</f>
        <v>125</v>
      </c>
      <c r="H68" s="6">
        <v>5</v>
      </c>
      <c r="I68" s="43">
        <f>+IFERROR(ROUNDUP(D68/H68,0),0)</f>
        <v>10</v>
      </c>
      <c r="J68" s="42">
        <f>+E68*H68</f>
        <v>1250</v>
      </c>
      <c r="K68" s="42">
        <f>+I68*J68</f>
        <v>12500</v>
      </c>
      <c r="L68" s="482">
        <f>SUM(K68:K71)</f>
        <v>12500</v>
      </c>
      <c r="N68" s="64">
        <f t="shared" si="16"/>
        <v>100</v>
      </c>
      <c r="O68" s="65">
        <f t="shared" si="17"/>
        <v>100</v>
      </c>
      <c r="P68" s="66">
        <f>+IFERROR(K68/N68,0)</f>
        <v>125</v>
      </c>
      <c r="Q68" s="66">
        <f>+IFERROR(K68/O68,0)</f>
        <v>125</v>
      </c>
      <c r="R68" s="67">
        <f>+B68*C68*E68</f>
        <v>125</v>
      </c>
      <c r="T68" s="68" t="str">
        <f>IFERROR(VLOOKUP(A68,VLOOKUPS!$A$3:$D$31,2,0),"Ander")</f>
        <v>Ander</v>
      </c>
      <c r="U68" s="69">
        <f>IF(T68="Syngenta",K68,0)</f>
        <v>0</v>
      </c>
      <c r="V68" s="69">
        <f>IF(T68="Ander",K68,0)</f>
        <v>12500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12500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90664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6" width="11.5703125" style="25" customWidth="1"/>
    <col min="7" max="7" width="12.5703125" style="25" bestFit="1"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115</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2680</v>
      </c>
    </row>
    <row r="11" spans="1:14" x14ac:dyDescent="0.25">
      <c r="A11" s="28"/>
      <c r="B11" s="512" t="e">
        <f>+#REF!</f>
        <v>#REF!</v>
      </c>
      <c r="C11" s="513"/>
      <c r="F11" s="27" t="s">
        <v>81</v>
      </c>
      <c r="G11" s="512" t="e">
        <f>+#REF!</f>
        <v>#REF!</v>
      </c>
      <c r="H11" s="513"/>
      <c r="J11" s="518" t="str">
        <f>+A42</f>
        <v>Voor-opkoms (met plant)</v>
      </c>
      <c r="K11" s="519"/>
      <c r="L11" s="22">
        <f>+L44</f>
        <v>23976</v>
      </c>
    </row>
    <row r="12" spans="1:14" x14ac:dyDescent="0.25">
      <c r="A12" s="27" t="s">
        <v>45</v>
      </c>
      <c r="B12" s="512" t="e">
        <f>+#REF!</f>
        <v>#REF!</v>
      </c>
      <c r="C12" s="513"/>
      <c r="F12" s="27" t="s">
        <v>82</v>
      </c>
      <c r="G12" s="512" t="e">
        <f>+#REF!</f>
        <v>#REF!</v>
      </c>
      <c r="H12" s="513"/>
      <c r="J12" s="518" t="str">
        <f>+A53</f>
        <v>Na-opkoms</v>
      </c>
      <c r="K12" s="519"/>
      <c r="L12" s="22">
        <f>+L55</f>
        <v>25740</v>
      </c>
    </row>
    <row r="13" spans="1:14" x14ac:dyDescent="0.25">
      <c r="A13" s="27" t="s">
        <v>41</v>
      </c>
      <c r="B13" s="512" t="e">
        <f>+#REF!</f>
        <v>#REF!</v>
      </c>
      <c r="C13" s="513"/>
      <c r="F13" s="27" t="s">
        <v>83</v>
      </c>
      <c r="G13" s="512" t="e">
        <f>+#REF!</f>
        <v>#REF!</v>
      </c>
      <c r="H13" s="513"/>
      <c r="J13" s="518" t="str">
        <f>+A66</f>
        <v>Ander</v>
      </c>
      <c r="K13" s="519"/>
      <c r="L13" s="22">
        <f>+L68</f>
        <v>8750</v>
      </c>
    </row>
    <row r="14" spans="1:14" ht="15.75" thickBot="1" x14ac:dyDescent="0.3">
      <c r="A14" s="27" t="s">
        <v>42</v>
      </c>
      <c r="B14" s="512" t="e">
        <f>+#REF!</f>
        <v>#REF!</v>
      </c>
      <c r="C14" s="513"/>
      <c r="F14" s="27" t="s">
        <v>84</v>
      </c>
      <c r="G14" s="512" t="e">
        <f>+#REF!</f>
        <v>#REF!</v>
      </c>
      <c r="H14" s="513"/>
      <c r="J14" s="514" t="s">
        <v>55</v>
      </c>
      <c r="K14" s="515"/>
      <c r="L14" s="24">
        <f>SUM(L9:L13)</f>
        <v>69646</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832.13333333333344</v>
      </c>
      <c r="N16" s="60">
        <f>+L14/L18</f>
        <v>994.94285714285718</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70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7" t="s">
        <v>1</v>
      </c>
      <c r="B33" s="8">
        <v>0.3</v>
      </c>
      <c r="C33" s="9">
        <v>1</v>
      </c>
      <c r="D33" s="41">
        <f>+L18*B33*C33</f>
        <v>21</v>
      </c>
      <c r="E33" s="10">
        <v>67</v>
      </c>
      <c r="F33" s="42">
        <f>+B33*C33*E33</f>
        <v>20.099999999999998</v>
      </c>
      <c r="G33" s="479">
        <f>SUM(F33:F40)</f>
        <v>20.099999999999998</v>
      </c>
      <c r="H33" s="11">
        <v>20</v>
      </c>
      <c r="I33" s="43">
        <f t="shared" ref="I33:I40" si="7">+IFERROR(ROUNDUP(D33/H33,0),0)</f>
        <v>2</v>
      </c>
      <c r="J33" s="42">
        <f t="shared" ref="J33:J40" si="8">+E33*H33</f>
        <v>1340</v>
      </c>
      <c r="K33" s="42">
        <f t="shared" ref="K33:K40" si="9">+I33*J33</f>
        <v>2680</v>
      </c>
      <c r="L33" s="482">
        <f>SUM(K33:K40)</f>
        <v>2680</v>
      </c>
      <c r="N33" s="64">
        <f>+IFERROR((I33*H33)/B33,0)</f>
        <v>133.33333333333334</v>
      </c>
      <c r="O33" s="65">
        <f>+IFERROR(C33*$L$18,0)</f>
        <v>70</v>
      </c>
      <c r="P33" s="66">
        <f t="shared" ref="P33:P40" si="10">+IFERROR(K33/N33,0)</f>
        <v>20.099999999999998</v>
      </c>
      <c r="Q33" s="66">
        <f t="shared" ref="Q33:Q40" si="11">+IFERROR(K33/O33,0)</f>
        <v>38.285714285714285</v>
      </c>
      <c r="R33" s="67">
        <f t="shared" ref="R33:R40" si="12">+B33*C33*E33</f>
        <v>20.099999999999998</v>
      </c>
      <c r="T33" s="68" t="str">
        <f>IFERROR(VLOOKUP(A33,VLOOKUPS!$A$3:$D$31,2,0),"Ander")</f>
        <v>Ander</v>
      </c>
      <c r="U33" s="69">
        <f t="shared" ref="U33:U40" si="13">IF(T33="Syngenta",K33,0)</f>
        <v>0</v>
      </c>
      <c r="V33" s="69">
        <f t="shared" ref="V33:V40" si="14">IF(T33="Ander",K33,0)</f>
        <v>2680</v>
      </c>
    </row>
    <row r="34" spans="1:22" x14ac:dyDescent="0.25">
      <c r="A34" s="7"/>
      <c r="B34" s="8"/>
      <c r="C34" s="9"/>
      <c r="D34" s="44">
        <f>+L18*B34*C34</f>
        <v>0</v>
      </c>
      <c r="E34" s="10">
        <v>11</v>
      </c>
      <c r="F34" s="45">
        <f t="shared" ref="F34:F40" si="15">+B34*C34*E34</f>
        <v>0</v>
      </c>
      <c r="G34" s="480"/>
      <c r="H34" s="11"/>
      <c r="I34" s="46">
        <f t="shared" si="7"/>
        <v>0</v>
      </c>
      <c r="J34" s="45">
        <f t="shared" si="8"/>
        <v>0</v>
      </c>
      <c r="K34" s="45">
        <f t="shared" si="9"/>
        <v>0</v>
      </c>
      <c r="L34" s="483"/>
      <c r="N34" s="64">
        <f t="shared" ref="N34:N71" si="16">+IFERROR((I34*H34)/B34,0)</f>
        <v>0</v>
      </c>
      <c r="O34" s="65">
        <f t="shared" ref="O34:O71" si="17">+IFERROR(C34*$L$18,0)</f>
        <v>0</v>
      </c>
      <c r="P34" s="66">
        <f t="shared" si="10"/>
        <v>0</v>
      </c>
      <c r="Q34" s="66">
        <f t="shared" si="11"/>
        <v>0</v>
      </c>
      <c r="R34" s="67">
        <f t="shared" si="12"/>
        <v>0</v>
      </c>
      <c r="T34" s="68" t="str">
        <f>IFERROR(VLOOKUP(A34,VLOOKUPS!$A$3:$D$31,2,0),"Ander")</f>
        <v>Ander</v>
      </c>
      <c r="U34" s="69">
        <f t="shared" si="13"/>
        <v>0</v>
      </c>
      <c r="V34" s="69">
        <f t="shared" si="14"/>
        <v>0</v>
      </c>
    </row>
    <row r="35" spans="1:22" x14ac:dyDescent="0.25">
      <c r="A35" s="7"/>
      <c r="B35" s="8"/>
      <c r="C35" s="9"/>
      <c r="D35" s="44">
        <f>+L18*B35*C35</f>
        <v>0</v>
      </c>
      <c r="E35" s="10">
        <v>67</v>
      </c>
      <c r="F35" s="45">
        <f t="shared" si="15"/>
        <v>0</v>
      </c>
      <c r="G35" s="480"/>
      <c r="H35" s="11"/>
      <c r="I35" s="46">
        <f t="shared" si="7"/>
        <v>0</v>
      </c>
      <c r="J35" s="45">
        <f t="shared" si="8"/>
        <v>0</v>
      </c>
      <c r="K35" s="45">
        <f t="shared" si="9"/>
        <v>0</v>
      </c>
      <c r="L35" s="483"/>
      <c r="N35" s="64">
        <f t="shared" si="16"/>
        <v>0</v>
      </c>
      <c r="O35" s="65">
        <f t="shared" si="17"/>
        <v>0</v>
      </c>
      <c r="P35" s="66">
        <f t="shared" si="10"/>
        <v>0</v>
      </c>
      <c r="Q35" s="66">
        <f t="shared" si="11"/>
        <v>0</v>
      </c>
      <c r="R35" s="67">
        <f t="shared" si="12"/>
        <v>0</v>
      </c>
      <c r="T35" s="68" t="str">
        <f>IFERROR(VLOOKUP(A35,VLOOKUPS!$A$3:$D$31,2,0),"Ander")</f>
        <v>Ander</v>
      </c>
      <c r="U35" s="69">
        <f t="shared" si="13"/>
        <v>0</v>
      </c>
      <c r="V35" s="69">
        <f t="shared" si="14"/>
        <v>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2680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119</v>
      </c>
      <c r="E44" s="5">
        <v>78</v>
      </c>
      <c r="F44" s="42">
        <f>+B44*C44*E44</f>
        <v>132.6</v>
      </c>
      <c r="G44" s="479">
        <f>SUM(F44:F51)</f>
        <v>337</v>
      </c>
      <c r="H44" s="6">
        <v>20</v>
      </c>
      <c r="I44" s="43">
        <f t="shared" ref="I44:I51" si="19">+IFERROR(ROUNDUP(D44/H44,0),0)</f>
        <v>6</v>
      </c>
      <c r="J44" s="42">
        <f>+E44*H44</f>
        <v>1560</v>
      </c>
      <c r="K44" s="42">
        <f>+I44*J44</f>
        <v>9360</v>
      </c>
      <c r="L44" s="482">
        <f>SUM(K44:K51)</f>
        <v>23976</v>
      </c>
      <c r="N44" s="64">
        <f t="shared" si="16"/>
        <v>70.588235294117652</v>
      </c>
      <c r="O44" s="65">
        <f t="shared" si="17"/>
        <v>70</v>
      </c>
      <c r="P44" s="66">
        <f t="shared" ref="P44:P51" si="20">+IFERROR(K44/N44,0)</f>
        <v>132.6</v>
      </c>
      <c r="Q44" s="66">
        <f t="shared" ref="Q44:Q51" si="21">+IFERROR(K44/O44,0)</f>
        <v>133.71428571428572</v>
      </c>
      <c r="R44" s="67">
        <f t="shared" ref="R44:R51" si="22">+B44*C44*E44</f>
        <v>132.6</v>
      </c>
      <c r="T44" s="68" t="str">
        <f>IFERROR(VLOOKUP(A44,VLOOKUPS!$A$3:$D$31,2,0),"Ander")</f>
        <v>Ander</v>
      </c>
      <c r="U44" s="69">
        <f t="shared" ref="U44:U51" si="23">IF(T44="Syngenta",K44,0)</f>
        <v>0</v>
      </c>
      <c r="V44" s="69">
        <f t="shared" ref="V44:V51" si="24">IF(T44="Ander",K44,0)</f>
        <v>9360</v>
      </c>
    </row>
    <row r="45" spans="1:22" x14ac:dyDescent="0.25">
      <c r="A45" s="7" t="s">
        <v>1</v>
      </c>
      <c r="B45" s="8">
        <v>7.3</v>
      </c>
      <c r="C45" s="9">
        <f>+C44</f>
        <v>1</v>
      </c>
      <c r="D45" s="44">
        <f t="shared" si="18"/>
        <v>511</v>
      </c>
      <c r="E45" s="10">
        <v>28</v>
      </c>
      <c r="F45" s="45">
        <f t="shared" ref="F45:F51" si="25">+B45*C45*E45</f>
        <v>204.4</v>
      </c>
      <c r="G45" s="480"/>
      <c r="H45" s="11">
        <v>18</v>
      </c>
      <c r="I45" s="46">
        <f t="shared" si="19"/>
        <v>29</v>
      </c>
      <c r="J45" s="45">
        <f t="shared" ref="J45:J51" si="26">+E45*H45</f>
        <v>504</v>
      </c>
      <c r="K45" s="45">
        <f t="shared" ref="K45:K51" si="27">+I45*J45</f>
        <v>14616</v>
      </c>
      <c r="L45" s="483"/>
      <c r="N45" s="64">
        <f t="shared" si="16"/>
        <v>71.506849315068493</v>
      </c>
      <c r="O45" s="65">
        <f t="shared" si="17"/>
        <v>70</v>
      </c>
      <c r="P45" s="66">
        <f t="shared" si="20"/>
        <v>204.4</v>
      </c>
      <c r="Q45" s="66">
        <f t="shared" si="21"/>
        <v>208.8</v>
      </c>
      <c r="R45" s="67">
        <f t="shared" si="22"/>
        <v>204.4</v>
      </c>
      <c r="T45" s="68" t="str">
        <f>IFERROR(VLOOKUP(A45,VLOOKUPS!$A$3:$D$31,2,0),"Ander")</f>
        <v>Ander</v>
      </c>
      <c r="U45" s="69">
        <f t="shared" si="23"/>
        <v>0</v>
      </c>
      <c r="V45" s="69">
        <f t="shared" si="24"/>
        <v>14616</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23976</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140</v>
      </c>
      <c r="E55" s="5">
        <v>69</v>
      </c>
      <c r="F55" s="42">
        <f>+B55*C55*E55</f>
        <v>138</v>
      </c>
      <c r="G55" s="479">
        <f>SUM(F55:F64)</f>
        <v>313.20000000000005</v>
      </c>
      <c r="H55" s="6">
        <v>20</v>
      </c>
      <c r="I55" s="43">
        <f t="shared" ref="I55:I64" si="28">+IFERROR(ROUNDUP(D55/H55,0),0)</f>
        <v>7</v>
      </c>
      <c r="J55" s="42">
        <f>+E55*H55</f>
        <v>1380</v>
      </c>
      <c r="K55" s="42">
        <f>+I55*J55</f>
        <v>9660</v>
      </c>
      <c r="L55" s="482">
        <f>SUM(K55:K64)</f>
        <v>25740</v>
      </c>
      <c r="N55" s="64">
        <f t="shared" si="16"/>
        <v>70</v>
      </c>
      <c r="O55" s="65">
        <f t="shared" si="17"/>
        <v>70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9660</v>
      </c>
    </row>
    <row r="56" spans="1:22" x14ac:dyDescent="0.25">
      <c r="A56" s="7" t="s">
        <v>1</v>
      </c>
      <c r="B56" s="8">
        <v>0.6</v>
      </c>
      <c r="C56" s="9">
        <f>+C55</f>
        <v>1</v>
      </c>
      <c r="D56" s="44">
        <f>+L18*B56*C56</f>
        <v>42</v>
      </c>
      <c r="E56" s="10">
        <v>148</v>
      </c>
      <c r="F56" s="45">
        <f t="shared" ref="F56:F64" si="34">+B56*C56*E56</f>
        <v>88.8</v>
      </c>
      <c r="G56" s="480"/>
      <c r="H56" s="11">
        <v>20</v>
      </c>
      <c r="I56" s="46">
        <f t="shared" si="28"/>
        <v>3</v>
      </c>
      <c r="J56" s="45">
        <f t="shared" ref="J56:J64" si="35">+E56*H56</f>
        <v>2960</v>
      </c>
      <c r="K56" s="45">
        <f t="shared" ref="K56:K64" si="36">+I56*J56</f>
        <v>8880</v>
      </c>
      <c r="L56" s="483"/>
      <c r="N56" s="64">
        <f t="shared" si="16"/>
        <v>100</v>
      </c>
      <c r="O56" s="65">
        <f t="shared" si="17"/>
        <v>70</v>
      </c>
      <c r="P56" s="66">
        <f t="shared" si="29"/>
        <v>88.8</v>
      </c>
      <c r="Q56" s="66">
        <f t="shared" si="30"/>
        <v>126.85714285714286</v>
      </c>
      <c r="R56" s="67">
        <f t="shared" si="31"/>
        <v>88.8</v>
      </c>
      <c r="T56" s="68" t="str">
        <f>IFERROR(VLOOKUP(A56,VLOOKUPS!$A$3:$D$31,2,0),"Ander")</f>
        <v>Ander</v>
      </c>
      <c r="U56" s="69">
        <f t="shared" si="32"/>
        <v>0</v>
      </c>
      <c r="V56" s="69">
        <f t="shared" si="33"/>
        <v>8880</v>
      </c>
    </row>
    <row r="57" spans="1:22" x14ac:dyDescent="0.25">
      <c r="A57" s="7" t="s">
        <v>1</v>
      </c>
      <c r="B57" s="8">
        <v>1.8</v>
      </c>
      <c r="C57" s="9">
        <v>1</v>
      </c>
      <c r="D57" s="44">
        <f>L18*B57*C57</f>
        <v>126</v>
      </c>
      <c r="E57" s="10">
        <v>48</v>
      </c>
      <c r="F57" s="45">
        <f t="shared" si="34"/>
        <v>86.4</v>
      </c>
      <c r="G57" s="480"/>
      <c r="H57" s="11">
        <v>25</v>
      </c>
      <c r="I57" s="46">
        <f t="shared" si="28"/>
        <v>6</v>
      </c>
      <c r="J57" s="45">
        <f t="shared" si="35"/>
        <v>1200</v>
      </c>
      <c r="K57" s="45">
        <f t="shared" si="36"/>
        <v>7200</v>
      </c>
      <c r="L57" s="483"/>
      <c r="N57" s="64">
        <f t="shared" si="16"/>
        <v>83.333333333333329</v>
      </c>
      <c r="O57" s="65">
        <f t="shared" si="17"/>
        <v>70</v>
      </c>
      <c r="P57" s="66">
        <f t="shared" si="29"/>
        <v>86.4</v>
      </c>
      <c r="Q57" s="66">
        <f t="shared" si="30"/>
        <v>102.85714285714286</v>
      </c>
      <c r="R57" s="67">
        <f t="shared" si="31"/>
        <v>86.4</v>
      </c>
      <c r="T57" s="68" t="str">
        <f>IFERROR(VLOOKUP(A57,VLOOKUPS!$A$3:$D$31,2,0),"Ander")</f>
        <v>Ander</v>
      </c>
      <c r="U57" s="69">
        <f t="shared" si="32"/>
        <v>0</v>
      </c>
      <c r="V57" s="69">
        <f t="shared" si="33"/>
        <v>7200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25740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35</v>
      </c>
      <c r="E68" s="5">
        <v>250</v>
      </c>
      <c r="F68" s="42">
        <f>+B68*C68*E68</f>
        <v>125</v>
      </c>
      <c r="G68" s="479">
        <f>SUM(F68:F71)</f>
        <v>125</v>
      </c>
      <c r="H68" s="6">
        <v>5</v>
      </c>
      <c r="I68" s="43">
        <f>+IFERROR(ROUNDUP(D68/H68,0),0)</f>
        <v>7</v>
      </c>
      <c r="J68" s="42">
        <f>+E68*H68</f>
        <v>1250</v>
      </c>
      <c r="K68" s="42">
        <f>+I68*J68</f>
        <v>8750</v>
      </c>
      <c r="L68" s="482">
        <f>SUM(K68:K71)</f>
        <v>8750</v>
      </c>
      <c r="N68" s="64">
        <f t="shared" si="16"/>
        <v>70</v>
      </c>
      <c r="O68" s="65">
        <f t="shared" si="17"/>
        <v>70</v>
      </c>
      <c r="P68" s="66">
        <f>+IFERROR(K68/N68,0)</f>
        <v>125</v>
      </c>
      <c r="Q68" s="66">
        <f>+IFERROR(K68/O68,0)</f>
        <v>125</v>
      </c>
      <c r="R68" s="67">
        <f>+B68*C68*E68</f>
        <v>125</v>
      </c>
      <c r="T68" s="68" t="str">
        <f>IFERROR(VLOOKUP(A68,VLOOKUPS!$A$3:$D$31,2,0),"Ander")</f>
        <v>Ander</v>
      </c>
      <c r="U68" s="69">
        <f>IF(T68="Syngenta",K68,0)</f>
        <v>0</v>
      </c>
      <c r="V68" s="69">
        <f>IF(T68="Ander",K68,0)</f>
        <v>8750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8750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69646</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239"/>
  <sheetViews>
    <sheetView topLeftCell="A14" zoomScale="91" zoomScaleNormal="91" workbookViewId="0">
      <selection activeCell="B27" sqref="B27"/>
    </sheetView>
  </sheetViews>
  <sheetFormatPr defaultRowHeight="14.25" x14ac:dyDescent="0.2"/>
  <cols>
    <col min="1" max="1" width="22.140625" style="159" bestFit="1" customWidth="1"/>
    <col min="2" max="7" width="17.140625" style="285" customWidth="1"/>
    <col min="8" max="11" width="9.140625" style="159"/>
    <col min="12" max="12" width="9.140625" style="159" customWidth="1"/>
    <col min="13" max="16384" width="9.140625" style="159"/>
  </cols>
  <sheetData>
    <row r="1" spans="1:12" hidden="1" x14ac:dyDescent="0.2">
      <c r="A1" s="248"/>
      <c r="C1" s="237"/>
    </row>
    <row r="2" spans="1:12" ht="19.5" hidden="1" customHeight="1" x14ac:dyDescent="0.2">
      <c r="D2" s="236"/>
      <c r="E2" s="183"/>
      <c r="F2" s="183"/>
      <c r="G2" s="183"/>
    </row>
    <row r="3" spans="1:12" hidden="1" x14ac:dyDescent="0.2">
      <c r="D3" s="183"/>
      <c r="E3" s="183"/>
      <c r="F3" s="183"/>
      <c r="G3" s="183"/>
    </row>
    <row r="4" spans="1:12" hidden="1" x14ac:dyDescent="0.2">
      <c r="D4" s="183"/>
      <c r="E4" s="183"/>
      <c r="F4" s="183"/>
      <c r="G4" s="183"/>
    </row>
    <row r="5" spans="1:12" hidden="1" x14ac:dyDescent="0.2">
      <c r="D5" s="183"/>
      <c r="E5" s="183"/>
      <c r="F5" s="183"/>
      <c r="G5" s="183"/>
    </row>
    <row r="6" spans="1:12" hidden="1" x14ac:dyDescent="0.2">
      <c r="D6" s="183"/>
      <c r="E6" s="183"/>
      <c r="F6" s="183"/>
      <c r="G6" s="183"/>
    </row>
    <row r="7" spans="1:12" hidden="1" x14ac:dyDescent="0.2">
      <c r="D7" s="183"/>
      <c r="E7" s="183"/>
      <c r="F7" s="183"/>
      <c r="G7" s="183"/>
    </row>
    <row r="8" spans="1:12" hidden="1" x14ac:dyDescent="0.2">
      <c r="D8" s="183"/>
      <c r="E8" s="183"/>
      <c r="F8" s="183"/>
      <c r="G8" s="183"/>
      <c r="L8" s="184"/>
    </row>
    <row r="9" spans="1:12" hidden="1" x14ac:dyDescent="0.2">
      <c r="D9" s="183"/>
      <c r="E9" s="183"/>
      <c r="F9" s="183"/>
      <c r="G9" s="183"/>
      <c r="L9" s="184"/>
    </row>
    <row r="10" spans="1:12" hidden="1" x14ac:dyDescent="0.2">
      <c r="F10" s="183"/>
      <c r="G10" s="183"/>
      <c r="L10" s="184"/>
    </row>
    <row r="11" spans="1:12" hidden="1" x14ac:dyDescent="0.2">
      <c r="G11" s="185"/>
      <c r="L11" s="184"/>
    </row>
    <row r="12" spans="1:12" ht="15" hidden="1" customHeight="1" x14ac:dyDescent="0.2">
      <c r="L12" s="184"/>
    </row>
    <row r="13" spans="1:12" ht="15" hidden="1" customHeight="1" x14ac:dyDescent="0.2">
      <c r="L13" s="184"/>
    </row>
    <row r="14" spans="1:12" ht="11.25" customHeight="1" x14ac:dyDescent="0.2">
      <c r="L14" s="184"/>
    </row>
    <row r="15" spans="1:12" ht="15" customHeight="1" x14ac:dyDescent="0.25">
      <c r="C15" s="397" t="s">
        <v>136</v>
      </c>
      <c r="D15" s="398"/>
      <c r="E15" s="326" t="s">
        <v>786</v>
      </c>
      <c r="L15" s="184"/>
    </row>
    <row r="16" spans="1:12" ht="15" customHeight="1" x14ac:dyDescent="0.25">
      <c r="C16" s="389" t="s">
        <v>0</v>
      </c>
      <c r="D16" s="390"/>
      <c r="E16" s="313">
        <f>+B38+B71+B104</f>
        <v>0</v>
      </c>
    </row>
    <row r="17" spans="1:7" ht="15" customHeight="1" x14ac:dyDescent="0.25">
      <c r="C17" s="391" t="s">
        <v>787</v>
      </c>
      <c r="D17" s="392"/>
      <c r="E17" s="327">
        <f>B232</f>
        <v>0</v>
      </c>
    </row>
    <row r="18" spans="1:7" ht="15" hidden="1" customHeight="1" x14ac:dyDescent="0.2">
      <c r="C18" s="393"/>
      <c r="D18" s="393"/>
      <c r="E18" s="301"/>
    </row>
    <row r="19" spans="1:7" ht="11.25" customHeight="1" x14ac:dyDescent="0.2"/>
    <row r="20" spans="1:7" ht="18" x14ac:dyDescent="0.25">
      <c r="A20" s="394" t="s">
        <v>38</v>
      </c>
      <c r="B20" s="395"/>
      <c r="C20" s="395"/>
      <c r="D20" s="395"/>
      <c r="E20" s="395"/>
      <c r="F20" s="395"/>
      <c r="G20" s="396"/>
    </row>
    <row r="21" spans="1:7" hidden="1" x14ac:dyDescent="0.2"/>
    <row r="22" spans="1:7" hidden="1" x14ac:dyDescent="0.2"/>
    <row r="23" spans="1:7" x14ac:dyDescent="0.2">
      <c r="A23" s="297" t="s">
        <v>788</v>
      </c>
      <c r="B23" s="304" t="s">
        <v>679</v>
      </c>
      <c r="C23" s="304" t="s">
        <v>679</v>
      </c>
      <c r="D23" s="304" t="s">
        <v>679</v>
      </c>
      <c r="E23" s="304" t="s">
        <v>679</v>
      </c>
      <c r="F23" s="304" t="s">
        <v>679</v>
      </c>
      <c r="G23" s="304" t="s">
        <v>679</v>
      </c>
    </row>
    <row r="24" spans="1:7" hidden="1" x14ac:dyDescent="0.2">
      <c r="A24" s="297" t="s">
        <v>614</v>
      </c>
      <c r="B24" s="299"/>
      <c r="C24" s="299">
        <v>0</v>
      </c>
      <c r="D24" s="299">
        <v>0</v>
      </c>
      <c r="E24" s="299">
        <v>0</v>
      </c>
      <c r="F24" s="299">
        <v>0</v>
      </c>
      <c r="G24" s="299">
        <v>0</v>
      </c>
    </row>
    <row r="25" spans="1:7" x14ac:dyDescent="0.2">
      <c r="A25" s="298" t="s">
        <v>781</v>
      </c>
      <c r="B25" s="325"/>
      <c r="C25" s="299">
        <v>0</v>
      </c>
      <c r="D25" s="299">
        <v>0</v>
      </c>
      <c r="E25" s="299">
        <v>0</v>
      </c>
      <c r="F25" s="299">
        <v>0</v>
      </c>
      <c r="G25" s="299">
        <v>0</v>
      </c>
    </row>
    <row r="26" spans="1:7" ht="20.25" hidden="1" customHeight="1" x14ac:dyDescent="0.3">
      <c r="A26" s="286" t="s">
        <v>140</v>
      </c>
      <c r="B26" s="400" t="s">
        <v>627</v>
      </c>
      <c r="C26" s="401"/>
      <c r="D26" s="401"/>
      <c r="E26" s="401"/>
      <c r="F26" s="401"/>
      <c r="G26" s="402"/>
    </row>
    <row r="27" spans="1:7" ht="16.5" customHeight="1" x14ac:dyDescent="0.2">
      <c r="A27" s="287" t="s">
        <v>1</v>
      </c>
      <c r="B27" s="305" t="s">
        <v>23</v>
      </c>
      <c r="C27" s="306" t="s">
        <v>678</v>
      </c>
      <c r="D27" s="306" t="s">
        <v>678</v>
      </c>
      <c r="E27" s="306" t="s">
        <v>678</v>
      </c>
      <c r="F27" s="306" t="s">
        <v>678</v>
      </c>
      <c r="G27" s="306" t="s">
        <v>678</v>
      </c>
    </row>
    <row r="28" spans="1:7" x14ac:dyDescent="0.2">
      <c r="A28" s="257" t="s">
        <v>782</v>
      </c>
      <c r="B28" s="262"/>
      <c r="C28" s="244"/>
      <c r="D28" s="243"/>
      <c r="E28" s="244"/>
      <c r="F28" s="245"/>
      <c r="G28" s="245"/>
    </row>
    <row r="29" spans="1:7" x14ac:dyDescent="0.2">
      <c r="A29" s="257" t="s">
        <v>783</v>
      </c>
      <c r="B29" s="263"/>
      <c r="C29" s="217"/>
      <c r="D29" s="213"/>
      <c r="E29" s="217"/>
      <c r="F29" s="191"/>
      <c r="G29" s="191"/>
    </row>
    <row r="30" spans="1:7" x14ac:dyDescent="0.2">
      <c r="A30" s="258" t="s">
        <v>89</v>
      </c>
      <c r="B30" s="263"/>
      <c r="C30" s="211">
        <f>+C28*C29/100</f>
        <v>0</v>
      </c>
      <c r="D30" s="214">
        <f>+D28*D29/100</f>
        <v>0</v>
      </c>
      <c r="E30" s="211">
        <f>+E28*E29/100</f>
        <v>0</v>
      </c>
      <c r="F30" s="193">
        <f>+F28*F29/100</f>
        <v>0</v>
      </c>
      <c r="G30" s="193">
        <f>+G28*G29/100</f>
        <v>0</v>
      </c>
    </row>
    <row r="31" spans="1:7" x14ac:dyDescent="0.2">
      <c r="A31" s="257" t="s">
        <v>61</v>
      </c>
      <c r="B31" s="264"/>
      <c r="C31" s="218"/>
      <c r="D31" s="215"/>
      <c r="E31" s="218"/>
      <c r="F31" s="194"/>
      <c r="G31" s="194"/>
    </row>
    <row r="32" spans="1:7" x14ac:dyDescent="0.2">
      <c r="A32" s="258" t="s">
        <v>90</v>
      </c>
      <c r="B32" s="264"/>
      <c r="C32" s="220">
        <f>+IFERROR(((C30*C31)/(C29/C25)),0)</f>
        <v>0</v>
      </c>
      <c r="D32" s="219">
        <f>+IFERROR(((D30*D31)/(D29/D25)),0)</f>
        <v>0</v>
      </c>
      <c r="E32" s="220">
        <f>+IFERROR(((E30*E31)/(E29/E25)),0)</f>
        <v>0</v>
      </c>
      <c r="F32" s="221">
        <f>+IFERROR(((F30*F31)/(F29/F25)),0)</f>
        <v>0</v>
      </c>
      <c r="G32" s="221">
        <f>+IFERROR(((G30*G31)/(G29/G25)),0)</f>
        <v>0</v>
      </c>
    </row>
    <row r="33" spans="1:7" x14ac:dyDescent="0.2">
      <c r="A33" s="259" t="s">
        <v>60</v>
      </c>
      <c r="B33" s="265"/>
      <c r="C33" s="403">
        <f>SUM(C32:G32)</f>
        <v>0</v>
      </c>
      <c r="D33" s="403"/>
      <c r="E33" s="403"/>
      <c r="F33" s="403"/>
      <c r="G33" s="404"/>
    </row>
    <row r="34" spans="1:7" x14ac:dyDescent="0.2">
      <c r="A34" s="257" t="s">
        <v>784</v>
      </c>
      <c r="B34" s="263"/>
      <c r="C34" s="223"/>
      <c r="D34" s="222"/>
      <c r="E34" s="222"/>
      <c r="F34" s="222"/>
      <c r="G34" s="222"/>
    </row>
    <row r="35" spans="1:7" x14ac:dyDescent="0.2">
      <c r="A35" s="258" t="s">
        <v>56</v>
      </c>
      <c r="B35" s="263"/>
      <c r="C35" s="211">
        <f>+IFERROR(ROUNDUP(C30/C34,0),0)</f>
        <v>0</v>
      </c>
      <c r="D35" s="214">
        <f>+IFERROR(ROUNDUP(D30/D34,0),0)</f>
        <v>0</v>
      </c>
      <c r="E35" s="211">
        <f>+IFERROR(ROUNDUP(E30/E34,0),0)</f>
        <v>0</v>
      </c>
      <c r="F35" s="193">
        <f>+IFERROR(ROUNDUP(F30/F34,0),0)</f>
        <v>0</v>
      </c>
      <c r="G35" s="193">
        <f>+IFERROR(ROUNDUP(G30/G34,0),0)</f>
        <v>0</v>
      </c>
    </row>
    <row r="36" spans="1:7" x14ac:dyDescent="0.2">
      <c r="A36" s="258" t="s">
        <v>57</v>
      </c>
      <c r="B36" s="352" t="s">
        <v>785</v>
      </c>
      <c r="C36" s="260">
        <f>+C31*C34</f>
        <v>0</v>
      </c>
      <c r="D36" s="241">
        <f>+D31*D34</f>
        <v>0</v>
      </c>
      <c r="E36" s="241">
        <f>+E31*E34</f>
        <v>0</v>
      </c>
      <c r="F36" s="241">
        <f>+F31*F34</f>
        <v>0</v>
      </c>
      <c r="G36" s="241">
        <f>+G31*G34</f>
        <v>0</v>
      </c>
    </row>
    <row r="37" spans="1:7" x14ac:dyDescent="0.2">
      <c r="A37" s="258" t="s">
        <v>58</v>
      </c>
      <c r="B37" s="266"/>
      <c r="C37" s="261">
        <f>+C35*C36</f>
        <v>0</v>
      </c>
      <c r="D37" s="242">
        <f>+D35*D36</f>
        <v>0</v>
      </c>
      <c r="E37" s="242">
        <f>+E35*E36</f>
        <v>0</v>
      </c>
      <c r="F37" s="242">
        <f>+F35*F36</f>
        <v>0</v>
      </c>
      <c r="G37" s="242">
        <f>+G35*G36</f>
        <v>0</v>
      </c>
    </row>
    <row r="38" spans="1:7" ht="15" x14ac:dyDescent="0.25">
      <c r="A38" s="196" t="s">
        <v>0</v>
      </c>
      <c r="B38" s="405">
        <f>SUM(B37:G37)</f>
        <v>0</v>
      </c>
      <c r="C38" s="406"/>
      <c r="D38" s="406"/>
      <c r="E38" s="406"/>
      <c r="F38" s="406"/>
      <c r="G38" s="407"/>
    </row>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t="str">
        <f>+A47</f>
        <v>Totaal Syngenta</v>
      </c>
      <c r="G50" s="202">
        <f>SUM(B47:G47)</f>
        <v>0</v>
      </c>
    </row>
    <row r="51" spans="1:7" ht="15" hidden="1" customHeight="1" x14ac:dyDescent="0.25">
      <c r="A51" s="201"/>
      <c r="B51" s="183"/>
      <c r="C51" s="183"/>
      <c r="D51" s="183"/>
      <c r="E51" s="183">
        <f>+B24</f>
        <v>0</v>
      </c>
      <c r="F51" s="183" t="str">
        <f>+A48</f>
        <v>Totaal ander</v>
      </c>
      <c r="G51" s="202">
        <f>SUM(B48:G48)</f>
        <v>0</v>
      </c>
    </row>
    <row r="52" spans="1:7" ht="15" hidden="1" customHeight="1" x14ac:dyDescent="0.2"/>
    <row r="53" spans="1:7" ht="16.5" customHeight="1" x14ac:dyDescent="0.25">
      <c r="A53" s="394" t="s">
        <v>38</v>
      </c>
      <c r="B53" s="395"/>
      <c r="C53" s="395"/>
      <c r="D53" s="395"/>
      <c r="E53" s="395"/>
      <c r="F53" s="395"/>
      <c r="G53" s="396"/>
    </row>
    <row r="54" spans="1:7" ht="15" hidden="1" customHeight="1" x14ac:dyDescent="0.2"/>
    <row r="55" spans="1:7" ht="15" hidden="1" customHeight="1" x14ac:dyDescent="0.2"/>
    <row r="56" spans="1:7" ht="15" customHeight="1" x14ac:dyDescent="0.2">
      <c r="A56" s="297" t="s">
        <v>788</v>
      </c>
      <c r="B56" s="304" t="s">
        <v>679</v>
      </c>
      <c r="C56" s="304" t="s">
        <v>679</v>
      </c>
      <c r="D56" s="304" t="s">
        <v>679</v>
      </c>
      <c r="E56" s="304" t="s">
        <v>679</v>
      </c>
      <c r="F56" s="304" t="s">
        <v>679</v>
      </c>
      <c r="G56" s="304" t="s">
        <v>679</v>
      </c>
    </row>
    <row r="57" spans="1:7" ht="15" hidden="1" customHeight="1" x14ac:dyDescent="0.2">
      <c r="A57" s="297" t="s">
        <v>614</v>
      </c>
      <c r="B57" s="299"/>
      <c r="C57" s="299">
        <v>0</v>
      </c>
      <c r="D57" s="299">
        <v>0</v>
      </c>
      <c r="E57" s="299">
        <v>0</v>
      </c>
      <c r="F57" s="299">
        <v>0</v>
      </c>
      <c r="G57" s="299">
        <v>0</v>
      </c>
    </row>
    <row r="58" spans="1:7" ht="15" customHeight="1" x14ac:dyDescent="0.2">
      <c r="A58" s="298" t="s">
        <v>781</v>
      </c>
      <c r="B58" s="299"/>
      <c r="C58" s="299">
        <v>0</v>
      </c>
      <c r="D58" s="299">
        <v>0</v>
      </c>
      <c r="E58" s="299">
        <v>0</v>
      </c>
      <c r="F58" s="299">
        <v>0</v>
      </c>
      <c r="G58" s="299">
        <v>0</v>
      </c>
    </row>
    <row r="59" spans="1:7" ht="15" hidden="1" customHeight="1" x14ac:dyDescent="0.3">
      <c r="A59" s="286" t="s">
        <v>140</v>
      </c>
      <c r="B59" s="400" t="s">
        <v>627</v>
      </c>
      <c r="C59" s="401"/>
      <c r="D59" s="401"/>
      <c r="E59" s="401"/>
      <c r="F59" s="401"/>
      <c r="G59" s="402"/>
    </row>
    <row r="60" spans="1:7" ht="15" customHeight="1" x14ac:dyDescent="0.2">
      <c r="A60" s="287" t="s">
        <v>1</v>
      </c>
      <c r="B60" s="305" t="s">
        <v>678</v>
      </c>
      <c r="C60" s="306" t="s">
        <v>678</v>
      </c>
      <c r="D60" s="306" t="s">
        <v>678</v>
      </c>
      <c r="E60" s="306" t="s">
        <v>678</v>
      </c>
      <c r="F60" s="306" t="s">
        <v>678</v>
      </c>
      <c r="G60" s="306" t="s">
        <v>678</v>
      </c>
    </row>
    <row r="61" spans="1:7" ht="15" customHeight="1" x14ac:dyDescent="0.2">
      <c r="A61" s="257" t="s">
        <v>782</v>
      </c>
      <c r="B61" s="262"/>
      <c r="C61" s="244"/>
      <c r="D61" s="243"/>
      <c r="E61" s="244"/>
      <c r="F61" s="245"/>
      <c r="G61" s="245"/>
    </row>
    <row r="62" spans="1:7" ht="15" customHeight="1" x14ac:dyDescent="0.2">
      <c r="A62" s="257" t="s">
        <v>783</v>
      </c>
      <c r="B62" s="263"/>
      <c r="C62" s="217"/>
      <c r="D62" s="213"/>
      <c r="E62" s="217"/>
      <c r="F62" s="191"/>
      <c r="G62" s="191"/>
    </row>
    <row r="63" spans="1:7" ht="15" customHeight="1" x14ac:dyDescent="0.2">
      <c r="A63" s="258" t="s">
        <v>89</v>
      </c>
      <c r="B63" s="263"/>
      <c r="C63" s="211">
        <f>+C61*C62/100</f>
        <v>0</v>
      </c>
      <c r="D63" s="214">
        <f>+D61*D62/100</f>
        <v>0</v>
      </c>
      <c r="E63" s="211">
        <f>+E61*E62/100</f>
        <v>0</v>
      </c>
      <c r="F63" s="193">
        <f>+F61*F62/100</f>
        <v>0</v>
      </c>
      <c r="G63" s="193">
        <f>+G61*G62/100</f>
        <v>0</v>
      </c>
    </row>
    <row r="64" spans="1:7" ht="15" customHeight="1" x14ac:dyDescent="0.2">
      <c r="A64" s="257" t="s">
        <v>61</v>
      </c>
      <c r="B64" s="264"/>
      <c r="C64" s="218"/>
      <c r="D64" s="215"/>
      <c r="E64" s="218"/>
      <c r="F64" s="194"/>
      <c r="G64" s="194"/>
    </row>
    <row r="65" spans="1:7" ht="15" customHeight="1" x14ac:dyDescent="0.2">
      <c r="A65" s="258" t="s">
        <v>90</v>
      </c>
      <c r="B65" s="264"/>
      <c r="C65" s="220">
        <f>+IFERROR(((C63*C64)/(C62/C58)),0)</f>
        <v>0</v>
      </c>
      <c r="D65" s="219">
        <f>+IFERROR(((D63*D64)/(D62/D58)),0)</f>
        <v>0</v>
      </c>
      <c r="E65" s="220">
        <f>+IFERROR(((E63*E64)/(E62/E58)),0)</f>
        <v>0</v>
      </c>
      <c r="F65" s="221">
        <f>+IFERROR(((F63*F64)/(F62/F58)),0)</f>
        <v>0</v>
      </c>
      <c r="G65" s="221">
        <f>+IFERROR(((G63*G64)/(G62/G58)),0)</f>
        <v>0</v>
      </c>
    </row>
    <row r="66" spans="1:7" ht="15" customHeight="1" x14ac:dyDescent="0.2">
      <c r="A66" s="259" t="s">
        <v>60</v>
      </c>
      <c r="B66" s="265"/>
      <c r="C66" s="403">
        <f>SUM(C65:G65)</f>
        <v>0</v>
      </c>
      <c r="D66" s="403"/>
      <c r="E66" s="403"/>
      <c r="F66" s="403"/>
      <c r="G66" s="404"/>
    </row>
    <row r="67" spans="1:7" ht="15" customHeight="1" x14ac:dyDescent="0.2">
      <c r="A67" s="257" t="s">
        <v>784</v>
      </c>
      <c r="B67" s="263"/>
      <c r="C67" s="223"/>
      <c r="D67" s="222"/>
      <c r="E67" s="222"/>
      <c r="F67" s="222"/>
      <c r="G67" s="222"/>
    </row>
    <row r="68" spans="1:7" ht="15" customHeight="1" x14ac:dyDescent="0.2">
      <c r="A68" s="258" t="s">
        <v>56</v>
      </c>
      <c r="B68" s="263"/>
      <c r="C68" s="211">
        <f>+IFERROR(ROUNDUP(C63/C67,0),0)</f>
        <v>0</v>
      </c>
      <c r="D68" s="214">
        <f>+IFERROR(ROUNDUP(D63/D67,0),0)</f>
        <v>0</v>
      </c>
      <c r="E68" s="211">
        <f>+IFERROR(ROUNDUP(E63/E67,0),0)</f>
        <v>0</v>
      </c>
      <c r="F68" s="193">
        <f>+IFERROR(ROUNDUP(F63/F67,0),0)</f>
        <v>0</v>
      </c>
      <c r="G68" s="193">
        <f>+IFERROR(ROUNDUP(G63/G67,0),0)</f>
        <v>0</v>
      </c>
    </row>
    <row r="69" spans="1:7" ht="15" customHeight="1" x14ac:dyDescent="0.2">
      <c r="A69" s="258" t="s">
        <v>57</v>
      </c>
      <c r="B69" s="352" t="s">
        <v>785</v>
      </c>
      <c r="C69" s="260">
        <f>+C64*C67</f>
        <v>0</v>
      </c>
      <c r="D69" s="241">
        <f>+D64*D67</f>
        <v>0</v>
      </c>
      <c r="E69" s="241">
        <f>+E64*E67</f>
        <v>0</v>
      </c>
      <c r="F69" s="241">
        <f>+F64*F67</f>
        <v>0</v>
      </c>
      <c r="G69" s="241">
        <f>+G64*G67</f>
        <v>0</v>
      </c>
    </row>
    <row r="70" spans="1:7" ht="15" customHeight="1" x14ac:dyDescent="0.2">
      <c r="A70" s="258" t="s">
        <v>58</v>
      </c>
      <c r="B70" s="266"/>
      <c r="C70" s="261">
        <f>+C68*C69</f>
        <v>0</v>
      </c>
      <c r="D70" s="242">
        <f>+D68*D69</f>
        <v>0</v>
      </c>
      <c r="E70" s="242">
        <f>+E68*E69</f>
        <v>0</v>
      </c>
      <c r="F70" s="242">
        <f>+F68*F69</f>
        <v>0</v>
      </c>
      <c r="G70" s="242">
        <f>+G68*G69</f>
        <v>0</v>
      </c>
    </row>
    <row r="71" spans="1:7" ht="15" customHeight="1" x14ac:dyDescent="0.25">
      <c r="A71" s="196" t="s">
        <v>0</v>
      </c>
      <c r="B71" s="405">
        <f>SUM(B70:G70)</f>
        <v>0</v>
      </c>
      <c r="C71" s="406"/>
      <c r="D71" s="406"/>
      <c r="E71" s="406"/>
      <c r="F71" s="406"/>
      <c r="G71" s="407"/>
    </row>
    <row r="72" spans="1:7" ht="15" customHeight="1" x14ac:dyDescent="0.2"/>
    <row r="73" spans="1:7" ht="15" hidden="1" customHeight="1" x14ac:dyDescent="0.2">
      <c r="A73" s="159" t="s">
        <v>97</v>
      </c>
    </row>
    <row r="74" spans="1:7" ht="15" hidden="1" customHeight="1" x14ac:dyDescent="0.2">
      <c r="A74" s="159" t="s">
        <v>96</v>
      </c>
    </row>
    <row r="75" spans="1:7" ht="15" hidden="1" customHeight="1" x14ac:dyDescent="0.2">
      <c r="A75" s="159" t="s">
        <v>98</v>
      </c>
    </row>
    <row r="76" spans="1:7" ht="15" hidden="1" customHeight="1" x14ac:dyDescent="0.2">
      <c r="A76" s="159" t="s">
        <v>99</v>
      </c>
    </row>
    <row r="77" spans="1:7" ht="15" hidden="1" customHeight="1" x14ac:dyDescent="0.2">
      <c r="A77" s="159" t="s">
        <v>100</v>
      </c>
    </row>
    <row r="78" spans="1:7" ht="15" hidden="1" customHeight="1" x14ac:dyDescent="0.2"/>
    <row r="79" spans="1:7" ht="15" hidden="1" customHeight="1" x14ac:dyDescent="0.2">
      <c r="A79" s="197" t="s">
        <v>72</v>
      </c>
      <c r="B79" s="198" t="str">
        <f>IFERROR(VLOOKUP(B60,VLOOKUPS!$A$34:$B$80,2,0),"Ander")</f>
        <v>Ander</v>
      </c>
      <c r="C79" s="198" t="str">
        <f>IFERROR(VLOOKUP(C60,VLOOKUPS!$A$34:$B$80,2,0),"Ander")</f>
        <v>Ander</v>
      </c>
      <c r="D79" s="198" t="str">
        <f>IFERROR(VLOOKUP(D60,VLOOKUPS!$A$34:$B$80,2,0),"Ander")</f>
        <v>Ander</v>
      </c>
      <c r="E79" s="198" t="str">
        <f>IFERROR(VLOOKUP(E60,VLOOKUPS!$A$34:$B$80,2,0),"Ander")</f>
        <v>Ander</v>
      </c>
      <c r="F79" s="198" t="str">
        <f>IFERROR(VLOOKUP(F60,VLOOKUPS!$A$34:$B$80,2,0),"Ander")</f>
        <v>Ander</v>
      </c>
      <c r="G79" s="198" t="str">
        <f>IFERROR(VLOOKUP(G60,VLOOKUPS!$A$34:$B$80,2,0),"Ander")</f>
        <v>Ander</v>
      </c>
    </row>
    <row r="80" spans="1:7" ht="15" hidden="1" customHeight="1" x14ac:dyDescent="0.2">
      <c r="A80" s="199" t="s">
        <v>74</v>
      </c>
      <c r="B80" s="200">
        <f t="shared" ref="B80:G80" si="2">IF(B79="Syngenta",B70,0)</f>
        <v>0</v>
      </c>
      <c r="C80" s="200">
        <f t="shared" si="2"/>
        <v>0</v>
      </c>
      <c r="D80" s="200">
        <f t="shared" si="2"/>
        <v>0</v>
      </c>
      <c r="E80" s="200">
        <f t="shared" si="2"/>
        <v>0</v>
      </c>
      <c r="F80" s="200">
        <f t="shared" si="2"/>
        <v>0</v>
      </c>
      <c r="G80" s="200">
        <f t="shared" si="2"/>
        <v>0</v>
      </c>
    </row>
    <row r="81" spans="1:7" ht="15" hidden="1" customHeight="1" x14ac:dyDescent="0.2">
      <c r="A81" s="199" t="s">
        <v>75</v>
      </c>
      <c r="B81" s="200">
        <f t="shared" ref="B81:G81" si="3">IF(B79="Ander",B70,0)</f>
        <v>0</v>
      </c>
      <c r="C81" s="200">
        <f t="shared" si="3"/>
        <v>0</v>
      </c>
      <c r="D81" s="200">
        <f t="shared" si="3"/>
        <v>0</v>
      </c>
      <c r="E81" s="200">
        <f t="shared" si="3"/>
        <v>0</v>
      </c>
      <c r="F81" s="200">
        <f t="shared" si="3"/>
        <v>0</v>
      </c>
      <c r="G81" s="200">
        <f t="shared" si="3"/>
        <v>0</v>
      </c>
    </row>
    <row r="82" spans="1:7" ht="15" hidden="1" customHeight="1" x14ac:dyDescent="0.25">
      <c r="A82" s="201"/>
      <c r="B82" s="183"/>
      <c r="C82" s="183"/>
      <c r="D82" s="183"/>
      <c r="E82" s="183"/>
      <c r="F82" s="183"/>
      <c r="G82" s="202" t="s">
        <v>0</v>
      </c>
    </row>
    <row r="83" spans="1:7" ht="15" hidden="1" customHeight="1" x14ac:dyDescent="0.25">
      <c r="A83" s="201"/>
      <c r="B83" s="183"/>
      <c r="C83" s="183"/>
      <c r="D83" s="183"/>
      <c r="E83" s="183"/>
      <c r="F83" s="183" t="str">
        <f>+A80</f>
        <v>Totaal Syngenta</v>
      </c>
      <c r="G83" s="202">
        <f>SUM(B80:G80)</f>
        <v>0</v>
      </c>
    </row>
    <row r="84" spans="1:7" ht="15" hidden="1" customHeight="1" x14ac:dyDescent="0.25">
      <c r="A84" s="201"/>
      <c r="B84" s="183"/>
      <c r="C84" s="183"/>
      <c r="D84" s="183"/>
      <c r="E84" s="183">
        <f>+B57</f>
        <v>0</v>
      </c>
      <c r="F84" s="183" t="str">
        <f>+A81</f>
        <v>Totaal ander</v>
      </c>
      <c r="G84" s="202">
        <f>SUM(B81:G81)</f>
        <v>0</v>
      </c>
    </row>
    <row r="85" spans="1:7" ht="15" hidden="1" customHeight="1" x14ac:dyDescent="0.2"/>
    <row r="86" spans="1:7" ht="18" customHeight="1" x14ac:dyDescent="0.25">
      <c r="A86" s="394" t="s">
        <v>38</v>
      </c>
      <c r="B86" s="395"/>
      <c r="C86" s="395"/>
      <c r="D86" s="395"/>
      <c r="E86" s="395"/>
      <c r="F86" s="395"/>
      <c r="G86" s="396"/>
    </row>
    <row r="87" spans="1:7" ht="15" hidden="1" customHeight="1" x14ac:dyDescent="0.2"/>
    <row r="88" spans="1:7" ht="15" hidden="1" customHeight="1" x14ac:dyDescent="0.2"/>
    <row r="89" spans="1:7" ht="15" customHeight="1" x14ac:dyDescent="0.2">
      <c r="A89" s="297" t="s">
        <v>788</v>
      </c>
      <c r="B89" s="304" t="s">
        <v>679</v>
      </c>
      <c r="C89" s="304" t="s">
        <v>679</v>
      </c>
      <c r="D89" s="304" t="s">
        <v>679</v>
      </c>
      <c r="E89" s="304" t="s">
        <v>679</v>
      </c>
      <c r="F89" s="304" t="s">
        <v>679</v>
      </c>
      <c r="G89" s="304" t="s">
        <v>679</v>
      </c>
    </row>
    <row r="90" spans="1:7" ht="15" hidden="1" customHeight="1" x14ac:dyDescent="0.2">
      <c r="A90" s="297" t="s">
        <v>614</v>
      </c>
      <c r="B90" s="299"/>
      <c r="C90" s="299">
        <v>0</v>
      </c>
      <c r="D90" s="299">
        <v>0</v>
      </c>
      <c r="E90" s="299">
        <v>0</v>
      </c>
      <c r="F90" s="299">
        <v>0</v>
      </c>
      <c r="G90" s="299">
        <v>0</v>
      </c>
    </row>
    <row r="91" spans="1:7" ht="15" customHeight="1" x14ac:dyDescent="0.2">
      <c r="A91" s="298" t="s">
        <v>781</v>
      </c>
      <c r="B91" s="299"/>
      <c r="C91" s="299">
        <v>0</v>
      </c>
      <c r="D91" s="299">
        <v>0</v>
      </c>
      <c r="E91" s="299">
        <v>0</v>
      </c>
      <c r="F91" s="299">
        <v>0</v>
      </c>
      <c r="G91" s="299">
        <v>0</v>
      </c>
    </row>
    <row r="92" spans="1:7" ht="15" hidden="1" customHeight="1" x14ac:dyDescent="0.3">
      <c r="A92" s="286" t="s">
        <v>140</v>
      </c>
      <c r="B92" s="400" t="s">
        <v>627</v>
      </c>
      <c r="C92" s="401"/>
      <c r="D92" s="401"/>
      <c r="E92" s="401"/>
      <c r="F92" s="401"/>
      <c r="G92" s="402"/>
    </row>
    <row r="93" spans="1:7" ht="15" customHeight="1" x14ac:dyDescent="0.2">
      <c r="A93" s="287" t="s">
        <v>1</v>
      </c>
      <c r="B93" s="305" t="s">
        <v>678</v>
      </c>
      <c r="C93" s="306" t="s">
        <v>678</v>
      </c>
      <c r="D93" s="306" t="s">
        <v>678</v>
      </c>
      <c r="E93" s="306" t="s">
        <v>678</v>
      </c>
      <c r="F93" s="306" t="s">
        <v>678</v>
      </c>
      <c r="G93" s="306" t="s">
        <v>678</v>
      </c>
    </row>
    <row r="94" spans="1:7" ht="15" customHeight="1" x14ac:dyDescent="0.2">
      <c r="A94" s="257" t="s">
        <v>782</v>
      </c>
      <c r="B94" s="262"/>
      <c r="C94" s="244"/>
      <c r="D94" s="243"/>
      <c r="E94" s="244"/>
      <c r="F94" s="245"/>
      <c r="G94" s="245"/>
    </row>
    <row r="95" spans="1:7" ht="15" customHeight="1" x14ac:dyDescent="0.2">
      <c r="A95" s="257" t="s">
        <v>783</v>
      </c>
      <c r="B95" s="263"/>
      <c r="C95" s="217"/>
      <c r="D95" s="213"/>
      <c r="E95" s="217"/>
      <c r="F95" s="191"/>
      <c r="G95" s="191"/>
    </row>
    <row r="96" spans="1:7" ht="15" customHeight="1" x14ac:dyDescent="0.2">
      <c r="A96" s="258" t="s">
        <v>89</v>
      </c>
      <c r="B96" s="263"/>
      <c r="C96" s="211">
        <f>+C94*C95/100</f>
        <v>0</v>
      </c>
      <c r="D96" s="214">
        <f>+D94*D95/100</f>
        <v>0</v>
      </c>
      <c r="E96" s="211">
        <f>+E94*E95/100</f>
        <v>0</v>
      </c>
      <c r="F96" s="193">
        <f>+F94*F95/100</f>
        <v>0</v>
      </c>
      <c r="G96" s="193">
        <f>+G94*G95/100</f>
        <v>0</v>
      </c>
    </row>
    <row r="97" spans="1:7" ht="15" customHeight="1" x14ac:dyDescent="0.2">
      <c r="A97" s="257" t="s">
        <v>61</v>
      </c>
      <c r="B97" s="264"/>
      <c r="C97" s="218"/>
      <c r="D97" s="215"/>
      <c r="E97" s="218"/>
      <c r="F97" s="194"/>
      <c r="G97" s="194"/>
    </row>
    <row r="98" spans="1:7" ht="15" customHeight="1" x14ac:dyDescent="0.2">
      <c r="A98" s="258" t="s">
        <v>90</v>
      </c>
      <c r="B98" s="264"/>
      <c r="C98" s="220">
        <f>+IFERROR(((C96*C97)/(C95/C91)),0)</f>
        <v>0</v>
      </c>
      <c r="D98" s="219">
        <f>+IFERROR(((D96*D97)/(D95/D91)),0)</f>
        <v>0</v>
      </c>
      <c r="E98" s="220">
        <f>+IFERROR(((E96*E97)/(E95/E91)),0)</f>
        <v>0</v>
      </c>
      <c r="F98" s="221">
        <f>+IFERROR(((F96*F97)/(F95/F91)),0)</f>
        <v>0</v>
      </c>
      <c r="G98" s="221">
        <f>+IFERROR(((G96*G97)/(G95/G91)),0)</f>
        <v>0</v>
      </c>
    </row>
    <row r="99" spans="1:7" ht="15" customHeight="1" x14ac:dyDescent="0.2">
      <c r="A99" s="259" t="s">
        <v>60</v>
      </c>
      <c r="B99" s="265"/>
      <c r="C99" s="403">
        <f>SUM(C98:G98)</f>
        <v>0</v>
      </c>
      <c r="D99" s="403"/>
      <c r="E99" s="403"/>
      <c r="F99" s="403"/>
      <c r="G99" s="404"/>
    </row>
    <row r="100" spans="1:7" ht="15" customHeight="1" x14ac:dyDescent="0.2">
      <c r="A100" s="257" t="s">
        <v>784</v>
      </c>
      <c r="B100" s="263"/>
      <c r="C100" s="223"/>
      <c r="D100" s="222"/>
      <c r="E100" s="222"/>
      <c r="F100" s="222"/>
      <c r="G100" s="222"/>
    </row>
    <row r="101" spans="1:7" ht="15" customHeight="1" x14ac:dyDescent="0.2">
      <c r="A101" s="258" t="s">
        <v>56</v>
      </c>
      <c r="B101" s="263"/>
      <c r="C101" s="211">
        <f>+IFERROR(ROUNDUP(C96/C100,0),0)</f>
        <v>0</v>
      </c>
      <c r="D101" s="214">
        <f>+IFERROR(ROUNDUP(D96/D100,0),0)</f>
        <v>0</v>
      </c>
      <c r="E101" s="211">
        <f>+IFERROR(ROUNDUP(E96/E100,0),0)</f>
        <v>0</v>
      </c>
      <c r="F101" s="193">
        <f>+IFERROR(ROUNDUP(F96/F100,0),0)</f>
        <v>0</v>
      </c>
      <c r="G101" s="193">
        <f>+IFERROR(ROUNDUP(G96/G100,0),0)</f>
        <v>0</v>
      </c>
    </row>
    <row r="102" spans="1:7" ht="15" customHeight="1" x14ac:dyDescent="0.2">
      <c r="A102" s="258" t="s">
        <v>57</v>
      </c>
      <c r="B102" s="352" t="s">
        <v>785</v>
      </c>
      <c r="C102" s="260">
        <f>+C97*C100</f>
        <v>0</v>
      </c>
      <c r="D102" s="241">
        <f>+D97*D100</f>
        <v>0</v>
      </c>
      <c r="E102" s="241">
        <f>+E97*E100</f>
        <v>0</v>
      </c>
      <c r="F102" s="241">
        <f>+F97*F100</f>
        <v>0</v>
      </c>
      <c r="G102" s="241">
        <f>+G97*G100</f>
        <v>0</v>
      </c>
    </row>
    <row r="103" spans="1:7" ht="15" customHeight="1" x14ac:dyDescent="0.2">
      <c r="A103" s="258" t="s">
        <v>58</v>
      </c>
      <c r="B103" s="266"/>
      <c r="C103" s="261">
        <f>+C101*C102</f>
        <v>0</v>
      </c>
      <c r="D103" s="242">
        <f>+D101*D102</f>
        <v>0</v>
      </c>
      <c r="E103" s="242">
        <f>+E101*E102</f>
        <v>0</v>
      </c>
      <c r="F103" s="242">
        <f>+F101*F102</f>
        <v>0</v>
      </c>
      <c r="G103" s="242">
        <f>+G101*G102</f>
        <v>0</v>
      </c>
    </row>
    <row r="104" spans="1:7" ht="15" customHeight="1" x14ac:dyDescent="0.25">
      <c r="A104" s="196" t="s">
        <v>0</v>
      </c>
      <c r="B104" s="405">
        <f>SUM(B103:G103)</f>
        <v>0</v>
      </c>
      <c r="C104" s="406"/>
      <c r="D104" s="406"/>
      <c r="E104" s="406"/>
      <c r="F104" s="406"/>
      <c r="G104" s="407"/>
    </row>
    <row r="105" spans="1:7" ht="15" customHeight="1" x14ac:dyDescent="0.2"/>
    <row r="106" spans="1:7" ht="15" hidden="1" customHeight="1" x14ac:dyDescent="0.2">
      <c r="A106" s="159" t="s">
        <v>97</v>
      </c>
    </row>
    <row r="107" spans="1:7" ht="15" hidden="1" customHeight="1" x14ac:dyDescent="0.2">
      <c r="A107" s="159" t="s">
        <v>96</v>
      </c>
    </row>
    <row r="108" spans="1:7" ht="15" hidden="1" customHeight="1" x14ac:dyDescent="0.2">
      <c r="A108" s="159" t="s">
        <v>98</v>
      </c>
    </row>
    <row r="109" spans="1:7" ht="15" hidden="1" customHeight="1" x14ac:dyDescent="0.2">
      <c r="A109" s="159" t="s">
        <v>99</v>
      </c>
    </row>
    <row r="110" spans="1:7" ht="15" hidden="1" customHeight="1" x14ac:dyDescent="0.2">
      <c r="A110" s="159" t="s">
        <v>100</v>
      </c>
    </row>
    <row r="111" spans="1:7" ht="15" hidden="1" customHeight="1" x14ac:dyDescent="0.2"/>
    <row r="112" spans="1:7" ht="15" hidden="1" customHeight="1" x14ac:dyDescent="0.2">
      <c r="A112" s="197" t="s">
        <v>72</v>
      </c>
      <c r="B112" s="198" t="str">
        <f>IFERROR(VLOOKUP(B93,VLOOKUPS!$A$34:$B$80,2,0),"Ander")</f>
        <v>Ander</v>
      </c>
      <c r="C112" s="198" t="str">
        <f>IFERROR(VLOOKUP(C93,VLOOKUPS!$A$34:$B$80,2,0),"Ander")</f>
        <v>Ander</v>
      </c>
      <c r="D112" s="198" t="str">
        <f>IFERROR(VLOOKUP(D93,VLOOKUPS!$A$34:$B$80,2,0),"Ander")</f>
        <v>Ander</v>
      </c>
      <c r="E112" s="198" t="str">
        <f>IFERROR(VLOOKUP(E93,VLOOKUPS!$A$34:$B$80,2,0),"Ander")</f>
        <v>Ander</v>
      </c>
      <c r="F112" s="198" t="str">
        <f>IFERROR(VLOOKUP(F93,VLOOKUPS!$A$34:$B$80,2,0),"Ander")</f>
        <v>Ander</v>
      </c>
      <c r="G112" s="198" t="str">
        <f>IFERROR(VLOOKUP(G93,VLOOKUPS!$A$34:$B$80,2,0),"Ander")</f>
        <v>Ander</v>
      </c>
    </row>
    <row r="113" spans="1:7" ht="15" hidden="1" customHeight="1" x14ac:dyDescent="0.2">
      <c r="A113" s="199" t="s">
        <v>74</v>
      </c>
      <c r="B113" s="200">
        <f t="shared" ref="B113:G113" si="4">IF(B112="Syngenta",B103,0)</f>
        <v>0</v>
      </c>
      <c r="C113" s="200">
        <f t="shared" si="4"/>
        <v>0</v>
      </c>
      <c r="D113" s="200">
        <f t="shared" si="4"/>
        <v>0</v>
      </c>
      <c r="E113" s="200">
        <f t="shared" si="4"/>
        <v>0</v>
      </c>
      <c r="F113" s="200">
        <f t="shared" si="4"/>
        <v>0</v>
      </c>
      <c r="G113" s="200">
        <f t="shared" si="4"/>
        <v>0</v>
      </c>
    </row>
    <row r="114" spans="1:7" ht="15" hidden="1" customHeight="1" x14ac:dyDescent="0.2">
      <c r="A114" s="199" t="s">
        <v>75</v>
      </c>
      <c r="B114" s="200">
        <f t="shared" ref="B114:G114" si="5">IF(B112="Ander",B103,0)</f>
        <v>0</v>
      </c>
      <c r="C114" s="200">
        <f t="shared" si="5"/>
        <v>0</v>
      </c>
      <c r="D114" s="200">
        <f t="shared" si="5"/>
        <v>0</v>
      </c>
      <c r="E114" s="200">
        <f t="shared" si="5"/>
        <v>0</v>
      </c>
      <c r="F114" s="200">
        <f t="shared" si="5"/>
        <v>0</v>
      </c>
      <c r="G114" s="200">
        <f t="shared" si="5"/>
        <v>0</v>
      </c>
    </row>
    <row r="115" spans="1:7" ht="15" hidden="1" customHeight="1" x14ac:dyDescent="0.25">
      <c r="A115" s="201"/>
      <c r="B115" s="183"/>
      <c r="C115" s="183"/>
      <c r="D115" s="183"/>
      <c r="E115" s="183"/>
      <c r="F115" s="183"/>
      <c r="G115" s="202" t="s">
        <v>0</v>
      </c>
    </row>
    <row r="116" spans="1:7" ht="15" hidden="1" customHeight="1" x14ac:dyDescent="0.25">
      <c r="A116" s="201"/>
      <c r="B116" s="183"/>
      <c r="C116" s="183"/>
      <c r="D116" s="183"/>
      <c r="E116" s="183"/>
      <c r="F116" s="183" t="str">
        <f>+A113</f>
        <v>Totaal Syngenta</v>
      </c>
      <c r="G116" s="202">
        <f>SUM(B113:G113)</f>
        <v>0</v>
      </c>
    </row>
    <row r="117" spans="1:7" ht="15" hidden="1" customHeight="1" x14ac:dyDescent="0.25">
      <c r="A117" s="201"/>
      <c r="B117" s="183"/>
      <c r="C117" s="183"/>
      <c r="D117" s="183"/>
      <c r="E117" s="183">
        <f>+B90</f>
        <v>0</v>
      </c>
      <c r="F117" s="183" t="str">
        <f>+A114</f>
        <v>Totaal ander</v>
      </c>
      <c r="G117" s="202">
        <f>SUM(B114:G114)</f>
        <v>0</v>
      </c>
    </row>
    <row r="118" spans="1:7" ht="15" hidden="1" customHeight="1" x14ac:dyDescent="0.2"/>
    <row r="119" spans="1:7" ht="15" hidden="1" customHeight="1" x14ac:dyDescent="0.2"/>
    <row r="120" spans="1:7" ht="20.25" hidden="1" x14ac:dyDescent="0.3">
      <c r="A120" s="399" t="s">
        <v>609</v>
      </c>
      <c r="B120" s="399"/>
      <c r="C120" s="399"/>
      <c r="D120" s="399"/>
      <c r="E120" s="399"/>
      <c r="F120" s="399"/>
      <c r="G120" s="399"/>
    </row>
    <row r="121" spans="1:7" ht="20.25" hidden="1" customHeight="1" x14ac:dyDescent="0.3">
      <c r="A121" s="286" t="s">
        <v>140</v>
      </c>
      <c r="B121" s="400" t="s">
        <v>627</v>
      </c>
      <c r="C121" s="401"/>
      <c r="D121" s="401"/>
      <c r="E121" s="401"/>
      <c r="F121" s="401"/>
      <c r="G121" s="402"/>
    </row>
    <row r="122" spans="1:7" ht="14.25" hidden="1" customHeight="1" x14ac:dyDescent="0.2">
      <c r="A122" s="287" t="s">
        <v>140</v>
      </c>
      <c r="B122" s="267"/>
      <c r="C122" s="267"/>
      <c r="D122" s="267"/>
      <c r="E122" s="267"/>
      <c r="F122" s="267"/>
      <c r="G122" s="267"/>
    </row>
    <row r="123" spans="1:7" hidden="1" x14ac:dyDescent="0.2">
      <c r="A123" s="189" t="s">
        <v>629</v>
      </c>
      <c r="B123" s="243"/>
      <c r="C123" s="243"/>
      <c r="D123" s="243"/>
      <c r="E123" s="244"/>
      <c r="F123" s="245"/>
      <c r="G123" s="245"/>
    </row>
    <row r="124" spans="1:7" hidden="1" x14ac:dyDescent="0.2">
      <c r="A124" s="189" t="s">
        <v>630</v>
      </c>
      <c r="B124" s="213"/>
      <c r="C124" s="213"/>
      <c r="D124" s="213"/>
      <c r="E124" s="217"/>
      <c r="F124" s="191"/>
      <c r="G124" s="191"/>
    </row>
    <row r="125" spans="1:7" hidden="1" x14ac:dyDescent="0.2">
      <c r="A125" s="192" t="s">
        <v>618</v>
      </c>
      <c r="B125" s="214">
        <f t="shared" ref="B125:G125" si="6">B123*B124</f>
        <v>0</v>
      </c>
      <c r="C125" s="214">
        <f t="shared" si="6"/>
        <v>0</v>
      </c>
      <c r="D125" s="214">
        <f t="shared" si="6"/>
        <v>0</v>
      </c>
      <c r="E125" s="211">
        <f t="shared" si="6"/>
        <v>0</v>
      </c>
      <c r="F125" s="193">
        <f t="shared" si="6"/>
        <v>0</v>
      </c>
      <c r="G125" s="193">
        <f t="shared" si="6"/>
        <v>0</v>
      </c>
    </row>
    <row r="126" spans="1:7" hidden="1" x14ac:dyDescent="0.2">
      <c r="A126" s="189" t="s">
        <v>631</v>
      </c>
      <c r="B126" s="215"/>
      <c r="C126" s="215"/>
      <c r="D126" s="215"/>
      <c r="E126" s="218"/>
      <c r="F126" s="194"/>
      <c r="G126" s="194"/>
    </row>
    <row r="127" spans="1:7" hidden="1" x14ac:dyDescent="0.2">
      <c r="A127" s="192" t="s">
        <v>620</v>
      </c>
      <c r="B127" s="219">
        <f t="shared" ref="B127:G127" si="7">IFERROR((B125*B126)/B124,0)</f>
        <v>0</v>
      </c>
      <c r="C127" s="219">
        <f t="shared" si="7"/>
        <v>0</v>
      </c>
      <c r="D127" s="219">
        <f t="shared" si="7"/>
        <v>0</v>
      </c>
      <c r="E127" s="220">
        <f t="shared" si="7"/>
        <v>0</v>
      </c>
      <c r="F127" s="221">
        <f t="shared" si="7"/>
        <v>0</v>
      </c>
      <c r="G127" s="221">
        <f t="shared" si="7"/>
        <v>0</v>
      </c>
    </row>
    <row r="128" spans="1:7" hidden="1" x14ac:dyDescent="0.2">
      <c r="A128" s="195" t="s">
        <v>60</v>
      </c>
      <c r="B128" s="408">
        <f>SUM(B127:G127)</f>
        <v>0</v>
      </c>
      <c r="C128" s="403"/>
      <c r="D128" s="403"/>
      <c r="E128" s="403"/>
      <c r="F128" s="403"/>
      <c r="G128" s="404"/>
    </row>
    <row r="129" spans="1:7" hidden="1" x14ac:dyDescent="0.2">
      <c r="A129" s="189" t="s">
        <v>621</v>
      </c>
      <c r="B129" s="212"/>
      <c r="C129" s="212"/>
      <c r="D129" s="212"/>
      <c r="E129" s="223"/>
      <c r="F129" s="222"/>
      <c r="G129" s="222"/>
    </row>
    <row r="130" spans="1:7" hidden="1" x14ac:dyDescent="0.2">
      <c r="A130" s="192" t="s">
        <v>622</v>
      </c>
      <c r="B130" s="214">
        <f t="shared" ref="B130:G130" si="8">+IFERROR(ROUNDUP(B125/B129,0),0)</f>
        <v>0</v>
      </c>
      <c r="C130" s="214">
        <f t="shared" si="8"/>
        <v>0</v>
      </c>
      <c r="D130" s="214">
        <f t="shared" si="8"/>
        <v>0</v>
      </c>
      <c r="E130" s="211">
        <f t="shared" si="8"/>
        <v>0</v>
      </c>
      <c r="F130" s="193">
        <f t="shared" si="8"/>
        <v>0</v>
      </c>
      <c r="G130" s="193">
        <f t="shared" si="8"/>
        <v>0</v>
      </c>
    </row>
    <row r="131" spans="1:7" hidden="1" x14ac:dyDescent="0.2">
      <c r="A131" s="192" t="s">
        <v>623</v>
      </c>
      <c r="B131" s="241">
        <f t="shared" ref="B131:G131" si="9">+B126*B129</f>
        <v>0</v>
      </c>
      <c r="C131" s="241">
        <f t="shared" si="9"/>
        <v>0</v>
      </c>
      <c r="D131" s="241">
        <f t="shared" si="9"/>
        <v>0</v>
      </c>
      <c r="E131" s="241">
        <f t="shared" si="9"/>
        <v>0</v>
      </c>
      <c r="F131" s="241">
        <f t="shared" si="9"/>
        <v>0</v>
      </c>
      <c r="G131" s="241">
        <f t="shared" si="9"/>
        <v>0</v>
      </c>
    </row>
    <row r="132" spans="1:7" hidden="1" x14ac:dyDescent="0.2">
      <c r="A132" s="192" t="s">
        <v>624</v>
      </c>
      <c r="B132" s="242">
        <f t="shared" ref="B132:G132" si="10">+B130*B131</f>
        <v>0</v>
      </c>
      <c r="C132" s="242">
        <f t="shared" si="10"/>
        <v>0</v>
      </c>
      <c r="D132" s="242">
        <f t="shared" si="10"/>
        <v>0</v>
      </c>
      <c r="E132" s="242">
        <f t="shared" si="10"/>
        <v>0</v>
      </c>
      <c r="F132" s="242">
        <f t="shared" si="10"/>
        <v>0</v>
      </c>
      <c r="G132" s="242">
        <f t="shared" si="10"/>
        <v>0</v>
      </c>
    </row>
    <row r="133" spans="1:7" ht="15" hidden="1" x14ac:dyDescent="0.25">
      <c r="A133" s="196" t="s">
        <v>625</v>
      </c>
      <c r="B133" s="406">
        <f>SUM(B132:G132)</f>
        <v>0</v>
      </c>
      <c r="C133" s="406"/>
      <c r="D133" s="406"/>
      <c r="E133" s="406"/>
      <c r="F133" s="406"/>
      <c r="G133" s="407"/>
    </row>
    <row r="134" spans="1:7" hidden="1" x14ac:dyDescent="0.2"/>
    <row r="135" spans="1:7" ht="15" hidden="1" customHeight="1" x14ac:dyDescent="0.2">
      <c r="A135" s="197" t="s">
        <v>97</v>
      </c>
      <c r="B135" s="198">
        <f t="shared" ref="B135:G135" si="11">+IFERROR((B130*B129)/B123,0)</f>
        <v>0</v>
      </c>
      <c r="C135" s="198">
        <f t="shared" si="11"/>
        <v>0</v>
      </c>
      <c r="D135" s="198">
        <f t="shared" si="11"/>
        <v>0</v>
      </c>
      <c r="E135" s="198">
        <f t="shared" si="11"/>
        <v>0</v>
      </c>
      <c r="F135" s="198">
        <f t="shared" si="11"/>
        <v>0</v>
      </c>
      <c r="G135" s="198">
        <f t="shared" si="11"/>
        <v>0</v>
      </c>
    </row>
    <row r="136" spans="1:7" ht="15" hidden="1" customHeight="1" x14ac:dyDescent="0.2">
      <c r="A136" s="199" t="s">
        <v>96</v>
      </c>
      <c r="B136" s="200">
        <f>+IFERROR(B124*#REF!,0)</f>
        <v>0</v>
      </c>
      <c r="C136" s="200">
        <f>+IFERROR(C124*#REF!,0)</f>
        <v>0</v>
      </c>
      <c r="D136" s="200">
        <f>+IFERROR(D124*#REF!,0)</f>
        <v>0</v>
      </c>
      <c r="E136" s="200">
        <f>+IFERROR(E124*#REF!,0)</f>
        <v>0</v>
      </c>
      <c r="F136" s="200">
        <f>+IFERROR(F124*#REF!,0)</f>
        <v>0</v>
      </c>
      <c r="G136" s="200">
        <f>+IFERROR(G124*#REF!,0)</f>
        <v>0</v>
      </c>
    </row>
    <row r="137" spans="1:7" ht="15" hidden="1" customHeight="1" x14ac:dyDescent="0.2">
      <c r="A137" s="203" t="s">
        <v>98</v>
      </c>
      <c r="B137" s="204">
        <f t="shared" ref="B137:G137" si="12">+IFERROR(B132/B135,0)</f>
        <v>0</v>
      </c>
      <c r="C137" s="204">
        <f t="shared" si="12"/>
        <v>0</v>
      </c>
      <c r="D137" s="204">
        <f t="shared" si="12"/>
        <v>0</v>
      </c>
      <c r="E137" s="204">
        <f t="shared" si="12"/>
        <v>0</v>
      </c>
      <c r="F137" s="204">
        <f t="shared" si="12"/>
        <v>0</v>
      </c>
      <c r="G137" s="204">
        <f t="shared" si="12"/>
        <v>0</v>
      </c>
    </row>
    <row r="138" spans="1:7" ht="15" hidden="1" customHeight="1" x14ac:dyDescent="0.2">
      <c r="A138" s="199" t="s">
        <v>99</v>
      </c>
      <c r="B138" s="200">
        <f t="shared" ref="B138:G138" si="13">+IFERROR(B132/B136,0)</f>
        <v>0</v>
      </c>
      <c r="C138" s="200">
        <f t="shared" si="13"/>
        <v>0</v>
      </c>
      <c r="D138" s="200">
        <f t="shared" si="13"/>
        <v>0</v>
      </c>
      <c r="E138" s="200">
        <f t="shared" si="13"/>
        <v>0</v>
      </c>
      <c r="F138" s="200">
        <f t="shared" si="13"/>
        <v>0</v>
      </c>
      <c r="G138" s="200">
        <f t="shared" si="13"/>
        <v>0</v>
      </c>
    </row>
    <row r="139" spans="1:7" ht="15" hidden="1" customHeight="1" x14ac:dyDescent="0.2">
      <c r="A139" s="203" t="s">
        <v>100</v>
      </c>
      <c r="B139" s="204">
        <f t="shared" ref="B139:G139" si="14">+B123*B124*B126</f>
        <v>0</v>
      </c>
      <c r="C139" s="204">
        <f t="shared" si="14"/>
        <v>0</v>
      </c>
      <c r="D139" s="204">
        <f t="shared" si="14"/>
        <v>0</v>
      </c>
      <c r="E139" s="204">
        <f t="shared" si="14"/>
        <v>0</v>
      </c>
      <c r="F139" s="204">
        <f t="shared" si="14"/>
        <v>0</v>
      </c>
      <c r="G139" s="204">
        <f t="shared" si="14"/>
        <v>0</v>
      </c>
    </row>
    <row r="140" spans="1:7" ht="15" hidden="1" customHeight="1" x14ac:dyDescent="0.2"/>
    <row r="141" spans="1:7" ht="15" hidden="1" customHeight="1" x14ac:dyDescent="0.2">
      <c r="A141" s="197" t="s">
        <v>72</v>
      </c>
      <c r="B141" s="198" t="str">
        <f>IFERROR(VLOOKUP(B122,VLOOKUPS!$A$34:$B$80,2,0),"Ander")</f>
        <v>Ander</v>
      </c>
      <c r="C141" s="198" t="str">
        <f>IFERROR(VLOOKUP(C122,VLOOKUPS!$A$34:$B$80,2,0),"Ander")</f>
        <v>Ander</v>
      </c>
      <c r="D141" s="198" t="str">
        <f>IFERROR(VLOOKUP(D122,VLOOKUPS!$A$34:$B$80,2,0),"Ander")</f>
        <v>Ander</v>
      </c>
      <c r="E141" s="198" t="str">
        <f>IFERROR(VLOOKUP(E122,VLOOKUPS!$A$34:$B$80,2,0),"Ander")</f>
        <v>Ander</v>
      </c>
      <c r="F141" s="198" t="str">
        <f>IFERROR(VLOOKUP(F122,VLOOKUPS!$A$34:$B$80,2,0),"Ander")</f>
        <v>Ander</v>
      </c>
      <c r="G141" s="198" t="str">
        <f>IFERROR(VLOOKUP(G122,VLOOKUPS!$A$34:$B$80,2,0),"Ander")</f>
        <v>Ander</v>
      </c>
    </row>
    <row r="142" spans="1:7" ht="15" hidden="1" customHeight="1" x14ac:dyDescent="0.2">
      <c r="A142" s="199" t="s">
        <v>74</v>
      </c>
      <c r="B142" s="200">
        <f t="shared" ref="B142:G142" si="15">IF(B141="Syngenta",B132,0)</f>
        <v>0</v>
      </c>
      <c r="C142" s="200">
        <f t="shared" si="15"/>
        <v>0</v>
      </c>
      <c r="D142" s="200">
        <f t="shared" si="15"/>
        <v>0</v>
      </c>
      <c r="E142" s="200">
        <f t="shared" si="15"/>
        <v>0</v>
      </c>
      <c r="F142" s="200">
        <f t="shared" si="15"/>
        <v>0</v>
      </c>
      <c r="G142" s="200">
        <f t="shared" si="15"/>
        <v>0</v>
      </c>
    </row>
    <row r="143" spans="1:7" ht="15" hidden="1" customHeight="1" x14ac:dyDescent="0.2">
      <c r="A143" s="199" t="s">
        <v>75</v>
      </c>
      <c r="B143" s="200">
        <f t="shared" ref="B143:G143" si="16">IF(B141="Ander",B132,0)</f>
        <v>0</v>
      </c>
      <c r="C143" s="200">
        <f t="shared" si="16"/>
        <v>0</v>
      </c>
      <c r="D143" s="200">
        <f t="shared" si="16"/>
        <v>0</v>
      </c>
      <c r="E143" s="200">
        <f t="shared" si="16"/>
        <v>0</v>
      </c>
      <c r="F143" s="200">
        <f t="shared" si="16"/>
        <v>0</v>
      </c>
      <c r="G143" s="200">
        <f t="shared" si="16"/>
        <v>0</v>
      </c>
    </row>
    <row r="144" spans="1:7" ht="15" hidden="1" customHeight="1" x14ac:dyDescent="0.25">
      <c r="A144" s="201"/>
      <c r="B144" s="183"/>
      <c r="C144" s="183"/>
      <c r="D144" s="183"/>
      <c r="E144" s="183"/>
      <c r="F144" s="183"/>
      <c r="G144" s="202" t="s">
        <v>0</v>
      </c>
    </row>
    <row r="145" spans="1:7" ht="15" hidden="1" customHeight="1" x14ac:dyDescent="0.25">
      <c r="A145" s="201"/>
      <c r="B145" s="183"/>
      <c r="C145" s="183"/>
      <c r="D145" s="183"/>
      <c r="E145" s="183"/>
      <c r="F145" s="183" t="s">
        <v>73</v>
      </c>
      <c r="G145" s="202">
        <f>SUM(B142:G142)</f>
        <v>0</v>
      </c>
    </row>
    <row r="146" spans="1:7" ht="15" hidden="1" customHeight="1" x14ac:dyDescent="0.25">
      <c r="A146" s="201"/>
      <c r="B146" s="183"/>
      <c r="C146" s="183"/>
      <c r="D146" s="183"/>
      <c r="E146" s="183"/>
      <c r="F146" s="183" t="s">
        <v>67</v>
      </c>
      <c r="G146" s="202">
        <f>SUM(B143:G143)</f>
        <v>0</v>
      </c>
    </row>
    <row r="147" spans="1:7" ht="15" hidden="1" customHeight="1" x14ac:dyDescent="0.2"/>
    <row r="148" spans="1:7" ht="20.25" hidden="1" x14ac:dyDescent="0.3">
      <c r="A148" s="399" t="s">
        <v>610</v>
      </c>
      <c r="B148" s="399"/>
      <c r="C148" s="399"/>
      <c r="D148" s="399"/>
      <c r="E148" s="399"/>
      <c r="F148" s="399"/>
      <c r="G148" s="399"/>
    </row>
    <row r="149" spans="1:7" ht="20.25" hidden="1" x14ac:dyDescent="0.3">
      <c r="A149" s="286" t="s">
        <v>140</v>
      </c>
      <c r="B149" s="400" t="s">
        <v>627</v>
      </c>
      <c r="C149" s="401"/>
      <c r="D149" s="401"/>
      <c r="E149" s="401"/>
      <c r="F149" s="401"/>
      <c r="G149" s="402"/>
    </row>
    <row r="150" spans="1:7" ht="14.25" hidden="1" customHeight="1" x14ac:dyDescent="0.2">
      <c r="A150" s="287" t="s">
        <v>140</v>
      </c>
      <c r="B150" s="267"/>
      <c r="C150" s="267"/>
      <c r="D150" s="267"/>
      <c r="E150" s="267"/>
      <c r="F150" s="267"/>
      <c r="G150" s="267"/>
    </row>
    <row r="151" spans="1:7" hidden="1" x14ac:dyDescent="0.2">
      <c r="A151" s="189" t="s">
        <v>629</v>
      </c>
      <c r="B151" s="224"/>
      <c r="C151" s="212"/>
      <c r="D151" s="232"/>
      <c r="E151" s="212"/>
      <c r="F151" s="232"/>
      <c r="G151" s="212"/>
    </row>
    <row r="152" spans="1:7" hidden="1" x14ac:dyDescent="0.2">
      <c r="A152" s="189" t="s">
        <v>630</v>
      </c>
      <c r="B152" s="225"/>
      <c r="C152" s="213"/>
      <c r="D152" s="229"/>
      <c r="E152" s="213"/>
      <c r="F152" s="229"/>
      <c r="G152" s="213"/>
    </row>
    <row r="153" spans="1:7" hidden="1" x14ac:dyDescent="0.2">
      <c r="A153" s="192" t="s">
        <v>618</v>
      </c>
      <c r="B153" s="226">
        <f t="shared" ref="B153:G153" si="17">+B151*B152</f>
        <v>0</v>
      </c>
      <c r="C153" s="214">
        <f t="shared" si="17"/>
        <v>0</v>
      </c>
      <c r="D153" s="230">
        <f t="shared" si="17"/>
        <v>0</v>
      </c>
      <c r="E153" s="214">
        <f t="shared" si="17"/>
        <v>0</v>
      </c>
      <c r="F153" s="230">
        <f t="shared" si="17"/>
        <v>0</v>
      </c>
      <c r="G153" s="214">
        <f t="shared" si="17"/>
        <v>0</v>
      </c>
    </row>
    <row r="154" spans="1:7" hidden="1" x14ac:dyDescent="0.2">
      <c r="A154" s="189" t="s">
        <v>631</v>
      </c>
      <c r="B154" s="227"/>
      <c r="C154" s="215"/>
      <c r="D154" s="231"/>
      <c r="E154" s="215"/>
      <c r="F154" s="231"/>
      <c r="G154" s="215"/>
    </row>
    <row r="155" spans="1:7" hidden="1" x14ac:dyDescent="0.2">
      <c r="A155" s="192" t="s">
        <v>620</v>
      </c>
      <c r="B155" s="233">
        <f t="shared" ref="B155:G155" si="18">IFERROR((B153*B154)/B152,0)</f>
        <v>0</v>
      </c>
      <c r="C155" s="219">
        <f t="shared" si="18"/>
        <v>0</v>
      </c>
      <c r="D155" s="234">
        <f>IFERROR((D153*D154)/D152,0)</f>
        <v>0</v>
      </c>
      <c r="E155" s="219">
        <f t="shared" si="18"/>
        <v>0</v>
      </c>
      <c r="F155" s="219">
        <f t="shared" si="18"/>
        <v>0</v>
      </c>
      <c r="G155" s="219">
        <f t="shared" si="18"/>
        <v>0</v>
      </c>
    </row>
    <row r="156" spans="1:7" hidden="1" x14ac:dyDescent="0.2">
      <c r="A156" s="195" t="s">
        <v>60</v>
      </c>
      <c r="B156" s="409">
        <f>SUM(B155:G155)</f>
        <v>0</v>
      </c>
      <c r="C156" s="410"/>
      <c r="D156" s="410"/>
      <c r="E156" s="410"/>
      <c r="F156" s="410"/>
      <c r="G156" s="411"/>
    </row>
    <row r="157" spans="1:7" hidden="1" x14ac:dyDescent="0.2">
      <c r="A157" s="189" t="s">
        <v>621</v>
      </c>
      <c r="B157" s="212"/>
      <c r="C157" s="212"/>
      <c r="D157" s="212"/>
      <c r="E157" s="212"/>
      <c r="F157" s="212"/>
      <c r="G157" s="212"/>
    </row>
    <row r="158" spans="1:7" hidden="1" x14ac:dyDescent="0.2">
      <c r="A158" s="192" t="s">
        <v>622</v>
      </c>
      <c r="B158" s="214">
        <f t="shared" ref="B158:G158" si="19">+IFERROR(ROUNDUP(B153/B157,0),0)</f>
        <v>0</v>
      </c>
      <c r="C158" s="214">
        <f t="shared" si="19"/>
        <v>0</v>
      </c>
      <c r="D158" s="214">
        <f t="shared" si="19"/>
        <v>0</v>
      </c>
      <c r="E158" s="214">
        <f t="shared" si="19"/>
        <v>0</v>
      </c>
      <c r="F158" s="214">
        <f t="shared" si="19"/>
        <v>0</v>
      </c>
      <c r="G158" s="214">
        <f t="shared" si="19"/>
        <v>0</v>
      </c>
    </row>
    <row r="159" spans="1:7" hidden="1" x14ac:dyDescent="0.2">
      <c r="A159" s="192" t="s">
        <v>623</v>
      </c>
      <c r="B159" s="241">
        <f t="shared" ref="B159:G159" si="20">+B154*B157</f>
        <v>0</v>
      </c>
      <c r="C159" s="241">
        <f t="shared" si="20"/>
        <v>0</v>
      </c>
      <c r="D159" s="241">
        <f t="shared" si="20"/>
        <v>0</v>
      </c>
      <c r="E159" s="241">
        <f t="shared" si="20"/>
        <v>0</v>
      </c>
      <c r="F159" s="241">
        <f t="shared" si="20"/>
        <v>0</v>
      </c>
      <c r="G159" s="241">
        <f t="shared" si="20"/>
        <v>0</v>
      </c>
    </row>
    <row r="160" spans="1:7" hidden="1" x14ac:dyDescent="0.2">
      <c r="A160" s="192" t="s">
        <v>624</v>
      </c>
      <c r="B160" s="242">
        <f t="shared" ref="B160:G160" si="21">+B158*B159</f>
        <v>0</v>
      </c>
      <c r="C160" s="242">
        <f t="shared" si="21"/>
        <v>0</v>
      </c>
      <c r="D160" s="242">
        <f t="shared" si="21"/>
        <v>0</v>
      </c>
      <c r="E160" s="242">
        <f t="shared" si="21"/>
        <v>0</v>
      </c>
      <c r="F160" s="242">
        <f t="shared" si="21"/>
        <v>0</v>
      </c>
      <c r="G160" s="242">
        <f t="shared" si="21"/>
        <v>0</v>
      </c>
    </row>
    <row r="161" spans="1:7" ht="15" hidden="1" x14ac:dyDescent="0.25">
      <c r="A161" s="196" t="s">
        <v>625</v>
      </c>
      <c r="B161" s="406">
        <f>SUM(B160:G160)</f>
        <v>0</v>
      </c>
      <c r="C161" s="406"/>
      <c r="D161" s="406"/>
      <c r="E161" s="406"/>
      <c r="F161" s="406"/>
      <c r="G161" s="407"/>
    </row>
    <row r="162" spans="1:7" hidden="1" x14ac:dyDescent="0.2"/>
    <row r="163" spans="1:7" ht="15" hidden="1" customHeight="1" x14ac:dyDescent="0.2">
      <c r="A163" s="197" t="s">
        <v>97</v>
      </c>
      <c r="B163" s="198">
        <f t="shared" ref="B163:G163" si="22">+IFERROR((B158*B157)/B151,0)</f>
        <v>0</v>
      </c>
      <c r="C163" s="198">
        <f t="shared" si="22"/>
        <v>0</v>
      </c>
      <c r="D163" s="246">
        <f t="shared" si="22"/>
        <v>0</v>
      </c>
      <c r="E163" s="246">
        <f t="shared" si="22"/>
        <v>0</v>
      </c>
      <c r="F163" s="198">
        <f t="shared" si="22"/>
        <v>0</v>
      </c>
      <c r="G163" s="198">
        <f t="shared" si="22"/>
        <v>0</v>
      </c>
    </row>
    <row r="164" spans="1:7" ht="15" hidden="1" customHeight="1" x14ac:dyDescent="0.2">
      <c r="A164" s="199" t="s">
        <v>96</v>
      </c>
      <c r="B164" s="200">
        <f>+IFERROR(B152*#REF!,0)</f>
        <v>0</v>
      </c>
      <c r="C164" s="200">
        <f>+IFERROR(C152*#REF!,0)</f>
        <v>0</v>
      </c>
      <c r="D164" s="200">
        <f>+IFERROR(D152*#REF!,0)</f>
        <v>0</v>
      </c>
      <c r="E164" s="200">
        <f>+IFERROR(E152*#REF!,0)</f>
        <v>0</v>
      </c>
      <c r="F164" s="200">
        <f>+IFERROR(F152*#REF!,0)</f>
        <v>0</v>
      </c>
      <c r="G164" s="200">
        <f>+IFERROR(G152*#REF!,0)</f>
        <v>0</v>
      </c>
    </row>
    <row r="165" spans="1:7" ht="15" hidden="1" customHeight="1" x14ac:dyDescent="0.2">
      <c r="A165" s="203" t="s">
        <v>98</v>
      </c>
      <c r="B165" s="204">
        <f t="shared" ref="B165:G165" si="23">+IFERROR(B160/B163,0)</f>
        <v>0</v>
      </c>
      <c r="C165" s="204">
        <f t="shared" si="23"/>
        <v>0</v>
      </c>
      <c r="D165" s="204">
        <f t="shared" si="23"/>
        <v>0</v>
      </c>
      <c r="E165" s="204">
        <f t="shared" si="23"/>
        <v>0</v>
      </c>
      <c r="F165" s="204">
        <f t="shared" si="23"/>
        <v>0</v>
      </c>
      <c r="G165" s="204">
        <f t="shared" si="23"/>
        <v>0</v>
      </c>
    </row>
    <row r="166" spans="1:7" ht="15" hidden="1" customHeight="1" x14ac:dyDescent="0.2">
      <c r="A166" s="199" t="s">
        <v>99</v>
      </c>
      <c r="B166" s="200">
        <f t="shared" ref="B166:G166" si="24">+IFERROR(B160/B164,0)</f>
        <v>0</v>
      </c>
      <c r="C166" s="200">
        <f t="shared" si="24"/>
        <v>0</v>
      </c>
      <c r="D166" s="200">
        <f t="shared" si="24"/>
        <v>0</v>
      </c>
      <c r="E166" s="200">
        <f t="shared" si="24"/>
        <v>0</v>
      </c>
      <c r="F166" s="200">
        <f t="shared" si="24"/>
        <v>0</v>
      </c>
      <c r="G166" s="200">
        <f t="shared" si="24"/>
        <v>0</v>
      </c>
    </row>
    <row r="167" spans="1:7" ht="15" hidden="1" customHeight="1" x14ac:dyDescent="0.2">
      <c r="A167" s="203" t="s">
        <v>100</v>
      </c>
      <c r="B167" s="204">
        <f t="shared" ref="B167:G167" si="25">+B151*B152*B154</f>
        <v>0</v>
      </c>
      <c r="C167" s="204">
        <f t="shared" si="25"/>
        <v>0</v>
      </c>
      <c r="D167" s="204">
        <f t="shared" si="25"/>
        <v>0</v>
      </c>
      <c r="E167" s="204">
        <f t="shared" si="25"/>
        <v>0</v>
      </c>
      <c r="F167" s="204">
        <f t="shared" si="25"/>
        <v>0</v>
      </c>
      <c r="G167" s="204">
        <f t="shared" si="25"/>
        <v>0</v>
      </c>
    </row>
    <row r="168" spans="1:7" ht="15" hidden="1" customHeight="1" x14ac:dyDescent="0.2"/>
    <row r="169" spans="1:7" ht="15" hidden="1" customHeight="1" x14ac:dyDescent="0.2">
      <c r="A169" s="197" t="s">
        <v>72</v>
      </c>
      <c r="B169" s="198" t="str">
        <f>IFERROR(VLOOKUP(B150,VLOOKUPS!$A$34:$B$80,2,0),"Ander")</f>
        <v>Ander</v>
      </c>
      <c r="C169" s="198" t="str">
        <f>IFERROR(VLOOKUP(C150,VLOOKUPS!$A$34:$B$80,2,0),"Ander")</f>
        <v>Ander</v>
      </c>
      <c r="D169" s="198" t="str">
        <f>IFERROR(VLOOKUP(D150,VLOOKUPS!$A$34:$B$80,2,0),"Ander")</f>
        <v>Ander</v>
      </c>
      <c r="E169" s="198" t="str">
        <f>IFERROR(VLOOKUP(E150,VLOOKUPS!$A$34:$B$80,2,0),"Ander")</f>
        <v>Ander</v>
      </c>
      <c r="F169" s="198" t="str">
        <f>IFERROR(VLOOKUP(F150,VLOOKUPS!$A$34:$B$80,2,0),"Ander")</f>
        <v>Ander</v>
      </c>
      <c r="G169" s="198" t="str">
        <f>IFERROR(VLOOKUP(G150,VLOOKUPS!$A$34:$B$80,2,0),"Ander")</f>
        <v>Ander</v>
      </c>
    </row>
    <row r="170" spans="1:7" ht="15" hidden="1" customHeight="1" x14ac:dyDescent="0.2">
      <c r="A170" s="199" t="s">
        <v>74</v>
      </c>
      <c r="B170" s="200">
        <f t="shared" ref="B170:G170" si="26">IF(B169="Syngenta",B160,0)</f>
        <v>0</v>
      </c>
      <c r="C170" s="200">
        <f t="shared" si="26"/>
        <v>0</v>
      </c>
      <c r="D170" s="200">
        <f t="shared" si="26"/>
        <v>0</v>
      </c>
      <c r="E170" s="200">
        <f t="shared" si="26"/>
        <v>0</v>
      </c>
      <c r="F170" s="200">
        <f t="shared" si="26"/>
        <v>0</v>
      </c>
      <c r="G170" s="200">
        <f t="shared" si="26"/>
        <v>0</v>
      </c>
    </row>
    <row r="171" spans="1:7" ht="15" hidden="1" customHeight="1" x14ac:dyDescent="0.2">
      <c r="A171" s="199" t="s">
        <v>75</v>
      </c>
      <c r="B171" s="200">
        <f t="shared" ref="B171:G171" si="27">IF(B169="Ander",B160,0)</f>
        <v>0</v>
      </c>
      <c r="C171" s="200">
        <f t="shared" si="27"/>
        <v>0</v>
      </c>
      <c r="D171" s="200">
        <f t="shared" si="27"/>
        <v>0</v>
      </c>
      <c r="E171" s="200">
        <f t="shared" si="27"/>
        <v>0</v>
      </c>
      <c r="F171" s="200">
        <f t="shared" si="27"/>
        <v>0</v>
      </c>
      <c r="G171" s="200">
        <f t="shared" si="27"/>
        <v>0</v>
      </c>
    </row>
    <row r="172" spans="1:7" ht="15" hidden="1" customHeight="1" x14ac:dyDescent="0.25">
      <c r="A172" s="201"/>
      <c r="B172" s="183"/>
      <c r="C172" s="183"/>
      <c r="D172" s="183"/>
      <c r="E172" s="183"/>
      <c r="F172" s="183"/>
      <c r="G172" s="202" t="s">
        <v>0</v>
      </c>
    </row>
    <row r="173" spans="1:7" ht="15" hidden="1" customHeight="1" x14ac:dyDescent="0.25">
      <c r="A173" s="201"/>
      <c r="B173" s="183"/>
      <c r="C173" s="183"/>
      <c r="D173" s="183"/>
      <c r="E173" s="183"/>
      <c r="F173" s="183" t="s">
        <v>73</v>
      </c>
      <c r="G173" s="202">
        <f>SUM(B170:G170)</f>
        <v>0</v>
      </c>
    </row>
    <row r="174" spans="1:7" ht="15" hidden="1" customHeight="1" x14ac:dyDescent="0.25">
      <c r="A174" s="201"/>
      <c r="B174" s="183"/>
      <c r="C174" s="183"/>
      <c r="D174" s="183"/>
      <c r="E174" s="183"/>
      <c r="F174" s="183" t="s">
        <v>67</v>
      </c>
      <c r="G174" s="202">
        <f>SUM(B171:G171)</f>
        <v>0</v>
      </c>
    </row>
    <row r="175" spans="1:7" ht="15" hidden="1" customHeight="1" x14ac:dyDescent="0.2"/>
    <row r="176" spans="1:7" ht="20.25" hidden="1" x14ac:dyDescent="0.3">
      <c r="A176" s="399" t="s">
        <v>611</v>
      </c>
      <c r="B176" s="399"/>
      <c r="C176" s="399"/>
      <c r="D176" s="399"/>
      <c r="E176" s="399"/>
      <c r="F176" s="399"/>
      <c r="G176" s="399"/>
    </row>
    <row r="177" spans="1:8" ht="20.25" hidden="1" x14ac:dyDescent="0.3">
      <c r="A177" s="286" t="s">
        <v>140</v>
      </c>
      <c r="B177" s="400" t="s">
        <v>627</v>
      </c>
      <c r="C177" s="401"/>
      <c r="D177" s="401"/>
      <c r="E177" s="401"/>
      <c r="F177" s="401"/>
      <c r="G177" s="402"/>
    </row>
    <row r="178" spans="1:8" ht="14.25" hidden="1" customHeight="1" x14ac:dyDescent="0.2">
      <c r="A178" s="287" t="s">
        <v>140</v>
      </c>
      <c r="B178" s="268"/>
      <c r="C178" s="268"/>
      <c r="D178" s="268"/>
      <c r="E178" s="268"/>
      <c r="F178" s="267"/>
      <c r="G178" s="267"/>
    </row>
    <row r="179" spans="1:8" hidden="1" x14ac:dyDescent="0.2">
      <c r="A179" s="189" t="s">
        <v>629</v>
      </c>
      <c r="B179" s="212"/>
      <c r="C179" s="232"/>
      <c r="D179" s="212"/>
      <c r="E179" s="232"/>
      <c r="F179" s="212"/>
      <c r="G179" s="216"/>
    </row>
    <row r="180" spans="1:8" hidden="1" x14ac:dyDescent="0.2">
      <c r="A180" s="189" t="s">
        <v>630</v>
      </c>
      <c r="B180" s="213"/>
      <c r="C180" s="229"/>
      <c r="D180" s="213"/>
      <c r="E180" s="229"/>
      <c r="F180" s="213"/>
      <c r="G180" s="217"/>
    </row>
    <row r="181" spans="1:8" hidden="1" x14ac:dyDescent="0.2">
      <c r="A181" s="192" t="s">
        <v>618</v>
      </c>
      <c r="B181" s="214">
        <f t="shared" ref="B181:G181" si="28">B179*B180</f>
        <v>0</v>
      </c>
      <c r="C181" s="230">
        <f t="shared" si="28"/>
        <v>0</v>
      </c>
      <c r="D181" s="214">
        <f t="shared" si="28"/>
        <v>0</v>
      </c>
      <c r="E181" s="230">
        <f t="shared" si="28"/>
        <v>0</v>
      </c>
      <c r="F181" s="214">
        <f t="shared" si="28"/>
        <v>0</v>
      </c>
      <c r="G181" s="230">
        <f t="shared" si="28"/>
        <v>0</v>
      </c>
      <c r="H181" s="238"/>
    </row>
    <row r="182" spans="1:8" hidden="1" x14ac:dyDescent="0.2">
      <c r="A182" s="189" t="s">
        <v>631</v>
      </c>
      <c r="B182" s="215"/>
      <c r="C182" s="231"/>
      <c r="D182" s="215"/>
      <c r="E182" s="231"/>
      <c r="F182" s="215"/>
      <c r="G182" s="218"/>
    </row>
    <row r="183" spans="1:8" hidden="1" x14ac:dyDescent="0.2">
      <c r="A183" s="192" t="s">
        <v>620</v>
      </c>
      <c r="B183" s="228">
        <f t="shared" ref="B183:G183" si="29">IFERROR((B181*B182)/B180,0)</f>
        <v>0</v>
      </c>
      <c r="C183" s="228">
        <f t="shared" si="29"/>
        <v>0</v>
      </c>
      <c r="D183" s="228">
        <f t="shared" si="29"/>
        <v>0</v>
      </c>
      <c r="E183" s="228">
        <f t="shared" si="29"/>
        <v>0</v>
      </c>
      <c r="F183" s="228">
        <f t="shared" si="29"/>
        <v>0</v>
      </c>
      <c r="G183" s="228">
        <f t="shared" si="29"/>
        <v>0</v>
      </c>
    </row>
    <row r="184" spans="1:8" hidden="1" x14ac:dyDescent="0.2">
      <c r="A184" s="195" t="s">
        <v>60</v>
      </c>
      <c r="B184" s="415">
        <f>SUM(B183:G183)</f>
        <v>0</v>
      </c>
      <c r="C184" s="415"/>
      <c r="D184" s="415"/>
      <c r="E184" s="415"/>
      <c r="F184" s="415"/>
      <c r="G184" s="416"/>
    </row>
    <row r="185" spans="1:8" hidden="1" x14ac:dyDescent="0.2">
      <c r="A185" s="189" t="s">
        <v>621</v>
      </c>
      <c r="B185" s="212"/>
      <c r="C185" s="190"/>
      <c r="D185" s="190"/>
      <c r="E185" s="190"/>
      <c r="F185" s="190"/>
      <c r="G185" s="190"/>
    </row>
    <row r="186" spans="1:8" hidden="1" x14ac:dyDescent="0.2">
      <c r="A186" s="192" t="s">
        <v>622</v>
      </c>
      <c r="B186" s="214">
        <f t="shared" ref="B186:G186" si="30">+IFERROR(ROUNDUP(B181/B185,0),0)</f>
        <v>0</v>
      </c>
      <c r="C186" s="214">
        <f t="shared" si="30"/>
        <v>0</v>
      </c>
      <c r="D186" s="214">
        <f t="shared" si="30"/>
        <v>0</v>
      </c>
      <c r="E186" s="214">
        <f t="shared" si="30"/>
        <v>0</v>
      </c>
      <c r="F186" s="214">
        <f t="shared" si="30"/>
        <v>0</v>
      </c>
      <c r="G186" s="211">
        <f t="shared" si="30"/>
        <v>0</v>
      </c>
    </row>
    <row r="187" spans="1:8" hidden="1" x14ac:dyDescent="0.2">
      <c r="A187" s="192" t="s">
        <v>623</v>
      </c>
      <c r="B187" s="241">
        <f t="shared" ref="B187:G187" si="31">+B182*B185</f>
        <v>0</v>
      </c>
      <c r="C187" s="241">
        <f t="shared" si="31"/>
        <v>0</v>
      </c>
      <c r="D187" s="241">
        <f t="shared" si="31"/>
        <v>0</v>
      </c>
      <c r="E187" s="241">
        <f t="shared" si="31"/>
        <v>0</v>
      </c>
      <c r="F187" s="241">
        <f t="shared" si="31"/>
        <v>0</v>
      </c>
      <c r="G187" s="241">
        <f t="shared" si="31"/>
        <v>0</v>
      </c>
    </row>
    <row r="188" spans="1:8" hidden="1" x14ac:dyDescent="0.2">
      <c r="A188" s="192" t="s">
        <v>624</v>
      </c>
      <c r="B188" s="242">
        <f t="shared" ref="B188:G188" si="32">+B186*B187</f>
        <v>0</v>
      </c>
      <c r="C188" s="242">
        <f t="shared" si="32"/>
        <v>0</v>
      </c>
      <c r="D188" s="242">
        <f t="shared" si="32"/>
        <v>0</v>
      </c>
      <c r="E188" s="242">
        <f t="shared" si="32"/>
        <v>0</v>
      </c>
      <c r="F188" s="242">
        <f t="shared" si="32"/>
        <v>0</v>
      </c>
      <c r="G188" s="242">
        <f t="shared" si="32"/>
        <v>0</v>
      </c>
    </row>
    <row r="189" spans="1:8" ht="15" hidden="1" x14ac:dyDescent="0.25">
      <c r="A189" s="196" t="s">
        <v>625</v>
      </c>
      <c r="B189" s="406">
        <f>SUM(B188:G188)</f>
        <v>0</v>
      </c>
      <c r="C189" s="406"/>
      <c r="D189" s="406"/>
      <c r="E189" s="406"/>
      <c r="F189" s="406"/>
      <c r="G189" s="407"/>
    </row>
    <row r="190" spans="1:8" hidden="1" x14ac:dyDescent="0.2"/>
    <row r="191" spans="1:8" hidden="1" x14ac:dyDescent="0.2">
      <c r="A191" s="197" t="s">
        <v>97</v>
      </c>
      <c r="B191" s="198">
        <f t="shared" ref="B191:G191" si="33">+IFERROR((B186*B185)/B179,0)</f>
        <v>0</v>
      </c>
      <c r="C191" s="198">
        <f t="shared" si="33"/>
        <v>0</v>
      </c>
      <c r="D191" s="198">
        <f t="shared" si="33"/>
        <v>0</v>
      </c>
      <c r="E191" s="198">
        <f t="shared" si="33"/>
        <v>0</v>
      </c>
      <c r="F191" s="198">
        <f t="shared" si="33"/>
        <v>0</v>
      </c>
      <c r="G191" s="198">
        <f t="shared" si="33"/>
        <v>0</v>
      </c>
    </row>
    <row r="192" spans="1:8" hidden="1" x14ac:dyDescent="0.2">
      <c r="A192" s="199" t="s">
        <v>96</v>
      </c>
      <c r="B192" s="200">
        <f>+IFERROR(B180*#REF!,0)</f>
        <v>0</v>
      </c>
      <c r="C192" s="200">
        <f>+IFERROR(C180*#REF!,0)</f>
        <v>0</v>
      </c>
      <c r="D192" s="200">
        <f>+IFERROR(D180*#REF!,0)</f>
        <v>0</v>
      </c>
      <c r="E192" s="200">
        <f>+IFERROR(E180*#REF!,0)</f>
        <v>0</v>
      </c>
      <c r="F192" s="200">
        <f>+IFERROR(F180*#REF!,0)</f>
        <v>0</v>
      </c>
      <c r="G192" s="200">
        <f>+IFERROR(G180*#REF!,0)</f>
        <v>0</v>
      </c>
    </row>
    <row r="193" spans="1:7" hidden="1" x14ac:dyDescent="0.2">
      <c r="A193" s="203" t="s">
        <v>98</v>
      </c>
      <c r="B193" s="204">
        <f t="shared" ref="B193:G193" si="34">+IFERROR(B188/B191,0)</f>
        <v>0</v>
      </c>
      <c r="C193" s="204">
        <f t="shared" si="34"/>
        <v>0</v>
      </c>
      <c r="D193" s="204">
        <f t="shared" si="34"/>
        <v>0</v>
      </c>
      <c r="E193" s="204">
        <f t="shared" si="34"/>
        <v>0</v>
      </c>
      <c r="F193" s="204">
        <f t="shared" si="34"/>
        <v>0</v>
      </c>
      <c r="G193" s="204">
        <f t="shared" si="34"/>
        <v>0</v>
      </c>
    </row>
    <row r="194" spans="1:7" hidden="1" x14ac:dyDescent="0.2">
      <c r="A194" s="199" t="s">
        <v>99</v>
      </c>
      <c r="B194" s="200">
        <f t="shared" ref="B194:G194" si="35">+IFERROR(B188/B192,0)</f>
        <v>0</v>
      </c>
      <c r="C194" s="200">
        <f t="shared" si="35"/>
        <v>0</v>
      </c>
      <c r="D194" s="200">
        <f t="shared" si="35"/>
        <v>0</v>
      </c>
      <c r="E194" s="200">
        <f t="shared" si="35"/>
        <v>0</v>
      </c>
      <c r="F194" s="200">
        <f t="shared" si="35"/>
        <v>0</v>
      </c>
      <c r="G194" s="200">
        <f t="shared" si="35"/>
        <v>0</v>
      </c>
    </row>
    <row r="195" spans="1:7" hidden="1" x14ac:dyDescent="0.2">
      <c r="A195" s="203" t="s">
        <v>100</v>
      </c>
      <c r="B195" s="204">
        <f t="shared" ref="B195:G195" si="36">+B179*B180*B182</f>
        <v>0</v>
      </c>
      <c r="C195" s="204">
        <f t="shared" si="36"/>
        <v>0</v>
      </c>
      <c r="D195" s="204">
        <f t="shared" si="36"/>
        <v>0</v>
      </c>
      <c r="E195" s="204">
        <f t="shared" si="36"/>
        <v>0</v>
      </c>
      <c r="F195" s="204">
        <f t="shared" si="36"/>
        <v>0</v>
      </c>
      <c r="G195" s="204">
        <f t="shared" si="36"/>
        <v>0</v>
      </c>
    </row>
    <row r="196" spans="1:7" hidden="1" x14ac:dyDescent="0.2"/>
    <row r="197" spans="1:7" hidden="1" x14ac:dyDescent="0.2">
      <c r="A197" s="197" t="s">
        <v>72</v>
      </c>
      <c r="B197" s="198" t="str">
        <f>IFERROR(VLOOKUP(B178,VLOOKUPS!$A$34:$B$80,2,0),"Ander")</f>
        <v>Ander</v>
      </c>
      <c r="C197" s="198" t="str">
        <f>IFERROR(VLOOKUP(C178,VLOOKUPS!$A$34:$B$80,2,0),"Ander")</f>
        <v>Ander</v>
      </c>
      <c r="D197" s="198" t="str">
        <f>IFERROR(VLOOKUP(D178,VLOOKUPS!$A$34:$B$80,2,0),"Ander")</f>
        <v>Ander</v>
      </c>
      <c r="E197" s="198" t="str">
        <f>IFERROR(VLOOKUP(E178,VLOOKUPS!$A$34:$B$80,2,0),"Ander")</f>
        <v>Ander</v>
      </c>
      <c r="F197" s="198" t="str">
        <f>IFERROR(VLOOKUP(F178,VLOOKUPS!$A$34:$B$80,2,0),"Ander")</f>
        <v>Ander</v>
      </c>
      <c r="G197" s="198" t="str">
        <f>IFERROR(VLOOKUP(G178,VLOOKUPS!$A$34:$B$80,2,0),"Ander")</f>
        <v>Ander</v>
      </c>
    </row>
    <row r="198" spans="1:7" hidden="1" x14ac:dyDescent="0.2">
      <c r="A198" s="199" t="s">
        <v>74</v>
      </c>
      <c r="B198" s="200">
        <f t="shared" ref="B198:G198" si="37">IF(B197="Syngenta",B188,0)</f>
        <v>0</v>
      </c>
      <c r="C198" s="200">
        <f t="shared" si="37"/>
        <v>0</v>
      </c>
      <c r="D198" s="200">
        <f t="shared" si="37"/>
        <v>0</v>
      </c>
      <c r="E198" s="200">
        <f t="shared" si="37"/>
        <v>0</v>
      </c>
      <c r="F198" s="200">
        <f t="shared" si="37"/>
        <v>0</v>
      </c>
      <c r="G198" s="200">
        <f t="shared" si="37"/>
        <v>0</v>
      </c>
    </row>
    <row r="199" spans="1:7" hidden="1" x14ac:dyDescent="0.2">
      <c r="A199" s="199" t="s">
        <v>75</v>
      </c>
      <c r="B199" s="200">
        <f t="shared" ref="B199:G199" si="38">IF(B197="Ander",B188,0)</f>
        <v>0</v>
      </c>
      <c r="C199" s="200">
        <f t="shared" si="38"/>
        <v>0</v>
      </c>
      <c r="D199" s="200">
        <f t="shared" si="38"/>
        <v>0</v>
      </c>
      <c r="E199" s="200">
        <f t="shared" si="38"/>
        <v>0</v>
      </c>
      <c r="F199" s="200">
        <f t="shared" si="38"/>
        <v>0</v>
      </c>
      <c r="G199" s="200">
        <f t="shared" si="38"/>
        <v>0</v>
      </c>
    </row>
    <row r="200" spans="1:7" ht="15" hidden="1" x14ac:dyDescent="0.25">
      <c r="A200" s="199"/>
      <c r="B200" s="200"/>
      <c r="C200" s="200"/>
      <c r="D200" s="200"/>
      <c r="E200" s="200"/>
      <c r="F200" s="200"/>
      <c r="G200" s="202" t="s">
        <v>0</v>
      </c>
    </row>
    <row r="201" spans="1:7" ht="15" hidden="1" x14ac:dyDescent="0.25">
      <c r="A201" s="199"/>
      <c r="B201" s="200"/>
      <c r="C201" s="200"/>
      <c r="D201" s="200"/>
      <c r="E201" s="200"/>
      <c r="F201" s="200" t="s">
        <v>73</v>
      </c>
      <c r="G201" s="202">
        <f>SUM(B198:G198)</f>
        <v>0</v>
      </c>
    </row>
    <row r="202" spans="1:7" ht="15" hidden="1" x14ac:dyDescent="0.25">
      <c r="A202" s="199"/>
      <c r="B202" s="200"/>
      <c r="C202" s="200"/>
      <c r="D202" s="200"/>
      <c r="E202" s="200"/>
      <c r="F202" s="200" t="s">
        <v>67</v>
      </c>
      <c r="G202" s="202">
        <f>SUM(B199:G199)</f>
        <v>0</v>
      </c>
    </row>
    <row r="203" spans="1:7" hidden="1" x14ac:dyDescent="0.2"/>
    <row r="204" spans="1:7" ht="20.25" hidden="1" x14ac:dyDescent="0.3">
      <c r="A204" s="399" t="s">
        <v>612</v>
      </c>
      <c r="B204" s="399"/>
      <c r="C204" s="399"/>
      <c r="D204" s="399"/>
      <c r="E204" s="399"/>
      <c r="F204" s="399"/>
      <c r="G204" s="399"/>
    </row>
    <row r="205" spans="1:7" ht="20.25" hidden="1" x14ac:dyDescent="0.3">
      <c r="A205" s="286" t="s">
        <v>140</v>
      </c>
      <c r="B205" s="400" t="s">
        <v>632</v>
      </c>
      <c r="C205" s="401"/>
      <c r="D205" s="401"/>
      <c r="E205" s="401"/>
      <c r="F205" s="401"/>
      <c r="G205" s="402"/>
    </row>
    <row r="206" spans="1:7" ht="14.25" hidden="1" customHeight="1" x14ac:dyDescent="0.2">
      <c r="A206" s="287" t="s">
        <v>140</v>
      </c>
      <c r="B206" s="267"/>
      <c r="C206" s="267"/>
      <c r="D206" s="267"/>
      <c r="E206" s="267"/>
      <c r="F206" s="267"/>
      <c r="G206" s="267"/>
    </row>
    <row r="207" spans="1:7" hidden="1" x14ac:dyDescent="0.2">
      <c r="A207" s="189" t="s">
        <v>629</v>
      </c>
      <c r="B207" s="212"/>
      <c r="C207" s="212"/>
      <c r="D207" s="212"/>
      <c r="E207" s="212"/>
      <c r="F207" s="212"/>
      <c r="G207" s="216"/>
    </row>
    <row r="208" spans="1:7" hidden="1" x14ac:dyDescent="0.2">
      <c r="A208" s="189" t="s">
        <v>630</v>
      </c>
      <c r="B208" s="213"/>
      <c r="C208" s="213"/>
      <c r="D208" s="213"/>
      <c r="E208" s="213"/>
      <c r="F208" s="213"/>
      <c r="G208" s="217"/>
    </row>
    <row r="209" spans="1:8" hidden="1" x14ac:dyDescent="0.2">
      <c r="A209" s="192" t="s">
        <v>618</v>
      </c>
      <c r="B209" s="214">
        <f t="shared" ref="B209:G209" si="39">B207*B208</f>
        <v>0</v>
      </c>
      <c r="C209" s="214">
        <f t="shared" si="39"/>
        <v>0</v>
      </c>
      <c r="D209" s="214">
        <f t="shared" si="39"/>
        <v>0</v>
      </c>
      <c r="E209" s="214">
        <f t="shared" si="39"/>
        <v>0</v>
      </c>
      <c r="F209" s="214">
        <f t="shared" si="39"/>
        <v>0</v>
      </c>
      <c r="G209" s="230">
        <f t="shared" si="39"/>
        <v>0</v>
      </c>
      <c r="H209" s="238"/>
    </row>
    <row r="210" spans="1:8" hidden="1" x14ac:dyDescent="0.2">
      <c r="A210" s="189" t="s">
        <v>631</v>
      </c>
      <c r="B210" s="215"/>
      <c r="C210" s="215"/>
      <c r="D210" s="215"/>
      <c r="E210" s="215"/>
      <c r="F210" s="215"/>
      <c r="G210" s="218"/>
    </row>
    <row r="211" spans="1:8" hidden="1" x14ac:dyDescent="0.2">
      <c r="A211" s="192" t="s">
        <v>620</v>
      </c>
      <c r="B211" s="228">
        <f t="shared" ref="B211:G211" si="40">IFERROR((B209*B210)/B208,0)</f>
        <v>0</v>
      </c>
      <c r="C211" s="228">
        <f t="shared" si="40"/>
        <v>0</v>
      </c>
      <c r="D211" s="228">
        <f t="shared" si="40"/>
        <v>0</v>
      </c>
      <c r="E211" s="228">
        <f t="shared" si="40"/>
        <v>0</v>
      </c>
      <c r="F211" s="228">
        <f t="shared" si="40"/>
        <v>0</v>
      </c>
      <c r="G211" s="235">
        <f t="shared" si="40"/>
        <v>0</v>
      </c>
    </row>
    <row r="212" spans="1:8" hidden="1" x14ac:dyDescent="0.2">
      <c r="A212" s="195" t="s">
        <v>60</v>
      </c>
      <c r="B212" s="408">
        <f>SUM(B211:G211)</f>
        <v>0</v>
      </c>
      <c r="C212" s="403"/>
      <c r="D212" s="403"/>
      <c r="E212" s="403"/>
      <c r="F212" s="403"/>
      <c r="G212" s="404"/>
    </row>
    <row r="213" spans="1:8" hidden="1" x14ac:dyDescent="0.2">
      <c r="A213" s="189" t="s">
        <v>621</v>
      </c>
      <c r="B213" s="222"/>
      <c r="C213" s="222"/>
      <c r="D213" s="222"/>
      <c r="E213" s="222"/>
      <c r="F213" s="222"/>
      <c r="G213" s="222"/>
    </row>
    <row r="214" spans="1:8" hidden="1" x14ac:dyDescent="0.2">
      <c r="A214" s="192" t="s">
        <v>622</v>
      </c>
      <c r="B214" s="214">
        <f t="shared" ref="B214:G214" si="41">+IFERROR(ROUNDUP(B209/B213,0),0)</f>
        <v>0</v>
      </c>
      <c r="C214" s="214">
        <f t="shared" si="41"/>
        <v>0</v>
      </c>
      <c r="D214" s="214">
        <f t="shared" si="41"/>
        <v>0</v>
      </c>
      <c r="E214" s="214">
        <f t="shared" si="41"/>
        <v>0</v>
      </c>
      <c r="F214" s="214">
        <f t="shared" si="41"/>
        <v>0</v>
      </c>
      <c r="G214" s="211">
        <f t="shared" si="41"/>
        <v>0</v>
      </c>
    </row>
    <row r="215" spans="1:8" hidden="1" x14ac:dyDescent="0.2">
      <c r="A215" s="192" t="s">
        <v>623</v>
      </c>
      <c r="B215" s="241">
        <f t="shared" ref="B215:G215" si="42">+B210*B213</f>
        <v>0</v>
      </c>
      <c r="C215" s="241">
        <f t="shared" si="42"/>
        <v>0</v>
      </c>
      <c r="D215" s="241">
        <f t="shared" si="42"/>
        <v>0</v>
      </c>
      <c r="E215" s="241">
        <f t="shared" si="42"/>
        <v>0</v>
      </c>
      <c r="F215" s="241">
        <f t="shared" si="42"/>
        <v>0</v>
      </c>
      <c r="G215" s="241">
        <f t="shared" si="42"/>
        <v>0</v>
      </c>
    </row>
    <row r="216" spans="1:8" hidden="1" x14ac:dyDescent="0.2">
      <c r="A216" s="192" t="s">
        <v>624</v>
      </c>
      <c r="B216" s="242">
        <f t="shared" ref="B216:G216" si="43">+B214*B215</f>
        <v>0</v>
      </c>
      <c r="C216" s="242">
        <f t="shared" si="43"/>
        <v>0</v>
      </c>
      <c r="D216" s="242">
        <f t="shared" si="43"/>
        <v>0</v>
      </c>
      <c r="E216" s="242">
        <f t="shared" si="43"/>
        <v>0</v>
      </c>
      <c r="F216" s="242">
        <f t="shared" si="43"/>
        <v>0</v>
      </c>
      <c r="G216" s="242">
        <f t="shared" si="43"/>
        <v>0</v>
      </c>
    </row>
    <row r="217" spans="1:8" ht="15" hidden="1" x14ac:dyDescent="0.25">
      <c r="A217" s="196" t="s">
        <v>625</v>
      </c>
      <c r="B217" s="405">
        <f>SUM(B216:G216)</f>
        <v>0</v>
      </c>
      <c r="C217" s="406"/>
      <c r="D217" s="406"/>
      <c r="E217" s="406"/>
      <c r="F217" s="406"/>
      <c r="G217" s="407"/>
    </row>
    <row r="218" spans="1:8" ht="11.25" hidden="1" customHeight="1" x14ac:dyDescent="0.2"/>
    <row r="219" spans="1:8" hidden="1" x14ac:dyDescent="0.2">
      <c r="A219" s="197" t="s">
        <v>97</v>
      </c>
      <c r="B219" s="198">
        <f t="shared" ref="B219:G219" si="44">+IFERROR((B214*B213)/B207,0)</f>
        <v>0</v>
      </c>
      <c r="C219" s="198">
        <f t="shared" si="44"/>
        <v>0</v>
      </c>
      <c r="D219" s="198">
        <f t="shared" si="44"/>
        <v>0</v>
      </c>
      <c r="E219" s="198">
        <f t="shared" si="44"/>
        <v>0</v>
      </c>
      <c r="F219" s="198">
        <f t="shared" si="44"/>
        <v>0</v>
      </c>
      <c r="G219" s="198">
        <f t="shared" si="44"/>
        <v>0</v>
      </c>
    </row>
    <row r="220" spans="1:8" hidden="1" x14ac:dyDescent="0.2">
      <c r="A220" s="199" t="s">
        <v>96</v>
      </c>
      <c r="B220" s="200">
        <f>+IFERROR(B208*#REF!,0)</f>
        <v>0</v>
      </c>
      <c r="C220" s="200">
        <f>+IFERROR(C208*#REF!,0)</f>
        <v>0</v>
      </c>
      <c r="D220" s="200">
        <f>+IFERROR(D208*#REF!,0)</f>
        <v>0</v>
      </c>
      <c r="E220" s="200">
        <f>+IFERROR(E208*#REF!,0)</f>
        <v>0</v>
      </c>
      <c r="F220" s="200">
        <f>+IFERROR(F208*#REF!,0)</f>
        <v>0</v>
      </c>
      <c r="G220" s="200">
        <f>+IFERROR(G208*#REF!,0)</f>
        <v>0</v>
      </c>
    </row>
    <row r="221" spans="1:8" hidden="1" x14ac:dyDescent="0.2">
      <c r="A221" s="203" t="s">
        <v>98</v>
      </c>
      <c r="B221" s="204">
        <f t="shared" ref="B221:G221" si="45">+IFERROR(B216/B219,0)</f>
        <v>0</v>
      </c>
      <c r="C221" s="204">
        <f t="shared" si="45"/>
        <v>0</v>
      </c>
      <c r="D221" s="204">
        <f t="shared" si="45"/>
        <v>0</v>
      </c>
      <c r="E221" s="204">
        <f t="shared" si="45"/>
        <v>0</v>
      </c>
      <c r="F221" s="204">
        <f t="shared" si="45"/>
        <v>0</v>
      </c>
      <c r="G221" s="204">
        <f t="shared" si="45"/>
        <v>0</v>
      </c>
    </row>
    <row r="222" spans="1:8" hidden="1" x14ac:dyDescent="0.2">
      <c r="A222" s="199" t="s">
        <v>99</v>
      </c>
      <c r="B222" s="200">
        <f t="shared" ref="B222:G222" si="46">+IFERROR(B216/B220,0)</f>
        <v>0</v>
      </c>
      <c r="C222" s="200">
        <f t="shared" si="46"/>
        <v>0</v>
      </c>
      <c r="D222" s="200">
        <f t="shared" si="46"/>
        <v>0</v>
      </c>
      <c r="E222" s="200">
        <f t="shared" si="46"/>
        <v>0</v>
      </c>
      <c r="F222" s="200">
        <f t="shared" si="46"/>
        <v>0</v>
      </c>
      <c r="G222" s="200">
        <f t="shared" si="46"/>
        <v>0</v>
      </c>
    </row>
    <row r="223" spans="1:8" hidden="1" x14ac:dyDescent="0.2">
      <c r="A223" s="203" t="s">
        <v>100</v>
      </c>
      <c r="B223" s="204">
        <f t="shared" ref="B223:G223" si="47">+B207*B208*B210</f>
        <v>0</v>
      </c>
      <c r="C223" s="204">
        <f t="shared" si="47"/>
        <v>0</v>
      </c>
      <c r="D223" s="204">
        <f t="shared" si="47"/>
        <v>0</v>
      </c>
      <c r="E223" s="204">
        <f t="shared" si="47"/>
        <v>0</v>
      </c>
      <c r="F223" s="204">
        <f t="shared" si="47"/>
        <v>0</v>
      </c>
      <c r="G223" s="204">
        <f t="shared" si="47"/>
        <v>0</v>
      </c>
    </row>
    <row r="224" spans="1:8" hidden="1" x14ac:dyDescent="0.2"/>
    <row r="225" spans="1:7" hidden="1" x14ac:dyDescent="0.2">
      <c r="A225" s="197" t="s">
        <v>72</v>
      </c>
      <c r="B225" s="198" t="str">
        <f>IFERROR(VLOOKUP(B206,VLOOKUPS!$A$34:$B$80,2,0),"Ander")</f>
        <v>Ander</v>
      </c>
      <c r="C225" s="198" t="str">
        <f>IFERROR(VLOOKUP(C206,VLOOKUPS!$A$34:$B$80,2,0),"Ander")</f>
        <v>Ander</v>
      </c>
      <c r="D225" s="198" t="str">
        <f>IFERROR(VLOOKUP(D206,VLOOKUPS!$A$34:$B$80,2,0),"Ander")</f>
        <v>Ander</v>
      </c>
      <c r="E225" s="198" t="str">
        <f>IFERROR(VLOOKUP(E206,VLOOKUPS!$A$34:$B$80,2,0),"Ander")</f>
        <v>Ander</v>
      </c>
      <c r="F225" s="198" t="str">
        <f>IFERROR(VLOOKUP(F206,VLOOKUPS!$A$34:$B$80,2,0),"Ander")</f>
        <v>Ander</v>
      </c>
      <c r="G225" s="198" t="str">
        <f>IFERROR(VLOOKUP(G206,VLOOKUPS!$A$34:$B$80,2,0),"Ander")</f>
        <v>Ander</v>
      </c>
    </row>
    <row r="226" spans="1:7" hidden="1" x14ac:dyDescent="0.2">
      <c r="A226" s="199" t="s">
        <v>74</v>
      </c>
      <c r="B226" s="200">
        <f t="shared" ref="B226:G226" si="48">IF(B225="Syngenta",B216,0)</f>
        <v>0</v>
      </c>
      <c r="C226" s="200">
        <f t="shared" si="48"/>
        <v>0</v>
      </c>
      <c r="D226" s="200">
        <f t="shared" si="48"/>
        <v>0</v>
      </c>
      <c r="E226" s="200">
        <f t="shared" si="48"/>
        <v>0</v>
      </c>
      <c r="F226" s="200">
        <f t="shared" si="48"/>
        <v>0</v>
      </c>
      <c r="G226" s="200">
        <f t="shared" si="48"/>
        <v>0</v>
      </c>
    </row>
    <row r="227" spans="1:7" hidden="1" x14ac:dyDescent="0.2">
      <c r="A227" s="199" t="s">
        <v>75</v>
      </c>
      <c r="B227" s="200">
        <f t="shared" ref="B227:G227" si="49">IF(B225="Ander",B216,0)</f>
        <v>0</v>
      </c>
      <c r="C227" s="200">
        <f t="shared" si="49"/>
        <v>0</v>
      </c>
      <c r="D227" s="200">
        <f t="shared" si="49"/>
        <v>0</v>
      </c>
      <c r="E227" s="200">
        <f t="shared" si="49"/>
        <v>0</v>
      </c>
      <c r="F227" s="200">
        <f t="shared" si="49"/>
        <v>0</v>
      </c>
      <c r="G227" s="200">
        <f t="shared" si="49"/>
        <v>0</v>
      </c>
    </row>
    <row r="228" spans="1:7" ht="15" hidden="1" x14ac:dyDescent="0.25">
      <c r="A228" s="199"/>
      <c r="B228" s="200"/>
      <c r="C228" s="200"/>
      <c r="D228" s="200"/>
      <c r="E228" s="200"/>
      <c r="F228" s="200"/>
      <c r="G228" s="202" t="s">
        <v>0</v>
      </c>
    </row>
    <row r="229" spans="1:7" ht="15" hidden="1" x14ac:dyDescent="0.25">
      <c r="A229" s="199"/>
      <c r="B229" s="200"/>
      <c r="C229" s="200"/>
      <c r="D229" s="200"/>
      <c r="E229" s="200"/>
      <c r="F229" s="200" t="s">
        <v>73</v>
      </c>
      <c r="G229" s="202">
        <f>SUM(B226:G226)</f>
        <v>0</v>
      </c>
    </row>
    <row r="230" spans="1:7" ht="15" hidden="1" x14ac:dyDescent="0.25">
      <c r="A230" s="199"/>
      <c r="B230" s="200"/>
      <c r="C230" s="200"/>
      <c r="D230" s="200"/>
      <c r="E230" s="200"/>
      <c r="F230" s="200" t="s">
        <v>67</v>
      </c>
      <c r="G230" s="202">
        <f>SUM(B227:G227)</f>
        <v>0</v>
      </c>
    </row>
    <row r="231" spans="1:7" hidden="1" x14ac:dyDescent="0.2"/>
    <row r="232" spans="1:7" ht="18" hidden="1" x14ac:dyDescent="0.25">
      <c r="A232" s="300" t="s">
        <v>628</v>
      </c>
      <c r="B232" s="412">
        <f>G50+G83+G116</f>
        <v>0</v>
      </c>
      <c r="C232" s="413"/>
      <c r="D232" s="413"/>
      <c r="E232" s="413"/>
      <c r="F232" s="413"/>
      <c r="G232" s="414"/>
    </row>
    <row r="233" spans="1:7" hidden="1" x14ac:dyDescent="0.2"/>
    <row r="234" spans="1:7" hidden="1" x14ac:dyDescent="0.2">
      <c r="B234" s="188">
        <f t="shared" ref="B234:G234" si="50">+B206</f>
        <v>0</v>
      </c>
      <c r="C234" s="188">
        <f t="shared" si="50"/>
        <v>0</v>
      </c>
      <c r="D234" s="188">
        <f t="shared" si="50"/>
        <v>0</v>
      </c>
      <c r="E234" s="188">
        <f t="shared" si="50"/>
        <v>0</v>
      </c>
      <c r="F234" s="188">
        <f t="shared" si="50"/>
        <v>0</v>
      </c>
      <c r="G234" s="188">
        <f t="shared" si="50"/>
        <v>0</v>
      </c>
    </row>
    <row r="235" spans="1:7" hidden="1" x14ac:dyDescent="0.2"/>
    <row r="236" spans="1:7" hidden="1" x14ac:dyDescent="0.2"/>
    <row r="237" spans="1:7" hidden="1" x14ac:dyDescent="0.2"/>
    <row r="238" spans="1:7" ht="11.25" hidden="1" customHeight="1" x14ac:dyDescent="0.2"/>
    <row r="239" spans="1:7" ht="6.75" customHeight="1" x14ac:dyDescent="0.2">
      <c r="A239" s="180"/>
      <c r="B239" s="205"/>
      <c r="C239" s="205"/>
      <c r="D239" s="205"/>
      <c r="E239" s="205"/>
      <c r="F239" s="205"/>
      <c r="G239" s="205"/>
    </row>
  </sheetData>
  <mergeCells count="33">
    <mergeCell ref="B217:G217"/>
    <mergeCell ref="B232:G232"/>
    <mergeCell ref="A53:G53"/>
    <mergeCell ref="B59:G59"/>
    <mergeCell ref="C66:G66"/>
    <mergeCell ref="B71:G71"/>
    <mergeCell ref="A86:G86"/>
    <mergeCell ref="B92:G92"/>
    <mergeCell ref="C99:G99"/>
    <mergeCell ref="B104:G104"/>
    <mergeCell ref="B177:G177"/>
    <mergeCell ref="B184:G184"/>
    <mergeCell ref="B189:G189"/>
    <mergeCell ref="A204:G204"/>
    <mergeCell ref="B205:G205"/>
    <mergeCell ref="B212:G212"/>
    <mergeCell ref="A176:G176"/>
    <mergeCell ref="B26:G26"/>
    <mergeCell ref="C33:G33"/>
    <mergeCell ref="B38:G38"/>
    <mergeCell ref="A120:G120"/>
    <mergeCell ref="B121:G121"/>
    <mergeCell ref="B128:G128"/>
    <mergeCell ref="B133:G133"/>
    <mergeCell ref="A148:G148"/>
    <mergeCell ref="B149:G149"/>
    <mergeCell ref="B156:G156"/>
    <mergeCell ref="B161:G161"/>
    <mergeCell ref="C16:D16"/>
    <mergeCell ref="C17:D17"/>
    <mergeCell ref="C18:D18"/>
    <mergeCell ref="A20:G20"/>
    <mergeCell ref="C15:D15"/>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Produklys!$G$29:$G$53</xm:f>
          </x14:formula1>
          <xm:sqref>F178:G178</xm:sqref>
        </x14:dataValidation>
        <x14:dataValidation type="list" allowBlank="1" showInputMessage="1" showErrorMessage="1">
          <x14:formula1>
            <xm:f>Produklys!$E$29:$E$49</xm:f>
          </x14:formula1>
          <xm:sqref>F150:G150</xm:sqref>
        </x14:dataValidation>
        <x14:dataValidation type="list" allowBlank="1" showInputMessage="1" showErrorMessage="1">
          <x14:formula1>
            <xm:f>Produklys!$C$29:$C$49</xm:f>
          </x14:formula1>
          <xm:sqref>F122:G122</xm:sqref>
        </x14:dataValidation>
        <x14:dataValidation type="list" allowBlank="1" showInputMessage="1" showErrorMessage="1">
          <x14:formula1>
            <xm:f>Produklys!$A$29:$A$34</xm:f>
          </x14:formula1>
          <xm:sqref>F27:G27 F60:G60 F93:G93</xm:sqref>
        </x14:dataValidation>
        <x14:dataValidation type="list" showInputMessage="1" showErrorMessage="1">
          <x14:formula1>
            <xm:f>Produklys!$G$29:$G$53</xm:f>
          </x14:formula1>
          <xm:sqref>B178:E178</xm:sqref>
        </x14:dataValidation>
        <x14:dataValidation type="list" showInputMessage="1" showErrorMessage="1">
          <x14:formula1>
            <xm:f>Produklys!$C$29:$C$49</xm:f>
          </x14:formula1>
          <xm:sqref>B122:E122</xm:sqref>
        </x14:dataValidation>
        <x14:dataValidation type="list" showInputMessage="1" showErrorMessage="1">
          <x14:formula1>
            <xm:f>Produklys!$E$29:$E$49</xm:f>
          </x14:formula1>
          <xm:sqref>B150:E150</xm:sqref>
        </x14:dataValidation>
        <x14:dataValidation type="list" showInputMessage="1" showErrorMessage="1">
          <x14:formula1>
            <xm:f>Produklys!$A$29:$A$34</xm:f>
          </x14:formula1>
          <xm:sqref>B27:E27 B60:E60 B93:E93</xm:sqref>
        </x14:dataValidation>
        <x14:dataValidation type="list" showInputMessage="1" showErrorMessage="1">
          <x14:formula1>
            <xm:f>Produklys!$H$29:$H$36</xm:f>
          </x14:formula1>
          <xm:sqref>B23:G23 B56:G56 B89:G89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118</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30" t="e">
        <f>+#REF!</f>
        <v>#REF!</v>
      </c>
      <c r="C9" s="531"/>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5820</v>
      </c>
    </row>
    <row r="11" spans="1:14" x14ac:dyDescent="0.25">
      <c r="A11" s="28"/>
      <c r="B11" s="512" t="e">
        <f>+#REF!</f>
        <v>#REF!</v>
      </c>
      <c r="C11" s="513"/>
      <c r="F11" s="27" t="s">
        <v>81</v>
      </c>
      <c r="G11" s="512" t="e">
        <f>+#REF!</f>
        <v>#REF!</v>
      </c>
      <c r="H11" s="513"/>
      <c r="J11" s="518" t="str">
        <f>+A42</f>
        <v>Voor-opkoms (met plant)</v>
      </c>
      <c r="K11" s="519"/>
      <c r="L11" s="22">
        <f>+L44</f>
        <v>18384</v>
      </c>
    </row>
    <row r="12" spans="1:14" x14ac:dyDescent="0.25">
      <c r="A12" s="27" t="s">
        <v>45</v>
      </c>
      <c r="B12" s="512" t="e">
        <f>+#REF!</f>
        <v>#REF!</v>
      </c>
      <c r="C12" s="513"/>
      <c r="F12" s="27" t="s">
        <v>82</v>
      </c>
      <c r="G12" s="512" t="e">
        <f>+#REF!</f>
        <v>#REF!</v>
      </c>
      <c r="H12" s="513"/>
      <c r="J12" s="518" t="str">
        <f>+A53</f>
        <v>Na-opkoms</v>
      </c>
      <c r="K12" s="519"/>
      <c r="L12" s="22">
        <f>+L55</f>
        <v>17620</v>
      </c>
    </row>
    <row r="13" spans="1:14" x14ac:dyDescent="0.25">
      <c r="A13" s="27" t="s">
        <v>41</v>
      </c>
      <c r="B13" s="512" t="e">
        <f>+#REF!</f>
        <v>#REF!</v>
      </c>
      <c r="C13" s="513"/>
      <c r="F13" s="27" t="s">
        <v>83</v>
      </c>
      <c r="G13" s="512" t="e">
        <f>+#REF!</f>
        <v>#REF!</v>
      </c>
      <c r="H13" s="513"/>
      <c r="J13" s="518" t="str">
        <f>+A66</f>
        <v>Ander</v>
      </c>
      <c r="K13" s="519"/>
      <c r="L13" s="22">
        <f>+L68</f>
        <v>6250</v>
      </c>
    </row>
    <row r="14" spans="1:14" ht="15.75" thickBot="1" x14ac:dyDescent="0.3">
      <c r="A14" s="27" t="s">
        <v>42</v>
      </c>
      <c r="B14" s="512" t="e">
        <f>+#REF!</f>
        <v>#REF!</v>
      </c>
      <c r="C14" s="513"/>
      <c r="F14" s="27" t="s">
        <v>84</v>
      </c>
      <c r="G14" s="512" t="e">
        <f>+#REF!</f>
        <v>#REF!</v>
      </c>
      <c r="H14" s="513"/>
      <c r="J14" s="514" t="s">
        <v>55</v>
      </c>
      <c r="K14" s="515"/>
      <c r="L14" s="24">
        <f>SUM(L9:L13)</f>
        <v>56574</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f>+L14/L18</f>
        <v>1131.48</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50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75</v>
      </c>
      <c r="E33" s="5">
        <v>48</v>
      </c>
      <c r="F33" s="42">
        <f>+B33*C33*E33</f>
        <v>72</v>
      </c>
      <c r="G33" s="479">
        <f>SUM(F33:F40)</f>
        <v>108.6</v>
      </c>
      <c r="H33" s="6">
        <v>25</v>
      </c>
      <c r="I33" s="43">
        <f t="shared" ref="I33:I40" si="7">+IFERROR(ROUNDUP(D33/H33,0),0)</f>
        <v>3</v>
      </c>
      <c r="J33" s="42">
        <f t="shared" ref="J33:J40" si="8">+E33*H33</f>
        <v>1200</v>
      </c>
      <c r="K33" s="42">
        <f t="shared" ref="K33:K40" si="9">+I33*J33</f>
        <v>3600</v>
      </c>
      <c r="L33" s="482">
        <f>SUM(K33:K40)</f>
        <v>5820</v>
      </c>
      <c r="N33" s="64">
        <f>+IFERROR((I33*H33)/B33,0)</f>
        <v>50</v>
      </c>
      <c r="O33" s="65">
        <f>+IFERROR(C33*$L$18,0)</f>
        <v>50</v>
      </c>
      <c r="P33" s="66">
        <f t="shared" ref="P33:P40" si="10">+IFERROR(K33/N33,0)</f>
        <v>72</v>
      </c>
      <c r="Q33" s="66">
        <f t="shared" ref="Q33:Q40" si="11">+IFERROR(K33/O33,0)</f>
        <v>72</v>
      </c>
      <c r="R33" s="67">
        <f t="shared" ref="R33:R40" si="12">+B33*C33*E33</f>
        <v>72</v>
      </c>
      <c r="T33" s="68" t="str">
        <f>IFERROR(VLOOKUP(A33,VLOOKUPS!$A$3:$D$31,2,0),"Ander")</f>
        <v>Ander</v>
      </c>
      <c r="U33" s="69">
        <f t="shared" ref="U33:U40" si="13">IF(T33="Syngenta",K33,0)</f>
        <v>0</v>
      </c>
      <c r="V33" s="69">
        <f t="shared" ref="V33:V40" si="14">IF(T33="Ander",K33,0)</f>
        <v>3600</v>
      </c>
    </row>
    <row r="34" spans="1:22" x14ac:dyDescent="0.25">
      <c r="A34" s="7" t="s">
        <v>1</v>
      </c>
      <c r="B34" s="8">
        <v>1.5</v>
      </c>
      <c r="C34" s="9">
        <v>1</v>
      </c>
      <c r="D34" s="44">
        <f>+L18*B34*C34</f>
        <v>75</v>
      </c>
      <c r="E34" s="10">
        <v>11</v>
      </c>
      <c r="F34" s="45">
        <f t="shared" ref="F34:F40" si="15">+B34*C34*E34</f>
        <v>16.5</v>
      </c>
      <c r="G34" s="480"/>
      <c r="H34" s="11">
        <v>20</v>
      </c>
      <c r="I34" s="46">
        <f t="shared" si="7"/>
        <v>4</v>
      </c>
      <c r="J34" s="45">
        <f t="shared" si="8"/>
        <v>220</v>
      </c>
      <c r="K34" s="45">
        <f t="shared" si="9"/>
        <v>880</v>
      </c>
      <c r="L34" s="483"/>
      <c r="N34" s="64">
        <f t="shared" ref="N34:N71" si="16">+IFERROR((I34*H34)/B34,0)</f>
        <v>53.333333333333336</v>
      </c>
      <c r="O34" s="65">
        <f t="shared" ref="O34:O71" si="17">+IFERROR(C34*$L$18,0)</f>
        <v>50</v>
      </c>
      <c r="P34" s="66">
        <f t="shared" si="10"/>
        <v>16.5</v>
      </c>
      <c r="Q34" s="66">
        <f t="shared" si="11"/>
        <v>17.600000000000001</v>
      </c>
      <c r="R34" s="67">
        <f t="shared" si="12"/>
        <v>16.5</v>
      </c>
      <c r="T34" s="68" t="str">
        <f>IFERROR(VLOOKUP(A34,VLOOKUPS!$A$3:$D$31,2,0),"Ander")</f>
        <v>Ander</v>
      </c>
      <c r="U34" s="69">
        <f t="shared" si="13"/>
        <v>0</v>
      </c>
      <c r="V34" s="69">
        <f t="shared" si="14"/>
        <v>880</v>
      </c>
    </row>
    <row r="35" spans="1:22" x14ac:dyDescent="0.25">
      <c r="A35" s="7" t="s">
        <v>1</v>
      </c>
      <c r="B35" s="8">
        <v>0.3</v>
      </c>
      <c r="C35" s="9">
        <v>1</v>
      </c>
      <c r="D35" s="44">
        <f>+L18*B35*C35</f>
        <v>15</v>
      </c>
      <c r="E35" s="10">
        <v>67</v>
      </c>
      <c r="F35" s="45">
        <f t="shared" si="15"/>
        <v>20.099999999999998</v>
      </c>
      <c r="G35" s="480"/>
      <c r="H35" s="11">
        <v>20</v>
      </c>
      <c r="I35" s="46">
        <f t="shared" si="7"/>
        <v>1</v>
      </c>
      <c r="J35" s="45">
        <f t="shared" si="8"/>
        <v>1340</v>
      </c>
      <c r="K35" s="45">
        <f t="shared" si="9"/>
        <v>1340</v>
      </c>
      <c r="L35" s="483"/>
      <c r="N35" s="64">
        <f t="shared" si="16"/>
        <v>66.666666666666671</v>
      </c>
      <c r="O35" s="65">
        <f t="shared" si="17"/>
        <v>50</v>
      </c>
      <c r="P35" s="66">
        <f t="shared" si="10"/>
        <v>20.099999999999998</v>
      </c>
      <c r="Q35" s="66">
        <f t="shared" si="11"/>
        <v>26.8</v>
      </c>
      <c r="R35" s="67">
        <f t="shared" si="12"/>
        <v>20.099999999999998</v>
      </c>
      <c r="T35" s="68" t="str">
        <f>IFERROR(VLOOKUP(A35,VLOOKUPS!$A$3:$D$31,2,0),"Ander")</f>
        <v>Ander</v>
      </c>
      <c r="U35" s="69">
        <f t="shared" si="13"/>
        <v>0</v>
      </c>
      <c r="V35" s="69">
        <f t="shared" si="14"/>
        <v>1340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5820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85</v>
      </c>
      <c r="E44" s="5">
        <v>78</v>
      </c>
      <c r="F44" s="42">
        <f>+B44*C44*E44</f>
        <v>132.6</v>
      </c>
      <c r="G44" s="479">
        <f>SUM(F44:F51)</f>
        <v>337</v>
      </c>
      <c r="H44" s="6">
        <v>20</v>
      </c>
      <c r="I44" s="43">
        <f t="shared" ref="I44:I51" si="19">+IFERROR(ROUNDUP(D44/H44,0),0)</f>
        <v>5</v>
      </c>
      <c r="J44" s="42">
        <f>+E44*H44</f>
        <v>1560</v>
      </c>
      <c r="K44" s="42">
        <f>+I44*J44</f>
        <v>7800</v>
      </c>
      <c r="L44" s="482">
        <f>SUM(K44:K51)</f>
        <v>18384</v>
      </c>
      <c r="N44" s="64">
        <f t="shared" si="16"/>
        <v>58.82352941176471</v>
      </c>
      <c r="O44" s="65">
        <f t="shared" si="17"/>
        <v>50</v>
      </c>
      <c r="P44" s="66">
        <f t="shared" ref="P44:P51" si="20">+IFERROR(K44/N44,0)</f>
        <v>132.6</v>
      </c>
      <c r="Q44" s="66">
        <f t="shared" ref="Q44:Q51" si="21">+IFERROR(K44/O44,0)</f>
        <v>156</v>
      </c>
      <c r="R44" s="67">
        <f t="shared" ref="R44:R51" si="22">+B44*C44*E44</f>
        <v>132.6</v>
      </c>
      <c r="T44" s="68" t="str">
        <f>IFERROR(VLOOKUP(A44,VLOOKUPS!$A$3:$D$31,2,0),"Ander")</f>
        <v>Ander</v>
      </c>
      <c r="U44" s="69">
        <f t="shared" ref="U44:U51" si="23">IF(T44="Syngenta",K44,0)</f>
        <v>0</v>
      </c>
      <c r="V44" s="69">
        <f t="shared" ref="V44:V51" si="24">IF(T44="Ander",K44,0)</f>
        <v>7800</v>
      </c>
    </row>
    <row r="45" spans="1:22" x14ac:dyDescent="0.25">
      <c r="A45" s="7" t="s">
        <v>1</v>
      </c>
      <c r="B45" s="8">
        <v>7.3</v>
      </c>
      <c r="C45" s="9">
        <f>+C44</f>
        <v>1</v>
      </c>
      <c r="D45" s="44">
        <f t="shared" si="18"/>
        <v>365</v>
      </c>
      <c r="E45" s="10">
        <v>28</v>
      </c>
      <c r="F45" s="45">
        <f t="shared" ref="F45:F51" si="25">+B45*C45*E45</f>
        <v>204.4</v>
      </c>
      <c r="G45" s="480"/>
      <c r="H45" s="11">
        <v>18</v>
      </c>
      <c r="I45" s="46">
        <f t="shared" si="19"/>
        <v>21</v>
      </c>
      <c r="J45" s="45">
        <f t="shared" ref="J45:J51" si="26">+E45*H45</f>
        <v>504</v>
      </c>
      <c r="K45" s="45">
        <f t="shared" ref="K45:K51" si="27">+I45*J45</f>
        <v>10584</v>
      </c>
      <c r="L45" s="483"/>
      <c r="N45" s="64">
        <f t="shared" si="16"/>
        <v>51.780821917808218</v>
      </c>
      <c r="O45" s="65">
        <f t="shared" si="17"/>
        <v>50</v>
      </c>
      <c r="P45" s="66">
        <f t="shared" si="20"/>
        <v>204.4</v>
      </c>
      <c r="Q45" s="66">
        <f t="shared" si="21"/>
        <v>211.68</v>
      </c>
      <c r="R45" s="67">
        <f t="shared" si="22"/>
        <v>204.4</v>
      </c>
      <c r="T45" s="68" t="str">
        <f>IFERROR(VLOOKUP(A45,VLOOKUPS!$A$3:$D$31,2,0),"Ander")</f>
        <v>Ander</v>
      </c>
      <c r="U45" s="69">
        <f t="shared" si="23"/>
        <v>0</v>
      </c>
      <c r="V45" s="69">
        <f t="shared" si="24"/>
        <v>10584</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18384</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100</v>
      </c>
      <c r="E55" s="5">
        <v>69</v>
      </c>
      <c r="F55" s="42">
        <f>+B55*C55*E55</f>
        <v>138</v>
      </c>
      <c r="G55" s="479">
        <f>SUM(F55:F64)</f>
        <v>313.20000000000005</v>
      </c>
      <c r="H55" s="6">
        <v>20</v>
      </c>
      <c r="I55" s="43">
        <f t="shared" ref="I55:I64" si="28">+IFERROR(ROUNDUP(D55/H55,0),0)</f>
        <v>5</v>
      </c>
      <c r="J55" s="42">
        <f>+E55*H55</f>
        <v>1380</v>
      </c>
      <c r="K55" s="42">
        <f>+I55*J55</f>
        <v>6900</v>
      </c>
      <c r="L55" s="482">
        <f>SUM(K55:K64)</f>
        <v>17620</v>
      </c>
      <c r="N55" s="64">
        <f t="shared" si="16"/>
        <v>50</v>
      </c>
      <c r="O55" s="65">
        <f t="shared" si="17"/>
        <v>50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6900</v>
      </c>
    </row>
    <row r="56" spans="1:22" x14ac:dyDescent="0.25">
      <c r="A56" s="7" t="s">
        <v>1</v>
      </c>
      <c r="B56" s="8">
        <v>0.6</v>
      </c>
      <c r="C56" s="9">
        <f>+C55</f>
        <v>1</v>
      </c>
      <c r="D56" s="44">
        <f>+L18*B56*C56</f>
        <v>30</v>
      </c>
      <c r="E56" s="10">
        <v>148</v>
      </c>
      <c r="F56" s="45">
        <f t="shared" ref="F56:F64" si="34">+B56*C56*E56</f>
        <v>88.8</v>
      </c>
      <c r="G56" s="480"/>
      <c r="H56" s="11">
        <v>20</v>
      </c>
      <c r="I56" s="46">
        <f t="shared" si="28"/>
        <v>2</v>
      </c>
      <c r="J56" s="45">
        <f t="shared" ref="J56:J64" si="35">+E56*H56</f>
        <v>2960</v>
      </c>
      <c r="K56" s="45">
        <f t="shared" ref="K56:K64" si="36">+I56*J56</f>
        <v>5920</v>
      </c>
      <c r="L56" s="483"/>
      <c r="N56" s="64">
        <f t="shared" si="16"/>
        <v>66.666666666666671</v>
      </c>
      <c r="O56" s="65">
        <f t="shared" si="17"/>
        <v>50</v>
      </c>
      <c r="P56" s="66">
        <f t="shared" si="29"/>
        <v>88.8</v>
      </c>
      <c r="Q56" s="66">
        <f t="shared" si="30"/>
        <v>118.4</v>
      </c>
      <c r="R56" s="67">
        <f t="shared" si="31"/>
        <v>88.8</v>
      </c>
      <c r="T56" s="68" t="str">
        <f>IFERROR(VLOOKUP(A56,VLOOKUPS!$A$3:$D$31,2,0),"Ander")</f>
        <v>Ander</v>
      </c>
      <c r="U56" s="69">
        <f t="shared" si="32"/>
        <v>0</v>
      </c>
      <c r="V56" s="69">
        <f t="shared" si="33"/>
        <v>5920</v>
      </c>
    </row>
    <row r="57" spans="1:22" x14ac:dyDescent="0.25">
      <c r="A57" s="7" t="s">
        <v>1</v>
      </c>
      <c r="B57" s="8">
        <v>1.8</v>
      </c>
      <c r="C57" s="9">
        <v>1</v>
      </c>
      <c r="D57" s="44">
        <f>L18*B57*C57</f>
        <v>90</v>
      </c>
      <c r="E57" s="10">
        <v>48</v>
      </c>
      <c r="F57" s="45">
        <f t="shared" si="34"/>
        <v>86.4</v>
      </c>
      <c r="G57" s="480"/>
      <c r="H57" s="11">
        <v>25</v>
      </c>
      <c r="I57" s="46">
        <f t="shared" si="28"/>
        <v>4</v>
      </c>
      <c r="J57" s="45">
        <f t="shared" si="35"/>
        <v>1200</v>
      </c>
      <c r="K57" s="45">
        <f t="shared" si="36"/>
        <v>4800</v>
      </c>
      <c r="L57" s="483"/>
      <c r="N57" s="64">
        <f t="shared" si="16"/>
        <v>55.555555555555557</v>
      </c>
      <c r="O57" s="65">
        <f t="shared" si="17"/>
        <v>50</v>
      </c>
      <c r="P57" s="66">
        <f t="shared" si="29"/>
        <v>86.399999999999991</v>
      </c>
      <c r="Q57" s="66">
        <f t="shared" si="30"/>
        <v>96</v>
      </c>
      <c r="R57" s="67">
        <f t="shared" si="31"/>
        <v>86.4</v>
      </c>
      <c r="T57" s="68" t="str">
        <f>IFERROR(VLOOKUP(A57,VLOOKUPS!$A$3:$D$31,2,0),"Ander")</f>
        <v>Ander</v>
      </c>
      <c r="U57" s="69">
        <f t="shared" si="32"/>
        <v>0</v>
      </c>
      <c r="V57" s="69">
        <f t="shared" si="33"/>
        <v>4800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17620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25</v>
      </c>
      <c r="E68" s="5">
        <v>250</v>
      </c>
      <c r="F68" s="42">
        <f>+B68*C68*E68</f>
        <v>125</v>
      </c>
      <c r="G68" s="479">
        <f>SUM(F68:F71)</f>
        <v>125</v>
      </c>
      <c r="H68" s="6">
        <v>5</v>
      </c>
      <c r="I68" s="43">
        <f>+IFERROR(ROUNDUP(D68/H68,0),0)</f>
        <v>5</v>
      </c>
      <c r="J68" s="42">
        <f>+E68*H68</f>
        <v>1250</v>
      </c>
      <c r="K68" s="42">
        <f>+I68*J68</f>
        <v>6250</v>
      </c>
      <c r="L68" s="482">
        <f>SUM(K68:K71)</f>
        <v>6250</v>
      </c>
      <c r="N68" s="64">
        <f t="shared" si="16"/>
        <v>50</v>
      </c>
      <c r="O68" s="65">
        <f t="shared" si="17"/>
        <v>50</v>
      </c>
      <c r="P68" s="66">
        <f>+IFERROR(K68/N68,0)</f>
        <v>125</v>
      </c>
      <c r="Q68" s="66">
        <f>+IFERROR(K68/O68,0)</f>
        <v>125</v>
      </c>
      <c r="R68" s="67">
        <f>+B68*C68*E68</f>
        <v>125</v>
      </c>
      <c r="T68" s="68" t="str">
        <f>IFERROR(VLOOKUP(A68,VLOOKUPS!$A$3:$D$31,2,0),"Ander")</f>
        <v>Ander</v>
      </c>
      <c r="U68" s="69">
        <f>IF(T68="Syngenta",K68,0)</f>
        <v>0</v>
      </c>
      <c r="V68" s="69">
        <f>IF(T68="Ander",K68,0)</f>
        <v>6250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6250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56574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119</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4180</v>
      </c>
    </row>
    <row r="11" spans="1:14" x14ac:dyDescent="0.25">
      <c r="A11" s="28"/>
      <c r="B11" s="512" t="e">
        <f>+#REF!</f>
        <v>#REF!</v>
      </c>
      <c r="C11" s="513"/>
      <c r="F11" s="27" t="s">
        <v>81</v>
      </c>
      <c r="G11" s="512" t="e">
        <f>+#REF!</f>
        <v>#REF!</v>
      </c>
      <c r="H11" s="513"/>
      <c r="J11" s="518" t="str">
        <f>+A42</f>
        <v>Voor-opkoms (met plant)</v>
      </c>
      <c r="K11" s="519"/>
      <c r="L11" s="22">
        <f>+L44</f>
        <v>10224</v>
      </c>
    </row>
    <row r="12" spans="1:14" x14ac:dyDescent="0.25">
      <c r="A12" s="27" t="s">
        <v>45</v>
      </c>
      <c r="B12" s="512" t="e">
        <f>+#REF!</f>
        <v>#REF!</v>
      </c>
      <c r="C12" s="513"/>
      <c r="F12" s="27" t="s">
        <v>82</v>
      </c>
      <c r="G12" s="512" t="e">
        <f>+#REF!</f>
        <v>#REF!</v>
      </c>
      <c r="H12" s="513"/>
      <c r="J12" s="518" t="str">
        <f>+A53</f>
        <v>Na-opkoms</v>
      </c>
      <c r="K12" s="519"/>
      <c r="L12" s="22">
        <f>+L55</f>
        <v>9500</v>
      </c>
    </row>
    <row r="13" spans="1:14" x14ac:dyDescent="0.25">
      <c r="A13" s="27" t="s">
        <v>41</v>
      </c>
      <c r="B13" s="512" t="e">
        <f>+#REF!</f>
        <v>#REF!</v>
      </c>
      <c r="C13" s="513"/>
      <c r="F13" s="27" t="s">
        <v>83</v>
      </c>
      <c r="G13" s="512" t="e">
        <f>+#REF!</f>
        <v>#REF!</v>
      </c>
      <c r="H13" s="513"/>
      <c r="J13" s="518" t="str">
        <f>+A66</f>
        <v>Ander</v>
      </c>
      <c r="K13" s="519"/>
      <c r="L13" s="22">
        <f>+L68</f>
        <v>3750</v>
      </c>
    </row>
    <row r="14" spans="1:14" ht="15.75" thickBot="1" x14ac:dyDescent="0.3">
      <c r="A14" s="27" t="s">
        <v>42</v>
      </c>
      <c r="B14" s="512" t="e">
        <f>+#REF!</f>
        <v>#REF!</v>
      </c>
      <c r="C14" s="513"/>
      <c r="F14" s="27" t="s">
        <v>84</v>
      </c>
      <c r="G14" s="512" t="e">
        <f>+#REF!</f>
        <v>#REF!</v>
      </c>
      <c r="H14" s="513"/>
      <c r="J14" s="514" t="s">
        <v>55</v>
      </c>
      <c r="K14" s="515"/>
      <c r="L14" s="24">
        <f>SUM(L9:L13)</f>
        <v>36154</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f>+L14/L18</f>
        <v>1446.16</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25</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37.5</v>
      </c>
      <c r="E33" s="5">
        <v>48</v>
      </c>
      <c r="F33" s="42">
        <f>+B33*C33*E33</f>
        <v>72</v>
      </c>
      <c r="G33" s="479">
        <f>SUM(F33:F40)</f>
        <v>108.6</v>
      </c>
      <c r="H33" s="6">
        <v>25</v>
      </c>
      <c r="I33" s="43">
        <f t="shared" ref="I33:I40" si="7">+IFERROR(ROUNDUP(D33/H33,0),0)</f>
        <v>2</v>
      </c>
      <c r="J33" s="42">
        <f t="shared" ref="J33:J40" si="8">+E33*H33</f>
        <v>1200</v>
      </c>
      <c r="K33" s="42">
        <f t="shared" ref="K33:K40" si="9">+I33*J33</f>
        <v>2400</v>
      </c>
      <c r="L33" s="482">
        <f>SUM(K33:K40)</f>
        <v>4180</v>
      </c>
      <c r="N33" s="64">
        <f>+IFERROR((I33*H33)/B33,0)</f>
        <v>33.333333333333336</v>
      </c>
      <c r="O33" s="65">
        <f>+IFERROR(C33*$L$18,0)</f>
        <v>25</v>
      </c>
      <c r="P33" s="66">
        <f t="shared" ref="P33:P40" si="10">+IFERROR(K33/N33,0)</f>
        <v>72</v>
      </c>
      <c r="Q33" s="66">
        <f t="shared" ref="Q33:Q40" si="11">+IFERROR(K33/O33,0)</f>
        <v>96</v>
      </c>
      <c r="R33" s="67">
        <f t="shared" ref="R33:R40" si="12">+B33*C33*E33</f>
        <v>72</v>
      </c>
      <c r="T33" s="68" t="str">
        <f>IFERROR(VLOOKUP(A33,VLOOKUPS!$A$3:$D$31,2,0),"Ander")</f>
        <v>Ander</v>
      </c>
      <c r="U33" s="69">
        <f t="shared" ref="U33:U40" si="13">IF(T33="Syngenta",K33,0)</f>
        <v>0</v>
      </c>
      <c r="V33" s="69">
        <f t="shared" ref="V33:V40" si="14">IF(T33="Ander",K33,0)</f>
        <v>2400</v>
      </c>
    </row>
    <row r="34" spans="1:22" x14ac:dyDescent="0.25">
      <c r="A34" s="7" t="s">
        <v>1</v>
      </c>
      <c r="B34" s="8">
        <v>1.5</v>
      </c>
      <c r="C34" s="9">
        <v>1</v>
      </c>
      <c r="D34" s="44">
        <f>+L18*B34*C34</f>
        <v>37.5</v>
      </c>
      <c r="E34" s="10">
        <v>11</v>
      </c>
      <c r="F34" s="45">
        <f t="shared" ref="F34:F40" si="15">+B34*C34*E34</f>
        <v>16.5</v>
      </c>
      <c r="G34" s="480"/>
      <c r="H34" s="11">
        <v>20</v>
      </c>
      <c r="I34" s="46">
        <f t="shared" si="7"/>
        <v>2</v>
      </c>
      <c r="J34" s="45">
        <f t="shared" si="8"/>
        <v>220</v>
      </c>
      <c r="K34" s="45">
        <f t="shared" si="9"/>
        <v>440</v>
      </c>
      <c r="L34" s="483"/>
      <c r="N34" s="64">
        <f t="shared" ref="N34:N71" si="16">+IFERROR((I34*H34)/B34,0)</f>
        <v>26.666666666666668</v>
      </c>
      <c r="O34" s="65">
        <f t="shared" ref="O34:O71" si="17">+IFERROR(C34*$L$18,0)</f>
        <v>25</v>
      </c>
      <c r="P34" s="66">
        <f t="shared" si="10"/>
        <v>16.5</v>
      </c>
      <c r="Q34" s="66">
        <f t="shared" si="11"/>
        <v>17.600000000000001</v>
      </c>
      <c r="R34" s="67">
        <f t="shared" si="12"/>
        <v>16.5</v>
      </c>
      <c r="T34" s="68" t="str">
        <f>IFERROR(VLOOKUP(A34,VLOOKUPS!$A$3:$D$31,2,0),"Ander")</f>
        <v>Ander</v>
      </c>
      <c r="U34" s="69">
        <f t="shared" si="13"/>
        <v>0</v>
      </c>
      <c r="V34" s="69">
        <f t="shared" si="14"/>
        <v>440</v>
      </c>
    </row>
    <row r="35" spans="1:22" x14ac:dyDescent="0.25">
      <c r="A35" s="7" t="s">
        <v>1</v>
      </c>
      <c r="B35" s="8">
        <v>0.3</v>
      </c>
      <c r="C35" s="9">
        <v>1</v>
      </c>
      <c r="D35" s="44">
        <f>+L18*B35*C35</f>
        <v>7.5</v>
      </c>
      <c r="E35" s="10">
        <v>67</v>
      </c>
      <c r="F35" s="45">
        <f t="shared" si="15"/>
        <v>20.099999999999998</v>
      </c>
      <c r="G35" s="480"/>
      <c r="H35" s="11">
        <v>20</v>
      </c>
      <c r="I35" s="46">
        <f t="shared" si="7"/>
        <v>1</v>
      </c>
      <c r="J35" s="45">
        <f t="shared" si="8"/>
        <v>1340</v>
      </c>
      <c r="K35" s="45">
        <f t="shared" si="9"/>
        <v>1340</v>
      </c>
      <c r="L35" s="483"/>
      <c r="N35" s="64">
        <f t="shared" si="16"/>
        <v>66.666666666666671</v>
      </c>
      <c r="O35" s="65">
        <f t="shared" si="17"/>
        <v>25</v>
      </c>
      <c r="P35" s="66">
        <f t="shared" si="10"/>
        <v>20.099999999999998</v>
      </c>
      <c r="Q35" s="66">
        <f t="shared" si="11"/>
        <v>53.6</v>
      </c>
      <c r="R35" s="67">
        <f t="shared" si="12"/>
        <v>20.099999999999998</v>
      </c>
      <c r="T35" s="68" t="str">
        <f>IFERROR(VLOOKUP(A35,VLOOKUPS!$A$3:$D$31,2,0),"Ander")</f>
        <v>Ander</v>
      </c>
      <c r="U35" s="69">
        <f t="shared" si="13"/>
        <v>0</v>
      </c>
      <c r="V35" s="69">
        <f t="shared" si="14"/>
        <v>1340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4180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42.5</v>
      </c>
      <c r="E44" s="5">
        <v>78</v>
      </c>
      <c r="F44" s="42">
        <f>+B44*C44*E44</f>
        <v>132.6</v>
      </c>
      <c r="G44" s="479">
        <f>SUM(F44:F51)</f>
        <v>337</v>
      </c>
      <c r="H44" s="6">
        <v>20</v>
      </c>
      <c r="I44" s="43">
        <f t="shared" ref="I44:I51" si="19">+IFERROR(ROUNDUP(D44/H44,0),0)</f>
        <v>3</v>
      </c>
      <c r="J44" s="42">
        <f>+E44*H44</f>
        <v>1560</v>
      </c>
      <c r="K44" s="42">
        <f>+I44*J44</f>
        <v>4680</v>
      </c>
      <c r="L44" s="482">
        <f>SUM(K44:K51)</f>
        <v>10224</v>
      </c>
      <c r="N44" s="64">
        <f t="shared" si="16"/>
        <v>35.294117647058826</v>
      </c>
      <c r="O44" s="65">
        <f t="shared" si="17"/>
        <v>25</v>
      </c>
      <c r="P44" s="66">
        <f t="shared" ref="P44:P51" si="20">+IFERROR(K44/N44,0)</f>
        <v>132.6</v>
      </c>
      <c r="Q44" s="66">
        <f t="shared" ref="Q44:Q51" si="21">+IFERROR(K44/O44,0)</f>
        <v>187.2</v>
      </c>
      <c r="R44" s="67">
        <f t="shared" ref="R44:R51" si="22">+B44*C44*E44</f>
        <v>132.6</v>
      </c>
      <c r="T44" s="68" t="str">
        <f>IFERROR(VLOOKUP(A44,VLOOKUPS!$A$3:$D$31,2,0),"Ander")</f>
        <v>Ander</v>
      </c>
      <c r="U44" s="69">
        <f t="shared" ref="U44:U51" si="23">IF(T44="Syngenta",K44,0)</f>
        <v>0</v>
      </c>
      <c r="V44" s="69">
        <f t="shared" ref="V44:V51" si="24">IF(T44="Ander",K44,0)</f>
        <v>4680</v>
      </c>
    </row>
    <row r="45" spans="1:22" x14ac:dyDescent="0.25">
      <c r="A45" s="7" t="s">
        <v>1</v>
      </c>
      <c r="B45" s="8">
        <v>7.3</v>
      </c>
      <c r="C45" s="9">
        <f>+C44</f>
        <v>1</v>
      </c>
      <c r="D45" s="44">
        <f t="shared" si="18"/>
        <v>182.5</v>
      </c>
      <c r="E45" s="10">
        <v>28</v>
      </c>
      <c r="F45" s="45">
        <f t="shared" ref="F45:F51" si="25">+B45*C45*E45</f>
        <v>204.4</v>
      </c>
      <c r="G45" s="480"/>
      <c r="H45" s="11">
        <v>18</v>
      </c>
      <c r="I45" s="46">
        <f t="shared" si="19"/>
        <v>11</v>
      </c>
      <c r="J45" s="45">
        <f t="shared" ref="J45:J51" si="26">+E45*H45</f>
        <v>504</v>
      </c>
      <c r="K45" s="45">
        <f t="shared" ref="K45:K51" si="27">+I45*J45</f>
        <v>5544</v>
      </c>
      <c r="L45" s="483"/>
      <c r="N45" s="64">
        <f t="shared" si="16"/>
        <v>27.123287671232877</v>
      </c>
      <c r="O45" s="65">
        <f t="shared" si="17"/>
        <v>25</v>
      </c>
      <c r="P45" s="66">
        <f t="shared" si="20"/>
        <v>204.4</v>
      </c>
      <c r="Q45" s="66">
        <f t="shared" si="21"/>
        <v>221.76</v>
      </c>
      <c r="R45" s="67">
        <f t="shared" si="22"/>
        <v>204.4</v>
      </c>
      <c r="T45" s="68" t="str">
        <f>IFERROR(VLOOKUP(A45,VLOOKUPS!$A$3:$D$31,2,0),"Ander")</f>
        <v>Ander</v>
      </c>
      <c r="U45" s="69">
        <f t="shared" si="23"/>
        <v>0</v>
      </c>
      <c r="V45" s="69">
        <f t="shared" si="24"/>
        <v>5544</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10224</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50</v>
      </c>
      <c r="E55" s="5">
        <v>69</v>
      </c>
      <c r="F55" s="42">
        <f>+B55*C55*E55</f>
        <v>138</v>
      </c>
      <c r="G55" s="479">
        <f>SUM(F55:F64)</f>
        <v>313.20000000000005</v>
      </c>
      <c r="H55" s="6">
        <v>20</v>
      </c>
      <c r="I55" s="43">
        <f t="shared" ref="I55:I64" si="28">+IFERROR(ROUNDUP(D55/H55,0),0)</f>
        <v>3</v>
      </c>
      <c r="J55" s="42">
        <f>+E55*H55</f>
        <v>1380</v>
      </c>
      <c r="K55" s="42">
        <f>+I55*J55</f>
        <v>4140</v>
      </c>
      <c r="L55" s="482">
        <f>SUM(K55:K64)</f>
        <v>9500</v>
      </c>
      <c r="N55" s="64">
        <f t="shared" si="16"/>
        <v>30</v>
      </c>
      <c r="O55" s="65">
        <f t="shared" si="17"/>
        <v>25</v>
      </c>
      <c r="P55" s="66">
        <f t="shared" ref="P55:P64" si="29">+IFERROR(K55/N55,0)</f>
        <v>138</v>
      </c>
      <c r="Q55" s="66">
        <f t="shared" ref="Q55:Q64" si="30">+IFERROR(K55/O55,0)</f>
        <v>165.6</v>
      </c>
      <c r="R55" s="67">
        <f t="shared" ref="R55:R64" si="31">+B55*C55*E55</f>
        <v>138</v>
      </c>
      <c r="T55" s="68" t="str">
        <f>IFERROR(VLOOKUP(A55,VLOOKUPS!$A$3:$D$31,2,0),"Ander")</f>
        <v>Ander</v>
      </c>
      <c r="U55" s="69">
        <f t="shared" ref="U55:U64" si="32">IF(T55="Syngenta",K55,0)</f>
        <v>0</v>
      </c>
      <c r="V55" s="69">
        <f t="shared" ref="V55:V64" si="33">IF(T55="Ander",K55,0)</f>
        <v>4140</v>
      </c>
    </row>
    <row r="56" spans="1:22" x14ac:dyDescent="0.25">
      <c r="A56" s="7" t="s">
        <v>1</v>
      </c>
      <c r="B56" s="8">
        <v>0.6</v>
      </c>
      <c r="C56" s="9">
        <f>+C55</f>
        <v>1</v>
      </c>
      <c r="D56" s="44">
        <f>+L18*B56*C56</f>
        <v>15</v>
      </c>
      <c r="E56" s="10">
        <v>148</v>
      </c>
      <c r="F56" s="45">
        <f t="shared" ref="F56:F64" si="34">+B56*C56*E56</f>
        <v>88.8</v>
      </c>
      <c r="G56" s="480"/>
      <c r="H56" s="11">
        <v>20</v>
      </c>
      <c r="I56" s="46">
        <f t="shared" si="28"/>
        <v>1</v>
      </c>
      <c r="J56" s="45">
        <f t="shared" ref="J56:J64" si="35">+E56*H56</f>
        <v>2960</v>
      </c>
      <c r="K56" s="45">
        <f t="shared" ref="K56:K64" si="36">+I56*J56</f>
        <v>2960</v>
      </c>
      <c r="L56" s="483"/>
      <c r="N56" s="64">
        <f t="shared" si="16"/>
        <v>33.333333333333336</v>
      </c>
      <c r="O56" s="65">
        <f t="shared" si="17"/>
        <v>25</v>
      </c>
      <c r="P56" s="66">
        <f t="shared" si="29"/>
        <v>88.8</v>
      </c>
      <c r="Q56" s="66">
        <f t="shared" si="30"/>
        <v>118.4</v>
      </c>
      <c r="R56" s="67">
        <f t="shared" si="31"/>
        <v>88.8</v>
      </c>
      <c r="T56" s="68" t="str">
        <f>IFERROR(VLOOKUP(A56,VLOOKUPS!$A$3:$D$31,2,0),"Ander")</f>
        <v>Ander</v>
      </c>
      <c r="U56" s="69">
        <f t="shared" si="32"/>
        <v>0</v>
      </c>
      <c r="V56" s="69">
        <f t="shared" si="33"/>
        <v>2960</v>
      </c>
    </row>
    <row r="57" spans="1:22" x14ac:dyDescent="0.25">
      <c r="A57" s="7" t="s">
        <v>1</v>
      </c>
      <c r="B57" s="8">
        <v>1.8</v>
      </c>
      <c r="C57" s="9">
        <v>1</v>
      </c>
      <c r="D57" s="44">
        <f>L18*B57*C57</f>
        <v>45</v>
      </c>
      <c r="E57" s="10">
        <v>48</v>
      </c>
      <c r="F57" s="45">
        <f t="shared" si="34"/>
        <v>86.4</v>
      </c>
      <c r="G57" s="480"/>
      <c r="H57" s="11">
        <v>25</v>
      </c>
      <c r="I57" s="46">
        <f t="shared" si="28"/>
        <v>2</v>
      </c>
      <c r="J57" s="45">
        <f t="shared" si="35"/>
        <v>1200</v>
      </c>
      <c r="K57" s="45">
        <f t="shared" si="36"/>
        <v>2400</v>
      </c>
      <c r="L57" s="483"/>
      <c r="N57" s="64">
        <f t="shared" si="16"/>
        <v>27.777777777777779</v>
      </c>
      <c r="O57" s="65">
        <f t="shared" si="17"/>
        <v>25</v>
      </c>
      <c r="P57" s="66">
        <f t="shared" si="29"/>
        <v>86.399999999999991</v>
      </c>
      <c r="Q57" s="66">
        <f t="shared" si="30"/>
        <v>96</v>
      </c>
      <c r="R57" s="67">
        <f t="shared" si="31"/>
        <v>86.4</v>
      </c>
      <c r="T57" s="68" t="str">
        <f>IFERROR(VLOOKUP(A57,VLOOKUPS!$A$3:$D$31,2,0),"Ander")</f>
        <v>Ander</v>
      </c>
      <c r="U57" s="69">
        <f t="shared" si="32"/>
        <v>0</v>
      </c>
      <c r="V57" s="69">
        <f t="shared" si="33"/>
        <v>2400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9500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12.5</v>
      </c>
      <c r="E68" s="5">
        <v>250</v>
      </c>
      <c r="F68" s="42">
        <f>+B68*C68*E68</f>
        <v>125</v>
      </c>
      <c r="G68" s="479">
        <f>SUM(F68:F71)</f>
        <v>125</v>
      </c>
      <c r="H68" s="6">
        <v>5</v>
      </c>
      <c r="I68" s="43">
        <f>+IFERROR(ROUNDUP(D68/H68,0),0)</f>
        <v>3</v>
      </c>
      <c r="J68" s="42">
        <f>+E68*H68</f>
        <v>1250</v>
      </c>
      <c r="K68" s="42">
        <f>+I68*J68</f>
        <v>3750</v>
      </c>
      <c r="L68" s="482">
        <f>SUM(K68:K71)</f>
        <v>3750</v>
      </c>
      <c r="N68" s="64">
        <f t="shared" si="16"/>
        <v>30</v>
      </c>
      <c r="O68" s="65">
        <f t="shared" si="17"/>
        <v>25</v>
      </c>
      <c r="P68" s="66">
        <f>+IFERROR(K68/N68,0)</f>
        <v>125</v>
      </c>
      <c r="Q68" s="66">
        <f>+IFERROR(K68/O68,0)</f>
        <v>150</v>
      </c>
      <c r="R68" s="67">
        <f>+B68*C68*E68</f>
        <v>125</v>
      </c>
      <c r="T68" s="68" t="str">
        <f>IFERROR(VLOOKUP(A68,VLOOKUPS!$A$3:$D$31,2,0),"Ander")</f>
        <v>Ander</v>
      </c>
      <c r="U68" s="69">
        <f>IF(T68="Syngenta",K68,0)</f>
        <v>0</v>
      </c>
      <c r="V68" s="69">
        <f>IF(T68="Ander",K68,0)</f>
        <v>3750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3750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36154</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120</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2980</v>
      </c>
    </row>
    <row r="11" spans="1:14" x14ac:dyDescent="0.25">
      <c r="A11" s="28"/>
      <c r="B11" s="512" t="e">
        <f>+#REF!</f>
        <v>#REF!</v>
      </c>
      <c r="C11" s="513"/>
      <c r="F11" s="27" t="s">
        <v>81</v>
      </c>
      <c r="G11" s="512" t="e">
        <f>+#REF!</f>
        <v>#REF!</v>
      </c>
      <c r="H11" s="513"/>
      <c r="J11" s="518" t="str">
        <f>+A42</f>
        <v>Voor-opkoms (met plant)</v>
      </c>
      <c r="K11" s="519"/>
      <c r="L11" s="22">
        <f>+L44</f>
        <v>6648</v>
      </c>
    </row>
    <row r="12" spans="1:14" x14ac:dyDescent="0.25">
      <c r="A12" s="27" t="s">
        <v>45</v>
      </c>
      <c r="B12" s="512" t="e">
        <f>+#REF!</f>
        <v>#REF!</v>
      </c>
      <c r="C12" s="513"/>
      <c r="F12" s="27" t="s">
        <v>82</v>
      </c>
      <c r="G12" s="512" t="e">
        <f>+#REF!</f>
        <v>#REF!</v>
      </c>
      <c r="H12" s="513"/>
      <c r="J12" s="518" t="str">
        <f>+A53</f>
        <v>Na-opkoms</v>
      </c>
      <c r="K12" s="519"/>
      <c r="L12" s="22">
        <f>+L55</f>
        <v>8120</v>
      </c>
    </row>
    <row r="13" spans="1:14" x14ac:dyDescent="0.25">
      <c r="A13" s="27" t="s">
        <v>41</v>
      </c>
      <c r="B13" s="512" t="e">
        <f>+#REF!</f>
        <v>#REF!</v>
      </c>
      <c r="C13" s="513"/>
      <c r="F13" s="27" t="s">
        <v>83</v>
      </c>
      <c r="G13" s="512" t="e">
        <f>+#REF!</f>
        <v>#REF!</v>
      </c>
      <c r="H13" s="513"/>
      <c r="J13" s="518" t="str">
        <f>+A66</f>
        <v>Ander</v>
      </c>
      <c r="K13" s="519"/>
      <c r="L13" s="22">
        <f>+L68</f>
        <v>2500</v>
      </c>
    </row>
    <row r="14" spans="1:14" ht="15.75" thickBot="1" x14ac:dyDescent="0.3">
      <c r="A14" s="27" t="s">
        <v>42</v>
      </c>
      <c r="B14" s="512" t="e">
        <f>+#REF!</f>
        <v>#REF!</v>
      </c>
      <c r="C14" s="513"/>
      <c r="F14" s="27" t="s">
        <v>84</v>
      </c>
      <c r="G14" s="512" t="e">
        <f>+#REF!</f>
        <v>#REF!</v>
      </c>
      <c r="H14" s="513"/>
      <c r="J14" s="514" t="s">
        <v>55</v>
      </c>
      <c r="K14" s="515"/>
      <c r="L14" s="24">
        <f>SUM(L9:L13)</f>
        <v>28748</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f>+L14/L18</f>
        <v>1916.5333333333333</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15</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22.5</v>
      </c>
      <c r="E33" s="5">
        <v>48</v>
      </c>
      <c r="F33" s="42">
        <f>+B33*C33*E33</f>
        <v>72</v>
      </c>
      <c r="G33" s="479">
        <f>SUM(F33:F40)</f>
        <v>108.6</v>
      </c>
      <c r="H33" s="6">
        <v>25</v>
      </c>
      <c r="I33" s="43">
        <f t="shared" ref="I33:I40" si="7">+IFERROR(ROUNDUP(D33/H33,0),0)</f>
        <v>1</v>
      </c>
      <c r="J33" s="42">
        <f t="shared" ref="J33:J40" si="8">+E33*H33</f>
        <v>1200</v>
      </c>
      <c r="K33" s="42">
        <f t="shared" ref="K33:K40" si="9">+I33*J33</f>
        <v>1200</v>
      </c>
      <c r="L33" s="482">
        <f>SUM(K33:K40)</f>
        <v>2980</v>
      </c>
      <c r="N33" s="64">
        <f>+IFERROR((I33*H33)/B33,0)</f>
        <v>16.666666666666668</v>
      </c>
      <c r="O33" s="65">
        <f>+IFERROR(C33*$L$18,0)</f>
        <v>15</v>
      </c>
      <c r="P33" s="66">
        <f t="shared" ref="P33:P40" si="10">+IFERROR(K33/N33,0)</f>
        <v>72</v>
      </c>
      <c r="Q33" s="66">
        <f t="shared" ref="Q33:Q40" si="11">+IFERROR(K33/O33,0)</f>
        <v>80</v>
      </c>
      <c r="R33" s="67">
        <f t="shared" ref="R33:R40" si="12">+B33*C33*E33</f>
        <v>72</v>
      </c>
      <c r="T33" s="68" t="str">
        <f>IFERROR(VLOOKUP(A33,VLOOKUPS!$A$3:$D$31,2,0),"Ander")</f>
        <v>Ander</v>
      </c>
      <c r="U33" s="69">
        <f t="shared" ref="U33:U40" si="13">IF(T33="Syngenta",K33,0)</f>
        <v>0</v>
      </c>
      <c r="V33" s="69">
        <f t="shared" ref="V33:V40" si="14">IF(T33="Ander",K33,0)</f>
        <v>1200</v>
      </c>
    </row>
    <row r="34" spans="1:22" x14ac:dyDescent="0.25">
      <c r="A34" s="7" t="s">
        <v>1</v>
      </c>
      <c r="B34" s="8">
        <v>1.5</v>
      </c>
      <c r="C34" s="9">
        <v>1</v>
      </c>
      <c r="D34" s="44">
        <f>+L18*B34*C34</f>
        <v>22.5</v>
      </c>
      <c r="E34" s="10">
        <v>11</v>
      </c>
      <c r="F34" s="45">
        <f t="shared" ref="F34:F40" si="15">+B34*C34*E34</f>
        <v>16.5</v>
      </c>
      <c r="G34" s="480"/>
      <c r="H34" s="11">
        <v>20</v>
      </c>
      <c r="I34" s="46">
        <f t="shared" si="7"/>
        <v>2</v>
      </c>
      <c r="J34" s="45">
        <f t="shared" si="8"/>
        <v>220</v>
      </c>
      <c r="K34" s="45">
        <f t="shared" si="9"/>
        <v>440</v>
      </c>
      <c r="L34" s="483"/>
      <c r="N34" s="64">
        <f t="shared" ref="N34:N71" si="16">+IFERROR((I34*H34)/B34,0)</f>
        <v>26.666666666666668</v>
      </c>
      <c r="O34" s="65">
        <f t="shared" ref="O34:O71" si="17">+IFERROR(C34*$L$18,0)</f>
        <v>15</v>
      </c>
      <c r="P34" s="66">
        <f t="shared" si="10"/>
        <v>16.5</v>
      </c>
      <c r="Q34" s="66">
        <f t="shared" si="11"/>
        <v>29.333333333333332</v>
      </c>
      <c r="R34" s="67">
        <f t="shared" si="12"/>
        <v>16.5</v>
      </c>
      <c r="T34" s="68" t="str">
        <f>IFERROR(VLOOKUP(A34,VLOOKUPS!$A$3:$D$31,2,0),"Ander")</f>
        <v>Ander</v>
      </c>
      <c r="U34" s="69">
        <f t="shared" si="13"/>
        <v>0</v>
      </c>
      <c r="V34" s="69">
        <f t="shared" si="14"/>
        <v>440</v>
      </c>
    </row>
    <row r="35" spans="1:22" x14ac:dyDescent="0.25">
      <c r="A35" s="7" t="s">
        <v>1</v>
      </c>
      <c r="B35" s="8">
        <v>0.3</v>
      </c>
      <c r="C35" s="9">
        <v>1</v>
      </c>
      <c r="D35" s="44">
        <f>+L18*B35*C35</f>
        <v>4.5</v>
      </c>
      <c r="E35" s="10">
        <v>67</v>
      </c>
      <c r="F35" s="45">
        <f t="shared" si="15"/>
        <v>20.099999999999998</v>
      </c>
      <c r="G35" s="480"/>
      <c r="H35" s="11">
        <v>20</v>
      </c>
      <c r="I35" s="46">
        <f t="shared" si="7"/>
        <v>1</v>
      </c>
      <c r="J35" s="45">
        <f t="shared" si="8"/>
        <v>1340</v>
      </c>
      <c r="K35" s="45">
        <f t="shared" si="9"/>
        <v>1340</v>
      </c>
      <c r="L35" s="483"/>
      <c r="N35" s="64">
        <f t="shared" si="16"/>
        <v>66.666666666666671</v>
      </c>
      <c r="O35" s="65">
        <f t="shared" si="17"/>
        <v>15</v>
      </c>
      <c r="P35" s="66">
        <f t="shared" si="10"/>
        <v>20.099999999999998</v>
      </c>
      <c r="Q35" s="66">
        <f t="shared" si="11"/>
        <v>89.333333333333329</v>
      </c>
      <c r="R35" s="67">
        <f t="shared" si="12"/>
        <v>20.099999999999998</v>
      </c>
      <c r="T35" s="68" t="str">
        <f>IFERROR(VLOOKUP(A35,VLOOKUPS!$A$3:$D$31,2,0),"Ander")</f>
        <v>Ander</v>
      </c>
      <c r="U35" s="69">
        <f t="shared" si="13"/>
        <v>0</v>
      </c>
      <c r="V35" s="69">
        <f t="shared" si="14"/>
        <v>1340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2980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25.5</v>
      </c>
      <c r="E44" s="5">
        <v>78</v>
      </c>
      <c r="F44" s="42">
        <f>+B44*C44*E44</f>
        <v>132.6</v>
      </c>
      <c r="G44" s="479">
        <f>SUM(F44:F51)</f>
        <v>337</v>
      </c>
      <c r="H44" s="6">
        <v>20</v>
      </c>
      <c r="I44" s="43">
        <f t="shared" ref="I44:I51" si="19">+IFERROR(ROUNDUP(D44/H44,0),0)</f>
        <v>2</v>
      </c>
      <c r="J44" s="42">
        <f>+E44*H44</f>
        <v>1560</v>
      </c>
      <c r="K44" s="42">
        <f>+I44*J44</f>
        <v>3120</v>
      </c>
      <c r="L44" s="482">
        <f>SUM(K44:K51)</f>
        <v>6648</v>
      </c>
      <c r="N44" s="64">
        <f t="shared" si="16"/>
        <v>23.529411764705884</v>
      </c>
      <c r="O44" s="65">
        <f t="shared" si="17"/>
        <v>15</v>
      </c>
      <c r="P44" s="66">
        <f t="shared" ref="P44:P51" si="20">+IFERROR(K44/N44,0)</f>
        <v>132.6</v>
      </c>
      <c r="Q44" s="66">
        <f t="shared" ref="Q44:Q51" si="21">+IFERROR(K44/O44,0)</f>
        <v>208</v>
      </c>
      <c r="R44" s="67">
        <f t="shared" ref="R44:R51" si="22">+B44*C44*E44</f>
        <v>132.6</v>
      </c>
      <c r="T44" s="68" t="str">
        <f>IFERROR(VLOOKUP(A44,VLOOKUPS!$A$3:$D$31,2,0),"Ander")</f>
        <v>Ander</v>
      </c>
      <c r="U44" s="69">
        <f t="shared" ref="U44:U51" si="23">IF(T44="Syngenta",K44,0)</f>
        <v>0</v>
      </c>
      <c r="V44" s="69">
        <f t="shared" ref="V44:V51" si="24">IF(T44="Ander",K44,0)</f>
        <v>3120</v>
      </c>
    </row>
    <row r="45" spans="1:22" x14ac:dyDescent="0.25">
      <c r="A45" s="7" t="s">
        <v>1</v>
      </c>
      <c r="B45" s="8">
        <v>7.3</v>
      </c>
      <c r="C45" s="9">
        <f>+C44</f>
        <v>1</v>
      </c>
      <c r="D45" s="44">
        <f t="shared" si="18"/>
        <v>109.5</v>
      </c>
      <c r="E45" s="10">
        <v>28</v>
      </c>
      <c r="F45" s="45">
        <f t="shared" ref="F45:F51" si="25">+B45*C45*E45</f>
        <v>204.4</v>
      </c>
      <c r="G45" s="480"/>
      <c r="H45" s="11">
        <v>18</v>
      </c>
      <c r="I45" s="46">
        <f t="shared" si="19"/>
        <v>7</v>
      </c>
      <c r="J45" s="45">
        <f t="shared" ref="J45:J51" si="26">+E45*H45</f>
        <v>504</v>
      </c>
      <c r="K45" s="45">
        <f t="shared" ref="K45:K51" si="27">+I45*J45</f>
        <v>3528</v>
      </c>
      <c r="L45" s="483"/>
      <c r="N45" s="64">
        <f t="shared" si="16"/>
        <v>17.260273972602739</v>
      </c>
      <c r="O45" s="65">
        <f t="shared" si="17"/>
        <v>15</v>
      </c>
      <c r="P45" s="66">
        <f t="shared" si="20"/>
        <v>204.4</v>
      </c>
      <c r="Q45" s="66">
        <f t="shared" si="21"/>
        <v>235.2</v>
      </c>
      <c r="R45" s="67">
        <f t="shared" si="22"/>
        <v>204.4</v>
      </c>
      <c r="T45" s="68" t="str">
        <f>IFERROR(VLOOKUP(A45,VLOOKUPS!$A$3:$D$31,2,0),"Ander")</f>
        <v>Ander</v>
      </c>
      <c r="U45" s="69">
        <f t="shared" si="23"/>
        <v>0</v>
      </c>
      <c r="V45" s="69">
        <f t="shared" si="24"/>
        <v>3528</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6648</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30</v>
      </c>
      <c r="E55" s="5">
        <v>69</v>
      </c>
      <c r="F55" s="42">
        <f>+B55*C55*E55</f>
        <v>138</v>
      </c>
      <c r="G55" s="479">
        <f>SUM(F55:F64)</f>
        <v>313.20000000000005</v>
      </c>
      <c r="H55" s="6">
        <v>20</v>
      </c>
      <c r="I55" s="43">
        <f t="shared" ref="I55:I64" si="28">+IFERROR(ROUNDUP(D55/H55,0),0)</f>
        <v>2</v>
      </c>
      <c r="J55" s="42">
        <f>+E55*H55</f>
        <v>1380</v>
      </c>
      <c r="K55" s="42">
        <f>+I55*J55</f>
        <v>2760</v>
      </c>
      <c r="L55" s="482">
        <f>SUM(K55:K64)</f>
        <v>8120</v>
      </c>
      <c r="N55" s="64">
        <f t="shared" si="16"/>
        <v>20</v>
      </c>
      <c r="O55" s="65">
        <f t="shared" si="17"/>
        <v>15</v>
      </c>
      <c r="P55" s="66">
        <f t="shared" ref="P55:P64" si="29">+IFERROR(K55/N55,0)</f>
        <v>138</v>
      </c>
      <c r="Q55" s="66">
        <f t="shared" ref="Q55:Q64" si="30">+IFERROR(K55/O55,0)</f>
        <v>184</v>
      </c>
      <c r="R55" s="67">
        <f t="shared" ref="R55:R64" si="31">+B55*C55*E55</f>
        <v>138</v>
      </c>
      <c r="T55" s="68" t="str">
        <f>IFERROR(VLOOKUP(A55,VLOOKUPS!$A$3:$D$31,2,0),"Ander")</f>
        <v>Ander</v>
      </c>
      <c r="U55" s="69">
        <f t="shared" ref="U55:U64" si="32">IF(T55="Syngenta",K55,0)</f>
        <v>0</v>
      </c>
      <c r="V55" s="69">
        <f t="shared" ref="V55:V64" si="33">IF(T55="Ander",K55,0)</f>
        <v>2760</v>
      </c>
    </row>
    <row r="56" spans="1:22" x14ac:dyDescent="0.25">
      <c r="A56" s="7" t="s">
        <v>1</v>
      </c>
      <c r="B56" s="8">
        <v>0.6</v>
      </c>
      <c r="C56" s="9">
        <f>+C55</f>
        <v>1</v>
      </c>
      <c r="D56" s="44">
        <f>+L18*B56*C56</f>
        <v>9</v>
      </c>
      <c r="E56" s="10">
        <v>148</v>
      </c>
      <c r="F56" s="45">
        <f t="shared" ref="F56:F64" si="34">+B56*C56*E56</f>
        <v>88.8</v>
      </c>
      <c r="G56" s="480"/>
      <c r="H56" s="11">
        <v>20</v>
      </c>
      <c r="I56" s="46">
        <f t="shared" si="28"/>
        <v>1</v>
      </c>
      <c r="J56" s="45">
        <f t="shared" ref="J56:J64" si="35">+E56*H56</f>
        <v>2960</v>
      </c>
      <c r="K56" s="45">
        <f t="shared" ref="K56:K64" si="36">+I56*J56</f>
        <v>2960</v>
      </c>
      <c r="L56" s="483"/>
      <c r="N56" s="64">
        <f t="shared" si="16"/>
        <v>33.333333333333336</v>
      </c>
      <c r="O56" s="65">
        <f t="shared" si="17"/>
        <v>15</v>
      </c>
      <c r="P56" s="66">
        <f t="shared" si="29"/>
        <v>88.8</v>
      </c>
      <c r="Q56" s="66">
        <f t="shared" si="30"/>
        <v>197.33333333333334</v>
      </c>
      <c r="R56" s="67">
        <f t="shared" si="31"/>
        <v>88.8</v>
      </c>
      <c r="T56" s="68" t="str">
        <f>IFERROR(VLOOKUP(A56,VLOOKUPS!$A$3:$D$31,2,0),"Ander")</f>
        <v>Ander</v>
      </c>
      <c r="U56" s="69">
        <f t="shared" si="32"/>
        <v>0</v>
      </c>
      <c r="V56" s="69">
        <f t="shared" si="33"/>
        <v>2960</v>
      </c>
    </row>
    <row r="57" spans="1:22" x14ac:dyDescent="0.25">
      <c r="A57" s="7" t="s">
        <v>1</v>
      </c>
      <c r="B57" s="8">
        <v>1.8</v>
      </c>
      <c r="C57" s="9">
        <v>1</v>
      </c>
      <c r="D57" s="44">
        <f>L18*B57*C57</f>
        <v>27</v>
      </c>
      <c r="E57" s="10">
        <v>48</v>
      </c>
      <c r="F57" s="45">
        <f t="shared" si="34"/>
        <v>86.4</v>
      </c>
      <c r="G57" s="480"/>
      <c r="H57" s="11">
        <v>25</v>
      </c>
      <c r="I57" s="46">
        <f t="shared" si="28"/>
        <v>2</v>
      </c>
      <c r="J57" s="45">
        <f t="shared" si="35"/>
        <v>1200</v>
      </c>
      <c r="K57" s="45">
        <f t="shared" si="36"/>
        <v>2400</v>
      </c>
      <c r="L57" s="483"/>
      <c r="N57" s="64">
        <f t="shared" si="16"/>
        <v>27.777777777777779</v>
      </c>
      <c r="O57" s="65">
        <f t="shared" si="17"/>
        <v>15</v>
      </c>
      <c r="P57" s="66">
        <f t="shared" si="29"/>
        <v>86.399999999999991</v>
      </c>
      <c r="Q57" s="66">
        <f t="shared" si="30"/>
        <v>160</v>
      </c>
      <c r="R57" s="67">
        <f t="shared" si="31"/>
        <v>86.4</v>
      </c>
      <c r="T57" s="68" t="str">
        <f>IFERROR(VLOOKUP(A57,VLOOKUPS!$A$3:$D$31,2,0),"Ander")</f>
        <v>Ander</v>
      </c>
      <c r="U57" s="69">
        <f t="shared" si="32"/>
        <v>0</v>
      </c>
      <c r="V57" s="69">
        <f t="shared" si="33"/>
        <v>2400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8120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7.5</v>
      </c>
      <c r="E68" s="5">
        <v>250</v>
      </c>
      <c r="F68" s="42">
        <f>+B68*C68*E68</f>
        <v>125</v>
      </c>
      <c r="G68" s="479">
        <f>SUM(F68:F71)</f>
        <v>125</v>
      </c>
      <c r="H68" s="6">
        <v>5</v>
      </c>
      <c r="I68" s="43">
        <f>+IFERROR(ROUNDUP(D68/H68,0),0)</f>
        <v>2</v>
      </c>
      <c r="J68" s="42">
        <f>+E68*H68</f>
        <v>1250</v>
      </c>
      <c r="K68" s="42">
        <f>+I68*J68</f>
        <v>2500</v>
      </c>
      <c r="L68" s="482">
        <f>SUM(K68:K71)</f>
        <v>2500</v>
      </c>
      <c r="N68" s="64">
        <f t="shared" si="16"/>
        <v>20</v>
      </c>
      <c r="O68" s="65">
        <f t="shared" si="17"/>
        <v>15</v>
      </c>
      <c r="P68" s="66">
        <f>+IFERROR(K68/N68,0)</f>
        <v>125</v>
      </c>
      <c r="Q68" s="66">
        <f>+IFERROR(K68/O68,0)</f>
        <v>166.66666666666666</v>
      </c>
      <c r="R68" s="67">
        <f>+B68*C68*E68</f>
        <v>125</v>
      </c>
      <c r="T68" s="68" t="str">
        <f>IFERROR(VLOOKUP(A68,VLOOKUPS!$A$3:$D$31,2,0),"Ander")</f>
        <v>Ander</v>
      </c>
      <c r="U68" s="69">
        <f>IF(T68="Syngenta",K68,0)</f>
        <v>0</v>
      </c>
      <c r="V68" s="69">
        <f>IF(T68="Ander",K68,0)</f>
        <v>2500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2500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28748</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121</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4400</v>
      </c>
    </row>
    <row r="11" spans="1:14" x14ac:dyDescent="0.25">
      <c r="A11" s="28"/>
      <c r="B11" s="512" t="e">
        <f>+#REF!</f>
        <v>#REF!</v>
      </c>
      <c r="C11" s="513"/>
      <c r="F11" s="27" t="s">
        <v>81</v>
      </c>
      <c r="G11" s="512" t="e">
        <f>+#REF!</f>
        <v>#REF!</v>
      </c>
      <c r="H11" s="513"/>
      <c r="J11" s="518" t="str">
        <f>+A42</f>
        <v>Voor-opkoms (met plant)</v>
      </c>
      <c r="K11" s="519"/>
      <c r="L11" s="22">
        <f>+L44</f>
        <v>11232</v>
      </c>
    </row>
    <row r="12" spans="1:14" x14ac:dyDescent="0.25">
      <c r="A12" s="27" t="s">
        <v>45</v>
      </c>
      <c r="B12" s="512" t="e">
        <f>+#REF!</f>
        <v>#REF!</v>
      </c>
      <c r="C12" s="513"/>
      <c r="F12" s="27" t="s">
        <v>82</v>
      </c>
      <c r="G12" s="512" t="e">
        <f>+#REF!</f>
        <v>#REF!</v>
      </c>
      <c r="H12" s="513"/>
      <c r="J12" s="518" t="str">
        <f>+A53</f>
        <v>Na-opkoms</v>
      </c>
      <c r="K12" s="519"/>
      <c r="L12" s="22">
        <f>+L55</f>
        <v>10700</v>
      </c>
    </row>
    <row r="13" spans="1:14" x14ac:dyDescent="0.25">
      <c r="A13" s="27" t="s">
        <v>41</v>
      </c>
      <c r="B13" s="512" t="e">
        <f>+#REF!</f>
        <v>#REF!</v>
      </c>
      <c r="C13" s="513"/>
      <c r="F13" s="27" t="s">
        <v>83</v>
      </c>
      <c r="G13" s="512" t="e">
        <f>+#REF!</f>
        <v>#REF!</v>
      </c>
      <c r="H13" s="513"/>
      <c r="J13" s="518" t="str">
        <f>+A66</f>
        <v>Ander</v>
      </c>
      <c r="K13" s="519"/>
      <c r="L13" s="22">
        <f>+L68</f>
        <v>3750</v>
      </c>
    </row>
    <row r="14" spans="1:14" ht="15.75" thickBot="1" x14ac:dyDescent="0.3">
      <c r="A14" s="27" t="s">
        <v>42</v>
      </c>
      <c r="B14" s="512" t="e">
        <f>+#REF!</f>
        <v>#REF!</v>
      </c>
      <c r="C14" s="513"/>
      <c r="F14" s="27" t="s">
        <v>84</v>
      </c>
      <c r="G14" s="512" t="e">
        <f>+#REF!</f>
        <v>#REF!</v>
      </c>
      <c r="H14" s="513"/>
      <c r="J14" s="514" t="s">
        <v>55</v>
      </c>
      <c r="K14" s="515"/>
      <c r="L14" s="24">
        <f>SUM(L9:L13)</f>
        <v>38582</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f>+L14/L18</f>
        <v>1286.0666666666666</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30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45</v>
      </c>
      <c r="E33" s="5">
        <v>48</v>
      </c>
      <c r="F33" s="42">
        <f>+B33*C33*E33</f>
        <v>72</v>
      </c>
      <c r="G33" s="479">
        <f>SUM(F33:F40)</f>
        <v>108.6</v>
      </c>
      <c r="H33" s="6">
        <v>25</v>
      </c>
      <c r="I33" s="43">
        <f t="shared" ref="I33:I40" si="7">+IFERROR(ROUNDUP(D33/H33,0),0)</f>
        <v>2</v>
      </c>
      <c r="J33" s="42">
        <f t="shared" ref="J33:J40" si="8">+E33*H33</f>
        <v>1200</v>
      </c>
      <c r="K33" s="42">
        <f t="shared" ref="K33:K40" si="9">+I33*J33</f>
        <v>2400</v>
      </c>
      <c r="L33" s="482">
        <f>SUM(K33:K40)</f>
        <v>4400</v>
      </c>
      <c r="N33" s="64">
        <f>+IFERROR((I33*H33)/B33,0)</f>
        <v>33.333333333333336</v>
      </c>
      <c r="O33" s="65">
        <f>+IFERROR(C33*$L$18,0)</f>
        <v>30</v>
      </c>
      <c r="P33" s="66">
        <f t="shared" ref="P33:P40" si="10">+IFERROR(K33/N33,0)</f>
        <v>72</v>
      </c>
      <c r="Q33" s="66">
        <f t="shared" ref="Q33:Q40" si="11">+IFERROR(K33/O33,0)</f>
        <v>80</v>
      </c>
      <c r="R33" s="67">
        <f t="shared" ref="R33:R40" si="12">+B33*C33*E33</f>
        <v>72</v>
      </c>
      <c r="T33" s="68" t="str">
        <f>IFERROR(VLOOKUP(A33,VLOOKUPS!$A$3:$D$31,2,0),"Ander")</f>
        <v>Ander</v>
      </c>
      <c r="U33" s="69">
        <f t="shared" ref="U33:U40" si="13">IF(T33="Syngenta",K33,0)</f>
        <v>0</v>
      </c>
      <c r="V33" s="69">
        <f t="shared" ref="V33:V40" si="14">IF(T33="Ander",K33,0)</f>
        <v>2400</v>
      </c>
    </row>
    <row r="34" spans="1:22" x14ac:dyDescent="0.25">
      <c r="A34" s="7" t="s">
        <v>1</v>
      </c>
      <c r="B34" s="8">
        <v>1.5</v>
      </c>
      <c r="C34" s="9">
        <v>1</v>
      </c>
      <c r="D34" s="44">
        <f>+L18*B34*C34</f>
        <v>45</v>
      </c>
      <c r="E34" s="10">
        <v>11</v>
      </c>
      <c r="F34" s="45">
        <f t="shared" ref="F34:F40" si="15">+B34*C34*E34</f>
        <v>16.5</v>
      </c>
      <c r="G34" s="480"/>
      <c r="H34" s="11">
        <v>20</v>
      </c>
      <c r="I34" s="46">
        <f t="shared" si="7"/>
        <v>3</v>
      </c>
      <c r="J34" s="45">
        <f t="shared" si="8"/>
        <v>220</v>
      </c>
      <c r="K34" s="45">
        <f t="shared" si="9"/>
        <v>660</v>
      </c>
      <c r="L34" s="483"/>
      <c r="N34" s="64">
        <f t="shared" ref="N34:N71" si="16">+IFERROR((I34*H34)/B34,0)</f>
        <v>40</v>
      </c>
      <c r="O34" s="65">
        <f t="shared" ref="O34:O71" si="17">+IFERROR(C34*$L$18,0)</f>
        <v>30</v>
      </c>
      <c r="P34" s="66">
        <f t="shared" si="10"/>
        <v>16.5</v>
      </c>
      <c r="Q34" s="66">
        <f t="shared" si="11"/>
        <v>22</v>
      </c>
      <c r="R34" s="67">
        <f t="shared" si="12"/>
        <v>16.5</v>
      </c>
      <c r="T34" s="68" t="str">
        <f>IFERROR(VLOOKUP(A34,VLOOKUPS!$A$3:$D$31,2,0),"Ander")</f>
        <v>Ander</v>
      </c>
      <c r="U34" s="69">
        <f t="shared" si="13"/>
        <v>0</v>
      </c>
      <c r="V34" s="69">
        <f t="shared" si="14"/>
        <v>660</v>
      </c>
    </row>
    <row r="35" spans="1:22" x14ac:dyDescent="0.25">
      <c r="A35" s="7" t="s">
        <v>1</v>
      </c>
      <c r="B35" s="8">
        <v>0.3</v>
      </c>
      <c r="C35" s="9">
        <v>1</v>
      </c>
      <c r="D35" s="44">
        <f>+L18*B35*C35</f>
        <v>9</v>
      </c>
      <c r="E35" s="10">
        <v>67</v>
      </c>
      <c r="F35" s="45">
        <f t="shared" si="15"/>
        <v>20.099999999999998</v>
      </c>
      <c r="G35" s="480"/>
      <c r="H35" s="11">
        <v>20</v>
      </c>
      <c r="I35" s="46">
        <f t="shared" si="7"/>
        <v>1</v>
      </c>
      <c r="J35" s="45">
        <f t="shared" si="8"/>
        <v>1340</v>
      </c>
      <c r="K35" s="45">
        <f t="shared" si="9"/>
        <v>1340</v>
      </c>
      <c r="L35" s="483"/>
      <c r="N35" s="64">
        <f t="shared" si="16"/>
        <v>66.666666666666671</v>
      </c>
      <c r="O35" s="65">
        <f t="shared" si="17"/>
        <v>30</v>
      </c>
      <c r="P35" s="66">
        <f t="shared" si="10"/>
        <v>20.099999999999998</v>
      </c>
      <c r="Q35" s="66">
        <f t="shared" si="11"/>
        <v>44.666666666666664</v>
      </c>
      <c r="R35" s="67">
        <f t="shared" si="12"/>
        <v>20.099999999999998</v>
      </c>
      <c r="T35" s="68" t="str">
        <f>IFERROR(VLOOKUP(A35,VLOOKUPS!$A$3:$D$31,2,0),"Ander")</f>
        <v>Ander</v>
      </c>
      <c r="U35" s="69">
        <f t="shared" si="13"/>
        <v>0</v>
      </c>
      <c r="V35" s="69">
        <f t="shared" si="14"/>
        <v>1340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4400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51</v>
      </c>
      <c r="E44" s="5">
        <v>78</v>
      </c>
      <c r="F44" s="42">
        <f>+B44*C44*E44</f>
        <v>132.6</v>
      </c>
      <c r="G44" s="479">
        <f>SUM(F44:F51)</f>
        <v>337</v>
      </c>
      <c r="H44" s="6">
        <v>20</v>
      </c>
      <c r="I44" s="43">
        <f t="shared" ref="I44:I51" si="19">+IFERROR(ROUNDUP(D44/H44,0),0)</f>
        <v>3</v>
      </c>
      <c r="J44" s="42">
        <f>+E44*H44</f>
        <v>1560</v>
      </c>
      <c r="K44" s="42">
        <f>+I44*J44</f>
        <v>4680</v>
      </c>
      <c r="L44" s="482">
        <f>SUM(K44:K51)</f>
        <v>11232</v>
      </c>
      <c r="N44" s="64">
        <f t="shared" si="16"/>
        <v>35.294117647058826</v>
      </c>
      <c r="O44" s="65">
        <f t="shared" si="17"/>
        <v>30</v>
      </c>
      <c r="P44" s="66">
        <f t="shared" ref="P44:P51" si="20">+IFERROR(K44/N44,0)</f>
        <v>132.6</v>
      </c>
      <c r="Q44" s="66">
        <f t="shared" ref="Q44:Q51" si="21">+IFERROR(K44/O44,0)</f>
        <v>156</v>
      </c>
      <c r="R44" s="67">
        <f t="shared" ref="R44:R51" si="22">+B44*C44*E44</f>
        <v>132.6</v>
      </c>
      <c r="T44" s="68" t="str">
        <f>IFERROR(VLOOKUP(A44,VLOOKUPS!$A$3:$D$31,2,0),"Ander")</f>
        <v>Ander</v>
      </c>
      <c r="U44" s="69">
        <f t="shared" ref="U44:U51" si="23">IF(T44="Syngenta",K44,0)</f>
        <v>0</v>
      </c>
      <c r="V44" s="69">
        <f t="shared" ref="V44:V51" si="24">IF(T44="Ander",K44,0)</f>
        <v>4680</v>
      </c>
    </row>
    <row r="45" spans="1:22" x14ac:dyDescent="0.25">
      <c r="A45" s="7" t="s">
        <v>1</v>
      </c>
      <c r="B45" s="8">
        <v>7.3</v>
      </c>
      <c r="C45" s="9">
        <f>+C44</f>
        <v>1</v>
      </c>
      <c r="D45" s="44">
        <f t="shared" si="18"/>
        <v>219</v>
      </c>
      <c r="E45" s="10">
        <v>28</v>
      </c>
      <c r="F45" s="45">
        <f t="shared" ref="F45:F51" si="25">+B45*C45*E45</f>
        <v>204.4</v>
      </c>
      <c r="G45" s="480"/>
      <c r="H45" s="11">
        <v>18</v>
      </c>
      <c r="I45" s="46">
        <f t="shared" si="19"/>
        <v>13</v>
      </c>
      <c r="J45" s="45">
        <f t="shared" ref="J45:J51" si="26">+E45*H45</f>
        <v>504</v>
      </c>
      <c r="K45" s="45">
        <f t="shared" ref="K45:K51" si="27">+I45*J45</f>
        <v>6552</v>
      </c>
      <c r="L45" s="483"/>
      <c r="N45" s="64">
        <f t="shared" si="16"/>
        <v>32.054794520547944</v>
      </c>
      <c r="O45" s="65">
        <f t="shared" si="17"/>
        <v>30</v>
      </c>
      <c r="P45" s="66">
        <f t="shared" si="20"/>
        <v>204.4</v>
      </c>
      <c r="Q45" s="66">
        <f t="shared" si="21"/>
        <v>218.4</v>
      </c>
      <c r="R45" s="67">
        <f t="shared" si="22"/>
        <v>204.4</v>
      </c>
      <c r="T45" s="68" t="str">
        <f>IFERROR(VLOOKUP(A45,VLOOKUPS!$A$3:$D$31,2,0),"Ander")</f>
        <v>Ander</v>
      </c>
      <c r="U45" s="69">
        <f t="shared" si="23"/>
        <v>0</v>
      </c>
      <c r="V45" s="69">
        <f t="shared" si="24"/>
        <v>6552</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11232</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60</v>
      </c>
      <c r="E55" s="5">
        <v>69</v>
      </c>
      <c r="F55" s="42">
        <f>+B55*C55*E55</f>
        <v>138</v>
      </c>
      <c r="G55" s="479">
        <f>SUM(F55:F64)</f>
        <v>313.20000000000005</v>
      </c>
      <c r="H55" s="6">
        <v>20</v>
      </c>
      <c r="I55" s="43">
        <f t="shared" ref="I55:I64" si="28">+IFERROR(ROUNDUP(D55/H55,0),0)</f>
        <v>3</v>
      </c>
      <c r="J55" s="42">
        <f>+E55*H55</f>
        <v>1380</v>
      </c>
      <c r="K55" s="42">
        <f>+I55*J55</f>
        <v>4140</v>
      </c>
      <c r="L55" s="482">
        <f>SUM(K55:K64)</f>
        <v>10700</v>
      </c>
      <c r="N55" s="64">
        <f t="shared" si="16"/>
        <v>30</v>
      </c>
      <c r="O55" s="65">
        <f t="shared" si="17"/>
        <v>30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4140</v>
      </c>
    </row>
    <row r="56" spans="1:22" x14ac:dyDescent="0.25">
      <c r="A56" s="7" t="s">
        <v>1</v>
      </c>
      <c r="B56" s="8">
        <v>0.6</v>
      </c>
      <c r="C56" s="9">
        <f>+C55</f>
        <v>1</v>
      </c>
      <c r="D56" s="44">
        <f>+L18*B56*C56</f>
        <v>18</v>
      </c>
      <c r="E56" s="10">
        <v>148</v>
      </c>
      <c r="F56" s="45">
        <f t="shared" ref="F56:F64" si="34">+B56*C56*E56</f>
        <v>88.8</v>
      </c>
      <c r="G56" s="480"/>
      <c r="H56" s="11">
        <v>20</v>
      </c>
      <c r="I56" s="46">
        <f t="shared" si="28"/>
        <v>1</v>
      </c>
      <c r="J56" s="45">
        <f t="shared" ref="J56:J64" si="35">+E56*H56</f>
        <v>2960</v>
      </c>
      <c r="K56" s="45">
        <f t="shared" ref="K56:K64" si="36">+I56*J56</f>
        <v>2960</v>
      </c>
      <c r="L56" s="483"/>
      <c r="N56" s="64">
        <f t="shared" si="16"/>
        <v>33.333333333333336</v>
      </c>
      <c r="O56" s="65">
        <f t="shared" si="17"/>
        <v>30</v>
      </c>
      <c r="P56" s="66">
        <f t="shared" si="29"/>
        <v>88.8</v>
      </c>
      <c r="Q56" s="66">
        <f t="shared" si="30"/>
        <v>98.666666666666671</v>
      </c>
      <c r="R56" s="67">
        <f t="shared" si="31"/>
        <v>88.8</v>
      </c>
      <c r="T56" s="68" t="str">
        <f>IFERROR(VLOOKUP(A56,VLOOKUPS!$A$3:$D$31,2,0),"Ander")</f>
        <v>Ander</v>
      </c>
      <c r="U56" s="69">
        <f t="shared" si="32"/>
        <v>0</v>
      </c>
      <c r="V56" s="69">
        <f t="shared" si="33"/>
        <v>2960</v>
      </c>
    </row>
    <row r="57" spans="1:22" x14ac:dyDescent="0.25">
      <c r="A57" s="7" t="s">
        <v>1</v>
      </c>
      <c r="B57" s="8">
        <v>1.8</v>
      </c>
      <c r="C57" s="9">
        <v>1</v>
      </c>
      <c r="D57" s="44">
        <f>L18*B57*C57</f>
        <v>54</v>
      </c>
      <c r="E57" s="10">
        <v>48</v>
      </c>
      <c r="F57" s="45">
        <f t="shared" si="34"/>
        <v>86.4</v>
      </c>
      <c r="G57" s="480"/>
      <c r="H57" s="11">
        <v>25</v>
      </c>
      <c r="I57" s="46">
        <f t="shared" si="28"/>
        <v>3</v>
      </c>
      <c r="J57" s="45">
        <f t="shared" si="35"/>
        <v>1200</v>
      </c>
      <c r="K57" s="45">
        <f t="shared" si="36"/>
        <v>3600</v>
      </c>
      <c r="L57" s="483"/>
      <c r="N57" s="64">
        <f t="shared" si="16"/>
        <v>41.666666666666664</v>
      </c>
      <c r="O57" s="65">
        <f t="shared" si="17"/>
        <v>30</v>
      </c>
      <c r="P57" s="66">
        <f t="shared" si="29"/>
        <v>86.4</v>
      </c>
      <c r="Q57" s="66">
        <f t="shared" si="30"/>
        <v>120</v>
      </c>
      <c r="R57" s="67">
        <f t="shared" si="31"/>
        <v>86.4</v>
      </c>
      <c r="T57" s="68" t="str">
        <f>IFERROR(VLOOKUP(A57,VLOOKUPS!$A$3:$D$31,2,0),"Ander")</f>
        <v>Ander</v>
      </c>
      <c r="U57" s="69">
        <f t="shared" si="32"/>
        <v>0</v>
      </c>
      <c r="V57" s="69">
        <f t="shared" si="33"/>
        <v>3600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10700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15</v>
      </c>
      <c r="E68" s="5">
        <v>250</v>
      </c>
      <c r="F68" s="42">
        <f>+B68*C68*E68</f>
        <v>125</v>
      </c>
      <c r="G68" s="479">
        <f>SUM(F68:F71)</f>
        <v>125</v>
      </c>
      <c r="H68" s="6">
        <v>5</v>
      </c>
      <c r="I68" s="43">
        <f>+IFERROR(ROUNDUP(D68/H68,0),0)</f>
        <v>3</v>
      </c>
      <c r="J68" s="42">
        <f>+E68*H68</f>
        <v>1250</v>
      </c>
      <c r="K68" s="42">
        <f>+I68*J68</f>
        <v>3750</v>
      </c>
      <c r="L68" s="482">
        <f>SUM(K68:K71)</f>
        <v>3750</v>
      </c>
      <c r="N68" s="64">
        <f t="shared" si="16"/>
        <v>30</v>
      </c>
      <c r="O68" s="65">
        <f t="shared" si="17"/>
        <v>30</v>
      </c>
      <c r="P68" s="66">
        <f>+IFERROR(K68/N68,0)</f>
        <v>125</v>
      </c>
      <c r="Q68" s="66">
        <f>+IFERROR(K68/O68,0)</f>
        <v>125</v>
      </c>
      <c r="R68" s="67">
        <f>+B68*C68*E68</f>
        <v>125</v>
      </c>
      <c r="T68" s="68" t="str">
        <f>IFERROR(VLOOKUP(A68,VLOOKUPS!$A$3:$D$31,2,0),"Ander")</f>
        <v>Ander</v>
      </c>
      <c r="U68" s="69">
        <f>IF(T68="Syngenta",K68,0)</f>
        <v>0</v>
      </c>
      <c r="V68" s="69">
        <f>IF(T68="Ander",K68,0)</f>
        <v>3750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3750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38582</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printOptions horizontalCentered="1" verticalCentered="1"/>
  <pageMargins left="0.26" right="0.28999999999999998" top="0.19" bottom="0.18" header="0" footer="0"/>
  <pageSetup paperSize="9" scale="64"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78"/>
  <sheetViews>
    <sheetView zoomScaleNormal="100" workbookViewId="0">
      <selection activeCell="J24" sqref="J24"/>
    </sheetView>
  </sheetViews>
  <sheetFormatPr defaultRowHeight="15" x14ac:dyDescent="0.25"/>
  <cols>
    <col min="1" max="1" width="21.140625" style="25" customWidth="1"/>
    <col min="2" max="2" width="9.140625" style="25" customWidth="1"/>
    <col min="3" max="3" width="10.85546875" style="25" customWidth="1"/>
    <col min="4" max="4" width="9.140625" style="25"/>
    <col min="5" max="5" width="11.5703125" style="25" bestFit="1" customWidth="1"/>
    <col min="6" max="7" width="11.5703125" style="25" customWidth="1"/>
    <col min="8" max="8" width="11.28515625" style="25" customWidth="1"/>
    <col min="9" max="9" width="11.140625" style="25" customWidth="1"/>
    <col min="10" max="10" width="12.5703125" style="25" bestFit="1" customWidth="1"/>
    <col min="11" max="11" width="14.140625" style="25" customWidth="1"/>
    <col min="12" max="12" width="14.85546875" style="25" customWidth="1"/>
    <col min="13" max="13" width="9.140625" style="25" customWidth="1"/>
    <col min="14" max="14" width="12.28515625" style="25" hidden="1" customWidth="1"/>
    <col min="15" max="15" width="10.5703125" style="25" hidden="1" customWidth="1"/>
    <col min="16" max="16" width="14.140625" style="25" hidden="1" customWidth="1"/>
    <col min="17" max="17" width="13.42578125" style="25" hidden="1" customWidth="1"/>
    <col min="18" max="18" width="18.42578125" style="25" hidden="1" customWidth="1"/>
    <col min="19" max="19" width="9.140625" style="25" customWidth="1"/>
    <col min="20" max="20" width="12.28515625" style="25" hidden="1" customWidth="1"/>
    <col min="21" max="21" width="10.5703125" style="25" hidden="1" customWidth="1"/>
    <col min="22" max="22" width="9.140625" style="25" hidden="1" customWidth="1"/>
    <col min="23" max="23" width="9.140625" style="25" customWidth="1"/>
    <col min="24" max="16384" width="9.140625" style="25"/>
  </cols>
  <sheetData>
    <row r="1" spans="1:14" s="59" customFormat="1" ht="15" customHeight="1" x14ac:dyDescent="0.25"/>
    <row r="4" spans="1:14" ht="15.75" thickBot="1" x14ac:dyDescent="0.3"/>
    <row r="5" spans="1:14" ht="15.75" thickBot="1" x14ac:dyDescent="0.3">
      <c r="C5" s="74"/>
      <c r="F5" s="104" t="s">
        <v>128</v>
      </c>
      <c r="G5" s="105" t="s">
        <v>122</v>
      </c>
    </row>
    <row r="6" spans="1:14" x14ac:dyDescent="0.25">
      <c r="C6" s="74"/>
    </row>
    <row r="7" spans="1:14" ht="15.75" thickBot="1" x14ac:dyDescent="0.3"/>
    <row r="8" spans="1:14" ht="15.75" thickBot="1" x14ac:dyDescent="0.3">
      <c r="A8" s="504" t="s">
        <v>39</v>
      </c>
      <c r="B8" s="505"/>
      <c r="C8" s="520"/>
      <c r="F8" s="521" t="s">
        <v>48</v>
      </c>
      <c r="G8" s="522"/>
      <c r="H8" s="523"/>
      <c r="J8" s="521" t="s">
        <v>36</v>
      </c>
      <c r="K8" s="522"/>
      <c r="L8" s="523"/>
    </row>
    <row r="9" spans="1:14" x14ac:dyDescent="0.25">
      <c r="A9" s="26" t="s">
        <v>40</v>
      </c>
      <c r="B9" s="524" t="e">
        <f>+#REF!</f>
        <v>#REF!</v>
      </c>
      <c r="C9" s="525"/>
      <c r="F9" s="26" t="s">
        <v>79</v>
      </c>
      <c r="G9" s="526" t="e">
        <f>+#REF!</f>
        <v>#REF!</v>
      </c>
      <c r="H9" s="527"/>
      <c r="J9" s="528" t="str">
        <f>+A20</f>
        <v>Saadbehandeling</v>
      </c>
      <c r="K9" s="529"/>
      <c r="L9" s="21">
        <f>+L24</f>
        <v>8500</v>
      </c>
    </row>
    <row r="10" spans="1:14" x14ac:dyDescent="0.25">
      <c r="A10" s="27" t="s">
        <v>47</v>
      </c>
      <c r="B10" s="512" t="e">
        <f>+#REF!</f>
        <v>#REF!</v>
      </c>
      <c r="C10" s="513"/>
      <c r="F10" s="27" t="s">
        <v>80</v>
      </c>
      <c r="G10" s="512" t="e">
        <f>+#REF!</f>
        <v>#REF!</v>
      </c>
      <c r="H10" s="513"/>
      <c r="J10" s="518" t="str">
        <f>+A31</f>
        <v>Voor plant</v>
      </c>
      <c r="K10" s="519"/>
      <c r="L10" s="22">
        <f>+L33</f>
        <v>2760</v>
      </c>
    </row>
    <row r="11" spans="1:14" x14ac:dyDescent="0.25">
      <c r="A11" s="28"/>
      <c r="B11" s="512" t="e">
        <f>+#REF!</f>
        <v>#REF!</v>
      </c>
      <c r="C11" s="513"/>
      <c r="F11" s="27" t="s">
        <v>81</v>
      </c>
      <c r="G11" s="512" t="e">
        <f>+#REF!</f>
        <v>#REF!</v>
      </c>
      <c r="H11" s="513"/>
      <c r="J11" s="518" t="str">
        <f>+A42</f>
        <v>Voor-opkoms (met plant)</v>
      </c>
      <c r="K11" s="519"/>
      <c r="L11" s="22">
        <f>+L44</f>
        <v>4080</v>
      </c>
    </row>
    <row r="12" spans="1:14" x14ac:dyDescent="0.25">
      <c r="A12" s="27" t="s">
        <v>45</v>
      </c>
      <c r="B12" s="512" t="e">
        <f>+#REF!</f>
        <v>#REF!</v>
      </c>
      <c r="C12" s="513"/>
      <c r="F12" s="27" t="s">
        <v>82</v>
      </c>
      <c r="G12" s="512" t="e">
        <f>+#REF!</f>
        <v>#REF!</v>
      </c>
      <c r="H12" s="513"/>
      <c r="J12" s="518" t="str">
        <f>+A53</f>
        <v>Na-opkoms</v>
      </c>
      <c r="K12" s="519"/>
      <c r="L12" s="22">
        <f>+L55</f>
        <v>5540</v>
      </c>
    </row>
    <row r="13" spans="1:14" x14ac:dyDescent="0.25">
      <c r="A13" s="27" t="s">
        <v>41</v>
      </c>
      <c r="B13" s="512" t="e">
        <f>+#REF!</f>
        <v>#REF!</v>
      </c>
      <c r="C13" s="513"/>
      <c r="F13" s="27" t="s">
        <v>83</v>
      </c>
      <c r="G13" s="512" t="e">
        <f>+#REF!</f>
        <v>#REF!</v>
      </c>
      <c r="H13" s="513"/>
      <c r="J13" s="518" t="str">
        <f>+A66</f>
        <v>Ander</v>
      </c>
      <c r="K13" s="519"/>
      <c r="L13" s="22">
        <f>+L68</f>
        <v>1250</v>
      </c>
    </row>
    <row r="14" spans="1:14" ht="15.75" thickBot="1" x14ac:dyDescent="0.3">
      <c r="A14" s="27" t="s">
        <v>42</v>
      </c>
      <c r="B14" s="512" t="e">
        <f>+#REF!</f>
        <v>#REF!</v>
      </c>
      <c r="C14" s="513"/>
      <c r="F14" s="27" t="s">
        <v>84</v>
      </c>
      <c r="G14" s="512" t="e">
        <f>+#REF!</f>
        <v>#REF!</v>
      </c>
      <c r="H14" s="513"/>
      <c r="J14" s="514" t="s">
        <v>55</v>
      </c>
      <c r="K14" s="515"/>
      <c r="L14" s="24">
        <f>SUM(L9:L13)</f>
        <v>22130</v>
      </c>
    </row>
    <row r="15" spans="1:14" ht="16.5" thickTop="1" thickBot="1" x14ac:dyDescent="0.3">
      <c r="A15" s="27" t="s">
        <v>43</v>
      </c>
      <c r="B15" s="512" t="e">
        <f>+#REF!</f>
        <v>#REF!</v>
      </c>
      <c r="C15" s="513"/>
      <c r="F15" s="27" t="s">
        <v>85</v>
      </c>
      <c r="G15" s="512" t="e">
        <f>+#REF!</f>
        <v>#REF!</v>
      </c>
      <c r="H15" s="513"/>
      <c r="J15" s="516"/>
      <c r="K15" s="517"/>
      <c r="L15" s="23"/>
    </row>
    <row r="16" spans="1:14" ht="15.75" thickBot="1" x14ac:dyDescent="0.3">
      <c r="A16" s="29" t="s">
        <v>44</v>
      </c>
      <c r="B16" s="494" t="e">
        <f>+#REF!</f>
        <v>#REF!</v>
      </c>
      <c r="C16" s="495"/>
      <c r="F16" s="29" t="s">
        <v>86</v>
      </c>
      <c r="G16" s="496" t="e">
        <f>+#REF!</f>
        <v>#REF!</v>
      </c>
      <c r="H16" s="497"/>
      <c r="J16" s="498" t="s">
        <v>70</v>
      </c>
      <c r="K16" s="499"/>
      <c r="L16" s="91">
        <f>+G24+G33+G44+G55+G68</f>
        <v>920.63333333333344</v>
      </c>
      <c r="N16" s="60">
        <f>+L14/L18</f>
        <v>2213</v>
      </c>
    </row>
    <row r="17" spans="1:22" ht="15.75" thickBot="1" x14ac:dyDescent="0.3">
      <c r="E17" s="30"/>
      <c r="J17" s="31"/>
      <c r="K17" s="31"/>
      <c r="L17" s="32"/>
    </row>
    <row r="18" spans="1:22" ht="15.75" thickBot="1" x14ac:dyDescent="0.3">
      <c r="A18" s="33" t="s">
        <v>101</v>
      </c>
      <c r="B18" s="500" t="e">
        <f>+#REF!</f>
        <v>#REF!</v>
      </c>
      <c r="C18" s="501"/>
      <c r="E18" s="30"/>
      <c r="F18" s="33" t="s">
        <v>69</v>
      </c>
      <c r="G18" s="502" t="e">
        <f>+#REF!</f>
        <v>#REF!</v>
      </c>
      <c r="H18" s="503"/>
      <c r="J18" s="504" t="s">
        <v>46</v>
      </c>
      <c r="K18" s="505"/>
      <c r="L18" s="1">
        <v>10</v>
      </c>
    </row>
    <row r="19" spans="1:22" s="75" customFormat="1" ht="15.75" thickBot="1" x14ac:dyDescent="0.3">
      <c r="A19" s="88"/>
      <c r="B19" s="96"/>
      <c r="C19" s="96"/>
      <c r="E19" s="89"/>
      <c r="F19" s="88"/>
      <c r="G19" s="96"/>
      <c r="H19" s="96"/>
      <c r="J19" s="87"/>
      <c r="K19" s="87"/>
      <c r="L19" s="97"/>
    </row>
    <row r="20" spans="1:22" s="75" customFormat="1" ht="18" thickBot="1" x14ac:dyDescent="0.35">
      <c r="A20" s="488" t="s">
        <v>38</v>
      </c>
      <c r="B20" s="489"/>
      <c r="C20" s="489"/>
      <c r="D20" s="489"/>
      <c r="E20" s="489"/>
      <c r="F20" s="489"/>
      <c r="G20" s="489"/>
      <c r="H20" s="489"/>
      <c r="I20" s="489"/>
      <c r="J20" s="489"/>
      <c r="K20" s="489"/>
      <c r="L20" s="490"/>
    </row>
    <row r="21" spans="1:22" s="75" customFormat="1" x14ac:dyDescent="0.25">
      <c r="A21" s="50"/>
      <c r="B21" s="51" t="s">
        <v>93</v>
      </c>
      <c r="C21" s="17">
        <v>26000</v>
      </c>
      <c r="D21" s="52"/>
      <c r="E21" s="53"/>
      <c r="F21" s="53"/>
      <c r="G21" s="506" t="s">
        <v>95</v>
      </c>
      <c r="H21" s="507"/>
      <c r="I21" s="510">
        <f>+C21/C22</f>
        <v>0.43333333333333335</v>
      </c>
      <c r="J21" s="52"/>
      <c r="K21" s="52"/>
      <c r="L21" s="54"/>
    </row>
    <row r="22" spans="1:22" s="75" customFormat="1" ht="15.75" thickBot="1" x14ac:dyDescent="0.3">
      <c r="A22" s="55"/>
      <c r="B22" s="56" t="s">
        <v>94</v>
      </c>
      <c r="C22" s="18">
        <v>60000</v>
      </c>
      <c r="D22" s="57"/>
      <c r="E22" s="53"/>
      <c r="F22" s="53"/>
      <c r="G22" s="508"/>
      <c r="H22" s="509"/>
      <c r="I22" s="511"/>
      <c r="J22" s="57"/>
      <c r="K22" s="57"/>
      <c r="L22" s="58"/>
      <c r="T22" s="94"/>
      <c r="U22" s="95" t="s">
        <v>107</v>
      </c>
      <c r="V22" s="94"/>
    </row>
    <row r="23" spans="1:22" s="75" customFormat="1" ht="43.5" thickBot="1" x14ac:dyDescent="0.3">
      <c r="A23" s="35" t="s">
        <v>1</v>
      </c>
      <c r="B23" s="36" t="s">
        <v>91</v>
      </c>
      <c r="C23" s="37" t="s">
        <v>92</v>
      </c>
      <c r="D23" s="38" t="s">
        <v>89</v>
      </c>
      <c r="E23" s="37" t="s">
        <v>61</v>
      </c>
      <c r="F23" s="38" t="s">
        <v>90</v>
      </c>
      <c r="G23" s="39" t="s">
        <v>60</v>
      </c>
      <c r="H23" s="37" t="s">
        <v>59</v>
      </c>
      <c r="I23" s="90" t="s">
        <v>56</v>
      </c>
      <c r="J23" s="38" t="s">
        <v>57</v>
      </c>
      <c r="K23" s="38" t="s">
        <v>58</v>
      </c>
      <c r="L23" s="40" t="s">
        <v>0</v>
      </c>
      <c r="N23" s="61" t="s">
        <v>97</v>
      </c>
      <c r="O23" s="61" t="s">
        <v>96</v>
      </c>
      <c r="P23" s="62" t="s">
        <v>98</v>
      </c>
      <c r="Q23" s="62" t="s">
        <v>99</v>
      </c>
      <c r="R23" s="62" t="s">
        <v>100</v>
      </c>
      <c r="S23" s="25"/>
      <c r="T23" s="63" t="s">
        <v>72</v>
      </c>
      <c r="U23" s="63" t="s">
        <v>74</v>
      </c>
      <c r="V23" s="63" t="s">
        <v>75</v>
      </c>
    </row>
    <row r="24" spans="1:22" s="75" customFormat="1" x14ac:dyDescent="0.25">
      <c r="A24" s="117" t="s">
        <v>1</v>
      </c>
      <c r="B24" s="118">
        <v>0.1</v>
      </c>
      <c r="C24" s="119">
        <v>100</v>
      </c>
      <c r="D24" s="41">
        <f t="shared" ref="D24:D29" si="0">+B24*C24</f>
        <v>10</v>
      </c>
      <c r="E24" s="120">
        <v>850</v>
      </c>
      <c r="F24" s="42">
        <f t="shared" ref="F24:F29" si="1">+IFERROR(K24/(C24/$I$21),0)</f>
        <v>36.833333333333336</v>
      </c>
      <c r="G24" s="479">
        <f>SUM(F24:F29)</f>
        <v>36.833333333333336</v>
      </c>
      <c r="H24" s="121">
        <v>1</v>
      </c>
      <c r="I24" s="43">
        <f t="shared" ref="I24:I29" si="2">+IFERROR(ROUNDUP(D24/H24,0),0)</f>
        <v>10</v>
      </c>
      <c r="J24" s="42">
        <f t="shared" ref="J24:J29" si="3">+E24*H24</f>
        <v>850</v>
      </c>
      <c r="K24" s="42">
        <f t="shared" ref="K24:K29" si="4">+I24*J24</f>
        <v>8500</v>
      </c>
      <c r="L24" s="482">
        <f>SUM(K24:K29)</f>
        <v>8500</v>
      </c>
      <c r="T24" s="68" t="str">
        <f>IFERROR(VLOOKUP(A24,VLOOKUPS!$A$3:$D$31,2,0),"Ander")</f>
        <v>Ander</v>
      </c>
      <c r="U24" s="69">
        <f t="shared" ref="U24:U29" si="5">IF(T24="Syngenta",K24,0)</f>
        <v>0</v>
      </c>
      <c r="V24" s="69">
        <f t="shared" ref="V24:V29" si="6">IF(T24="Ander",K24,0)</f>
        <v>8500</v>
      </c>
    </row>
    <row r="25" spans="1:22" s="75" customFormat="1" x14ac:dyDescent="0.25">
      <c r="A25" s="7"/>
      <c r="B25" s="8"/>
      <c r="C25" s="19"/>
      <c r="D25" s="44">
        <f t="shared" si="0"/>
        <v>0</v>
      </c>
      <c r="E25" s="10"/>
      <c r="F25" s="45">
        <f t="shared" si="1"/>
        <v>0</v>
      </c>
      <c r="G25" s="480"/>
      <c r="H25" s="11"/>
      <c r="I25" s="46">
        <f t="shared" si="2"/>
        <v>0</v>
      </c>
      <c r="J25" s="45">
        <f t="shared" si="3"/>
        <v>0</v>
      </c>
      <c r="K25" s="45">
        <f t="shared" si="4"/>
        <v>0</v>
      </c>
      <c r="L25" s="483"/>
      <c r="T25" s="68" t="str">
        <f>IFERROR(VLOOKUP(A25,VLOOKUPS!$A$3:$D$31,2,0),"Ander")</f>
        <v>Ander</v>
      </c>
      <c r="U25" s="69">
        <f t="shared" si="5"/>
        <v>0</v>
      </c>
      <c r="V25" s="69">
        <f t="shared" si="6"/>
        <v>0</v>
      </c>
    </row>
    <row r="26" spans="1:22" s="75" customFormat="1" x14ac:dyDescent="0.25">
      <c r="A26" s="7"/>
      <c r="B26" s="8"/>
      <c r="C26" s="19"/>
      <c r="D26" s="44">
        <f t="shared" si="0"/>
        <v>0</v>
      </c>
      <c r="E26" s="10"/>
      <c r="F26" s="45">
        <f t="shared" si="1"/>
        <v>0</v>
      </c>
      <c r="G26" s="480"/>
      <c r="H26" s="11"/>
      <c r="I26" s="46">
        <f t="shared" si="2"/>
        <v>0</v>
      </c>
      <c r="J26" s="45">
        <f t="shared" si="3"/>
        <v>0</v>
      </c>
      <c r="K26" s="45">
        <f t="shared" si="4"/>
        <v>0</v>
      </c>
      <c r="L26" s="483"/>
      <c r="T26" s="68" t="str">
        <f>IFERROR(VLOOKUP(A26,VLOOKUPS!$A$3:$D$31,2,0),"Ander")</f>
        <v>Ander</v>
      </c>
      <c r="U26" s="69">
        <f t="shared" si="5"/>
        <v>0</v>
      </c>
      <c r="V26" s="69">
        <f t="shared" si="6"/>
        <v>0</v>
      </c>
    </row>
    <row r="27" spans="1:22" s="75" customFormat="1" x14ac:dyDescent="0.25">
      <c r="A27" s="7"/>
      <c r="B27" s="8"/>
      <c r="C27" s="19"/>
      <c r="D27" s="44">
        <f t="shared" si="0"/>
        <v>0</v>
      </c>
      <c r="E27" s="10"/>
      <c r="F27" s="45">
        <f t="shared" si="1"/>
        <v>0</v>
      </c>
      <c r="G27" s="480"/>
      <c r="H27" s="11"/>
      <c r="I27" s="46">
        <f t="shared" si="2"/>
        <v>0</v>
      </c>
      <c r="J27" s="45">
        <f t="shared" si="3"/>
        <v>0</v>
      </c>
      <c r="K27" s="45">
        <f t="shared" si="4"/>
        <v>0</v>
      </c>
      <c r="L27" s="483"/>
      <c r="T27" s="68" t="str">
        <f>IFERROR(VLOOKUP(A27,VLOOKUPS!$A$3:$D$31,2,0),"Ander")</f>
        <v>Ander</v>
      </c>
      <c r="U27" s="69">
        <f t="shared" si="5"/>
        <v>0</v>
      </c>
      <c r="V27" s="69">
        <f t="shared" si="6"/>
        <v>0</v>
      </c>
    </row>
    <row r="28" spans="1:22" s="75" customFormat="1" x14ac:dyDescent="0.25">
      <c r="A28" s="7"/>
      <c r="B28" s="8"/>
      <c r="C28" s="19"/>
      <c r="D28" s="44">
        <f t="shared" si="0"/>
        <v>0</v>
      </c>
      <c r="E28" s="10"/>
      <c r="F28" s="45">
        <f t="shared" si="1"/>
        <v>0</v>
      </c>
      <c r="G28" s="480"/>
      <c r="H28" s="11"/>
      <c r="I28" s="46">
        <f t="shared" si="2"/>
        <v>0</v>
      </c>
      <c r="J28" s="45">
        <f t="shared" si="3"/>
        <v>0</v>
      </c>
      <c r="K28" s="45">
        <f t="shared" si="4"/>
        <v>0</v>
      </c>
      <c r="L28" s="483"/>
      <c r="T28" s="68" t="str">
        <f>IFERROR(VLOOKUP(A28,VLOOKUPS!$A$3:$D$31,2,0),"Ander")</f>
        <v>Ander</v>
      </c>
      <c r="U28" s="69">
        <f t="shared" si="5"/>
        <v>0</v>
      </c>
      <c r="V28" s="69">
        <f t="shared" si="6"/>
        <v>0</v>
      </c>
    </row>
    <row r="29" spans="1:22" s="75" customFormat="1" ht="15.75" thickBot="1" x14ac:dyDescent="0.3">
      <c r="A29" s="12"/>
      <c r="B29" s="13"/>
      <c r="C29" s="20"/>
      <c r="D29" s="47">
        <f t="shared" si="0"/>
        <v>0</v>
      </c>
      <c r="E29" s="15"/>
      <c r="F29" s="48">
        <f t="shared" si="1"/>
        <v>0</v>
      </c>
      <c r="G29" s="481"/>
      <c r="H29" s="16"/>
      <c r="I29" s="49">
        <f t="shared" si="2"/>
        <v>0</v>
      </c>
      <c r="J29" s="48">
        <f t="shared" si="3"/>
        <v>0</v>
      </c>
      <c r="K29" s="48">
        <f t="shared" si="4"/>
        <v>0</v>
      </c>
      <c r="L29" s="484"/>
      <c r="T29" s="68" t="str">
        <f>IFERROR(VLOOKUP(A29,VLOOKUPS!$A$3:$D$31,2,0),"Ander")</f>
        <v>Ander</v>
      </c>
      <c r="U29" s="69">
        <f t="shared" si="5"/>
        <v>0</v>
      </c>
      <c r="V29" s="69">
        <f t="shared" si="6"/>
        <v>0</v>
      </c>
    </row>
    <row r="30" spans="1:22" s="75" customFormat="1" ht="15.75" thickBot="1" x14ac:dyDescent="0.3">
      <c r="A30" s="88"/>
      <c r="B30" s="96"/>
      <c r="C30" s="96"/>
      <c r="E30" s="89"/>
      <c r="F30" s="88"/>
      <c r="G30" s="96"/>
      <c r="H30" s="96"/>
      <c r="J30" s="87"/>
      <c r="K30" s="87"/>
      <c r="L30" s="97"/>
      <c r="T30" s="25"/>
      <c r="U30" s="70">
        <f>SUM(U24:U29)</f>
        <v>0</v>
      </c>
      <c r="V30" s="70">
        <f>SUM(V24:V29)</f>
        <v>8500</v>
      </c>
    </row>
    <row r="31" spans="1:22" ht="18.75" thickTop="1" thickBot="1" x14ac:dyDescent="0.35">
      <c r="A31" s="491" t="s">
        <v>37</v>
      </c>
      <c r="B31" s="492"/>
      <c r="C31" s="492"/>
      <c r="D31" s="492"/>
      <c r="E31" s="492"/>
      <c r="F31" s="492"/>
      <c r="G31" s="492"/>
      <c r="H31" s="492"/>
      <c r="I31" s="492"/>
      <c r="J31" s="492"/>
      <c r="K31" s="492"/>
      <c r="L31" s="493"/>
    </row>
    <row r="32" spans="1:22" ht="33" customHeight="1" thickBot="1" x14ac:dyDescent="0.3">
      <c r="A32" s="35" t="s">
        <v>1</v>
      </c>
      <c r="B32" s="36" t="s">
        <v>62</v>
      </c>
      <c r="C32" s="37" t="s">
        <v>2</v>
      </c>
      <c r="D32" s="38" t="s">
        <v>89</v>
      </c>
      <c r="E32" s="37" t="s">
        <v>61</v>
      </c>
      <c r="F32" s="38" t="s">
        <v>90</v>
      </c>
      <c r="G32" s="39" t="s">
        <v>60</v>
      </c>
      <c r="H32" s="37" t="s">
        <v>59</v>
      </c>
      <c r="I32" s="90" t="s">
        <v>56</v>
      </c>
      <c r="J32" s="38" t="s">
        <v>57</v>
      </c>
      <c r="K32" s="38" t="s">
        <v>58</v>
      </c>
      <c r="L32" s="40" t="s">
        <v>0</v>
      </c>
    </row>
    <row r="33" spans="1:22" x14ac:dyDescent="0.25">
      <c r="A33" s="2" t="s">
        <v>1</v>
      </c>
      <c r="B33" s="3">
        <v>1.5</v>
      </c>
      <c r="C33" s="4">
        <v>1</v>
      </c>
      <c r="D33" s="41">
        <f>+L18*B33*C33</f>
        <v>15</v>
      </c>
      <c r="E33" s="5">
        <v>48</v>
      </c>
      <c r="F33" s="42">
        <f>+B33*C33*E33</f>
        <v>72</v>
      </c>
      <c r="G33" s="479">
        <f>SUM(F33:F40)</f>
        <v>108.6</v>
      </c>
      <c r="H33" s="6">
        <v>25</v>
      </c>
      <c r="I33" s="43">
        <f t="shared" ref="I33:I40" si="7">+IFERROR(ROUNDUP(D33/H33,0),0)</f>
        <v>1</v>
      </c>
      <c r="J33" s="42">
        <f t="shared" ref="J33:J40" si="8">+E33*H33</f>
        <v>1200</v>
      </c>
      <c r="K33" s="42">
        <f t="shared" ref="K33:K40" si="9">+I33*J33</f>
        <v>1200</v>
      </c>
      <c r="L33" s="482">
        <f>SUM(K33:K40)</f>
        <v>2760</v>
      </c>
      <c r="N33" s="64">
        <f>+IFERROR((I33*H33)/B33,0)</f>
        <v>16.666666666666668</v>
      </c>
      <c r="O33" s="65">
        <f>+IFERROR(C33*$L$18,0)</f>
        <v>10</v>
      </c>
      <c r="P33" s="66">
        <f t="shared" ref="P33:P40" si="10">+IFERROR(K33/N33,0)</f>
        <v>72</v>
      </c>
      <c r="Q33" s="66">
        <f t="shared" ref="Q33:Q40" si="11">+IFERROR(K33/O33,0)</f>
        <v>120</v>
      </c>
      <c r="R33" s="67">
        <f t="shared" ref="R33:R40" si="12">+B33*C33*E33</f>
        <v>72</v>
      </c>
      <c r="T33" s="68" t="str">
        <f>IFERROR(VLOOKUP(A33,VLOOKUPS!$A$3:$D$31,2,0),"Ander")</f>
        <v>Ander</v>
      </c>
      <c r="U33" s="69">
        <f t="shared" ref="U33:U40" si="13">IF(T33="Syngenta",K33,0)</f>
        <v>0</v>
      </c>
      <c r="V33" s="69">
        <f t="shared" ref="V33:V40" si="14">IF(T33="Ander",K33,0)</f>
        <v>1200</v>
      </c>
    </row>
    <row r="34" spans="1:22" x14ac:dyDescent="0.25">
      <c r="A34" s="7" t="s">
        <v>1</v>
      </c>
      <c r="B34" s="8">
        <v>1.5</v>
      </c>
      <c r="C34" s="9">
        <v>1</v>
      </c>
      <c r="D34" s="44">
        <f>+L18*B34*C34</f>
        <v>15</v>
      </c>
      <c r="E34" s="10">
        <v>11</v>
      </c>
      <c r="F34" s="45">
        <f t="shared" ref="F34:F40" si="15">+B34*C34*E34</f>
        <v>16.5</v>
      </c>
      <c r="G34" s="480"/>
      <c r="H34" s="11">
        <v>20</v>
      </c>
      <c r="I34" s="46">
        <f t="shared" si="7"/>
        <v>1</v>
      </c>
      <c r="J34" s="45">
        <f t="shared" si="8"/>
        <v>220</v>
      </c>
      <c r="K34" s="45">
        <f t="shared" si="9"/>
        <v>220</v>
      </c>
      <c r="L34" s="483"/>
      <c r="N34" s="64">
        <f t="shared" ref="N34:N71" si="16">+IFERROR((I34*H34)/B34,0)</f>
        <v>13.333333333333334</v>
      </c>
      <c r="O34" s="65">
        <f t="shared" ref="O34:O71" si="17">+IFERROR(C34*$L$18,0)</f>
        <v>10</v>
      </c>
      <c r="P34" s="66">
        <f t="shared" si="10"/>
        <v>16.5</v>
      </c>
      <c r="Q34" s="66">
        <f t="shared" si="11"/>
        <v>22</v>
      </c>
      <c r="R34" s="67">
        <f t="shared" si="12"/>
        <v>16.5</v>
      </c>
      <c r="T34" s="68" t="str">
        <f>IFERROR(VLOOKUP(A34,VLOOKUPS!$A$3:$D$31,2,0),"Ander")</f>
        <v>Ander</v>
      </c>
      <c r="U34" s="69">
        <f t="shared" si="13"/>
        <v>0</v>
      </c>
      <c r="V34" s="69">
        <f t="shared" si="14"/>
        <v>220</v>
      </c>
    </row>
    <row r="35" spans="1:22" x14ac:dyDescent="0.25">
      <c r="A35" s="7" t="s">
        <v>1</v>
      </c>
      <c r="B35" s="8">
        <v>0.3</v>
      </c>
      <c r="C35" s="9">
        <v>1</v>
      </c>
      <c r="D35" s="44">
        <f>+L18*B35*C35</f>
        <v>3</v>
      </c>
      <c r="E35" s="10">
        <v>67</v>
      </c>
      <c r="F35" s="45">
        <f t="shared" si="15"/>
        <v>20.099999999999998</v>
      </c>
      <c r="G35" s="480"/>
      <c r="H35" s="11">
        <v>20</v>
      </c>
      <c r="I35" s="46">
        <f t="shared" si="7"/>
        <v>1</v>
      </c>
      <c r="J35" s="45">
        <f t="shared" si="8"/>
        <v>1340</v>
      </c>
      <c r="K35" s="45">
        <f t="shared" si="9"/>
        <v>1340</v>
      </c>
      <c r="L35" s="483"/>
      <c r="N35" s="64">
        <f t="shared" si="16"/>
        <v>66.666666666666671</v>
      </c>
      <c r="O35" s="65">
        <f t="shared" si="17"/>
        <v>10</v>
      </c>
      <c r="P35" s="66">
        <f t="shared" si="10"/>
        <v>20.099999999999998</v>
      </c>
      <c r="Q35" s="66">
        <f t="shared" si="11"/>
        <v>134</v>
      </c>
      <c r="R35" s="67">
        <f t="shared" si="12"/>
        <v>20.099999999999998</v>
      </c>
      <c r="T35" s="68" t="str">
        <f>IFERROR(VLOOKUP(A35,VLOOKUPS!$A$3:$D$31,2,0),"Ander")</f>
        <v>Ander</v>
      </c>
      <c r="U35" s="69">
        <f t="shared" si="13"/>
        <v>0</v>
      </c>
      <c r="V35" s="69">
        <f t="shared" si="14"/>
        <v>1340</v>
      </c>
    </row>
    <row r="36" spans="1:22" x14ac:dyDescent="0.25">
      <c r="A36" s="7"/>
      <c r="B36" s="8"/>
      <c r="C36" s="9"/>
      <c r="D36" s="44">
        <f>+L19*B36*C36</f>
        <v>0</v>
      </c>
      <c r="E36" s="10"/>
      <c r="F36" s="45">
        <f t="shared" si="15"/>
        <v>0</v>
      </c>
      <c r="G36" s="480"/>
      <c r="H36" s="11"/>
      <c r="I36" s="46">
        <f t="shared" si="7"/>
        <v>0</v>
      </c>
      <c r="J36" s="45">
        <f t="shared" si="8"/>
        <v>0</v>
      </c>
      <c r="K36" s="45">
        <f t="shared" si="9"/>
        <v>0</v>
      </c>
      <c r="L36" s="483"/>
      <c r="N36" s="64">
        <f t="shared" si="16"/>
        <v>0</v>
      </c>
      <c r="O36" s="65">
        <f t="shared" si="17"/>
        <v>0</v>
      </c>
      <c r="P36" s="66">
        <f t="shared" si="10"/>
        <v>0</v>
      </c>
      <c r="Q36" s="66">
        <f t="shared" si="11"/>
        <v>0</v>
      </c>
      <c r="R36" s="67">
        <f t="shared" si="12"/>
        <v>0</v>
      </c>
      <c r="T36" s="68" t="str">
        <f>IFERROR(VLOOKUP(A36,VLOOKUPS!$A$3:$D$31,2,0),"Ander")</f>
        <v>Ander</v>
      </c>
      <c r="U36" s="69">
        <f t="shared" si="13"/>
        <v>0</v>
      </c>
      <c r="V36" s="69">
        <f t="shared" si="14"/>
        <v>0</v>
      </c>
    </row>
    <row r="37" spans="1:22" x14ac:dyDescent="0.25">
      <c r="A37" s="7"/>
      <c r="B37" s="8"/>
      <c r="C37" s="9"/>
      <c r="D37" s="44">
        <f>+L20*B37*C37</f>
        <v>0</v>
      </c>
      <c r="E37" s="10"/>
      <c r="F37" s="45">
        <f t="shared" si="15"/>
        <v>0</v>
      </c>
      <c r="G37" s="480"/>
      <c r="H37" s="11"/>
      <c r="I37" s="46">
        <f t="shared" si="7"/>
        <v>0</v>
      </c>
      <c r="J37" s="45">
        <f t="shared" si="8"/>
        <v>0</v>
      </c>
      <c r="K37" s="45">
        <f t="shared" si="9"/>
        <v>0</v>
      </c>
      <c r="L37" s="483"/>
      <c r="N37" s="64">
        <f t="shared" si="16"/>
        <v>0</v>
      </c>
      <c r="O37" s="65">
        <f t="shared" si="17"/>
        <v>0</v>
      </c>
      <c r="P37" s="66">
        <f t="shared" si="10"/>
        <v>0</v>
      </c>
      <c r="Q37" s="66">
        <f t="shared" si="11"/>
        <v>0</v>
      </c>
      <c r="R37" s="67">
        <f t="shared" si="12"/>
        <v>0</v>
      </c>
      <c r="T37" s="68" t="str">
        <f>IFERROR(VLOOKUP(A37,VLOOKUPS!$A$3:$D$31,2,0),"Ander")</f>
        <v>Ander</v>
      </c>
      <c r="U37" s="69">
        <f t="shared" si="13"/>
        <v>0</v>
      </c>
      <c r="V37" s="69">
        <f t="shared" si="14"/>
        <v>0</v>
      </c>
    </row>
    <row r="38" spans="1:22" x14ac:dyDescent="0.25">
      <c r="A38" s="7"/>
      <c r="B38" s="8"/>
      <c r="C38" s="9"/>
      <c r="D38" s="44">
        <f>+L18*B38*C38</f>
        <v>0</v>
      </c>
      <c r="E38" s="10"/>
      <c r="F38" s="45">
        <f t="shared" si="15"/>
        <v>0</v>
      </c>
      <c r="G38" s="480"/>
      <c r="H38" s="11"/>
      <c r="I38" s="46">
        <f t="shared" si="7"/>
        <v>0</v>
      </c>
      <c r="J38" s="45">
        <f t="shared" si="8"/>
        <v>0</v>
      </c>
      <c r="K38" s="45">
        <f t="shared" si="9"/>
        <v>0</v>
      </c>
      <c r="L38" s="483"/>
      <c r="N38" s="64">
        <f t="shared" si="16"/>
        <v>0</v>
      </c>
      <c r="O38" s="65">
        <f t="shared" si="17"/>
        <v>0</v>
      </c>
      <c r="P38" s="66">
        <f t="shared" si="10"/>
        <v>0</v>
      </c>
      <c r="Q38" s="66">
        <f t="shared" si="11"/>
        <v>0</v>
      </c>
      <c r="R38" s="67">
        <f t="shared" si="12"/>
        <v>0</v>
      </c>
      <c r="T38" s="68" t="str">
        <f>IFERROR(VLOOKUP(A38,VLOOKUPS!$A$3:$D$31,2,0),"Ander")</f>
        <v>Ander</v>
      </c>
      <c r="U38" s="69">
        <f t="shared" si="13"/>
        <v>0</v>
      </c>
      <c r="V38" s="69">
        <f t="shared" si="14"/>
        <v>0</v>
      </c>
    </row>
    <row r="39" spans="1:22" x14ac:dyDescent="0.25">
      <c r="A39" s="7"/>
      <c r="B39" s="8"/>
      <c r="C39" s="9"/>
      <c r="D39" s="44">
        <f>+L18*B39*C39</f>
        <v>0</v>
      </c>
      <c r="E39" s="10"/>
      <c r="F39" s="45">
        <f t="shared" si="15"/>
        <v>0</v>
      </c>
      <c r="G39" s="480"/>
      <c r="H39" s="11"/>
      <c r="I39" s="46">
        <f t="shared" si="7"/>
        <v>0</v>
      </c>
      <c r="J39" s="45">
        <f t="shared" si="8"/>
        <v>0</v>
      </c>
      <c r="K39" s="45">
        <f t="shared" si="9"/>
        <v>0</v>
      </c>
      <c r="L39" s="483"/>
      <c r="N39" s="64">
        <f t="shared" si="16"/>
        <v>0</v>
      </c>
      <c r="O39" s="65">
        <f t="shared" si="17"/>
        <v>0</v>
      </c>
      <c r="P39" s="66">
        <f t="shared" si="10"/>
        <v>0</v>
      </c>
      <c r="Q39" s="66">
        <f t="shared" si="11"/>
        <v>0</v>
      </c>
      <c r="R39" s="67">
        <f t="shared" si="12"/>
        <v>0</v>
      </c>
      <c r="T39" s="68" t="str">
        <f>IFERROR(VLOOKUP(A39,VLOOKUPS!$A$3:$D$31,2,0),"Ander")</f>
        <v>Ander</v>
      </c>
      <c r="U39" s="69">
        <f t="shared" si="13"/>
        <v>0</v>
      </c>
      <c r="V39" s="69">
        <f t="shared" si="14"/>
        <v>0</v>
      </c>
    </row>
    <row r="40" spans="1:22" ht="15.75" thickBot="1" x14ac:dyDescent="0.3">
      <c r="A40" s="12"/>
      <c r="B40" s="13"/>
      <c r="C40" s="14"/>
      <c r="D40" s="47">
        <f>+L18*B40*C40</f>
        <v>0</v>
      </c>
      <c r="E40" s="15"/>
      <c r="F40" s="48">
        <f t="shared" si="15"/>
        <v>0</v>
      </c>
      <c r="G40" s="481"/>
      <c r="H40" s="16"/>
      <c r="I40" s="49">
        <f t="shared" si="7"/>
        <v>0</v>
      </c>
      <c r="J40" s="48">
        <f t="shared" si="8"/>
        <v>0</v>
      </c>
      <c r="K40" s="48">
        <f t="shared" si="9"/>
        <v>0</v>
      </c>
      <c r="L40" s="484"/>
      <c r="N40" s="64">
        <f t="shared" si="16"/>
        <v>0</v>
      </c>
      <c r="O40" s="65">
        <f t="shared" si="17"/>
        <v>0</v>
      </c>
      <c r="P40" s="66">
        <f t="shared" si="10"/>
        <v>0</v>
      </c>
      <c r="Q40" s="66">
        <f t="shared" si="11"/>
        <v>0</v>
      </c>
      <c r="R40" s="67">
        <f t="shared" si="12"/>
        <v>0</v>
      </c>
      <c r="T40" s="68" t="str">
        <f>IFERROR(VLOOKUP(A40,VLOOKUPS!$A$3:$D$31,2,0),"Ander")</f>
        <v>Ander</v>
      </c>
      <c r="U40" s="69">
        <f t="shared" si="13"/>
        <v>0</v>
      </c>
      <c r="V40" s="69">
        <f t="shared" si="14"/>
        <v>0</v>
      </c>
    </row>
    <row r="41" spans="1:22" ht="15.75" thickBot="1" x14ac:dyDescent="0.3">
      <c r="N41" s="64"/>
      <c r="O41" s="65"/>
      <c r="P41" s="66"/>
      <c r="Q41" s="66"/>
      <c r="R41" s="67"/>
      <c r="U41" s="70">
        <f>SUM(U33:U40)</f>
        <v>0</v>
      </c>
      <c r="V41" s="70">
        <f>SUM(V33:V40)</f>
        <v>2760</v>
      </c>
    </row>
    <row r="42" spans="1:22" ht="18.75" thickTop="1" thickBot="1" x14ac:dyDescent="0.3">
      <c r="A42" s="485" t="s">
        <v>102</v>
      </c>
      <c r="B42" s="486"/>
      <c r="C42" s="486"/>
      <c r="D42" s="486"/>
      <c r="E42" s="486"/>
      <c r="F42" s="486"/>
      <c r="G42" s="486"/>
      <c r="H42" s="486"/>
      <c r="I42" s="486"/>
      <c r="J42" s="486"/>
      <c r="K42" s="486"/>
      <c r="L42" s="487"/>
      <c r="N42" s="64"/>
      <c r="O42" s="65"/>
      <c r="P42" s="66"/>
      <c r="Q42" s="66"/>
      <c r="R42" s="67"/>
      <c r="U42" s="69"/>
      <c r="V42" s="69"/>
    </row>
    <row r="43" spans="1:22" ht="43.5" thickBot="1" x14ac:dyDescent="0.3">
      <c r="A43" s="35" t="s">
        <v>1</v>
      </c>
      <c r="B43" s="36" t="s">
        <v>62</v>
      </c>
      <c r="C43" s="37" t="s">
        <v>2</v>
      </c>
      <c r="D43" s="38" t="s">
        <v>89</v>
      </c>
      <c r="E43" s="37" t="s">
        <v>61</v>
      </c>
      <c r="F43" s="38" t="s">
        <v>90</v>
      </c>
      <c r="G43" s="39" t="s">
        <v>60</v>
      </c>
      <c r="H43" s="37" t="s">
        <v>59</v>
      </c>
      <c r="I43" s="90" t="s">
        <v>56</v>
      </c>
      <c r="J43" s="38" t="s">
        <v>57</v>
      </c>
      <c r="K43" s="38" t="s">
        <v>58</v>
      </c>
      <c r="L43" s="40" t="s">
        <v>0</v>
      </c>
      <c r="N43" s="64"/>
      <c r="O43" s="65"/>
      <c r="P43" s="66"/>
      <c r="Q43" s="66"/>
      <c r="R43" s="67"/>
      <c r="U43" s="69"/>
      <c r="V43" s="69"/>
    </row>
    <row r="44" spans="1:22" x14ac:dyDescent="0.25">
      <c r="A44" s="2" t="s">
        <v>1</v>
      </c>
      <c r="B44" s="3">
        <v>1.7</v>
      </c>
      <c r="C44" s="4">
        <v>1</v>
      </c>
      <c r="D44" s="41">
        <f t="shared" ref="D44:D51" si="18">+$L$18*B44*C44</f>
        <v>17</v>
      </c>
      <c r="E44" s="5">
        <v>78</v>
      </c>
      <c r="F44" s="42">
        <f>+B44*C44*E44</f>
        <v>132.6</v>
      </c>
      <c r="G44" s="479">
        <f>SUM(F44:F51)</f>
        <v>337</v>
      </c>
      <c r="H44" s="6">
        <v>20</v>
      </c>
      <c r="I44" s="43">
        <f t="shared" ref="I44:I51" si="19">+IFERROR(ROUNDUP(D44/H44,0),0)</f>
        <v>1</v>
      </c>
      <c r="J44" s="42">
        <f>+E44*H44</f>
        <v>1560</v>
      </c>
      <c r="K44" s="42">
        <f>+I44*J44</f>
        <v>1560</v>
      </c>
      <c r="L44" s="482">
        <f>SUM(K44:K51)</f>
        <v>4080</v>
      </c>
      <c r="N44" s="64">
        <f t="shared" si="16"/>
        <v>11.764705882352942</v>
      </c>
      <c r="O44" s="65">
        <f t="shared" si="17"/>
        <v>10</v>
      </c>
      <c r="P44" s="66">
        <f t="shared" ref="P44:P51" si="20">+IFERROR(K44/N44,0)</f>
        <v>132.6</v>
      </c>
      <c r="Q44" s="66">
        <f t="shared" ref="Q44:Q51" si="21">+IFERROR(K44/O44,0)</f>
        <v>156</v>
      </c>
      <c r="R44" s="67">
        <f t="shared" ref="R44:R51" si="22">+B44*C44*E44</f>
        <v>132.6</v>
      </c>
      <c r="T44" s="68" t="str">
        <f>IFERROR(VLOOKUP(A44,VLOOKUPS!$A$3:$D$31,2,0),"Ander")</f>
        <v>Ander</v>
      </c>
      <c r="U44" s="69">
        <f t="shared" ref="U44:U51" si="23">IF(T44="Syngenta",K44,0)</f>
        <v>0</v>
      </c>
      <c r="V44" s="69">
        <f t="shared" ref="V44:V51" si="24">IF(T44="Ander",K44,0)</f>
        <v>1560</v>
      </c>
    </row>
    <row r="45" spans="1:22" x14ac:dyDescent="0.25">
      <c r="A45" s="7" t="s">
        <v>1</v>
      </c>
      <c r="B45" s="8">
        <v>7.3</v>
      </c>
      <c r="C45" s="9">
        <f>+C44</f>
        <v>1</v>
      </c>
      <c r="D45" s="44">
        <f t="shared" si="18"/>
        <v>73</v>
      </c>
      <c r="E45" s="10">
        <v>28</v>
      </c>
      <c r="F45" s="45">
        <f t="shared" ref="F45:F51" si="25">+B45*C45*E45</f>
        <v>204.4</v>
      </c>
      <c r="G45" s="480"/>
      <c r="H45" s="11">
        <v>18</v>
      </c>
      <c r="I45" s="46">
        <f t="shared" si="19"/>
        <v>5</v>
      </c>
      <c r="J45" s="45">
        <f t="shared" ref="J45:J51" si="26">+E45*H45</f>
        <v>504</v>
      </c>
      <c r="K45" s="45">
        <f t="shared" ref="K45:K51" si="27">+I45*J45</f>
        <v>2520</v>
      </c>
      <c r="L45" s="483"/>
      <c r="N45" s="64">
        <f t="shared" si="16"/>
        <v>12.328767123287671</v>
      </c>
      <c r="O45" s="65">
        <f t="shared" si="17"/>
        <v>10</v>
      </c>
      <c r="P45" s="66">
        <f t="shared" si="20"/>
        <v>204.4</v>
      </c>
      <c r="Q45" s="66">
        <f t="shared" si="21"/>
        <v>252</v>
      </c>
      <c r="R45" s="67">
        <f t="shared" si="22"/>
        <v>204.4</v>
      </c>
      <c r="T45" s="68" t="str">
        <f>IFERROR(VLOOKUP(A45,VLOOKUPS!$A$3:$D$31,2,0),"Ander")</f>
        <v>Ander</v>
      </c>
      <c r="U45" s="69">
        <f t="shared" si="23"/>
        <v>0</v>
      </c>
      <c r="V45" s="69">
        <f t="shared" si="24"/>
        <v>2520</v>
      </c>
    </row>
    <row r="46" spans="1:22" x14ac:dyDescent="0.25">
      <c r="A46" s="7"/>
      <c r="B46" s="8"/>
      <c r="C46" s="9"/>
      <c r="D46" s="44">
        <f t="shared" si="18"/>
        <v>0</v>
      </c>
      <c r="E46" s="10"/>
      <c r="F46" s="45">
        <f t="shared" si="25"/>
        <v>0</v>
      </c>
      <c r="G46" s="480"/>
      <c r="H46" s="11"/>
      <c r="I46" s="46">
        <f t="shared" si="19"/>
        <v>0</v>
      </c>
      <c r="J46" s="45">
        <f t="shared" si="26"/>
        <v>0</v>
      </c>
      <c r="K46" s="45">
        <f t="shared" si="27"/>
        <v>0</v>
      </c>
      <c r="L46" s="483"/>
      <c r="N46" s="64">
        <f t="shared" si="16"/>
        <v>0</v>
      </c>
      <c r="O46" s="65">
        <f t="shared" si="17"/>
        <v>0</v>
      </c>
      <c r="P46" s="66">
        <f t="shared" si="20"/>
        <v>0</v>
      </c>
      <c r="Q46" s="66">
        <f t="shared" si="21"/>
        <v>0</v>
      </c>
      <c r="R46" s="67">
        <f t="shared" si="22"/>
        <v>0</v>
      </c>
      <c r="T46" s="68" t="str">
        <f>IFERROR(VLOOKUP(A46,VLOOKUPS!$A$3:$D$31,2,0),"Ander")</f>
        <v>Ander</v>
      </c>
      <c r="U46" s="69">
        <f t="shared" si="23"/>
        <v>0</v>
      </c>
      <c r="V46" s="69">
        <f t="shared" si="24"/>
        <v>0</v>
      </c>
    </row>
    <row r="47" spans="1:22" x14ac:dyDescent="0.25">
      <c r="A47" s="7"/>
      <c r="B47" s="8"/>
      <c r="C47" s="9"/>
      <c r="D47" s="44">
        <f t="shared" si="18"/>
        <v>0</v>
      </c>
      <c r="E47" s="10"/>
      <c r="F47" s="45">
        <f t="shared" si="25"/>
        <v>0</v>
      </c>
      <c r="G47" s="480"/>
      <c r="H47" s="11"/>
      <c r="I47" s="46">
        <f t="shared" si="19"/>
        <v>0</v>
      </c>
      <c r="J47" s="45">
        <f t="shared" si="26"/>
        <v>0</v>
      </c>
      <c r="K47" s="45">
        <f t="shared" si="27"/>
        <v>0</v>
      </c>
      <c r="L47" s="483"/>
      <c r="N47" s="64"/>
      <c r="O47" s="65"/>
      <c r="P47" s="66"/>
      <c r="Q47" s="66"/>
      <c r="R47" s="67"/>
      <c r="T47" s="68" t="str">
        <f>IFERROR(VLOOKUP(A47,VLOOKUPS!$A$3:$D$31,2,0),"Ander")</f>
        <v>Ander</v>
      </c>
      <c r="U47" s="69">
        <f t="shared" si="23"/>
        <v>0</v>
      </c>
      <c r="V47" s="69">
        <f t="shared" si="24"/>
        <v>0</v>
      </c>
    </row>
    <row r="48" spans="1:22" x14ac:dyDescent="0.25">
      <c r="A48" s="7"/>
      <c r="B48" s="8"/>
      <c r="C48" s="9"/>
      <c r="D48" s="44">
        <f t="shared" si="18"/>
        <v>0</v>
      </c>
      <c r="E48" s="10"/>
      <c r="F48" s="45">
        <f t="shared" si="25"/>
        <v>0</v>
      </c>
      <c r="G48" s="480"/>
      <c r="H48" s="11"/>
      <c r="I48" s="46">
        <f t="shared" si="19"/>
        <v>0</v>
      </c>
      <c r="J48" s="45">
        <f t="shared" si="26"/>
        <v>0</v>
      </c>
      <c r="K48" s="45">
        <f t="shared" si="27"/>
        <v>0</v>
      </c>
      <c r="L48" s="483"/>
      <c r="N48" s="64"/>
      <c r="O48" s="65"/>
      <c r="P48" s="66"/>
      <c r="Q48" s="66"/>
      <c r="R48" s="67"/>
      <c r="T48" s="68" t="str">
        <f>IFERROR(VLOOKUP(A48,VLOOKUPS!$A$3:$D$31,2,0),"Ander")</f>
        <v>Ander</v>
      </c>
      <c r="U48" s="69">
        <f t="shared" si="23"/>
        <v>0</v>
      </c>
      <c r="V48" s="69">
        <f t="shared" si="24"/>
        <v>0</v>
      </c>
    </row>
    <row r="49" spans="1:22" x14ac:dyDescent="0.25">
      <c r="A49" s="7"/>
      <c r="B49" s="8"/>
      <c r="C49" s="9"/>
      <c r="D49" s="44">
        <f t="shared" si="18"/>
        <v>0</v>
      </c>
      <c r="E49" s="10"/>
      <c r="F49" s="45">
        <f t="shared" si="25"/>
        <v>0</v>
      </c>
      <c r="G49" s="480"/>
      <c r="H49" s="11"/>
      <c r="I49" s="46">
        <f t="shared" si="19"/>
        <v>0</v>
      </c>
      <c r="J49" s="45">
        <f t="shared" si="26"/>
        <v>0</v>
      </c>
      <c r="K49" s="45">
        <f t="shared" si="27"/>
        <v>0</v>
      </c>
      <c r="L49" s="483"/>
      <c r="N49" s="64">
        <f t="shared" si="16"/>
        <v>0</v>
      </c>
      <c r="O49" s="65">
        <f t="shared" si="17"/>
        <v>0</v>
      </c>
      <c r="P49" s="66">
        <f t="shared" si="20"/>
        <v>0</v>
      </c>
      <c r="Q49" s="66">
        <f t="shared" si="21"/>
        <v>0</v>
      </c>
      <c r="R49" s="67">
        <f t="shared" si="22"/>
        <v>0</v>
      </c>
      <c r="T49" s="68" t="str">
        <f>IFERROR(VLOOKUP(A49,VLOOKUPS!$A$3:$D$31,2,0),"Ander")</f>
        <v>Ander</v>
      </c>
      <c r="U49" s="69">
        <f t="shared" si="23"/>
        <v>0</v>
      </c>
      <c r="V49" s="69">
        <f t="shared" si="24"/>
        <v>0</v>
      </c>
    </row>
    <row r="50" spans="1:22" x14ac:dyDescent="0.25">
      <c r="A50" s="7"/>
      <c r="B50" s="8"/>
      <c r="C50" s="9"/>
      <c r="D50" s="44">
        <f t="shared" si="18"/>
        <v>0</v>
      </c>
      <c r="E50" s="10"/>
      <c r="F50" s="45">
        <f t="shared" si="25"/>
        <v>0</v>
      </c>
      <c r="G50" s="480"/>
      <c r="H50" s="11"/>
      <c r="I50" s="46">
        <f t="shared" si="19"/>
        <v>0</v>
      </c>
      <c r="J50" s="45">
        <f t="shared" si="26"/>
        <v>0</v>
      </c>
      <c r="K50" s="45">
        <f t="shared" si="27"/>
        <v>0</v>
      </c>
      <c r="L50" s="483"/>
      <c r="N50" s="64">
        <f t="shared" si="16"/>
        <v>0</v>
      </c>
      <c r="O50" s="65">
        <f t="shared" si="17"/>
        <v>0</v>
      </c>
      <c r="P50" s="66">
        <f t="shared" si="20"/>
        <v>0</v>
      </c>
      <c r="Q50" s="66">
        <f t="shared" si="21"/>
        <v>0</v>
      </c>
      <c r="R50" s="67">
        <f t="shared" si="22"/>
        <v>0</v>
      </c>
      <c r="T50" s="68" t="str">
        <f>IFERROR(VLOOKUP(A50,VLOOKUPS!$A$3:$D$31,2,0),"Ander")</f>
        <v>Ander</v>
      </c>
      <c r="U50" s="69">
        <f t="shared" si="23"/>
        <v>0</v>
      </c>
      <c r="V50" s="69">
        <f t="shared" si="24"/>
        <v>0</v>
      </c>
    </row>
    <row r="51" spans="1:22" ht="15.75" thickBot="1" x14ac:dyDescent="0.3">
      <c r="A51" s="12"/>
      <c r="B51" s="13"/>
      <c r="C51" s="14"/>
      <c r="D51" s="47">
        <f t="shared" si="18"/>
        <v>0</v>
      </c>
      <c r="E51" s="15"/>
      <c r="F51" s="48">
        <f t="shared" si="25"/>
        <v>0</v>
      </c>
      <c r="G51" s="481"/>
      <c r="H51" s="16"/>
      <c r="I51" s="49">
        <f t="shared" si="19"/>
        <v>0</v>
      </c>
      <c r="J51" s="48">
        <f t="shared" si="26"/>
        <v>0</v>
      </c>
      <c r="K51" s="48">
        <f t="shared" si="27"/>
        <v>0</v>
      </c>
      <c r="L51" s="484"/>
      <c r="N51" s="64">
        <f t="shared" si="16"/>
        <v>0</v>
      </c>
      <c r="O51" s="65">
        <f t="shared" si="17"/>
        <v>0</v>
      </c>
      <c r="P51" s="66">
        <f t="shared" si="20"/>
        <v>0</v>
      </c>
      <c r="Q51" s="66">
        <f t="shared" si="21"/>
        <v>0</v>
      </c>
      <c r="R51" s="67">
        <f t="shared" si="22"/>
        <v>0</v>
      </c>
      <c r="T51" s="68" t="str">
        <f>IFERROR(VLOOKUP(A51,VLOOKUPS!$A$3:$D$31,2,0),"Ander")</f>
        <v>Ander</v>
      </c>
      <c r="U51" s="69">
        <f t="shared" si="23"/>
        <v>0</v>
      </c>
      <c r="V51" s="69">
        <f t="shared" si="24"/>
        <v>0</v>
      </c>
    </row>
    <row r="52" spans="1:22" ht="15.75" thickBot="1" x14ac:dyDescent="0.3">
      <c r="N52" s="64"/>
      <c r="O52" s="65"/>
      <c r="P52" s="66"/>
      <c r="Q52" s="66"/>
      <c r="R52" s="67"/>
      <c r="U52" s="70">
        <f>SUM(U44:U51)</f>
        <v>0</v>
      </c>
      <c r="V52" s="70">
        <f>SUM(V44:V51)</f>
        <v>4080</v>
      </c>
    </row>
    <row r="53" spans="1:22" ht="18.75" thickTop="1" thickBot="1" x14ac:dyDescent="0.3">
      <c r="A53" s="485" t="s">
        <v>64</v>
      </c>
      <c r="B53" s="486"/>
      <c r="C53" s="486"/>
      <c r="D53" s="486"/>
      <c r="E53" s="486"/>
      <c r="F53" s="486"/>
      <c r="G53" s="486"/>
      <c r="H53" s="486"/>
      <c r="I53" s="486"/>
      <c r="J53" s="486"/>
      <c r="K53" s="486"/>
      <c r="L53" s="487"/>
      <c r="N53" s="64"/>
      <c r="O53" s="65"/>
      <c r="P53" s="66"/>
      <c r="Q53" s="66"/>
      <c r="R53" s="67"/>
      <c r="U53" s="69"/>
      <c r="V53" s="69"/>
    </row>
    <row r="54" spans="1:22" ht="43.5" thickBot="1" x14ac:dyDescent="0.3">
      <c r="A54" s="35" t="s">
        <v>1</v>
      </c>
      <c r="B54" s="36" t="s">
        <v>62</v>
      </c>
      <c r="C54" s="37" t="s">
        <v>2</v>
      </c>
      <c r="D54" s="38" t="s">
        <v>89</v>
      </c>
      <c r="E54" s="37" t="s">
        <v>61</v>
      </c>
      <c r="F54" s="38" t="s">
        <v>90</v>
      </c>
      <c r="G54" s="39" t="s">
        <v>60</v>
      </c>
      <c r="H54" s="37" t="s">
        <v>59</v>
      </c>
      <c r="I54" s="90" t="s">
        <v>56</v>
      </c>
      <c r="J54" s="38" t="s">
        <v>57</v>
      </c>
      <c r="K54" s="38" t="s">
        <v>58</v>
      </c>
      <c r="L54" s="40" t="s">
        <v>0</v>
      </c>
      <c r="N54" s="64"/>
      <c r="O54" s="65"/>
      <c r="P54" s="66"/>
      <c r="Q54" s="66"/>
      <c r="R54" s="67"/>
      <c r="U54" s="69"/>
      <c r="V54" s="69"/>
    </row>
    <row r="55" spans="1:22" x14ac:dyDescent="0.25">
      <c r="A55" s="2" t="s">
        <v>1</v>
      </c>
      <c r="B55" s="3">
        <v>2</v>
      </c>
      <c r="C55" s="4">
        <v>1</v>
      </c>
      <c r="D55" s="41">
        <f>+L18*B55*C55</f>
        <v>20</v>
      </c>
      <c r="E55" s="5">
        <v>69</v>
      </c>
      <c r="F55" s="42">
        <f>+B55*C55*E55</f>
        <v>138</v>
      </c>
      <c r="G55" s="479">
        <f>SUM(F55:F64)</f>
        <v>313.20000000000005</v>
      </c>
      <c r="H55" s="6">
        <v>20</v>
      </c>
      <c r="I55" s="43">
        <f t="shared" ref="I55:I64" si="28">+IFERROR(ROUNDUP(D55/H55,0),0)</f>
        <v>1</v>
      </c>
      <c r="J55" s="42">
        <f>+E55*H55</f>
        <v>1380</v>
      </c>
      <c r="K55" s="42">
        <f>+I55*J55</f>
        <v>1380</v>
      </c>
      <c r="L55" s="482">
        <f>SUM(K55:K64)</f>
        <v>5540</v>
      </c>
      <c r="N55" s="64">
        <f t="shared" si="16"/>
        <v>10</v>
      </c>
      <c r="O55" s="65">
        <f t="shared" si="17"/>
        <v>10</v>
      </c>
      <c r="P55" s="66">
        <f t="shared" ref="P55:P64" si="29">+IFERROR(K55/N55,0)</f>
        <v>138</v>
      </c>
      <c r="Q55" s="66">
        <f t="shared" ref="Q55:Q64" si="30">+IFERROR(K55/O55,0)</f>
        <v>138</v>
      </c>
      <c r="R55" s="67">
        <f t="shared" ref="R55:R64" si="31">+B55*C55*E55</f>
        <v>138</v>
      </c>
      <c r="T55" s="68" t="str">
        <f>IFERROR(VLOOKUP(A55,VLOOKUPS!$A$3:$D$31,2,0),"Ander")</f>
        <v>Ander</v>
      </c>
      <c r="U55" s="69">
        <f t="shared" ref="U55:U64" si="32">IF(T55="Syngenta",K55,0)</f>
        <v>0</v>
      </c>
      <c r="V55" s="69">
        <f t="shared" ref="V55:V64" si="33">IF(T55="Ander",K55,0)</f>
        <v>1380</v>
      </c>
    </row>
    <row r="56" spans="1:22" x14ac:dyDescent="0.25">
      <c r="A56" s="7" t="s">
        <v>1</v>
      </c>
      <c r="B56" s="8">
        <v>0.6</v>
      </c>
      <c r="C56" s="9">
        <f>+C55</f>
        <v>1</v>
      </c>
      <c r="D56" s="44">
        <f>+L18*B56*C56</f>
        <v>6</v>
      </c>
      <c r="E56" s="10">
        <v>148</v>
      </c>
      <c r="F56" s="45">
        <f t="shared" ref="F56:F64" si="34">+B56*C56*E56</f>
        <v>88.8</v>
      </c>
      <c r="G56" s="480"/>
      <c r="H56" s="11">
        <v>20</v>
      </c>
      <c r="I56" s="46">
        <f t="shared" si="28"/>
        <v>1</v>
      </c>
      <c r="J56" s="45">
        <f t="shared" ref="J56:J64" si="35">+E56*H56</f>
        <v>2960</v>
      </c>
      <c r="K56" s="45">
        <f t="shared" ref="K56:K64" si="36">+I56*J56</f>
        <v>2960</v>
      </c>
      <c r="L56" s="483"/>
      <c r="N56" s="64">
        <f t="shared" si="16"/>
        <v>33.333333333333336</v>
      </c>
      <c r="O56" s="65">
        <f t="shared" si="17"/>
        <v>10</v>
      </c>
      <c r="P56" s="66">
        <f t="shared" si="29"/>
        <v>88.8</v>
      </c>
      <c r="Q56" s="66">
        <f t="shared" si="30"/>
        <v>296</v>
      </c>
      <c r="R56" s="67">
        <f t="shared" si="31"/>
        <v>88.8</v>
      </c>
      <c r="T56" s="68" t="str">
        <f>IFERROR(VLOOKUP(A56,VLOOKUPS!$A$3:$D$31,2,0),"Ander")</f>
        <v>Ander</v>
      </c>
      <c r="U56" s="69">
        <f t="shared" si="32"/>
        <v>0</v>
      </c>
      <c r="V56" s="69">
        <f t="shared" si="33"/>
        <v>2960</v>
      </c>
    </row>
    <row r="57" spans="1:22" x14ac:dyDescent="0.25">
      <c r="A57" s="7" t="s">
        <v>1</v>
      </c>
      <c r="B57" s="8">
        <v>1.8</v>
      </c>
      <c r="C57" s="9">
        <v>1</v>
      </c>
      <c r="D57" s="44">
        <f>L18*B57*C57</f>
        <v>18</v>
      </c>
      <c r="E57" s="10">
        <v>48</v>
      </c>
      <c r="F57" s="45">
        <f t="shared" si="34"/>
        <v>86.4</v>
      </c>
      <c r="G57" s="480"/>
      <c r="H57" s="11">
        <v>25</v>
      </c>
      <c r="I57" s="46">
        <f t="shared" si="28"/>
        <v>1</v>
      </c>
      <c r="J57" s="45">
        <f t="shared" si="35"/>
        <v>1200</v>
      </c>
      <c r="K57" s="45">
        <f t="shared" si="36"/>
        <v>1200</v>
      </c>
      <c r="L57" s="483"/>
      <c r="N57" s="64">
        <f t="shared" si="16"/>
        <v>13.888888888888889</v>
      </c>
      <c r="O57" s="65">
        <f t="shared" si="17"/>
        <v>10</v>
      </c>
      <c r="P57" s="66">
        <f t="shared" si="29"/>
        <v>86.399999999999991</v>
      </c>
      <c r="Q57" s="66">
        <f t="shared" si="30"/>
        <v>120</v>
      </c>
      <c r="R57" s="67">
        <f t="shared" si="31"/>
        <v>86.4</v>
      </c>
      <c r="T57" s="68" t="str">
        <f>IFERROR(VLOOKUP(A57,VLOOKUPS!$A$3:$D$31,2,0),"Ander")</f>
        <v>Ander</v>
      </c>
      <c r="U57" s="69">
        <f t="shared" si="32"/>
        <v>0</v>
      </c>
      <c r="V57" s="69">
        <f t="shared" si="33"/>
        <v>1200</v>
      </c>
    </row>
    <row r="58" spans="1:22" x14ac:dyDescent="0.25">
      <c r="A58" s="7"/>
      <c r="B58" s="8"/>
      <c r="C58" s="9"/>
      <c r="D58" s="44">
        <f>L18*B58*C58</f>
        <v>0</v>
      </c>
      <c r="E58" s="10"/>
      <c r="F58" s="45">
        <f t="shared" si="34"/>
        <v>0</v>
      </c>
      <c r="G58" s="480"/>
      <c r="H58" s="11"/>
      <c r="I58" s="46">
        <f t="shared" si="28"/>
        <v>0</v>
      </c>
      <c r="J58" s="45">
        <f t="shared" si="35"/>
        <v>0</v>
      </c>
      <c r="K58" s="45">
        <f t="shared" si="36"/>
        <v>0</v>
      </c>
      <c r="L58" s="483"/>
      <c r="N58" s="64"/>
      <c r="O58" s="65"/>
      <c r="P58" s="66"/>
      <c r="Q58" s="66"/>
      <c r="R58" s="67"/>
      <c r="T58" s="68" t="str">
        <f>IFERROR(VLOOKUP(A58,VLOOKUPS!$A$3:$D$31,2,0),"Ander")</f>
        <v>Ander</v>
      </c>
      <c r="U58" s="69">
        <f t="shared" si="32"/>
        <v>0</v>
      </c>
      <c r="V58" s="69">
        <f t="shared" si="33"/>
        <v>0</v>
      </c>
    </row>
    <row r="59" spans="1:22" x14ac:dyDescent="0.25">
      <c r="A59" s="7"/>
      <c r="B59" s="8"/>
      <c r="C59" s="9"/>
      <c r="D59" s="44">
        <f>L18*B59*C59</f>
        <v>0</v>
      </c>
      <c r="E59" s="10"/>
      <c r="F59" s="45">
        <f t="shared" si="34"/>
        <v>0</v>
      </c>
      <c r="G59" s="480"/>
      <c r="H59" s="11"/>
      <c r="I59" s="46">
        <f t="shared" si="28"/>
        <v>0</v>
      </c>
      <c r="J59" s="45">
        <f t="shared" si="35"/>
        <v>0</v>
      </c>
      <c r="K59" s="45">
        <f t="shared" si="36"/>
        <v>0</v>
      </c>
      <c r="L59" s="483"/>
      <c r="N59" s="64"/>
      <c r="O59" s="65"/>
      <c r="P59" s="66"/>
      <c r="Q59" s="66"/>
      <c r="R59" s="67"/>
      <c r="T59" s="68" t="str">
        <f>IFERROR(VLOOKUP(A59,VLOOKUPS!$A$3:$D$31,2,0),"Ander")</f>
        <v>Ander</v>
      </c>
      <c r="U59" s="69">
        <f t="shared" si="32"/>
        <v>0</v>
      </c>
      <c r="V59" s="69">
        <f t="shared" si="33"/>
        <v>0</v>
      </c>
    </row>
    <row r="60" spans="1:22" x14ac:dyDescent="0.25">
      <c r="A60" s="7"/>
      <c r="B60" s="8"/>
      <c r="C60" s="9"/>
      <c r="D60" s="44">
        <f>L19*B60*C60</f>
        <v>0</v>
      </c>
      <c r="E60" s="10"/>
      <c r="F60" s="45">
        <f t="shared" si="34"/>
        <v>0</v>
      </c>
      <c r="G60" s="480"/>
      <c r="H60" s="11"/>
      <c r="I60" s="46">
        <f t="shared" si="28"/>
        <v>0</v>
      </c>
      <c r="J60" s="45">
        <f t="shared" si="35"/>
        <v>0</v>
      </c>
      <c r="K60" s="45">
        <f t="shared" si="36"/>
        <v>0</v>
      </c>
      <c r="L60" s="483"/>
      <c r="N60" s="64"/>
      <c r="O60" s="65"/>
      <c r="P60" s="66"/>
      <c r="Q60" s="66"/>
      <c r="R60" s="67"/>
      <c r="T60" s="68" t="str">
        <f>IFERROR(VLOOKUP(A60,VLOOKUPS!$A$3:$D$31,2,0),"Ander")</f>
        <v>Ander</v>
      </c>
      <c r="U60" s="69">
        <f t="shared" si="32"/>
        <v>0</v>
      </c>
      <c r="V60" s="69">
        <f t="shared" si="33"/>
        <v>0</v>
      </c>
    </row>
    <row r="61" spans="1:22" x14ac:dyDescent="0.25">
      <c r="A61" s="7"/>
      <c r="B61" s="8"/>
      <c r="C61" s="9"/>
      <c r="D61" s="44">
        <f>L20*B61*C61</f>
        <v>0</v>
      </c>
      <c r="E61" s="10"/>
      <c r="F61" s="45">
        <f t="shared" si="34"/>
        <v>0</v>
      </c>
      <c r="G61" s="480"/>
      <c r="H61" s="11"/>
      <c r="I61" s="46">
        <f t="shared" si="28"/>
        <v>0</v>
      </c>
      <c r="J61" s="45">
        <f t="shared" si="35"/>
        <v>0</v>
      </c>
      <c r="K61" s="45">
        <f t="shared" si="36"/>
        <v>0</v>
      </c>
      <c r="L61" s="483"/>
      <c r="N61" s="64"/>
      <c r="O61" s="65"/>
      <c r="P61" s="66"/>
      <c r="Q61" s="66"/>
      <c r="R61" s="67"/>
      <c r="T61" s="68" t="str">
        <f>IFERROR(VLOOKUP(A61,VLOOKUPS!$A$3:$D$31,2,0),"Ander")</f>
        <v>Ander</v>
      </c>
      <c r="U61" s="69">
        <f t="shared" si="32"/>
        <v>0</v>
      </c>
      <c r="V61" s="69">
        <f t="shared" si="33"/>
        <v>0</v>
      </c>
    </row>
    <row r="62" spans="1:22" x14ac:dyDescent="0.25">
      <c r="A62" s="7"/>
      <c r="B62" s="8"/>
      <c r="C62" s="9"/>
      <c r="D62" s="44">
        <f>L18*B62*C62</f>
        <v>0</v>
      </c>
      <c r="E62" s="10"/>
      <c r="F62" s="45">
        <f t="shared" si="34"/>
        <v>0</v>
      </c>
      <c r="G62" s="480"/>
      <c r="H62" s="11"/>
      <c r="I62" s="46">
        <f t="shared" si="28"/>
        <v>0</v>
      </c>
      <c r="J62" s="45">
        <f t="shared" si="35"/>
        <v>0</v>
      </c>
      <c r="K62" s="45">
        <f t="shared" si="36"/>
        <v>0</v>
      </c>
      <c r="L62" s="483"/>
      <c r="N62" s="64">
        <f t="shared" si="16"/>
        <v>0</v>
      </c>
      <c r="O62" s="65">
        <f t="shared" si="17"/>
        <v>0</v>
      </c>
      <c r="P62" s="66">
        <f t="shared" si="29"/>
        <v>0</v>
      </c>
      <c r="Q62" s="66">
        <f t="shared" si="30"/>
        <v>0</v>
      </c>
      <c r="R62" s="67">
        <f t="shared" si="31"/>
        <v>0</v>
      </c>
      <c r="T62" s="68" t="str">
        <f>IFERROR(VLOOKUP(A62,VLOOKUPS!$A$3:$D$31,2,0),"Ander")</f>
        <v>Ander</v>
      </c>
      <c r="U62" s="69">
        <f t="shared" si="32"/>
        <v>0</v>
      </c>
      <c r="V62" s="69">
        <f t="shared" si="33"/>
        <v>0</v>
      </c>
    </row>
    <row r="63" spans="1:22" x14ac:dyDescent="0.25">
      <c r="A63" s="7"/>
      <c r="B63" s="8"/>
      <c r="C63" s="9"/>
      <c r="D63" s="44">
        <f>L18*B63*C63</f>
        <v>0</v>
      </c>
      <c r="E63" s="10"/>
      <c r="F63" s="45">
        <f t="shared" si="34"/>
        <v>0</v>
      </c>
      <c r="G63" s="480"/>
      <c r="H63" s="11"/>
      <c r="I63" s="46">
        <f t="shared" si="28"/>
        <v>0</v>
      </c>
      <c r="J63" s="45">
        <f t="shared" si="35"/>
        <v>0</v>
      </c>
      <c r="K63" s="45">
        <f t="shared" si="36"/>
        <v>0</v>
      </c>
      <c r="L63" s="483"/>
      <c r="N63" s="64">
        <f t="shared" si="16"/>
        <v>0</v>
      </c>
      <c r="O63" s="65">
        <f t="shared" si="17"/>
        <v>0</v>
      </c>
      <c r="P63" s="66">
        <f t="shared" si="29"/>
        <v>0</v>
      </c>
      <c r="Q63" s="66">
        <f t="shared" si="30"/>
        <v>0</v>
      </c>
      <c r="R63" s="67">
        <f t="shared" si="31"/>
        <v>0</v>
      </c>
      <c r="T63" s="68" t="str">
        <f>IFERROR(VLOOKUP(A63,VLOOKUPS!$A$3:$D$31,2,0),"Ander")</f>
        <v>Ander</v>
      </c>
      <c r="U63" s="69">
        <f t="shared" si="32"/>
        <v>0</v>
      </c>
      <c r="V63" s="69">
        <f t="shared" si="33"/>
        <v>0</v>
      </c>
    </row>
    <row r="64" spans="1:22" ht="15.75" thickBot="1" x14ac:dyDescent="0.3">
      <c r="A64" s="12"/>
      <c r="B64" s="13"/>
      <c r="C64" s="14"/>
      <c r="D64" s="47">
        <f>L18*B64*C64</f>
        <v>0</v>
      </c>
      <c r="E64" s="15"/>
      <c r="F64" s="48">
        <f t="shared" si="34"/>
        <v>0</v>
      </c>
      <c r="G64" s="481"/>
      <c r="H64" s="16"/>
      <c r="I64" s="49">
        <f t="shared" si="28"/>
        <v>0</v>
      </c>
      <c r="J64" s="48">
        <f t="shared" si="35"/>
        <v>0</v>
      </c>
      <c r="K64" s="48">
        <f t="shared" si="36"/>
        <v>0</v>
      </c>
      <c r="L64" s="484"/>
      <c r="N64" s="64">
        <f t="shared" si="16"/>
        <v>0</v>
      </c>
      <c r="O64" s="65">
        <f t="shared" si="17"/>
        <v>0</v>
      </c>
      <c r="P64" s="66">
        <f t="shared" si="29"/>
        <v>0</v>
      </c>
      <c r="Q64" s="66">
        <f t="shared" si="30"/>
        <v>0</v>
      </c>
      <c r="R64" s="67">
        <f t="shared" si="31"/>
        <v>0</v>
      </c>
      <c r="T64" s="68" t="str">
        <f>IFERROR(VLOOKUP(A64,VLOOKUPS!$A$3:$D$31,2,0),"Ander")</f>
        <v>Ander</v>
      </c>
      <c r="U64" s="69">
        <f t="shared" si="32"/>
        <v>0</v>
      </c>
      <c r="V64" s="69">
        <f t="shared" si="33"/>
        <v>0</v>
      </c>
    </row>
    <row r="65" spans="1:22" ht="15.75" thickBot="1" x14ac:dyDescent="0.3">
      <c r="N65" s="64"/>
      <c r="O65" s="65"/>
      <c r="P65" s="66"/>
      <c r="Q65" s="66"/>
      <c r="R65" s="67"/>
      <c r="U65" s="70">
        <f>SUM(U55:U64)</f>
        <v>0</v>
      </c>
      <c r="V65" s="70">
        <f>SUM(V55:V64)</f>
        <v>5540</v>
      </c>
    </row>
    <row r="66" spans="1:22" ht="18.75" thickTop="1" thickBot="1" x14ac:dyDescent="0.35">
      <c r="A66" s="488" t="s">
        <v>67</v>
      </c>
      <c r="B66" s="489"/>
      <c r="C66" s="489"/>
      <c r="D66" s="489"/>
      <c r="E66" s="489"/>
      <c r="F66" s="489"/>
      <c r="G66" s="489"/>
      <c r="H66" s="489"/>
      <c r="I66" s="489"/>
      <c r="J66" s="489"/>
      <c r="K66" s="489"/>
      <c r="L66" s="490"/>
      <c r="N66" s="64"/>
      <c r="O66" s="65"/>
      <c r="P66" s="66"/>
      <c r="Q66" s="66"/>
      <c r="R66" s="67"/>
      <c r="U66" s="69"/>
      <c r="V66" s="69"/>
    </row>
    <row r="67" spans="1:22" ht="43.5" thickBot="1" x14ac:dyDescent="0.3">
      <c r="A67" s="35" t="s">
        <v>1</v>
      </c>
      <c r="B67" s="36" t="s">
        <v>62</v>
      </c>
      <c r="C67" s="37" t="s">
        <v>2</v>
      </c>
      <c r="D67" s="38" t="s">
        <v>89</v>
      </c>
      <c r="E67" s="37" t="s">
        <v>61</v>
      </c>
      <c r="F67" s="38" t="s">
        <v>90</v>
      </c>
      <c r="G67" s="39" t="s">
        <v>60</v>
      </c>
      <c r="H67" s="37" t="s">
        <v>59</v>
      </c>
      <c r="I67" s="90" t="s">
        <v>56</v>
      </c>
      <c r="J67" s="38" t="s">
        <v>57</v>
      </c>
      <c r="K67" s="38" t="s">
        <v>58</v>
      </c>
      <c r="L67" s="40" t="s">
        <v>0</v>
      </c>
      <c r="N67" s="64"/>
      <c r="O67" s="65"/>
      <c r="P67" s="66"/>
      <c r="Q67" s="66"/>
      <c r="R67" s="67"/>
      <c r="U67" s="69"/>
      <c r="V67" s="69"/>
    </row>
    <row r="68" spans="1:22" x14ac:dyDescent="0.25">
      <c r="A68" s="2" t="s">
        <v>1</v>
      </c>
      <c r="B68" s="3">
        <v>0.5</v>
      </c>
      <c r="C68" s="4">
        <v>1</v>
      </c>
      <c r="D68" s="41">
        <f>+L18*B68*C68</f>
        <v>5</v>
      </c>
      <c r="E68" s="5">
        <v>250</v>
      </c>
      <c r="F68" s="42">
        <f>+B68*C68*E68</f>
        <v>125</v>
      </c>
      <c r="G68" s="479">
        <f>SUM(F68:F71)</f>
        <v>125</v>
      </c>
      <c r="H68" s="6">
        <v>5</v>
      </c>
      <c r="I68" s="43">
        <f>+IFERROR(ROUNDUP(D68/H68,0),0)</f>
        <v>1</v>
      </c>
      <c r="J68" s="42">
        <f>+E68*H68</f>
        <v>1250</v>
      </c>
      <c r="K68" s="42">
        <f>+I68*J68</f>
        <v>1250</v>
      </c>
      <c r="L68" s="482">
        <f>SUM(K68:K71)</f>
        <v>1250</v>
      </c>
      <c r="N68" s="64">
        <f t="shared" si="16"/>
        <v>10</v>
      </c>
      <c r="O68" s="65">
        <f t="shared" si="17"/>
        <v>10</v>
      </c>
      <c r="P68" s="66">
        <f>+IFERROR(K68/N68,0)</f>
        <v>125</v>
      </c>
      <c r="Q68" s="66">
        <f>+IFERROR(K68/O68,0)</f>
        <v>125</v>
      </c>
      <c r="R68" s="67">
        <f>+B68*C68*E68</f>
        <v>125</v>
      </c>
      <c r="T68" s="68" t="str">
        <f>IFERROR(VLOOKUP(A68,VLOOKUPS!$A$3:$D$31,2,0),"Ander")</f>
        <v>Ander</v>
      </c>
      <c r="U68" s="69">
        <f>IF(T68="Syngenta",K68,0)</f>
        <v>0</v>
      </c>
      <c r="V68" s="69">
        <f>IF(T68="Ander",K68,0)</f>
        <v>1250</v>
      </c>
    </row>
    <row r="69" spans="1:22" x14ac:dyDescent="0.25">
      <c r="A69" s="7"/>
      <c r="B69" s="8"/>
      <c r="C69" s="9"/>
      <c r="D69" s="44">
        <f>+L18*B69*C69</f>
        <v>0</v>
      </c>
      <c r="E69" s="10"/>
      <c r="F69" s="45">
        <f>+B69*C69*E69</f>
        <v>0</v>
      </c>
      <c r="G69" s="480"/>
      <c r="H69" s="11"/>
      <c r="I69" s="46">
        <f>+IFERROR(ROUNDUP(D69/H69,0),0)</f>
        <v>0</v>
      </c>
      <c r="J69" s="45">
        <f>+E69*H69</f>
        <v>0</v>
      </c>
      <c r="K69" s="45">
        <f>+I69*J69</f>
        <v>0</v>
      </c>
      <c r="L69" s="483"/>
      <c r="N69" s="64">
        <f t="shared" si="16"/>
        <v>0</v>
      </c>
      <c r="O69" s="65">
        <f t="shared" si="17"/>
        <v>0</v>
      </c>
      <c r="P69" s="66">
        <f>+IFERROR(K69/N69,0)</f>
        <v>0</v>
      </c>
      <c r="Q69" s="66">
        <f>+IFERROR(K69/O69,0)</f>
        <v>0</v>
      </c>
      <c r="R69" s="67">
        <f>+B69*C69*E69</f>
        <v>0</v>
      </c>
      <c r="T69" s="68" t="str">
        <f>IFERROR(VLOOKUP(A69,VLOOKUPS!$A$3:$D$31,2,0),"Ander")</f>
        <v>Ander</v>
      </c>
      <c r="U69" s="69">
        <f>IF(T69="Syngenta",K69,0)</f>
        <v>0</v>
      </c>
      <c r="V69" s="69">
        <f>IF(T69="Ander",K69,0)</f>
        <v>0</v>
      </c>
    </row>
    <row r="70" spans="1:22" x14ac:dyDescent="0.25">
      <c r="A70" s="7"/>
      <c r="B70" s="8"/>
      <c r="C70" s="9"/>
      <c r="D70" s="44">
        <f>L18*B70*C70</f>
        <v>0</v>
      </c>
      <c r="E70" s="10"/>
      <c r="F70" s="45">
        <f>+B70*C70*E70</f>
        <v>0</v>
      </c>
      <c r="G70" s="480"/>
      <c r="H70" s="11"/>
      <c r="I70" s="46">
        <f>+IFERROR(ROUNDUP(D70/H70,0),0)</f>
        <v>0</v>
      </c>
      <c r="J70" s="45">
        <f>+E70*H70</f>
        <v>0</v>
      </c>
      <c r="K70" s="45">
        <f>+I70*J70</f>
        <v>0</v>
      </c>
      <c r="L70" s="483"/>
      <c r="N70" s="64">
        <f t="shared" si="16"/>
        <v>0</v>
      </c>
      <c r="O70" s="65">
        <f t="shared" si="17"/>
        <v>0</v>
      </c>
      <c r="P70" s="66">
        <f>+IFERROR(K70/N70,0)</f>
        <v>0</v>
      </c>
      <c r="Q70" s="66">
        <f>+IFERROR(K70/O70,0)</f>
        <v>0</v>
      </c>
      <c r="R70" s="67">
        <f>+B70*C70*E70</f>
        <v>0</v>
      </c>
      <c r="T70" s="68" t="str">
        <f>IFERROR(VLOOKUP(A70,VLOOKUPS!$A$3:$D$31,2,0),"Ander")</f>
        <v>Ander</v>
      </c>
      <c r="U70" s="69">
        <f>IF(T70="Syngenta",K70,0)</f>
        <v>0</v>
      </c>
      <c r="V70" s="69">
        <f>IF(T70="Ander",K70,0)</f>
        <v>0</v>
      </c>
    </row>
    <row r="71" spans="1:22" ht="15.75" thickBot="1" x14ac:dyDescent="0.3">
      <c r="A71" s="12"/>
      <c r="B71" s="13"/>
      <c r="C71" s="14"/>
      <c r="D71" s="47">
        <f>+L18*B71*C71</f>
        <v>0</v>
      </c>
      <c r="E71" s="15"/>
      <c r="F71" s="48">
        <f>+B71*C71*E71</f>
        <v>0</v>
      </c>
      <c r="G71" s="481"/>
      <c r="H71" s="16"/>
      <c r="I71" s="49">
        <f>+IFERROR(ROUNDUP(D71/H71,0),0)</f>
        <v>0</v>
      </c>
      <c r="J71" s="48">
        <f>+E71*H71</f>
        <v>0</v>
      </c>
      <c r="K71" s="48">
        <f>+I71*J71</f>
        <v>0</v>
      </c>
      <c r="L71" s="484"/>
      <c r="N71" s="64">
        <f t="shared" si="16"/>
        <v>0</v>
      </c>
      <c r="O71" s="65">
        <f t="shared" si="17"/>
        <v>0</v>
      </c>
      <c r="P71" s="66">
        <f>+IFERROR(K71/N71,0)</f>
        <v>0</v>
      </c>
      <c r="Q71" s="66">
        <f>+IFERROR(K71/O71,0)</f>
        <v>0</v>
      </c>
      <c r="R71" s="67">
        <f>+B71*C71*E71</f>
        <v>0</v>
      </c>
      <c r="T71" s="68" t="str">
        <f>IFERROR(VLOOKUP(A71,VLOOKUPS!$A$3:$D$31,2,0),"Ander")</f>
        <v>Ander</v>
      </c>
      <c r="U71" s="69">
        <f>IF(T71="Syngenta",K71,0)</f>
        <v>0</v>
      </c>
      <c r="V71" s="69">
        <f>IF(T71="Ander",K71,0)</f>
        <v>0</v>
      </c>
    </row>
    <row r="72" spans="1:22" ht="15.75" thickBot="1" x14ac:dyDescent="0.3">
      <c r="U72" s="70">
        <f>SUM(U68:U71)</f>
        <v>0</v>
      </c>
      <c r="V72" s="70">
        <f>SUM(V68:V71)</f>
        <v>1250</v>
      </c>
    </row>
    <row r="73" spans="1:22" ht="15.75" thickTop="1" x14ac:dyDescent="0.25">
      <c r="U73" s="71"/>
      <c r="V73" s="71"/>
    </row>
    <row r="74" spans="1:22" ht="15" customHeight="1" thickBot="1" x14ac:dyDescent="0.3">
      <c r="B74" s="473" t="s">
        <v>87</v>
      </c>
      <c r="C74" s="474"/>
      <c r="D74" s="474"/>
      <c r="E74" s="474"/>
      <c r="F74" s="474"/>
      <c r="G74" s="474"/>
      <c r="H74" s="474"/>
      <c r="I74" s="474"/>
      <c r="J74" s="474"/>
      <c r="K74" s="475"/>
    </row>
    <row r="75" spans="1:22" ht="15.75" thickBot="1" x14ac:dyDescent="0.3">
      <c r="B75" s="476"/>
      <c r="C75" s="477"/>
      <c r="D75" s="477"/>
      <c r="E75" s="477"/>
      <c r="F75" s="477"/>
      <c r="G75" s="477"/>
      <c r="H75" s="477"/>
      <c r="I75" s="477"/>
      <c r="J75" s="477"/>
      <c r="K75" s="478"/>
      <c r="T75" s="72" t="s">
        <v>76</v>
      </c>
      <c r="U75" s="92">
        <f>U72+U65+U52+U41+U30</f>
        <v>0</v>
      </c>
      <c r="V75" s="93">
        <f>V72+V65+V52+V41+V30</f>
        <v>22130</v>
      </c>
    </row>
    <row r="76" spans="1:22" x14ac:dyDescent="0.25">
      <c r="B76" s="34"/>
      <c r="C76" s="98"/>
      <c r="D76" s="98"/>
      <c r="E76" s="98"/>
      <c r="F76" s="98"/>
      <c r="T76" s="25" t="s">
        <v>77</v>
      </c>
      <c r="U76" s="73">
        <f>V75+U75-L14</f>
        <v>0</v>
      </c>
    </row>
    <row r="77" spans="1:22" x14ac:dyDescent="0.25">
      <c r="B77" s="34"/>
      <c r="C77" s="98"/>
      <c r="D77" s="98"/>
      <c r="E77" s="98"/>
      <c r="F77" s="98"/>
    </row>
    <row r="78" spans="1:22" x14ac:dyDescent="0.25">
      <c r="B78" s="34"/>
      <c r="C78" s="98"/>
      <c r="D78" s="98"/>
      <c r="E78" s="98"/>
      <c r="F78" s="98"/>
    </row>
  </sheetData>
  <sheetProtection selectLockedCells="1"/>
  <mergeCells count="48">
    <mergeCell ref="A8:C8"/>
    <mergeCell ref="F8:H8"/>
    <mergeCell ref="J8:L8"/>
    <mergeCell ref="B9:C9"/>
    <mergeCell ref="G9:H9"/>
    <mergeCell ref="J9:K9"/>
    <mergeCell ref="B10:C10"/>
    <mergeCell ref="G10:H10"/>
    <mergeCell ref="J10:K10"/>
    <mergeCell ref="B11:C11"/>
    <mergeCell ref="G11:H11"/>
    <mergeCell ref="J11:K11"/>
    <mergeCell ref="B12:C12"/>
    <mergeCell ref="G12:H12"/>
    <mergeCell ref="J12:K12"/>
    <mergeCell ref="B13:C13"/>
    <mergeCell ref="G13:H13"/>
    <mergeCell ref="J13:K13"/>
    <mergeCell ref="B14:C14"/>
    <mergeCell ref="G14:H14"/>
    <mergeCell ref="J14:K14"/>
    <mergeCell ref="B15:C15"/>
    <mergeCell ref="G15:H15"/>
    <mergeCell ref="J15:K15"/>
    <mergeCell ref="A31:L31"/>
    <mergeCell ref="B16:C16"/>
    <mergeCell ref="G16:H16"/>
    <mergeCell ref="J16:K16"/>
    <mergeCell ref="B18:C18"/>
    <mergeCell ref="G18:H18"/>
    <mergeCell ref="J18:K18"/>
    <mergeCell ref="A20:L20"/>
    <mergeCell ref="G21:H22"/>
    <mergeCell ref="I21:I22"/>
    <mergeCell ref="G24:G29"/>
    <mergeCell ref="L24:L29"/>
    <mergeCell ref="B74:K75"/>
    <mergeCell ref="G33:G40"/>
    <mergeCell ref="L33:L40"/>
    <mergeCell ref="A42:L42"/>
    <mergeCell ref="G44:G51"/>
    <mergeCell ref="L44:L51"/>
    <mergeCell ref="A53:L53"/>
    <mergeCell ref="G55:G64"/>
    <mergeCell ref="L55:L64"/>
    <mergeCell ref="A66:L66"/>
    <mergeCell ref="G68:G71"/>
    <mergeCell ref="L68:L71"/>
  </mergeCells>
  <dataValidations count="1">
    <dataValidation allowBlank="1" showInputMessage="1" sqref="A24:A29 A33:A40 A44:A51 A55:A64 A68:A71"/>
  </dataValidations>
  <printOptions horizontalCentered="1" verticalCentered="1"/>
  <pageMargins left="0.26" right="0.28999999999999998" top="0.19" bottom="0.18" header="0" footer="0"/>
  <pageSetup paperSize="9" scale="6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B62"/>
  <sheetViews>
    <sheetView topLeftCell="A40" zoomScaleNormal="100" workbookViewId="0">
      <selection activeCell="J24" sqref="J24"/>
    </sheetView>
  </sheetViews>
  <sheetFormatPr defaultRowHeight="15" x14ac:dyDescent="0.25"/>
  <cols>
    <col min="1" max="1" width="23.85546875" style="25" bestFit="1" customWidth="1"/>
    <col min="2" max="2" width="9.140625" style="25" customWidth="1"/>
    <col min="3" max="3" width="10.85546875" style="25" customWidth="1"/>
    <col min="4" max="4" width="13.42578125" style="25" bestFit="1" customWidth="1"/>
    <col min="5" max="5" width="11.5703125" style="25" bestFit="1" customWidth="1"/>
    <col min="6" max="6" width="11.5703125" style="25" customWidth="1"/>
    <col min="7" max="7" width="12.5703125" style="25" bestFit="1" customWidth="1"/>
    <col min="8" max="8" width="12.42578125" style="25" customWidth="1"/>
    <col min="9" max="9" width="14.85546875" style="25" customWidth="1"/>
    <col min="10" max="12" width="9.140625" style="25"/>
    <col min="15" max="15" width="11.7109375" style="25" bestFit="1" customWidth="1"/>
    <col min="16" max="26" width="9.140625" style="25"/>
    <col min="27" max="27" width="17.85546875" style="25" bestFit="1" customWidth="1"/>
    <col min="28" max="28" width="4.5703125" style="25" bestFit="1" customWidth="1"/>
    <col min="29" max="16384" width="9.140625" style="25"/>
  </cols>
  <sheetData>
    <row r="1" spans="1:9" s="59" customFormat="1" ht="15" customHeight="1" x14ac:dyDescent="0.25"/>
    <row r="5" spans="1:9" x14ac:dyDescent="0.25">
      <c r="C5" s="74"/>
    </row>
    <row r="6" spans="1:9" x14ac:dyDescent="0.25">
      <c r="C6" s="74"/>
    </row>
    <row r="7" spans="1:9" x14ac:dyDescent="0.25">
      <c r="A7" s="539" t="s">
        <v>136</v>
      </c>
      <c r="B7" s="539"/>
      <c r="C7" s="539"/>
      <c r="D7" s="539"/>
      <c r="E7" s="539"/>
      <c r="F7" s="539"/>
      <c r="G7" s="539"/>
      <c r="H7" s="539"/>
      <c r="I7" s="539"/>
    </row>
    <row r="8" spans="1:9" x14ac:dyDescent="0.25">
      <c r="A8" s="539"/>
      <c r="B8" s="539"/>
      <c r="C8" s="539"/>
      <c r="D8" s="539"/>
      <c r="E8" s="539"/>
      <c r="F8" s="539"/>
      <c r="G8" s="539"/>
      <c r="H8" s="539"/>
      <c r="I8" s="539"/>
    </row>
    <row r="9" spans="1:9" ht="15.75" thickBot="1" x14ac:dyDescent="0.3"/>
    <row r="10" spans="1:9" ht="15.75" thickBot="1" x14ac:dyDescent="0.3">
      <c r="A10" s="504" t="s">
        <v>39</v>
      </c>
      <c r="B10" s="505"/>
      <c r="C10" s="520"/>
      <c r="G10" s="521" t="s">
        <v>48</v>
      </c>
      <c r="H10" s="522"/>
      <c r="I10" s="523"/>
    </row>
    <row r="11" spans="1:9" x14ac:dyDescent="0.25">
      <c r="A11" s="26" t="s">
        <v>40</v>
      </c>
      <c r="B11" s="524" t="e">
        <f>+#REF!</f>
        <v>#REF!</v>
      </c>
      <c r="C11" s="525"/>
      <c r="G11" s="26" t="s">
        <v>79</v>
      </c>
      <c r="H11" s="526" t="e">
        <f>+#REF!</f>
        <v>#REF!</v>
      </c>
      <c r="I11" s="527"/>
    </row>
    <row r="12" spans="1:9" x14ac:dyDescent="0.25">
      <c r="A12" s="27" t="s">
        <v>47</v>
      </c>
      <c r="B12" s="512" t="e">
        <f>+#REF!</f>
        <v>#REF!</v>
      </c>
      <c r="C12" s="513"/>
      <c r="G12" s="27" t="s">
        <v>80</v>
      </c>
      <c r="H12" s="537" t="e">
        <f>+#REF!</f>
        <v>#REF!</v>
      </c>
      <c r="I12" s="538"/>
    </row>
    <row r="13" spans="1:9" x14ac:dyDescent="0.25">
      <c r="A13" s="28"/>
      <c r="B13" s="512" t="e">
        <f>+#REF!</f>
        <v>#REF!</v>
      </c>
      <c r="C13" s="513"/>
      <c r="G13" s="27" t="s">
        <v>81</v>
      </c>
      <c r="H13" s="537" t="e">
        <f>+#REF!</f>
        <v>#REF!</v>
      </c>
      <c r="I13" s="538"/>
    </row>
    <row r="14" spans="1:9" x14ac:dyDescent="0.25">
      <c r="A14" s="27" t="s">
        <v>45</v>
      </c>
      <c r="B14" s="512" t="e">
        <f>+#REF!</f>
        <v>#REF!</v>
      </c>
      <c r="C14" s="513"/>
      <c r="G14" s="27" t="s">
        <v>82</v>
      </c>
      <c r="H14" s="537" t="e">
        <f>+#REF!</f>
        <v>#REF!</v>
      </c>
      <c r="I14" s="538"/>
    </row>
    <row r="15" spans="1:9" x14ac:dyDescent="0.25">
      <c r="A15" s="27" t="s">
        <v>41</v>
      </c>
      <c r="B15" s="512" t="e">
        <f>+#REF!</f>
        <v>#REF!</v>
      </c>
      <c r="C15" s="513"/>
      <c r="G15" s="27" t="s">
        <v>83</v>
      </c>
      <c r="H15" s="537" t="e">
        <f>+#REF!</f>
        <v>#REF!</v>
      </c>
      <c r="I15" s="538"/>
    </row>
    <row r="16" spans="1:9" x14ac:dyDescent="0.25">
      <c r="A16" s="27" t="s">
        <v>42</v>
      </c>
      <c r="B16" s="512" t="e">
        <f>+#REF!</f>
        <v>#REF!</v>
      </c>
      <c r="C16" s="513"/>
      <c r="G16" s="27" t="s">
        <v>84</v>
      </c>
      <c r="H16" s="537" t="e">
        <f>+#REF!</f>
        <v>#REF!</v>
      </c>
      <c r="I16" s="538"/>
    </row>
    <row r="17" spans="1:28" x14ac:dyDescent="0.25">
      <c r="A17" s="27" t="s">
        <v>43</v>
      </c>
      <c r="B17" s="512" t="e">
        <f>+#REF!</f>
        <v>#REF!</v>
      </c>
      <c r="C17" s="513"/>
      <c r="G17" s="27" t="s">
        <v>85</v>
      </c>
      <c r="H17" s="537" t="e">
        <f>+#REF!</f>
        <v>#REF!</v>
      </c>
      <c r="I17" s="538"/>
    </row>
    <row r="18" spans="1:28" ht="15.75" thickBot="1" x14ac:dyDescent="0.3">
      <c r="A18" s="29" t="s">
        <v>44</v>
      </c>
      <c r="B18" s="494" t="e">
        <f>+#REF!</f>
        <v>#REF!</v>
      </c>
      <c r="C18" s="495"/>
      <c r="G18" s="29" t="s">
        <v>86</v>
      </c>
      <c r="H18" s="532" t="e">
        <f>+#REF!</f>
        <v>#REF!</v>
      </c>
      <c r="I18" s="533"/>
    </row>
    <row r="19" spans="1:28" ht="15.75" thickBot="1" x14ac:dyDescent="0.3">
      <c r="E19" s="30"/>
      <c r="G19" s="31"/>
      <c r="H19" s="31"/>
      <c r="I19" s="32"/>
    </row>
    <row r="20" spans="1:28" ht="15.75" thickBot="1" x14ac:dyDescent="0.3">
      <c r="A20" s="33" t="s">
        <v>101</v>
      </c>
      <c r="B20" s="502" t="e">
        <f>+#REF!</f>
        <v>#REF!</v>
      </c>
      <c r="C20" s="503"/>
      <c r="E20" s="30"/>
      <c r="G20" s="33" t="s">
        <v>69</v>
      </c>
      <c r="H20" s="502" t="e">
        <f>+#REF!</f>
        <v>#REF!</v>
      </c>
      <c r="I20" s="503"/>
    </row>
    <row r="21" spans="1:28" s="75" customFormat="1" x14ac:dyDescent="0.25">
      <c r="A21" s="88"/>
      <c r="B21" s="96"/>
      <c r="C21" s="96"/>
      <c r="E21" s="89"/>
      <c r="F21" s="88"/>
      <c r="G21" s="116"/>
      <c r="H21" s="116"/>
      <c r="I21" s="97"/>
    </row>
    <row r="22" spans="1:28" s="75" customFormat="1" ht="15.75" thickBot="1" x14ac:dyDescent="0.3">
      <c r="A22" s="99"/>
      <c r="B22" s="96"/>
      <c r="C22" s="96"/>
      <c r="E22" s="89"/>
      <c r="F22" s="88"/>
      <c r="G22" s="116"/>
      <c r="H22" s="116"/>
      <c r="I22" s="97"/>
    </row>
    <row r="23" spans="1:28" s="75" customFormat="1" ht="30.75" thickBot="1" x14ac:dyDescent="0.3">
      <c r="A23" s="110" t="s">
        <v>117</v>
      </c>
      <c r="B23" s="126" t="s">
        <v>123</v>
      </c>
      <c r="C23" s="127" t="s">
        <v>124</v>
      </c>
      <c r="D23" s="107" t="s">
        <v>125</v>
      </c>
      <c r="E23" s="110" t="s">
        <v>127</v>
      </c>
      <c r="F23" s="106"/>
      <c r="G23" s="106"/>
      <c r="H23" s="106"/>
    </row>
    <row r="24" spans="1:28" s="75" customFormat="1" x14ac:dyDescent="0.25">
      <c r="A24" s="122"/>
      <c r="B24" s="128"/>
      <c r="C24" s="129"/>
      <c r="D24" s="108"/>
      <c r="E24" s="111"/>
      <c r="F24" s="88"/>
      <c r="G24" s="116"/>
      <c r="H24" s="116"/>
      <c r="AA24" s="150" t="str">
        <f>+A28</f>
        <v>Totaal mielies</v>
      </c>
      <c r="AB24" s="151" t="e">
        <f>+D28/$D$47</f>
        <v>#REF!</v>
      </c>
    </row>
    <row r="25" spans="1:28" s="75" customFormat="1" x14ac:dyDescent="0.25">
      <c r="A25" s="122" t="e">
        <f>+#REF!</f>
        <v>#REF!</v>
      </c>
      <c r="B25" s="130" t="e">
        <f>+#REF!</f>
        <v>#REF!</v>
      </c>
      <c r="C25" s="131" t="e">
        <f>+#REF!</f>
        <v>#REF!</v>
      </c>
      <c r="D25" s="132" t="e">
        <f>+#REF!</f>
        <v>#REF!</v>
      </c>
      <c r="E25" s="133" t="e">
        <f>+#REF!</f>
        <v>#REF!</v>
      </c>
      <c r="F25" s="102"/>
      <c r="G25" s="103"/>
      <c r="H25" s="103"/>
      <c r="O25" s="152"/>
      <c r="AA25" s="150" t="str">
        <f>+A33</f>
        <v>Totaal sojabone</v>
      </c>
      <c r="AB25" s="151" t="e">
        <f>+D33/$D$47</f>
        <v>#REF!</v>
      </c>
    </row>
    <row r="26" spans="1:28" s="75" customFormat="1" x14ac:dyDescent="0.25">
      <c r="A26" s="122" t="e">
        <f>+#REF!</f>
        <v>#REF!</v>
      </c>
      <c r="B26" s="130" t="e">
        <f>+#REF!</f>
        <v>#REF!</v>
      </c>
      <c r="C26" s="131" t="e">
        <f>+#REF!</f>
        <v>#REF!</v>
      </c>
      <c r="D26" s="132" t="e">
        <f>+#REF!</f>
        <v>#REF!</v>
      </c>
      <c r="E26" s="133" t="e">
        <f>+#REF!</f>
        <v>#REF!</v>
      </c>
      <c r="F26" s="102"/>
      <c r="G26" s="103"/>
      <c r="H26" s="103"/>
      <c r="AA26" s="150" t="str">
        <f>+A38</f>
        <v>Totaal sonneblom</v>
      </c>
      <c r="AB26" s="151" t="e">
        <f>+D38/$D$47</f>
        <v>#REF!</v>
      </c>
    </row>
    <row r="27" spans="1:28" s="75" customFormat="1" x14ac:dyDescent="0.25">
      <c r="A27" s="122" t="e">
        <f>+#REF!</f>
        <v>#REF!</v>
      </c>
      <c r="B27" s="130" t="e">
        <f>+#REF!</f>
        <v>#REF!</v>
      </c>
      <c r="C27" s="131" t="e">
        <f>+#REF!</f>
        <v>#REF!</v>
      </c>
      <c r="D27" s="132" t="e">
        <f>+#REF!</f>
        <v>#REF!</v>
      </c>
      <c r="E27" s="133" t="e">
        <f>+#REF!</f>
        <v>#REF!</v>
      </c>
      <c r="F27" s="102"/>
      <c r="G27" s="103"/>
      <c r="H27" s="103"/>
      <c r="AA27" s="150" t="str">
        <f>+A45</f>
        <v>Totaal ander</v>
      </c>
      <c r="AB27" s="151" t="e">
        <f>+D45/$D$47</f>
        <v>#REF!</v>
      </c>
    </row>
    <row r="28" spans="1:28" s="75" customFormat="1" ht="15.75" thickBot="1" x14ac:dyDescent="0.3">
      <c r="A28" s="123" t="s">
        <v>108</v>
      </c>
      <c r="B28" s="134" t="e">
        <f>SUM(B25:B27)</f>
        <v>#REF!</v>
      </c>
      <c r="C28" s="135">
        <f>+IFERROR((((C25*B25)+(C26*B26)+(C27*B27))/B28),0)</f>
        <v>0</v>
      </c>
      <c r="D28" s="136" t="e">
        <f>SUM(D25:D27)</f>
        <v>#REF!</v>
      </c>
      <c r="E28" s="137" t="e">
        <f>SUM(E25:E27)</f>
        <v>#REF!</v>
      </c>
      <c r="F28" s="102"/>
      <c r="G28" s="103"/>
      <c r="H28" s="103"/>
    </row>
    <row r="29" spans="1:28" s="75" customFormat="1" x14ac:dyDescent="0.25">
      <c r="A29" s="124"/>
      <c r="B29" s="130"/>
      <c r="C29" s="131"/>
      <c r="D29" s="132"/>
      <c r="E29" s="101"/>
      <c r="F29" s="102"/>
      <c r="G29" s="103"/>
      <c r="H29" s="103"/>
      <c r="I29" s="138"/>
    </row>
    <row r="30" spans="1:28" s="75" customFormat="1" x14ac:dyDescent="0.25">
      <c r="A30" s="122" t="str">
        <f>+'Sojas 1'!G5</f>
        <v>Sojabone 1</v>
      </c>
      <c r="B30" s="130">
        <f>+'Sojas 1'!L18</f>
        <v>0</v>
      </c>
      <c r="C30" s="131">
        <f>+'Sojas 1'!L16</f>
        <v>932.6733333333334</v>
      </c>
      <c r="D30" s="132">
        <f>+'Sojas 1'!L14</f>
        <v>8500</v>
      </c>
      <c r="E30" s="101"/>
      <c r="F30" s="102"/>
      <c r="G30" s="103"/>
      <c r="H30" s="103"/>
      <c r="I30" s="138"/>
    </row>
    <row r="31" spans="1:28" s="75" customFormat="1" x14ac:dyDescent="0.25">
      <c r="A31" s="122" t="str">
        <f>+'Sojas 2'!G5</f>
        <v>Sojabone 2</v>
      </c>
      <c r="B31" s="130">
        <f>+'Sojas 2'!L18</f>
        <v>0</v>
      </c>
      <c r="C31" s="131">
        <f>+'Sojas 2'!L16</f>
        <v>920.63333333333344</v>
      </c>
      <c r="D31" s="132">
        <f>+'Sojas 2'!L14</f>
        <v>8500</v>
      </c>
      <c r="E31" s="101"/>
      <c r="F31" s="102"/>
      <c r="G31" s="103"/>
      <c r="H31" s="103"/>
      <c r="I31" s="138"/>
    </row>
    <row r="32" spans="1:28" s="75" customFormat="1" x14ac:dyDescent="0.25">
      <c r="A32" s="122" t="str">
        <f>+'Sojas 3'!G5</f>
        <v>Sojabone 3</v>
      </c>
      <c r="B32" s="130">
        <f>+'Sojas 3'!L18</f>
        <v>0</v>
      </c>
      <c r="C32" s="131">
        <f>+'Sojas 3'!L16</f>
        <v>920.63333333333344</v>
      </c>
      <c r="D32" s="132">
        <f>+'Sojas 3'!L14</f>
        <v>8500</v>
      </c>
      <c r="E32" s="101"/>
      <c r="F32" s="102"/>
      <c r="G32" s="103"/>
      <c r="H32" s="103"/>
      <c r="I32" s="138"/>
    </row>
    <row r="33" spans="1:9" s="75" customFormat="1" x14ac:dyDescent="0.25">
      <c r="A33" s="125" t="s">
        <v>112</v>
      </c>
      <c r="B33" s="134">
        <f>SUM(B30:B32)</f>
        <v>0</v>
      </c>
      <c r="C33" s="135">
        <f>+IFERROR((((C30*B30)+(C31*B31)+(C32*B32))/B33),0)</f>
        <v>0</v>
      </c>
      <c r="D33" s="136">
        <f>SUM(D30:D32)</f>
        <v>25500</v>
      </c>
      <c r="E33" s="101"/>
      <c r="F33" s="102"/>
      <c r="G33" s="103"/>
      <c r="H33" s="103"/>
      <c r="I33" s="138"/>
    </row>
    <row r="34" spans="1:9" s="75" customFormat="1" x14ac:dyDescent="0.25">
      <c r="A34" s="122"/>
      <c r="B34" s="130"/>
      <c r="C34" s="131"/>
      <c r="D34" s="132"/>
      <c r="E34" s="101"/>
      <c r="F34" s="102"/>
      <c r="G34" s="103"/>
      <c r="H34" s="103"/>
      <c r="I34" s="138"/>
    </row>
    <row r="35" spans="1:9" s="75" customFormat="1" x14ac:dyDescent="0.25">
      <c r="A35" s="122" t="str">
        <f>+'Sonneblom 1'!G5</f>
        <v>Sonneblom 1</v>
      </c>
      <c r="B35" s="130">
        <f>+'Sonneblom 1'!L18</f>
        <v>50</v>
      </c>
      <c r="C35" s="131">
        <f>+'Sonneblom 1'!L16</f>
        <v>832.13333333333344</v>
      </c>
      <c r="D35" s="132">
        <f>+'Sonneblom 1'!L14</f>
        <v>52094</v>
      </c>
      <c r="E35" s="101"/>
      <c r="F35" s="102"/>
      <c r="G35" s="103"/>
      <c r="H35" s="103"/>
      <c r="I35" s="138"/>
    </row>
    <row r="36" spans="1:9" s="75" customFormat="1" x14ac:dyDescent="0.25">
      <c r="A36" s="122" t="str">
        <f>+'Sonneblom 2'!G5</f>
        <v>Sonneblom 2</v>
      </c>
      <c r="B36" s="130">
        <f>+'Sonneblom 2'!L18</f>
        <v>100</v>
      </c>
      <c r="C36" s="131">
        <f>+'Sonneblom 2'!L16</f>
        <v>832.13333333333344</v>
      </c>
      <c r="D36" s="132">
        <f>+'Sonneblom 2'!L14</f>
        <v>90664</v>
      </c>
      <c r="E36" s="101"/>
      <c r="F36" s="102"/>
      <c r="G36" s="103"/>
      <c r="H36" s="103"/>
      <c r="I36" s="138"/>
    </row>
    <row r="37" spans="1:9" s="75" customFormat="1" x14ac:dyDescent="0.25">
      <c r="A37" s="122" t="str">
        <f>+'Sonneblom 3'!G5</f>
        <v>Sonneblom 3</v>
      </c>
      <c r="B37" s="130">
        <f>+'Sonneblom 3'!L18</f>
        <v>70</v>
      </c>
      <c r="C37" s="131">
        <f>+'Sonneblom 3'!L16</f>
        <v>832.13333333333344</v>
      </c>
      <c r="D37" s="132">
        <f>+'Sonneblom 3'!L14</f>
        <v>69646</v>
      </c>
      <c r="E37" s="101"/>
      <c r="F37" s="102"/>
      <c r="G37" s="103"/>
      <c r="H37" s="103"/>
      <c r="I37" s="138"/>
    </row>
    <row r="38" spans="1:9" s="75" customFormat="1" x14ac:dyDescent="0.25">
      <c r="A38" s="123" t="s">
        <v>116</v>
      </c>
      <c r="B38" s="134">
        <f>SUM(B35:B37)</f>
        <v>220</v>
      </c>
      <c r="C38" s="135">
        <f>+IFERROR((((C35*B35)+(C36*B36)+(C37*B37))/B38),0)</f>
        <v>832.13333333333355</v>
      </c>
      <c r="D38" s="136">
        <f>SUM(D35:D37)</f>
        <v>212404</v>
      </c>
      <c r="E38" s="101"/>
      <c r="F38" s="102"/>
      <c r="G38" s="103"/>
      <c r="H38" s="103"/>
      <c r="I38" s="138"/>
    </row>
    <row r="39" spans="1:9" s="75" customFormat="1" x14ac:dyDescent="0.25">
      <c r="A39" s="124"/>
      <c r="B39" s="130"/>
      <c r="C39" s="131"/>
      <c r="D39" s="132"/>
      <c r="E39" s="101"/>
      <c r="F39" s="102"/>
      <c r="G39" s="103"/>
      <c r="H39" s="103"/>
      <c r="I39" s="138"/>
    </row>
    <row r="40" spans="1:9" s="75" customFormat="1" x14ac:dyDescent="0.25">
      <c r="A40" s="122" t="str">
        <f>+'Ander 1'!G5</f>
        <v>Ander 1</v>
      </c>
      <c r="B40" s="130">
        <f>+'Ander 1'!L18</f>
        <v>50</v>
      </c>
      <c r="C40" s="131">
        <f>+'Ander 1'!L16</f>
        <v>920.63333333333344</v>
      </c>
      <c r="D40" s="132">
        <f>+'Ander 1'!L14</f>
        <v>56574</v>
      </c>
      <c r="E40" s="101"/>
      <c r="F40" s="102"/>
      <c r="G40" s="103"/>
      <c r="H40" s="103"/>
      <c r="I40" s="138"/>
    </row>
    <row r="41" spans="1:9" s="75" customFormat="1" x14ac:dyDescent="0.25">
      <c r="A41" s="122" t="str">
        <f>+'Ander 2'!G5</f>
        <v>Ander 2</v>
      </c>
      <c r="B41" s="130">
        <f>+'Ander 2'!L18</f>
        <v>25</v>
      </c>
      <c r="C41" s="131">
        <f>+'Ander 2'!L16</f>
        <v>920.63333333333344</v>
      </c>
      <c r="D41" s="132">
        <f>+'Ander 2'!L14</f>
        <v>36154</v>
      </c>
      <c r="E41" s="101"/>
      <c r="F41" s="102"/>
      <c r="G41" s="103"/>
      <c r="H41" s="103"/>
      <c r="I41" s="138"/>
    </row>
    <row r="42" spans="1:9" s="75" customFormat="1" x14ac:dyDescent="0.25">
      <c r="A42" s="122" t="str">
        <f>+'Ander 3'!G5</f>
        <v>Ander 3</v>
      </c>
      <c r="B42" s="130">
        <f>+'Ander 3'!L18</f>
        <v>15</v>
      </c>
      <c r="C42" s="131">
        <f>+'Ander 3'!L16</f>
        <v>920.63333333333344</v>
      </c>
      <c r="D42" s="132">
        <f>+'Ander 3'!L14</f>
        <v>28748</v>
      </c>
      <c r="E42" s="101"/>
      <c r="F42" s="102"/>
      <c r="G42" s="103"/>
      <c r="H42" s="103"/>
      <c r="I42" s="138"/>
    </row>
    <row r="43" spans="1:9" s="75" customFormat="1" x14ac:dyDescent="0.25">
      <c r="A43" s="122" t="str">
        <f>+'Ander 4'!G5</f>
        <v>Ander 4</v>
      </c>
      <c r="B43" s="130">
        <f>+'Ander 4'!L18</f>
        <v>30</v>
      </c>
      <c r="C43" s="131">
        <f>+'Ander 4'!L16</f>
        <v>920.63333333333344</v>
      </c>
      <c r="D43" s="132">
        <f>+'Ander 4'!L14</f>
        <v>38582</v>
      </c>
      <c r="E43" s="101"/>
      <c r="F43" s="102"/>
      <c r="G43" s="103"/>
      <c r="H43" s="103"/>
      <c r="I43" s="138"/>
    </row>
    <row r="44" spans="1:9" s="75" customFormat="1" x14ac:dyDescent="0.25">
      <c r="A44" s="122" t="str">
        <f>+'Ander 5'!G5</f>
        <v>Ander 5</v>
      </c>
      <c r="B44" s="130">
        <f>+'Ander 5'!L18</f>
        <v>10</v>
      </c>
      <c r="C44" s="131">
        <f>+'Ander 5'!L16</f>
        <v>920.63333333333344</v>
      </c>
      <c r="D44" s="132">
        <f>+'Ander 5'!L14</f>
        <v>22130</v>
      </c>
      <c r="E44" s="101"/>
      <c r="F44" s="102"/>
      <c r="G44" s="103"/>
      <c r="H44" s="103"/>
      <c r="I44" s="138"/>
    </row>
    <row r="45" spans="1:9" s="75" customFormat="1" x14ac:dyDescent="0.25">
      <c r="A45" s="123" t="s">
        <v>75</v>
      </c>
      <c r="B45" s="134">
        <f>SUM(B40:B44)</f>
        <v>130</v>
      </c>
      <c r="C45" s="135">
        <f>+IFERROR((((C40*B40)+(C41*B41)+(C42*B42)+(B43*C43)+(B44*C44))/B45),0)</f>
        <v>920.63333333333333</v>
      </c>
      <c r="D45" s="136">
        <f>SUM(D40:D44)</f>
        <v>182188</v>
      </c>
      <c r="E45" s="101"/>
      <c r="F45" s="102"/>
      <c r="G45" s="103"/>
      <c r="H45" s="103"/>
      <c r="I45" s="138"/>
    </row>
    <row r="46" spans="1:9" s="75" customFormat="1" ht="15.75" thickBot="1" x14ac:dyDescent="0.3">
      <c r="A46" s="112"/>
      <c r="B46" s="130"/>
      <c r="C46" s="139"/>
      <c r="D46" s="109"/>
      <c r="E46" s="101"/>
      <c r="F46" s="102"/>
      <c r="G46" s="103"/>
      <c r="H46" s="103"/>
      <c r="I46" s="138"/>
    </row>
    <row r="47" spans="1:9" s="75" customFormat="1" ht="15.75" thickBot="1" x14ac:dyDescent="0.3">
      <c r="A47" s="33" t="s">
        <v>126</v>
      </c>
      <c r="B47" s="153" t="e">
        <f>+B45+B38+B33+B28</f>
        <v>#REF!</v>
      </c>
      <c r="C47" s="149">
        <f>+IFERROR((((C28*B28)+(C33*B33)+(C38*B38)+(B45*C45)))/B47,0)</f>
        <v>0</v>
      </c>
      <c r="D47" s="140" t="e">
        <f>+D45+D38+D33+D28</f>
        <v>#REF!</v>
      </c>
      <c r="E47" s="141"/>
      <c r="F47" s="102"/>
      <c r="G47" s="103"/>
      <c r="H47" s="103"/>
      <c r="I47" s="138"/>
    </row>
    <row r="48" spans="1:9" s="75" customFormat="1" x14ac:dyDescent="0.25">
      <c r="A48" s="88"/>
      <c r="B48" s="142"/>
      <c r="C48" s="103"/>
      <c r="D48" s="100"/>
      <c r="E48" s="101"/>
      <c r="F48" s="102"/>
      <c r="G48" s="103"/>
      <c r="H48" s="103"/>
      <c r="I48" s="138"/>
    </row>
    <row r="49" spans="1:28" s="75" customFormat="1" x14ac:dyDescent="0.25">
      <c r="B49" s="142"/>
      <c r="C49" s="103"/>
      <c r="D49" s="100"/>
      <c r="E49" s="101"/>
      <c r="F49" s="102"/>
      <c r="G49" s="103"/>
      <c r="H49" s="103"/>
      <c r="I49" s="138"/>
    </row>
    <row r="50" spans="1:28" s="75" customFormat="1" ht="15.75" thickBot="1" x14ac:dyDescent="0.3">
      <c r="F50" s="102"/>
      <c r="G50" s="103"/>
      <c r="H50" s="103"/>
      <c r="I50" s="138"/>
      <c r="AA50" s="150" t="str">
        <f>+C52</f>
        <v xml:space="preserve">Saadbehandeling   </v>
      </c>
      <c r="AB50" s="151" t="e">
        <f>+D52/$D$57</f>
        <v>#REF!</v>
      </c>
    </row>
    <row r="51" spans="1:28" s="75" customFormat="1" ht="15.75" thickBot="1" x14ac:dyDescent="0.3">
      <c r="B51" s="534" t="s">
        <v>135</v>
      </c>
      <c r="C51" s="535"/>
      <c r="D51" s="536"/>
      <c r="F51" s="102"/>
      <c r="G51" s="103"/>
      <c r="H51" s="103"/>
      <c r="I51" s="138"/>
      <c r="AA51" s="150" t="str">
        <f>+C53</f>
        <v xml:space="preserve">Voor plant   </v>
      </c>
      <c r="AB51" s="151" t="e">
        <f>+D53/$D$57</f>
        <v>#REF!</v>
      </c>
    </row>
    <row r="52" spans="1:28" s="75" customFormat="1" x14ac:dyDescent="0.25">
      <c r="B52" s="143"/>
      <c r="C52" s="113" t="s">
        <v>129</v>
      </c>
      <c r="D52" s="144" t="e">
        <f>+#REF!+#REF!+#REF!+'Sojas 1'!L9+'Sojas 2'!L9+'Sojas 3'!L9+'Sonneblom 1'!L9+'Sonneblom 2'!L9+'Sonneblom 3'!L9+'Ander 1'!L9+'Ander 2'!L9+'Ander 3'!L9+'Ander 4'!L9+'Ander 5'!L9</f>
        <v>#REF!</v>
      </c>
      <c r="F52" s="102"/>
      <c r="G52" s="103"/>
      <c r="H52" s="103"/>
      <c r="I52" s="138"/>
      <c r="AA52" s="150" t="str">
        <f>+C54</f>
        <v xml:space="preserve">Voor-opkoms   </v>
      </c>
      <c r="AB52" s="151" t="e">
        <f>+D54/$D$57</f>
        <v>#REF!</v>
      </c>
    </row>
    <row r="53" spans="1:28" s="75" customFormat="1" x14ac:dyDescent="0.25">
      <c r="B53" s="145"/>
      <c r="C53" s="114" t="s">
        <v>130</v>
      </c>
      <c r="D53" s="146" t="e">
        <f>+#REF!+#REF!+#REF!+'Sojas 1'!L10+'Sojas 2'!L10+'Sojas 3'!L10+'Sonneblom 1'!L10+'Sonneblom 2'!L10+'Sonneblom 3'!L10+'Ander 1'!L10+'Ander 2'!L10+'Ander 3'!L10+'Ander 4'!L10+'Ander 5'!L10</f>
        <v>#REF!</v>
      </c>
      <c r="F53" s="88"/>
      <c r="G53" s="116"/>
      <c r="H53" s="116"/>
      <c r="I53" s="97"/>
      <c r="AA53" s="150" t="str">
        <f>+C55</f>
        <v xml:space="preserve">Na-opkoms   </v>
      </c>
      <c r="AB53" s="151" t="e">
        <f>+D55/$D$57</f>
        <v>#REF!</v>
      </c>
    </row>
    <row r="54" spans="1:28" s="75" customFormat="1" x14ac:dyDescent="0.25">
      <c r="B54" s="147"/>
      <c r="C54" s="88" t="s">
        <v>131</v>
      </c>
      <c r="D54" s="133" t="e">
        <f>+#REF!+#REF!+#REF!+'Sojas 1'!L11+'Sojas 2'!L11+'Sojas 3'!L11+'Sonneblom 1'!L11+'Sonneblom 2'!L11+'Sonneblom 3'!L11+'Ander 1'!L11+'Ander 2'!L11+'Ander 3'!L11+'Ander 4'!L11+'Ander 5'!L11</f>
        <v>#REF!</v>
      </c>
      <c r="F54" s="88"/>
      <c r="G54" s="116"/>
      <c r="H54" s="116"/>
      <c r="I54" s="97"/>
      <c r="AA54" s="150" t="str">
        <f>+C56</f>
        <v xml:space="preserve">Ander   </v>
      </c>
      <c r="AB54" s="151" t="e">
        <f>+D56/$D$57</f>
        <v>#REF!</v>
      </c>
    </row>
    <row r="55" spans="1:28" s="75" customFormat="1" x14ac:dyDescent="0.25">
      <c r="B55" s="145"/>
      <c r="C55" s="114" t="s">
        <v>132</v>
      </c>
      <c r="D55" s="146" t="e">
        <f>+#REF!+#REF!+#REF!+'Sojas 1'!L12+'Sojas 2'!L12+'Sojas 3'!L12+'Sonneblom 1'!L12+'Sonneblom 2'!L12+'Sonneblom 3'!L12+'Ander 1'!L12+'Ander 2'!L12+'Ander 3'!L12+'Ander 4'!L12+'Ander 5'!L12</f>
        <v>#REF!</v>
      </c>
      <c r="E55" s="89"/>
      <c r="F55" s="88"/>
      <c r="G55" s="116"/>
      <c r="H55" s="116"/>
      <c r="I55" s="97"/>
    </row>
    <row r="56" spans="1:28" ht="15.75" thickBot="1" x14ac:dyDescent="0.3">
      <c r="B56" s="147"/>
      <c r="C56" s="88" t="s">
        <v>133</v>
      </c>
      <c r="D56" s="133" t="e">
        <f>+#REF!+#REF!+#REF!+'Sojas 1'!L13+'Sojas 2'!L13+'Sojas 3'!L13+'Sonneblom 1'!L13+'Sonneblom 2'!L13+'Sonneblom 3'!L13+'Ander 1'!L13+'Ander 2'!L13+'Ander 3'!L13+'Ander 4'!L13+'Ander 5'!L13</f>
        <v>#REF!</v>
      </c>
    </row>
    <row r="57" spans="1:28" ht="15.75" thickBot="1" x14ac:dyDescent="0.3">
      <c r="B57" s="148"/>
      <c r="C57" s="115" t="s">
        <v>134</v>
      </c>
      <c r="D57" s="149" t="e">
        <f>SUM(D52:D56)</f>
        <v>#REF!</v>
      </c>
    </row>
    <row r="58" spans="1:28" ht="15" customHeight="1" x14ac:dyDescent="0.25"/>
    <row r="60" spans="1:28" x14ac:dyDescent="0.25">
      <c r="B60" s="34"/>
      <c r="C60" s="98"/>
      <c r="D60" s="98"/>
      <c r="E60" s="98"/>
      <c r="F60" s="98"/>
    </row>
    <row r="61" spans="1:28" ht="15" customHeight="1" x14ac:dyDescent="0.25">
      <c r="A61" s="473" t="s">
        <v>87</v>
      </c>
      <c r="B61" s="474"/>
      <c r="C61" s="474"/>
      <c r="D61" s="474"/>
      <c r="E61" s="474"/>
      <c r="F61" s="474"/>
      <c r="G61" s="474"/>
      <c r="H61" s="474"/>
      <c r="I61" s="475"/>
    </row>
    <row r="62" spans="1:28" x14ac:dyDescent="0.25">
      <c r="A62" s="476"/>
      <c r="B62" s="477"/>
      <c r="C62" s="477"/>
      <c r="D62" s="477"/>
      <c r="E62" s="477"/>
      <c r="F62" s="477"/>
      <c r="G62" s="477"/>
      <c r="H62" s="477"/>
      <c r="I62" s="478"/>
    </row>
  </sheetData>
  <sheetProtection selectLockedCells="1"/>
  <mergeCells count="23">
    <mergeCell ref="A7:I8"/>
    <mergeCell ref="B12:C12"/>
    <mergeCell ref="H12:I12"/>
    <mergeCell ref="B13:C13"/>
    <mergeCell ref="H13:I13"/>
    <mergeCell ref="A10:C10"/>
    <mergeCell ref="G10:I10"/>
    <mergeCell ref="B11:C11"/>
    <mergeCell ref="H11:I11"/>
    <mergeCell ref="B16:C16"/>
    <mergeCell ref="H16:I16"/>
    <mergeCell ref="B17:C17"/>
    <mergeCell ref="H17:I17"/>
    <mergeCell ref="B14:C14"/>
    <mergeCell ref="H14:I14"/>
    <mergeCell ref="B15:C15"/>
    <mergeCell ref="H15:I15"/>
    <mergeCell ref="A61:I62"/>
    <mergeCell ref="B18:C18"/>
    <mergeCell ref="H18:I18"/>
    <mergeCell ref="B20:C20"/>
    <mergeCell ref="H20:I20"/>
    <mergeCell ref="B51:D51"/>
  </mergeCells>
  <printOptions horizontalCentered="1" verticalCentered="1"/>
  <pageMargins left="0.26" right="0.28999999999999998" top="0.19" bottom="0.18" header="0" footer="0"/>
  <pageSetup paperSize="9" scale="82"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3"/>
  <sheetViews>
    <sheetView topLeftCell="C1" workbookViewId="0">
      <selection activeCell="I34" sqref="I34"/>
    </sheetView>
  </sheetViews>
  <sheetFormatPr defaultRowHeight="15" x14ac:dyDescent="0.25"/>
  <cols>
    <col min="1" max="1" width="15.140625" style="34" bestFit="1" customWidth="1"/>
    <col min="2" max="2" width="21.140625" style="34" bestFit="1" customWidth="1"/>
    <col min="3" max="4" width="9.140625" style="34"/>
    <col min="5" max="5" width="15.140625" style="34" bestFit="1" customWidth="1"/>
    <col min="6" max="6" width="15.5703125" style="34" bestFit="1" customWidth="1"/>
    <col min="7" max="8" width="9.140625" style="34"/>
    <col min="9" max="9" width="15.140625" style="34" bestFit="1" customWidth="1"/>
    <col min="10" max="10" width="21.140625" style="34" bestFit="1" customWidth="1"/>
    <col min="11" max="12" width="9.140625" style="34"/>
    <col min="13" max="13" width="15.140625" style="34" bestFit="1" customWidth="1"/>
    <col min="14" max="14" width="21.42578125" style="34" customWidth="1"/>
    <col min="15" max="15" width="10.7109375" style="34" customWidth="1"/>
    <col min="16" max="16" width="9.140625" style="34"/>
    <col min="17" max="17" width="15.140625" style="34" bestFit="1" customWidth="1"/>
    <col min="18" max="18" width="21.140625" style="34" bestFit="1" customWidth="1"/>
    <col min="19" max="19" width="8.28515625" style="34" customWidth="1"/>
    <col min="20" max="16384" width="9.140625" style="34"/>
  </cols>
  <sheetData>
    <row r="1" spans="1:19" x14ac:dyDescent="0.25">
      <c r="A1" s="540" t="s">
        <v>64</v>
      </c>
      <c r="B1" s="540"/>
      <c r="C1" s="540"/>
      <c r="E1" s="540" t="s">
        <v>65</v>
      </c>
      <c r="F1" s="540"/>
      <c r="G1" s="540"/>
      <c r="I1" s="540" t="s">
        <v>66</v>
      </c>
      <c r="J1" s="540"/>
      <c r="K1" s="540"/>
      <c r="M1" s="540" t="s">
        <v>105</v>
      </c>
      <c r="N1" s="540"/>
      <c r="O1" s="540"/>
      <c r="Q1" s="540" t="s">
        <v>104</v>
      </c>
      <c r="R1" s="540"/>
      <c r="S1" s="540"/>
    </row>
    <row r="2" spans="1:19" x14ac:dyDescent="0.25">
      <c r="A2" s="83" t="s">
        <v>35</v>
      </c>
      <c r="B2" s="83" t="s">
        <v>54</v>
      </c>
      <c r="C2" s="83" t="s">
        <v>53</v>
      </c>
      <c r="D2" s="84"/>
      <c r="E2" s="83" t="s">
        <v>35</v>
      </c>
      <c r="F2" s="83" t="s">
        <v>54</v>
      </c>
      <c r="G2" s="83" t="s">
        <v>53</v>
      </c>
      <c r="H2" s="84"/>
      <c r="I2" s="83" t="s">
        <v>35</v>
      </c>
      <c r="J2" s="83" t="s">
        <v>54</v>
      </c>
      <c r="K2" s="83" t="s">
        <v>53</v>
      </c>
      <c r="M2" s="83" t="s">
        <v>35</v>
      </c>
      <c r="N2" s="83" t="s">
        <v>54</v>
      </c>
      <c r="O2" s="83" t="s">
        <v>53</v>
      </c>
      <c r="Q2" s="83" t="s">
        <v>35</v>
      </c>
      <c r="R2" s="83" t="s">
        <v>54</v>
      </c>
      <c r="S2" s="83" t="s">
        <v>53</v>
      </c>
    </row>
    <row r="3" spans="1:19" x14ac:dyDescent="0.25">
      <c r="A3" s="34" t="s">
        <v>49</v>
      </c>
      <c r="B3" s="34" t="s">
        <v>21</v>
      </c>
      <c r="C3" s="34" t="s">
        <v>30</v>
      </c>
      <c r="E3" s="34" t="s">
        <v>51</v>
      </c>
      <c r="F3" s="34" t="s">
        <v>4</v>
      </c>
      <c r="G3" s="34" t="s">
        <v>32</v>
      </c>
      <c r="I3" s="34" t="s">
        <v>51</v>
      </c>
      <c r="J3" s="34" t="s">
        <v>4</v>
      </c>
      <c r="K3" s="34" t="s">
        <v>32</v>
      </c>
      <c r="M3" s="34" t="s">
        <v>51</v>
      </c>
      <c r="N3" s="34" t="s">
        <v>4</v>
      </c>
      <c r="O3" s="34" t="s">
        <v>32</v>
      </c>
      <c r="Q3" s="34" t="s">
        <v>49</v>
      </c>
      <c r="R3" s="34" t="s">
        <v>21</v>
      </c>
      <c r="S3" s="34" t="s">
        <v>30</v>
      </c>
    </row>
    <row r="4" spans="1:19" x14ac:dyDescent="0.25">
      <c r="A4" s="34" t="s">
        <v>49</v>
      </c>
      <c r="B4" s="34" t="s">
        <v>3</v>
      </c>
      <c r="C4" s="34" t="s">
        <v>30</v>
      </c>
      <c r="E4" s="34" t="s">
        <v>52</v>
      </c>
      <c r="F4" s="34" t="s">
        <v>5</v>
      </c>
      <c r="G4" s="34" t="s">
        <v>32</v>
      </c>
      <c r="I4" s="34" t="s">
        <v>51</v>
      </c>
      <c r="J4" s="34" t="s">
        <v>10</v>
      </c>
      <c r="K4" s="34" t="s">
        <v>32</v>
      </c>
      <c r="M4" s="34" t="s">
        <v>52</v>
      </c>
      <c r="N4" s="34" t="s">
        <v>5</v>
      </c>
      <c r="O4" s="34" t="s">
        <v>32</v>
      </c>
      <c r="Q4" s="34" t="s">
        <v>49</v>
      </c>
      <c r="R4" s="34" t="s">
        <v>3</v>
      </c>
      <c r="S4" s="34" t="s">
        <v>30</v>
      </c>
    </row>
    <row r="5" spans="1:19" x14ac:dyDescent="0.25">
      <c r="A5" s="34" t="s">
        <v>49</v>
      </c>
      <c r="B5" s="34" t="s">
        <v>24</v>
      </c>
      <c r="C5" s="85" t="s">
        <v>30</v>
      </c>
      <c r="D5" s="86"/>
      <c r="E5" s="34" t="s">
        <v>52</v>
      </c>
      <c r="F5" s="34" t="s">
        <v>6</v>
      </c>
      <c r="G5" s="34" t="s">
        <v>32</v>
      </c>
      <c r="I5" s="34" t="s">
        <v>51</v>
      </c>
      <c r="J5" s="34" t="s">
        <v>11</v>
      </c>
      <c r="K5" s="34" t="s">
        <v>32</v>
      </c>
      <c r="M5" s="34" t="s">
        <v>52</v>
      </c>
      <c r="N5" s="34" t="s">
        <v>6</v>
      </c>
      <c r="O5" s="34" t="s">
        <v>32</v>
      </c>
      <c r="Q5" s="34" t="s">
        <v>49</v>
      </c>
      <c r="R5" s="34" t="s">
        <v>24</v>
      </c>
      <c r="S5" s="85" t="s">
        <v>30</v>
      </c>
    </row>
    <row r="6" spans="1:19" x14ac:dyDescent="0.25">
      <c r="A6" s="34" t="s">
        <v>51</v>
      </c>
      <c r="B6" s="34" t="s">
        <v>4</v>
      </c>
      <c r="C6" s="34" t="s">
        <v>32</v>
      </c>
      <c r="E6" s="34" t="s">
        <v>52</v>
      </c>
      <c r="F6" s="34" t="s">
        <v>7</v>
      </c>
      <c r="G6" s="34" t="s">
        <v>32</v>
      </c>
      <c r="I6" s="34" t="s">
        <v>51</v>
      </c>
      <c r="J6" s="34" t="s">
        <v>19</v>
      </c>
      <c r="K6" s="34" t="s">
        <v>32</v>
      </c>
      <c r="M6" s="34" t="s">
        <v>52</v>
      </c>
      <c r="N6" s="34" t="s">
        <v>7</v>
      </c>
      <c r="O6" s="34" t="s">
        <v>32</v>
      </c>
      <c r="Q6" s="34" t="s">
        <v>51</v>
      </c>
      <c r="R6" s="34" t="s">
        <v>4</v>
      </c>
      <c r="S6" s="34" t="s">
        <v>32</v>
      </c>
    </row>
    <row r="7" spans="1:19" x14ac:dyDescent="0.25">
      <c r="A7" s="34" t="s">
        <v>51</v>
      </c>
      <c r="B7" s="34" t="s">
        <v>10</v>
      </c>
      <c r="C7" s="34" t="s">
        <v>32</v>
      </c>
      <c r="E7" s="34" t="s">
        <v>52</v>
      </c>
      <c r="F7" s="34" t="s">
        <v>8</v>
      </c>
      <c r="G7" s="34" t="s">
        <v>32</v>
      </c>
      <c r="M7" s="34" t="s">
        <v>49</v>
      </c>
      <c r="N7" s="34" t="s">
        <v>25</v>
      </c>
      <c r="O7" s="34" t="s">
        <v>33</v>
      </c>
      <c r="Q7" s="34" t="s">
        <v>52</v>
      </c>
      <c r="R7" s="34" t="s">
        <v>5</v>
      </c>
      <c r="S7" s="34" t="s">
        <v>32</v>
      </c>
    </row>
    <row r="8" spans="1:19" x14ac:dyDescent="0.25">
      <c r="A8" s="34" t="s">
        <v>51</v>
      </c>
      <c r="B8" s="34" t="s">
        <v>11</v>
      </c>
      <c r="C8" s="34" t="s">
        <v>32</v>
      </c>
      <c r="E8" s="34" t="s">
        <v>52</v>
      </c>
      <c r="F8" s="34" t="s">
        <v>9</v>
      </c>
      <c r="G8" s="34" t="s">
        <v>32</v>
      </c>
      <c r="M8" s="34" t="s">
        <v>49</v>
      </c>
      <c r="N8" s="34" t="s">
        <v>26</v>
      </c>
      <c r="O8" s="34" t="s">
        <v>33</v>
      </c>
      <c r="Q8" s="34" t="s">
        <v>52</v>
      </c>
      <c r="R8" s="34" t="s">
        <v>6</v>
      </c>
      <c r="S8" s="34" t="s">
        <v>32</v>
      </c>
    </row>
    <row r="9" spans="1:19" x14ac:dyDescent="0.25">
      <c r="A9" s="34" t="s">
        <v>49</v>
      </c>
      <c r="B9" s="34" t="s">
        <v>106</v>
      </c>
      <c r="C9" s="34" t="s">
        <v>32</v>
      </c>
      <c r="E9" s="34" t="s">
        <v>51</v>
      </c>
      <c r="F9" s="34" t="s">
        <v>10</v>
      </c>
      <c r="G9" s="34" t="s">
        <v>32</v>
      </c>
      <c r="M9" s="34" t="s">
        <v>52</v>
      </c>
      <c r="N9" s="34" t="s">
        <v>8</v>
      </c>
      <c r="O9" s="34" t="s">
        <v>32</v>
      </c>
      <c r="Q9" s="34" t="s">
        <v>52</v>
      </c>
      <c r="R9" s="34" t="s">
        <v>7</v>
      </c>
      <c r="S9" s="34" t="s">
        <v>32</v>
      </c>
    </row>
    <row r="10" spans="1:19" x14ac:dyDescent="0.25">
      <c r="A10" s="34" t="s">
        <v>49</v>
      </c>
      <c r="B10" s="34" t="s">
        <v>13</v>
      </c>
      <c r="C10" s="34" t="s">
        <v>32</v>
      </c>
      <c r="E10" s="34" t="s">
        <v>51</v>
      </c>
      <c r="F10" s="34" t="s">
        <v>11</v>
      </c>
      <c r="G10" s="34" t="s">
        <v>32</v>
      </c>
      <c r="M10" s="34" t="s">
        <v>52</v>
      </c>
      <c r="N10" s="34" t="s">
        <v>9</v>
      </c>
      <c r="O10" s="34" t="s">
        <v>32</v>
      </c>
      <c r="Q10" s="34" t="s">
        <v>49</v>
      </c>
      <c r="R10" s="34" t="s">
        <v>25</v>
      </c>
      <c r="S10" s="34" t="s">
        <v>33</v>
      </c>
    </row>
    <row r="11" spans="1:19" x14ac:dyDescent="0.25">
      <c r="A11" s="34" t="s">
        <v>49</v>
      </c>
      <c r="B11" s="34" t="s">
        <v>15</v>
      </c>
      <c r="C11" s="34" t="s">
        <v>32</v>
      </c>
      <c r="E11" s="34" t="s">
        <v>52</v>
      </c>
      <c r="F11" s="34" t="s">
        <v>17</v>
      </c>
      <c r="G11" s="34" t="s">
        <v>32</v>
      </c>
      <c r="M11" s="34" t="s">
        <v>51</v>
      </c>
      <c r="N11" s="34" t="s">
        <v>10</v>
      </c>
      <c r="O11" s="34" t="s">
        <v>32</v>
      </c>
      <c r="Q11" s="34" t="s">
        <v>49</v>
      </c>
      <c r="R11" s="34" t="s">
        <v>26</v>
      </c>
      <c r="S11" s="34" t="s">
        <v>33</v>
      </c>
    </row>
    <row r="12" spans="1:19" x14ac:dyDescent="0.25">
      <c r="A12" s="34" t="s">
        <v>49</v>
      </c>
      <c r="B12" s="34" t="s">
        <v>16</v>
      </c>
      <c r="C12" s="34" t="s">
        <v>32</v>
      </c>
      <c r="E12" s="34" t="s">
        <v>51</v>
      </c>
      <c r="F12" s="34" t="s">
        <v>19</v>
      </c>
      <c r="G12" s="34" t="s">
        <v>32</v>
      </c>
      <c r="M12" s="34" t="s">
        <v>51</v>
      </c>
      <c r="N12" s="34" t="s">
        <v>11</v>
      </c>
      <c r="O12" s="34" t="s">
        <v>32</v>
      </c>
      <c r="Q12" s="34" t="s">
        <v>52</v>
      </c>
      <c r="R12" s="34" t="s">
        <v>8</v>
      </c>
      <c r="S12" s="34" t="s">
        <v>32</v>
      </c>
    </row>
    <row r="13" spans="1:19" x14ac:dyDescent="0.25">
      <c r="A13" s="34" t="s">
        <v>49</v>
      </c>
      <c r="B13" s="34" t="s">
        <v>18</v>
      </c>
      <c r="C13" s="34" t="s">
        <v>32</v>
      </c>
      <c r="E13" s="34" t="s">
        <v>68</v>
      </c>
      <c r="F13" s="34" t="s">
        <v>12</v>
      </c>
      <c r="G13" s="34" t="s">
        <v>34</v>
      </c>
      <c r="M13" s="34" t="s">
        <v>49</v>
      </c>
      <c r="N13" s="34" t="s">
        <v>106</v>
      </c>
      <c r="O13" s="34" t="s">
        <v>32</v>
      </c>
      <c r="Q13" s="34" t="s">
        <v>52</v>
      </c>
      <c r="R13" s="34" t="s">
        <v>9</v>
      </c>
      <c r="S13" s="34" t="s">
        <v>32</v>
      </c>
    </row>
    <row r="14" spans="1:19" x14ac:dyDescent="0.25">
      <c r="A14" s="34" t="s">
        <v>49</v>
      </c>
      <c r="B14" s="34" t="s">
        <v>20</v>
      </c>
      <c r="C14" s="34" t="s">
        <v>32</v>
      </c>
      <c r="E14" s="34" t="s">
        <v>68</v>
      </c>
      <c r="F14" s="34" t="s">
        <v>14</v>
      </c>
      <c r="G14" s="34" t="s">
        <v>34</v>
      </c>
      <c r="M14" s="34" t="s">
        <v>68</v>
      </c>
      <c r="N14" s="34" t="s">
        <v>12</v>
      </c>
      <c r="O14" s="34" t="s">
        <v>34</v>
      </c>
      <c r="Q14" s="34" t="s">
        <v>51</v>
      </c>
      <c r="R14" s="34" t="s">
        <v>10</v>
      </c>
      <c r="S14" s="34" t="s">
        <v>32</v>
      </c>
    </row>
    <row r="15" spans="1:19" x14ac:dyDescent="0.25">
      <c r="A15" s="34" t="s">
        <v>51</v>
      </c>
      <c r="B15" s="34" t="s">
        <v>19</v>
      </c>
      <c r="C15" s="34" t="s">
        <v>32</v>
      </c>
      <c r="E15" s="34" t="s">
        <v>49</v>
      </c>
      <c r="F15" s="34" t="s">
        <v>25</v>
      </c>
      <c r="G15" s="34" t="s">
        <v>33</v>
      </c>
      <c r="M15" s="34" t="s">
        <v>68</v>
      </c>
      <c r="N15" s="34" t="s">
        <v>14</v>
      </c>
      <c r="O15" s="34" t="s">
        <v>34</v>
      </c>
      <c r="Q15" s="34" t="s">
        <v>51</v>
      </c>
      <c r="R15" s="34" t="s">
        <v>11</v>
      </c>
      <c r="S15" s="34" t="s">
        <v>32</v>
      </c>
    </row>
    <row r="16" spans="1:19" x14ac:dyDescent="0.25">
      <c r="A16" s="34" t="s">
        <v>49</v>
      </c>
      <c r="B16" s="34" t="s">
        <v>22</v>
      </c>
      <c r="C16" s="34" t="s">
        <v>32</v>
      </c>
      <c r="E16" s="34" t="s">
        <v>49</v>
      </c>
      <c r="F16" s="34" t="s">
        <v>26</v>
      </c>
      <c r="G16" s="34" t="s">
        <v>33</v>
      </c>
      <c r="M16" s="34" t="s">
        <v>49</v>
      </c>
      <c r="N16" s="34" t="s">
        <v>13</v>
      </c>
      <c r="O16" s="34" t="s">
        <v>32</v>
      </c>
      <c r="Q16" s="34" t="s">
        <v>49</v>
      </c>
      <c r="R16" s="34" t="s">
        <v>106</v>
      </c>
      <c r="S16" s="34" t="s">
        <v>32</v>
      </c>
    </row>
    <row r="17" spans="1:19" x14ac:dyDescent="0.25">
      <c r="A17" s="34" t="s">
        <v>49</v>
      </c>
      <c r="B17" s="34" t="s">
        <v>25</v>
      </c>
      <c r="C17" s="34" t="s">
        <v>33</v>
      </c>
      <c r="M17" s="34" t="s">
        <v>49</v>
      </c>
      <c r="N17" s="34" t="s">
        <v>15</v>
      </c>
      <c r="O17" s="34" t="s">
        <v>32</v>
      </c>
      <c r="Q17" s="34" t="s">
        <v>68</v>
      </c>
      <c r="R17" s="34" t="s">
        <v>12</v>
      </c>
      <c r="S17" s="34" t="s">
        <v>34</v>
      </c>
    </row>
    <row r="18" spans="1:19" x14ac:dyDescent="0.25">
      <c r="A18" s="34" t="s">
        <v>49</v>
      </c>
      <c r="B18" s="34" t="s">
        <v>26</v>
      </c>
      <c r="C18" s="34" t="s">
        <v>33</v>
      </c>
      <c r="M18" s="34" t="s">
        <v>49</v>
      </c>
      <c r="N18" s="34" t="s">
        <v>16</v>
      </c>
      <c r="O18" s="34" t="s">
        <v>32</v>
      </c>
      <c r="Q18" s="34" t="s">
        <v>68</v>
      </c>
      <c r="R18" s="34" t="s">
        <v>14</v>
      </c>
      <c r="S18" s="34" t="s">
        <v>34</v>
      </c>
    </row>
    <row r="19" spans="1:19" x14ac:dyDescent="0.25">
      <c r="A19" s="34" t="s">
        <v>68</v>
      </c>
      <c r="B19" s="34" t="s">
        <v>12</v>
      </c>
      <c r="C19" s="34" t="s">
        <v>34</v>
      </c>
      <c r="M19" s="34" t="s">
        <v>52</v>
      </c>
      <c r="N19" s="34" t="s">
        <v>17</v>
      </c>
      <c r="O19" s="34" t="s">
        <v>32</v>
      </c>
      <c r="Q19" s="34" t="s">
        <v>49</v>
      </c>
      <c r="R19" s="34" t="s">
        <v>13</v>
      </c>
      <c r="S19" s="34" t="s">
        <v>32</v>
      </c>
    </row>
    <row r="20" spans="1:19" x14ac:dyDescent="0.25">
      <c r="A20" s="34" t="s">
        <v>68</v>
      </c>
      <c r="B20" s="34" t="s">
        <v>14</v>
      </c>
      <c r="C20" s="34" t="s">
        <v>34</v>
      </c>
      <c r="M20" s="34" t="s">
        <v>49</v>
      </c>
      <c r="N20" s="34" t="s">
        <v>18</v>
      </c>
      <c r="O20" s="34" t="s">
        <v>32</v>
      </c>
      <c r="Q20" s="34" t="s">
        <v>49</v>
      </c>
      <c r="R20" s="34" t="s">
        <v>15</v>
      </c>
      <c r="S20" s="34" t="s">
        <v>32</v>
      </c>
    </row>
    <row r="21" spans="1:19" x14ac:dyDescent="0.25">
      <c r="M21" s="34" t="s">
        <v>49</v>
      </c>
      <c r="N21" s="34" t="s">
        <v>20</v>
      </c>
      <c r="O21" s="34" t="s">
        <v>32</v>
      </c>
      <c r="Q21" s="34" t="s">
        <v>49</v>
      </c>
      <c r="R21" s="34" t="s">
        <v>16</v>
      </c>
      <c r="S21" s="34" t="s">
        <v>32</v>
      </c>
    </row>
    <row r="22" spans="1:19" x14ac:dyDescent="0.25">
      <c r="M22" s="34" t="s">
        <v>51</v>
      </c>
      <c r="N22" s="34" t="s">
        <v>19</v>
      </c>
      <c r="O22" s="34" t="s">
        <v>32</v>
      </c>
      <c r="Q22" s="34" t="s">
        <v>52</v>
      </c>
      <c r="R22" s="34" t="s">
        <v>17</v>
      </c>
      <c r="S22" s="34" t="s">
        <v>32</v>
      </c>
    </row>
    <row r="23" spans="1:19" x14ac:dyDescent="0.25">
      <c r="M23" s="34" t="s">
        <v>49</v>
      </c>
      <c r="N23" s="34" t="s">
        <v>22</v>
      </c>
      <c r="O23" s="34" t="s">
        <v>32</v>
      </c>
      <c r="Q23" s="34" t="s">
        <v>49</v>
      </c>
      <c r="R23" s="34" t="s">
        <v>18</v>
      </c>
      <c r="S23" s="34" t="s">
        <v>32</v>
      </c>
    </row>
    <row r="24" spans="1:19" x14ac:dyDescent="0.25">
      <c r="Q24" s="34" t="s">
        <v>49</v>
      </c>
      <c r="R24" s="34" t="s">
        <v>20</v>
      </c>
      <c r="S24" s="34" t="s">
        <v>32</v>
      </c>
    </row>
    <row r="25" spans="1:19" x14ac:dyDescent="0.25">
      <c r="Q25" s="34" t="s">
        <v>51</v>
      </c>
      <c r="R25" s="34" t="s">
        <v>19</v>
      </c>
      <c r="S25" s="34" t="s">
        <v>32</v>
      </c>
    </row>
    <row r="26" spans="1:19" x14ac:dyDescent="0.25">
      <c r="O26" s="85"/>
      <c r="Q26" s="34" t="s">
        <v>49</v>
      </c>
      <c r="R26" s="34" t="s">
        <v>22</v>
      </c>
      <c r="S26" s="34" t="s">
        <v>32</v>
      </c>
    </row>
    <row r="27" spans="1:19" x14ac:dyDescent="0.25">
      <c r="A27" s="540" t="s">
        <v>63</v>
      </c>
      <c r="B27" s="540"/>
      <c r="C27" s="540"/>
      <c r="E27" s="541" t="s">
        <v>38</v>
      </c>
      <c r="F27" s="541"/>
      <c r="G27" s="541"/>
      <c r="I27" s="540" t="s">
        <v>67</v>
      </c>
      <c r="J27" s="540"/>
      <c r="K27" s="540"/>
    </row>
    <row r="28" spans="1:19" x14ac:dyDescent="0.25">
      <c r="A28" s="83" t="s">
        <v>35</v>
      </c>
      <c r="B28" s="83" t="s">
        <v>54</v>
      </c>
      <c r="C28" s="83" t="s">
        <v>53</v>
      </c>
      <c r="E28" s="83" t="s">
        <v>35</v>
      </c>
      <c r="F28" s="83" t="s">
        <v>54</v>
      </c>
      <c r="G28" s="83" t="s">
        <v>53</v>
      </c>
      <c r="I28" s="83" t="s">
        <v>35</v>
      </c>
      <c r="J28" s="83" t="s">
        <v>54</v>
      </c>
      <c r="K28" s="83" t="s">
        <v>53</v>
      </c>
    </row>
    <row r="29" spans="1:19" x14ac:dyDescent="0.25">
      <c r="A29" s="34" t="s">
        <v>68</v>
      </c>
      <c r="B29" s="34" t="s">
        <v>12</v>
      </c>
      <c r="C29" s="34" t="s">
        <v>34</v>
      </c>
      <c r="E29" s="34" t="s">
        <v>50</v>
      </c>
      <c r="F29" s="34" t="s">
        <v>23</v>
      </c>
      <c r="G29" s="34" t="s">
        <v>31</v>
      </c>
      <c r="I29" s="34" t="s">
        <v>49</v>
      </c>
      <c r="J29" s="34" t="s">
        <v>25</v>
      </c>
      <c r="K29" s="34" t="s">
        <v>33</v>
      </c>
    </row>
    <row r="30" spans="1:19" x14ac:dyDescent="0.25">
      <c r="A30" s="34" t="s">
        <v>68</v>
      </c>
      <c r="B30" s="34" t="s">
        <v>14</v>
      </c>
      <c r="C30" s="34" t="s">
        <v>34</v>
      </c>
      <c r="E30" s="78" t="s">
        <v>52</v>
      </c>
      <c r="F30" s="78" t="s">
        <v>103</v>
      </c>
      <c r="G30" s="78" t="s">
        <v>31</v>
      </c>
      <c r="I30" s="34" t="s">
        <v>49</v>
      </c>
      <c r="J30" s="34" t="s">
        <v>26</v>
      </c>
      <c r="K30" s="34" t="s">
        <v>33</v>
      </c>
    </row>
    <row r="31" spans="1:19" x14ac:dyDescent="0.25">
      <c r="E31" s="34" t="s">
        <v>52</v>
      </c>
      <c r="F31" s="34" t="s">
        <v>27</v>
      </c>
      <c r="G31" s="34" t="s">
        <v>31</v>
      </c>
    </row>
    <row r="32" spans="1:19" x14ac:dyDescent="0.25">
      <c r="E32" s="34" t="s">
        <v>52</v>
      </c>
      <c r="F32" s="34" t="s">
        <v>28</v>
      </c>
      <c r="G32" s="34" t="s">
        <v>31</v>
      </c>
    </row>
    <row r="33" spans="5:7" x14ac:dyDescent="0.25">
      <c r="E33" s="34" t="s">
        <v>52</v>
      </c>
      <c r="F33" s="34" t="s">
        <v>29</v>
      </c>
      <c r="G33" s="34" t="s">
        <v>31</v>
      </c>
    </row>
  </sheetData>
  <sheetProtection selectLockedCells="1"/>
  <sortState ref="M3:O26">
    <sortCondition ref="N3:N26"/>
  </sortState>
  <mergeCells count="8">
    <mergeCell ref="I27:K27"/>
    <mergeCell ref="A27:C27"/>
    <mergeCell ref="E27:G27"/>
    <mergeCell ref="M1:O1"/>
    <mergeCell ref="Q1:S1"/>
    <mergeCell ref="A1:C1"/>
    <mergeCell ref="E1:G1"/>
    <mergeCell ref="I1:K1"/>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80"/>
  <sheetViews>
    <sheetView topLeftCell="A49" workbookViewId="0">
      <selection activeCell="A5" sqref="A5"/>
    </sheetView>
  </sheetViews>
  <sheetFormatPr defaultRowHeight="15" x14ac:dyDescent="0.25"/>
  <cols>
    <col min="1" max="1" width="22.28515625" style="25" customWidth="1"/>
    <col min="2" max="2" width="12.7109375" style="25" customWidth="1"/>
    <col min="3" max="3" width="9.140625" style="25"/>
    <col min="4" max="4" width="15.140625" style="25" bestFit="1" customWidth="1"/>
    <col min="5" max="16384" width="9.140625" style="25"/>
  </cols>
  <sheetData>
    <row r="1" spans="1:11" x14ac:dyDescent="0.25">
      <c r="A1" s="76" t="s">
        <v>71</v>
      </c>
      <c r="B1" s="76"/>
      <c r="C1" s="76"/>
      <c r="D1" s="77"/>
      <c r="H1" s="78"/>
      <c r="I1" s="542"/>
      <c r="J1" s="542"/>
      <c r="K1" s="542"/>
    </row>
    <row r="2" spans="1:11" x14ac:dyDescent="0.25">
      <c r="A2" s="79" t="s">
        <v>54</v>
      </c>
      <c r="B2" s="79" t="s">
        <v>72</v>
      </c>
      <c r="C2" s="79" t="s">
        <v>53</v>
      </c>
      <c r="D2" s="79" t="s">
        <v>35</v>
      </c>
      <c r="H2" s="80"/>
      <c r="I2" s="81"/>
      <c r="J2" s="81"/>
      <c r="K2" s="81"/>
    </row>
    <row r="3" spans="1:11" x14ac:dyDescent="0.25">
      <c r="A3" s="78" t="s">
        <v>21</v>
      </c>
      <c r="B3" s="78" t="s">
        <v>73</v>
      </c>
      <c r="C3" s="78" t="s">
        <v>30</v>
      </c>
      <c r="D3" s="78" t="s">
        <v>49</v>
      </c>
      <c r="H3" s="78"/>
      <c r="I3" s="78"/>
      <c r="J3" s="78"/>
      <c r="K3" s="78"/>
    </row>
    <row r="4" spans="1:11" x14ac:dyDescent="0.25">
      <c r="A4" s="78" t="s">
        <v>3</v>
      </c>
      <c r="B4" s="78" t="s">
        <v>73</v>
      </c>
      <c r="C4" s="78" t="s">
        <v>30</v>
      </c>
      <c r="D4" s="78" t="s">
        <v>49</v>
      </c>
      <c r="H4" s="78"/>
      <c r="I4" s="78"/>
      <c r="J4" s="78" t="s">
        <v>23</v>
      </c>
      <c r="K4" s="78"/>
    </row>
    <row r="5" spans="1:11" x14ac:dyDescent="0.25">
      <c r="A5" s="78" t="s">
        <v>103</v>
      </c>
      <c r="B5" s="78" t="s">
        <v>73</v>
      </c>
      <c r="C5" s="78" t="s">
        <v>31</v>
      </c>
      <c r="D5" s="78" t="s">
        <v>52</v>
      </c>
      <c r="H5" s="78"/>
      <c r="I5" s="78"/>
      <c r="J5" s="78" t="s">
        <v>325</v>
      </c>
      <c r="K5" s="78"/>
    </row>
    <row r="6" spans="1:11" x14ac:dyDescent="0.25">
      <c r="A6" s="78" t="s">
        <v>24</v>
      </c>
      <c r="B6" s="78" t="s">
        <v>73</v>
      </c>
      <c r="C6" s="82" t="s">
        <v>30</v>
      </c>
      <c r="D6" s="78" t="s">
        <v>49</v>
      </c>
      <c r="H6" s="78"/>
      <c r="I6" s="78"/>
      <c r="J6" s="78" t="s">
        <v>155</v>
      </c>
      <c r="K6" s="78"/>
    </row>
    <row r="7" spans="1:11" x14ac:dyDescent="0.25">
      <c r="A7" s="78" t="s">
        <v>23</v>
      </c>
      <c r="B7" s="78" t="s">
        <v>73</v>
      </c>
      <c r="C7" s="78" t="s">
        <v>31</v>
      </c>
      <c r="D7" s="78" t="s">
        <v>50</v>
      </c>
      <c r="H7" s="78"/>
      <c r="I7" s="78"/>
      <c r="J7" s="78" t="s">
        <v>156</v>
      </c>
      <c r="K7" s="78"/>
    </row>
    <row r="8" spans="1:11" x14ac:dyDescent="0.25">
      <c r="A8" s="78" t="s">
        <v>4</v>
      </c>
      <c r="B8" s="78" t="s">
        <v>73</v>
      </c>
      <c r="C8" s="78" t="s">
        <v>32</v>
      </c>
      <c r="D8" s="78" t="s">
        <v>51</v>
      </c>
      <c r="H8" s="78"/>
      <c r="I8" s="78"/>
      <c r="J8" t="s">
        <v>4</v>
      </c>
      <c r="K8" s="78"/>
    </row>
    <row r="9" spans="1:11" x14ac:dyDescent="0.25">
      <c r="A9" s="78" t="s">
        <v>5</v>
      </c>
      <c r="B9" s="78" t="s">
        <v>73</v>
      </c>
      <c r="C9" s="78" t="s">
        <v>32</v>
      </c>
      <c r="D9" s="78" t="s">
        <v>52</v>
      </c>
      <c r="H9" s="78"/>
      <c r="I9" s="78"/>
      <c r="J9" t="s">
        <v>5</v>
      </c>
      <c r="K9" s="78"/>
    </row>
    <row r="10" spans="1:11" x14ac:dyDescent="0.25">
      <c r="A10" s="78" t="s">
        <v>6</v>
      </c>
      <c r="B10" s="78" t="s">
        <v>73</v>
      </c>
      <c r="C10" s="78" t="s">
        <v>32</v>
      </c>
      <c r="D10" s="78" t="s">
        <v>52</v>
      </c>
      <c r="H10" s="78"/>
      <c r="I10" s="78"/>
      <c r="J10" t="s">
        <v>6</v>
      </c>
      <c r="K10" s="78"/>
    </row>
    <row r="11" spans="1:11" x14ac:dyDescent="0.25">
      <c r="A11" s="78" t="s">
        <v>7</v>
      </c>
      <c r="B11" s="78" t="s">
        <v>73</v>
      </c>
      <c r="C11" s="78" t="s">
        <v>32</v>
      </c>
      <c r="D11" s="78" t="s">
        <v>52</v>
      </c>
      <c r="H11" s="78"/>
      <c r="I11" s="78"/>
      <c r="J11" t="s">
        <v>7</v>
      </c>
      <c r="K11" s="78"/>
    </row>
    <row r="12" spans="1:11" x14ac:dyDescent="0.25">
      <c r="A12" s="78" t="s">
        <v>25</v>
      </c>
      <c r="B12" s="78" t="s">
        <v>73</v>
      </c>
      <c r="C12" s="78" t="s">
        <v>33</v>
      </c>
      <c r="D12" s="78" t="s">
        <v>49</v>
      </c>
      <c r="H12" s="78"/>
      <c r="I12" s="78"/>
      <c r="J12" t="s">
        <v>163</v>
      </c>
      <c r="K12" s="78"/>
    </row>
    <row r="13" spans="1:11" x14ac:dyDescent="0.25">
      <c r="A13" s="78" t="s">
        <v>26</v>
      </c>
      <c r="B13" s="78" t="s">
        <v>73</v>
      </c>
      <c r="C13" s="78" t="s">
        <v>33</v>
      </c>
      <c r="D13" s="78" t="s">
        <v>49</v>
      </c>
      <c r="E13" s="78"/>
      <c r="F13" s="78"/>
      <c r="G13" s="78"/>
      <c r="H13" s="78"/>
      <c r="I13" s="78"/>
      <c r="J13" t="s">
        <v>326</v>
      </c>
      <c r="K13" s="78"/>
    </row>
    <row r="14" spans="1:11" x14ac:dyDescent="0.25">
      <c r="A14" s="78" t="s">
        <v>27</v>
      </c>
      <c r="B14" s="78" t="s">
        <v>73</v>
      </c>
      <c r="C14" s="78" t="s">
        <v>31</v>
      </c>
      <c r="D14" s="78" t="s">
        <v>52</v>
      </c>
      <c r="E14" s="78"/>
      <c r="F14" s="78"/>
      <c r="G14" s="78"/>
      <c r="H14" s="78"/>
      <c r="I14" s="78"/>
      <c r="J14" t="s">
        <v>10</v>
      </c>
      <c r="K14" s="78"/>
    </row>
    <row r="15" spans="1:11" x14ac:dyDescent="0.25">
      <c r="A15" s="78" t="s">
        <v>28</v>
      </c>
      <c r="B15" s="78" t="s">
        <v>73</v>
      </c>
      <c r="C15" s="78" t="s">
        <v>31</v>
      </c>
      <c r="D15" s="78" t="s">
        <v>52</v>
      </c>
      <c r="E15" s="78"/>
      <c r="F15" s="78"/>
      <c r="G15" s="78"/>
      <c r="H15" s="78"/>
      <c r="I15" s="78"/>
      <c r="J15" t="s">
        <v>11</v>
      </c>
      <c r="K15" s="78"/>
    </row>
    <row r="16" spans="1:11" x14ac:dyDescent="0.25">
      <c r="A16" s="78" t="s">
        <v>29</v>
      </c>
      <c r="B16" s="78" t="s">
        <v>73</v>
      </c>
      <c r="C16" s="78" t="s">
        <v>31</v>
      </c>
      <c r="D16" s="78" t="s">
        <v>52</v>
      </c>
      <c r="E16" s="78"/>
      <c r="F16" s="78"/>
      <c r="G16" s="78"/>
      <c r="H16" s="78"/>
      <c r="I16" s="78"/>
      <c r="J16" t="s">
        <v>106</v>
      </c>
      <c r="K16" s="78"/>
    </row>
    <row r="17" spans="1:11" x14ac:dyDescent="0.25">
      <c r="A17" s="78" t="s">
        <v>8</v>
      </c>
      <c r="B17" s="78" t="s">
        <v>73</v>
      </c>
      <c r="C17" s="78" t="s">
        <v>32</v>
      </c>
      <c r="D17" s="78" t="s">
        <v>52</v>
      </c>
      <c r="E17" s="78"/>
      <c r="F17" s="78"/>
      <c r="G17" s="78"/>
      <c r="H17" s="78"/>
      <c r="I17" s="78"/>
      <c r="J17" t="s">
        <v>12</v>
      </c>
      <c r="K17" s="78"/>
    </row>
    <row r="18" spans="1:11" x14ac:dyDescent="0.25">
      <c r="A18" s="78" t="s">
        <v>9</v>
      </c>
      <c r="B18" s="78" t="s">
        <v>73</v>
      </c>
      <c r="C18" s="78" t="s">
        <v>32</v>
      </c>
      <c r="D18" s="78" t="s">
        <v>52</v>
      </c>
      <c r="E18" s="543"/>
      <c r="F18" s="543"/>
      <c r="G18" s="543"/>
      <c r="H18" s="78"/>
      <c r="I18" s="240"/>
      <c r="J18" t="s">
        <v>14</v>
      </c>
      <c r="K18" s="240"/>
    </row>
    <row r="19" spans="1:11" x14ac:dyDescent="0.25">
      <c r="A19" s="78" t="s">
        <v>10</v>
      </c>
      <c r="B19" s="78" t="s">
        <v>73</v>
      </c>
      <c r="C19" s="78" t="s">
        <v>32</v>
      </c>
      <c r="D19" s="78" t="s">
        <v>51</v>
      </c>
      <c r="E19" s="81"/>
      <c r="F19" s="81"/>
      <c r="G19" s="81"/>
      <c r="H19" s="78"/>
      <c r="I19" s="81"/>
      <c r="J19" t="s">
        <v>13</v>
      </c>
      <c r="K19" s="81"/>
    </row>
    <row r="20" spans="1:11" x14ac:dyDescent="0.25">
      <c r="A20" s="78" t="s">
        <v>11</v>
      </c>
      <c r="B20" s="78" t="s">
        <v>73</v>
      </c>
      <c r="C20" s="78" t="s">
        <v>32</v>
      </c>
      <c r="D20" s="78" t="s">
        <v>51</v>
      </c>
      <c r="H20" s="78"/>
      <c r="J20" t="s">
        <v>327</v>
      </c>
    </row>
    <row r="21" spans="1:11" x14ac:dyDescent="0.25">
      <c r="A21" s="34" t="s">
        <v>106</v>
      </c>
      <c r="B21" s="78" t="s">
        <v>73</v>
      </c>
      <c r="C21" s="78" t="s">
        <v>32</v>
      </c>
      <c r="D21" s="78" t="s">
        <v>49</v>
      </c>
      <c r="H21" s="78"/>
      <c r="J21" t="s">
        <v>17</v>
      </c>
    </row>
    <row r="22" spans="1:11" x14ac:dyDescent="0.25">
      <c r="A22" s="78" t="s">
        <v>12</v>
      </c>
      <c r="B22" s="78" t="s">
        <v>73</v>
      </c>
      <c r="C22" s="78" t="s">
        <v>34</v>
      </c>
      <c r="D22" s="78" t="s">
        <v>68</v>
      </c>
      <c r="H22" s="78"/>
      <c r="I22" s="78"/>
      <c r="J22" t="s">
        <v>18</v>
      </c>
      <c r="K22" s="78"/>
    </row>
    <row r="23" spans="1:11" x14ac:dyDescent="0.25">
      <c r="A23" s="78" t="s">
        <v>14</v>
      </c>
      <c r="B23" s="78" t="s">
        <v>73</v>
      </c>
      <c r="C23" s="78" t="s">
        <v>34</v>
      </c>
      <c r="D23" s="78" t="s">
        <v>68</v>
      </c>
      <c r="H23" s="78"/>
      <c r="I23" s="78"/>
      <c r="J23" t="s">
        <v>20</v>
      </c>
      <c r="K23" s="78"/>
    </row>
    <row r="24" spans="1:11" x14ac:dyDescent="0.25">
      <c r="A24" s="78" t="s">
        <v>13</v>
      </c>
      <c r="B24" s="78" t="s">
        <v>73</v>
      </c>
      <c r="C24" s="78" t="s">
        <v>32</v>
      </c>
      <c r="D24" s="78" t="s">
        <v>49</v>
      </c>
      <c r="J24" t="s">
        <v>19</v>
      </c>
    </row>
    <row r="25" spans="1:11" x14ac:dyDescent="0.25">
      <c r="A25" s="78" t="s">
        <v>15</v>
      </c>
      <c r="B25" s="78" t="s">
        <v>73</v>
      </c>
      <c r="C25" s="78" t="s">
        <v>32</v>
      </c>
      <c r="D25" s="78" t="s">
        <v>49</v>
      </c>
      <c r="J25" t="s">
        <v>22</v>
      </c>
    </row>
    <row r="26" spans="1:11" x14ac:dyDescent="0.25">
      <c r="A26" s="78" t="s">
        <v>16</v>
      </c>
      <c r="B26" s="78" t="s">
        <v>73</v>
      </c>
      <c r="C26" s="78" t="s">
        <v>32</v>
      </c>
      <c r="D26" s="78" t="s">
        <v>49</v>
      </c>
      <c r="J26" t="s">
        <v>21</v>
      </c>
    </row>
    <row r="27" spans="1:11" x14ac:dyDescent="0.25">
      <c r="A27" s="78" t="s">
        <v>17</v>
      </c>
      <c r="B27" s="78" t="s">
        <v>73</v>
      </c>
      <c r="C27" s="78" t="s">
        <v>32</v>
      </c>
      <c r="D27" s="78" t="s">
        <v>52</v>
      </c>
      <c r="J27" t="s">
        <v>3</v>
      </c>
    </row>
    <row r="28" spans="1:11" x14ac:dyDescent="0.25">
      <c r="A28" s="78" t="s">
        <v>18</v>
      </c>
      <c r="B28" s="78" t="s">
        <v>73</v>
      </c>
      <c r="C28" s="78" t="s">
        <v>32</v>
      </c>
      <c r="D28" s="78" t="s">
        <v>49</v>
      </c>
      <c r="J28" t="s">
        <v>24</v>
      </c>
    </row>
    <row r="29" spans="1:11" x14ac:dyDescent="0.25">
      <c r="A29" s="78" t="s">
        <v>20</v>
      </c>
      <c r="B29" s="78" t="s">
        <v>73</v>
      </c>
      <c r="C29" s="78" t="s">
        <v>32</v>
      </c>
      <c r="D29" s="78" t="s">
        <v>49</v>
      </c>
      <c r="J29" t="s">
        <v>4</v>
      </c>
    </row>
    <row r="30" spans="1:11" x14ac:dyDescent="0.25">
      <c r="A30" s="78" t="s">
        <v>19</v>
      </c>
      <c r="B30" s="78" t="s">
        <v>73</v>
      </c>
      <c r="C30" s="78" t="s">
        <v>32</v>
      </c>
      <c r="D30" s="78" t="s">
        <v>51</v>
      </c>
      <c r="J30" t="s">
        <v>5</v>
      </c>
    </row>
    <row r="31" spans="1:11" x14ac:dyDescent="0.25">
      <c r="A31" s="78" t="s">
        <v>22</v>
      </c>
      <c r="B31" s="78" t="s">
        <v>73</v>
      </c>
      <c r="C31" s="78" t="s">
        <v>32</v>
      </c>
      <c r="D31" s="78" t="s">
        <v>49</v>
      </c>
      <c r="J31" t="s">
        <v>6</v>
      </c>
    </row>
    <row r="32" spans="1:11" x14ac:dyDescent="0.25">
      <c r="A32" s="81"/>
      <c r="B32" s="81"/>
      <c r="C32" s="81"/>
      <c r="D32" s="81"/>
      <c r="J32" t="s">
        <v>7</v>
      </c>
    </row>
    <row r="33" spans="1:10" x14ac:dyDescent="0.25">
      <c r="J33" t="s">
        <v>163</v>
      </c>
    </row>
    <row r="34" spans="1:10" x14ac:dyDescent="0.25">
      <c r="A34" s="25" t="s">
        <v>21</v>
      </c>
      <c r="B34" s="78" t="s">
        <v>73</v>
      </c>
      <c r="D34" s="25" t="s">
        <v>357</v>
      </c>
      <c r="J34" t="s">
        <v>326</v>
      </c>
    </row>
    <row r="35" spans="1:10" x14ac:dyDescent="0.25">
      <c r="A35" s="25" t="s">
        <v>3</v>
      </c>
      <c r="B35" s="78" t="s">
        <v>73</v>
      </c>
      <c r="D35" s="25" t="s">
        <v>358</v>
      </c>
      <c r="J35" t="s">
        <v>10</v>
      </c>
    </row>
    <row r="36" spans="1:10" x14ac:dyDescent="0.25">
      <c r="A36" s="252" t="s">
        <v>157</v>
      </c>
      <c r="B36" s="253" t="s">
        <v>73</v>
      </c>
      <c r="J36" t="s">
        <v>11</v>
      </c>
    </row>
    <row r="37" spans="1:10" x14ac:dyDescent="0.25">
      <c r="A37" s="252" t="s">
        <v>356</v>
      </c>
      <c r="B37" s="253" t="s">
        <v>73</v>
      </c>
      <c r="J37" t="s">
        <v>106</v>
      </c>
    </row>
    <row r="38" spans="1:10" x14ac:dyDescent="0.25">
      <c r="A38" s="25" t="s">
        <v>325</v>
      </c>
      <c r="B38" s="78" t="s">
        <v>73</v>
      </c>
      <c r="D38" s="25" t="s">
        <v>359</v>
      </c>
      <c r="J38" t="s">
        <v>12</v>
      </c>
    </row>
    <row r="39" spans="1:10" x14ac:dyDescent="0.25">
      <c r="A39" s="25" t="s">
        <v>24</v>
      </c>
      <c r="B39" s="78" t="s">
        <v>73</v>
      </c>
      <c r="D39" s="25" t="s">
        <v>360</v>
      </c>
      <c r="J39" t="s">
        <v>14</v>
      </c>
    </row>
    <row r="40" spans="1:10" x14ac:dyDescent="0.25">
      <c r="A40" s="25" t="s">
        <v>23</v>
      </c>
      <c r="B40" s="78" t="s">
        <v>73</v>
      </c>
      <c r="J40" t="s">
        <v>13</v>
      </c>
    </row>
    <row r="41" spans="1:10" x14ac:dyDescent="0.25">
      <c r="A41" s="252" t="s">
        <v>380</v>
      </c>
      <c r="B41" s="253" t="s">
        <v>73</v>
      </c>
      <c r="D41" s="25" t="s">
        <v>361</v>
      </c>
      <c r="J41" t="s">
        <v>327</v>
      </c>
    </row>
    <row r="42" spans="1:10" x14ac:dyDescent="0.25">
      <c r="A42" s="25" t="s">
        <v>4</v>
      </c>
      <c r="B42" s="78" t="s">
        <v>73</v>
      </c>
      <c r="D42" s="25" t="s">
        <v>6</v>
      </c>
      <c r="J42" t="s">
        <v>17</v>
      </c>
    </row>
    <row r="43" spans="1:10" x14ac:dyDescent="0.25">
      <c r="A43" s="25" t="s">
        <v>5</v>
      </c>
      <c r="B43" s="78" t="s">
        <v>73</v>
      </c>
      <c r="D43" s="25" t="s">
        <v>362</v>
      </c>
      <c r="J43" t="s">
        <v>18</v>
      </c>
    </row>
    <row r="44" spans="1:10" x14ac:dyDescent="0.25">
      <c r="A44" s="25" t="s">
        <v>6</v>
      </c>
      <c r="B44" s="78" t="s">
        <v>73</v>
      </c>
      <c r="D44" s="25" t="s">
        <v>363</v>
      </c>
      <c r="J44" t="s">
        <v>20</v>
      </c>
    </row>
    <row r="45" spans="1:10" x14ac:dyDescent="0.25">
      <c r="A45" s="25" t="s">
        <v>7</v>
      </c>
      <c r="B45" s="78" t="s">
        <v>73</v>
      </c>
      <c r="D45" s="25" t="s">
        <v>364</v>
      </c>
      <c r="J45" t="s">
        <v>19</v>
      </c>
    </row>
    <row r="46" spans="1:10" x14ac:dyDescent="0.25">
      <c r="A46" s="252" t="s">
        <v>379</v>
      </c>
      <c r="B46" s="253" t="s">
        <v>73</v>
      </c>
      <c r="D46" s="25" t="s">
        <v>365</v>
      </c>
      <c r="J46" t="s">
        <v>22</v>
      </c>
    </row>
    <row r="47" spans="1:10" x14ac:dyDescent="0.25">
      <c r="A47" s="25" t="s">
        <v>163</v>
      </c>
      <c r="B47" s="78" t="s">
        <v>73</v>
      </c>
      <c r="D47" s="25" t="s">
        <v>366</v>
      </c>
    </row>
    <row r="48" spans="1:10" x14ac:dyDescent="0.25">
      <c r="A48" s="25" t="s">
        <v>155</v>
      </c>
      <c r="B48" s="78" t="s">
        <v>73</v>
      </c>
      <c r="D48" s="25" t="s">
        <v>367</v>
      </c>
    </row>
    <row r="49" spans="1:4" x14ac:dyDescent="0.25">
      <c r="A49" s="25" t="s">
        <v>156</v>
      </c>
      <c r="B49" s="78" t="s">
        <v>73</v>
      </c>
      <c r="D49" s="25" t="s">
        <v>368</v>
      </c>
    </row>
    <row r="50" spans="1:4" x14ac:dyDescent="0.25">
      <c r="A50" s="25" t="s">
        <v>326</v>
      </c>
      <c r="B50" s="78" t="s">
        <v>73</v>
      </c>
      <c r="D50" s="25" t="s">
        <v>369</v>
      </c>
    </row>
    <row r="51" spans="1:4" x14ac:dyDescent="0.25">
      <c r="A51" s="25" t="s">
        <v>10</v>
      </c>
      <c r="B51" s="78" t="s">
        <v>73</v>
      </c>
      <c r="D51" s="25" t="s">
        <v>370</v>
      </c>
    </row>
    <row r="52" spans="1:4" x14ac:dyDescent="0.25">
      <c r="A52" s="25" t="s">
        <v>11</v>
      </c>
      <c r="B52" s="78" t="s">
        <v>73</v>
      </c>
      <c r="D52" s="25" t="s">
        <v>371</v>
      </c>
    </row>
    <row r="53" spans="1:4" x14ac:dyDescent="0.25">
      <c r="A53" s="25" t="s">
        <v>106</v>
      </c>
      <c r="B53" s="78" t="s">
        <v>73</v>
      </c>
      <c r="D53" s="25" t="s">
        <v>372</v>
      </c>
    </row>
    <row r="54" spans="1:4" x14ac:dyDescent="0.25">
      <c r="A54" s="25" t="s">
        <v>12</v>
      </c>
      <c r="B54" s="78" t="s">
        <v>73</v>
      </c>
      <c r="D54" s="25" t="s">
        <v>373</v>
      </c>
    </row>
    <row r="55" spans="1:4" x14ac:dyDescent="0.25">
      <c r="A55" s="25" t="s">
        <v>14</v>
      </c>
      <c r="B55" s="78" t="s">
        <v>73</v>
      </c>
      <c r="D55" s="25" t="s">
        <v>13</v>
      </c>
    </row>
    <row r="56" spans="1:4" x14ac:dyDescent="0.25">
      <c r="A56" s="25" t="s">
        <v>13</v>
      </c>
      <c r="B56" s="78" t="s">
        <v>73</v>
      </c>
      <c r="D56" s="25" t="s">
        <v>374</v>
      </c>
    </row>
    <row r="57" spans="1:4" x14ac:dyDescent="0.25">
      <c r="A57" s="25" t="s">
        <v>327</v>
      </c>
      <c r="B57" s="78" t="s">
        <v>73</v>
      </c>
      <c r="D57" s="25" t="s">
        <v>375</v>
      </c>
    </row>
    <row r="58" spans="1:4" x14ac:dyDescent="0.25">
      <c r="A58" s="25" t="s">
        <v>17</v>
      </c>
      <c r="B58" s="78" t="s">
        <v>73</v>
      </c>
      <c r="D58" s="25" t="s">
        <v>376</v>
      </c>
    </row>
    <row r="59" spans="1:4" x14ac:dyDescent="0.25">
      <c r="A59" s="25" t="s">
        <v>18</v>
      </c>
      <c r="B59" s="78" t="s">
        <v>73</v>
      </c>
      <c r="D59" s="25" t="s">
        <v>377</v>
      </c>
    </row>
    <row r="60" spans="1:4" x14ac:dyDescent="0.25">
      <c r="A60" s="25" t="s">
        <v>20</v>
      </c>
      <c r="B60" s="78" t="s">
        <v>73</v>
      </c>
      <c r="D60" s="25" t="s">
        <v>19</v>
      </c>
    </row>
    <row r="61" spans="1:4" x14ac:dyDescent="0.25">
      <c r="A61" s="25" t="s">
        <v>19</v>
      </c>
      <c r="B61" s="78" t="s">
        <v>73</v>
      </c>
      <c r="D61" s="25" t="s">
        <v>378</v>
      </c>
    </row>
    <row r="62" spans="1:4" x14ac:dyDescent="0.25">
      <c r="A62" s="25" t="s">
        <v>22</v>
      </c>
      <c r="B62" s="78" t="s">
        <v>73</v>
      </c>
    </row>
    <row r="63" spans="1:4" x14ac:dyDescent="0.25">
      <c r="B63" s="78"/>
    </row>
    <row r="64" spans="1:4" x14ac:dyDescent="0.25">
      <c r="B64" s="78"/>
    </row>
    <row r="65" spans="2:2" x14ac:dyDescent="0.25">
      <c r="B65" s="78"/>
    </row>
    <row r="66" spans="2:2" x14ac:dyDescent="0.25">
      <c r="B66" s="78"/>
    </row>
    <row r="67" spans="2:2" x14ac:dyDescent="0.25">
      <c r="B67" s="78"/>
    </row>
    <row r="68" spans="2:2" x14ac:dyDescent="0.25">
      <c r="B68" s="78"/>
    </row>
    <row r="69" spans="2:2" x14ac:dyDescent="0.25">
      <c r="B69" s="78"/>
    </row>
    <row r="70" spans="2:2" x14ac:dyDescent="0.25">
      <c r="B70" s="78"/>
    </row>
    <row r="71" spans="2:2" x14ac:dyDescent="0.25">
      <c r="B71" s="78"/>
    </row>
    <row r="72" spans="2:2" x14ac:dyDescent="0.25">
      <c r="B72" s="78"/>
    </row>
    <row r="73" spans="2:2" x14ac:dyDescent="0.25">
      <c r="B73" s="78"/>
    </row>
    <row r="74" spans="2:2" x14ac:dyDescent="0.25">
      <c r="B74" s="78"/>
    </row>
    <row r="75" spans="2:2" x14ac:dyDescent="0.25">
      <c r="B75" s="78"/>
    </row>
    <row r="76" spans="2:2" x14ac:dyDescent="0.25">
      <c r="B76" s="78"/>
    </row>
    <row r="77" spans="2:2" x14ac:dyDescent="0.25">
      <c r="B77" s="78"/>
    </row>
    <row r="78" spans="2:2" x14ac:dyDescent="0.25">
      <c r="B78" s="78"/>
    </row>
    <row r="79" spans="2:2" x14ac:dyDescent="0.25">
      <c r="B79" s="78"/>
    </row>
    <row r="80" spans="2:2" x14ac:dyDescent="0.25">
      <c r="B80" s="78"/>
    </row>
  </sheetData>
  <sheetProtection selectLockedCells="1"/>
  <sortState ref="A34:B76">
    <sortCondition ref="A34:A76"/>
  </sortState>
  <mergeCells count="2">
    <mergeCell ref="I1:K1"/>
    <mergeCell ref="E18:G18"/>
  </mergeCells>
  <pageMargins left="0.7" right="0.7" top="0.75" bottom="0.75" header="0.3" footer="0.3"/>
  <pageSetup paperSize="9" orientation="portrait" r:id="rId1"/>
  <customProperties>
    <customPr name="SSCSheetTrackingNo"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53"/>
  <sheetViews>
    <sheetView topLeftCell="E13" workbookViewId="0">
      <selection activeCell="H40" sqref="H40"/>
    </sheetView>
  </sheetViews>
  <sheetFormatPr defaultRowHeight="15" x14ac:dyDescent="0.25"/>
  <cols>
    <col min="1" max="1" width="19.7109375" customWidth="1"/>
    <col min="2" max="2" width="11" customWidth="1"/>
    <col min="3" max="3" width="22.5703125" customWidth="1"/>
    <col min="4" max="4" width="13" customWidth="1"/>
    <col min="5" max="5" width="22.5703125" customWidth="1"/>
    <col min="6" max="6" width="9.5703125" customWidth="1"/>
    <col min="7" max="11" width="22.5703125" customWidth="1"/>
  </cols>
  <sheetData>
    <row r="1" spans="1:10" x14ac:dyDescent="0.25">
      <c r="A1" s="154" t="s">
        <v>140</v>
      </c>
      <c r="B1" s="154"/>
      <c r="C1" s="154" t="s">
        <v>141</v>
      </c>
      <c r="D1" s="154"/>
      <c r="E1" s="154" t="s">
        <v>142</v>
      </c>
      <c r="F1" s="154"/>
      <c r="G1" s="154" t="s">
        <v>143</v>
      </c>
      <c r="H1" s="154"/>
      <c r="I1" s="154" t="s">
        <v>144</v>
      </c>
      <c r="J1" s="154" t="s">
        <v>145</v>
      </c>
    </row>
    <row r="2" spans="1:10" s="155" customFormat="1" x14ac:dyDescent="0.25"/>
    <row r="6" spans="1:10" s="155" customFormat="1" x14ac:dyDescent="0.25">
      <c r="J6" s="156"/>
    </row>
    <row r="9" spans="1:10" s="155" customFormat="1" x14ac:dyDescent="0.25"/>
    <row r="27" spans="1:11" x14ac:dyDescent="0.25">
      <c r="A27" s="157" t="s">
        <v>38</v>
      </c>
      <c r="B27" s="157" t="s">
        <v>153</v>
      </c>
      <c r="C27" s="157" t="s">
        <v>37</v>
      </c>
      <c r="D27" s="157"/>
      <c r="E27" s="157" t="s">
        <v>151</v>
      </c>
      <c r="F27" s="157" t="s">
        <v>152</v>
      </c>
      <c r="G27" s="157" t="s">
        <v>64</v>
      </c>
      <c r="H27" s="157" t="s">
        <v>117</v>
      </c>
      <c r="I27" s="157" t="s">
        <v>67</v>
      </c>
      <c r="J27" s="157" t="s">
        <v>152</v>
      </c>
      <c r="K27" s="157" t="s">
        <v>647</v>
      </c>
    </row>
    <row r="28" spans="1:11" x14ac:dyDescent="0.25">
      <c r="J28">
        <v>1</v>
      </c>
      <c r="K28" t="s">
        <v>682</v>
      </c>
    </row>
    <row r="29" spans="1:11" x14ac:dyDescent="0.25">
      <c r="A29" t="s">
        <v>678</v>
      </c>
      <c r="C29" t="s">
        <v>678</v>
      </c>
      <c r="E29" t="s">
        <v>678</v>
      </c>
      <c r="G29" t="s">
        <v>678</v>
      </c>
      <c r="H29" t="s">
        <v>679</v>
      </c>
      <c r="J29">
        <v>5</v>
      </c>
      <c r="K29" t="s">
        <v>680</v>
      </c>
    </row>
    <row r="30" spans="1:11" x14ac:dyDescent="0.25">
      <c r="A30" t="s">
        <v>23</v>
      </c>
      <c r="C30" t="s">
        <v>356</v>
      </c>
      <c r="E30" t="s">
        <v>356</v>
      </c>
      <c r="G30" t="s">
        <v>21</v>
      </c>
      <c r="H30" t="s">
        <v>699</v>
      </c>
      <c r="K30" t="s">
        <v>681</v>
      </c>
    </row>
    <row r="31" spans="1:11" x14ac:dyDescent="0.25">
      <c r="A31" t="s">
        <v>325</v>
      </c>
      <c r="C31" t="s">
        <v>380</v>
      </c>
      <c r="E31" t="s">
        <v>380</v>
      </c>
      <c r="G31" t="s">
        <v>3</v>
      </c>
      <c r="H31" t="s">
        <v>700</v>
      </c>
    </row>
    <row r="32" spans="1:11" x14ac:dyDescent="0.25">
      <c r="A32" t="s">
        <v>379</v>
      </c>
      <c r="C32" t="s">
        <v>4</v>
      </c>
      <c r="E32" t="s">
        <v>4</v>
      </c>
      <c r="G32" t="s">
        <v>157</v>
      </c>
      <c r="H32" t="s">
        <v>701</v>
      </c>
    </row>
    <row r="33" spans="1:8" x14ac:dyDescent="0.25">
      <c r="A33" t="s">
        <v>155</v>
      </c>
      <c r="C33" t="s">
        <v>5</v>
      </c>
      <c r="E33" t="s">
        <v>5</v>
      </c>
      <c r="G33" t="s">
        <v>356</v>
      </c>
      <c r="H33" t="s">
        <v>702</v>
      </c>
    </row>
    <row r="34" spans="1:8" x14ac:dyDescent="0.25">
      <c r="A34" t="s">
        <v>156</v>
      </c>
      <c r="C34" t="s">
        <v>6</v>
      </c>
      <c r="E34" t="s">
        <v>6</v>
      </c>
      <c r="G34" t="s">
        <v>24</v>
      </c>
      <c r="H34" t="s">
        <v>703</v>
      </c>
    </row>
    <row r="35" spans="1:8" x14ac:dyDescent="0.25">
      <c r="C35" t="s">
        <v>7</v>
      </c>
      <c r="E35" t="s">
        <v>7</v>
      </c>
      <c r="G35" t="s">
        <v>380</v>
      </c>
      <c r="H35" t="s">
        <v>704</v>
      </c>
    </row>
    <row r="36" spans="1:8" x14ac:dyDescent="0.25">
      <c r="C36" t="s">
        <v>163</v>
      </c>
      <c r="E36" t="s">
        <v>163</v>
      </c>
      <c r="G36" t="s">
        <v>4</v>
      </c>
      <c r="H36" t="s">
        <v>705</v>
      </c>
    </row>
    <row r="37" spans="1:8" x14ac:dyDescent="0.25">
      <c r="C37" t="s">
        <v>326</v>
      </c>
      <c r="E37" t="s">
        <v>326</v>
      </c>
      <c r="G37" t="s">
        <v>5</v>
      </c>
    </row>
    <row r="38" spans="1:8" x14ac:dyDescent="0.25">
      <c r="C38" t="s">
        <v>10</v>
      </c>
      <c r="E38" t="s">
        <v>10</v>
      </c>
      <c r="G38" t="s">
        <v>6</v>
      </c>
    </row>
    <row r="39" spans="1:8" x14ac:dyDescent="0.25">
      <c r="C39" t="s">
        <v>11</v>
      </c>
      <c r="E39" t="s">
        <v>11</v>
      </c>
      <c r="G39" t="s">
        <v>7</v>
      </c>
    </row>
    <row r="40" spans="1:8" x14ac:dyDescent="0.25">
      <c r="C40" t="s">
        <v>106</v>
      </c>
      <c r="E40" t="s">
        <v>106</v>
      </c>
      <c r="G40" t="s">
        <v>163</v>
      </c>
    </row>
    <row r="41" spans="1:8" x14ac:dyDescent="0.25">
      <c r="C41" t="s">
        <v>12</v>
      </c>
      <c r="E41" t="s">
        <v>12</v>
      </c>
      <c r="G41" t="s">
        <v>326</v>
      </c>
    </row>
    <row r="42" spans="1:8" x14ac:dyDescent="0.25">
      <c r="C42" t="s">
        <v>14</v>
      </c>
      <c r="E42" t="s">
        <v>14</v>
      </c>
      <c r="G42" t="s">
        <v>10</v>
      </c>
    </row>
    <row r="43" spans="1:8" x14ac:dyDescent="0.25">
      <c r="C43" t="s">
        <v>13</v>
      </c>
      <c r="E43" t="s">
        <v>13</v>
      </c>
      <c r="G43" t="s">
        <v>11</v>
      </c>
    </row>
    <row r="44" spans="1:8" x14ac:dyDescent="0.25">
      <c r="C44" t="s">
        <v>327</v>
      </c>
      <c r="E44" t="s">
        <v>327</v>
      </c>
      <c r="G44" t="s">
        <v>106</v>
      </c>
    </row>
    <row r="45" spans="1:8" x14ac:dyDescent="0.25">
      <c r="C45" t="s">
        <v>17</v>
      </c>
      <c r="E45" t="s">
        <v>17</v>
      </c>
      <c r="G45" t="s">
        <v>12</v>
      </c>
    </row>
    <row r="46" spans="1:8" x14ac:dyDescent="0.25">
      <c r="C46" t="s">
        <v>18</v>
      </c>
      <c r="E46" t="s">
        <v>18</v>
      </c>
      <c r="G46" t="s">
        <v>14</v>
      </c>
    </row>
    <row r="47" spans="1:8" x14ac:dyDescent="0.25">
      <c r="C47" t="s">
        <v>20</v>
      </c>
      <c r="E47" t="s">
        <v>20</v>
      </c>
      <c r="G47" t="s">
        <v>13</v>
      </c>
    </row>
    <row r="48" spans="1:8" x14ac:dyDescent="0.25">
      <c r="C48" t="s">
        <v>19</v>
      </c>
      <c r="E48" t="s">
        <v>19</v>
      </c>
      <c r="G48" t="s">
        <v>327</v>
      </c>
    </row>
    <row r="49" spans="3:7" x14ac:dyDescent="0.25">
      <c r="C49" t="s">
        <v>22</v>
      </c>
      <c r="E49" t="s">
        <v>22</v>
      </c>
      <c r="G49" t="s">
        <v>17</v>
      </c>
    </row>
    <row r="50" spans="3:7" x14ac:dyDescent="0.25">
      <c r="G50" t="s">
        <v>18</v>
      </c>
    </row>
    <row r="51" spans="3:7" x14ac:dyDescent="0.25">
      <c r="G51" t="s">
        <v>20</v>
      </c>
    </row>
    <row r="52" spans="3:7" x14ac:dyDescent="0.25">
      <c r="G52" t="s">
        <v>19</v>
      </c>
    </row>
    <row r="53" spans="3:7" x14ac:dyDescent="0.25">
      <c r="G53" t="s">
        <v>22</v>
      </c>
    </row>
  </sheetData>
  <sortState ref="G28:G38">
    <sortCondition ref="G28:G38"/>
  </sortState>
  <pageMargins left="0.7" right="0.7" top="0.75" bottom="0.75" header="0.3" footer="0.3"/>
  <pageSetup orientation="portrait" r:id="rId1"/>
  <customProperties>
    <customPr name="SSCSheetTrackingNo"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2"/>
  <sheetViews>
    <sheetView workbookViewId="0"/>
  </sheetViews>
  <sheetFormatPr defaultRowHeight="15" x14ac:dyDescent="0.25"/>
  <sheetData>
    <row r="1" spans="1:5" x14ac:dyDescent="0.25">
      <c r="A1" t="s">
        <v>164</v>
      </c>
      <c r="B1" t="s">
        <v>383</v>
      </c>
      <c r="C1" t="s">
        <v>226</v>
      </c>
      <c r="D1" t="s">
        <v>537</v>
      </c>
      <c r="E1" t="s">
        <v>333</v>
      </c>
    </row>
    <row r="2" spans="1:5" x14ac:dyDescent="0.25">
      <c r="A2" t="s">
        <v>165</v>
      </c>
      <c r="B2" t="s">
        <v>328</v>
      </c>
      <c r="C2" t="s">
        <v>802</v>
      </c>
    </row>
    <row r="3" spans="1:5" x14ac:dyDescent="0.25">
      <c r="A3" t="s">
        <v>166</v>
      </c>
      <c r="B3" t="s">
        <v>329</v>
      </c>
      <c r="C3" t="s">
        <v>382</v>
      </c>
    </row>
    <row r="4" spans="1:5" x14ac:dyDescent="0.25">
      <c r="A4" t="s">
        <v>167</v>
      </c>
      <c r="B4" t="s">
        <v>330</v>
      </c>
      <c r="C4" t="s">
        <v>385</v>
      </c>
    </row>
    <row r="5" spans="1:5" x14ac:dyDescent="0.25">
      <c r="A5" t="s">
        <v>168</v>
      </c>
      <c r="C5" t="s">
        <v>386</v>
      </c>
    </row>
    <row r="6" spans="1:5" x14ac:dyDescent="0.25">
      <c r="A6" t="s">
        <v>169</v>
      </c>
      <c r="B6" t="s">
        <v>170</v>
      </c>
      <c r="C6" t="s">
        <v>800</v>
      </c>
    </row>
    <row r="7" spans="1:5" x14ac:dyDescent="0.25">
      <c r="A7" t="s">
        <v>171</v>
      </c>
      <c r="B7" t="s">
        <v>172</v>
      </c>
      <c r="C7" t="s">
        <v>538</v>
      </c>
    </row>
    <row r="8" spans="1:5" x14ac:dyDescent="0.25">
      <c r="A8" t="s">
        <v>175</v>
      </c>
      <c r="B8" t="s">
        <v>176</v>
      </c>
      <c r="C8" t="s">
        <v>539</v>
      </c>
    </row>
    <row r="9" spans="1:5" x14ac:dyDescent="0.25">
      <c r="A9" t="s">
        <v>177</v>
      </c>
      <c r="B9" t="s">
        <v>178</v>
      </c>
      <c r="C9" t="s">
        <v>540</v>
      </c>
    </row>
    <row r="10" spans="1:5" x14ac:dyDescent="0.25">
      <c r="A10" t="s">
        <v>179</v>
      </c>
      <c r="B10" t="s">
        <v>180</v>
      </c>
      <c r="C10" t="s">
        <v>541</v>
      </c>
    </row>
    <row r="11" spans="1:5" x14ac:dyDescent="0.25">
      <c r="A11" t="s">
        <v>181</v>
      </c>
      <c r="B11" t="s">
        <v>182</v>
      </c>
      <c r="C11" t="s">
        <v>801</v>
      </c>
    </row>
    <row r="12" spans="1:5" x14ac:dyDescent="0.25">
      <c r="A12" t="s">
        <v>183</v>
      </c>
      <c r="B12" t="s">
        <v>184</v>
      </c>
      <c r="C12" t="s">
        <v>803</v>
      </c>
    </row>
    <row r="13" spans="1:5" x14ac:dyDescent="0.25">
      <c r="A13" t="s">
        <v>185</v>
      </c>
      <c r="B13" t="s">
        <v>186</v>
      </c>
      <c r="C13" t="s">
        <v>205</v>
      </c>
    </row>
    <row r="14" spans="1:5" x14ac:dyDescent="0.25">
      <c r="A14" t="s">
        <v>187</v>
      </c>
      <c r="B14" t="s">
        <v>188</v>
      </c>
      <c r="C14" t="s">
        <v>206</v>
      </c>
    </row>
    <row r="15" spans="1:5" x14ac:dyDescent="0.25">
      <c r="A15" t="s">
        <v>189</v>
      </c>
      <c r="B15" t="s">
        <v>190</v>
      </c>
    </row>
    <row r="16" spans="1:5" x14ac:dyDescent="0.25">
      <c r="A16" t="s">
        <v>191</v>
      </c>
      <c r="B16" t="s">
        <v>192</v>
      </c>
    </row>
    <row r="17" spans="1:2" x14ac:dyDescent="0.25">
      <c r="A17" t="s">
        <v>193</v>
      </c>
      <c r="B17" t="s">
        <v>194</v>
      </c>
    </row>
    <row r="18" spans="1:2" x14ac:dyDescent="0.25">
      <c r="A18" t="s">
        <v>195</v>
      </c>
      <c r="B18" t="s">
        <v>196</v>
      </c>
    </row>
    <row r="19" spans="1:2" x14ac:dyDescent="0.25">
      <c r="A19" t="s">
        <v>197</v>
      </c>
      <c r="B19" t="s">
        <v>198</v>
      </c>
    </row>
    <row r="20" spans="1:2" x14ac:dyDescent="0.25">
      <c r="A20" t="s">
        <v>199</v>
      </c>
      <c r="B20" t="s">
        <v>200</v>
      </c>
    </row>
    <row r="21" spans="1:2" x14ac:dyDescent="0.25">
      <c r="A21" t="s">
        <v>201</v>
      </c>
      <c r="B21" t="s">
        <v>202</v>
      </c>
    </row>
    <row r="22" spans="1:2" x14ac:dyDescent="0.25">
      <c r="A22" t="s">
        <v>203</v>
      </c>
      <c r="B22" t="s">
        <v>204</v>
      </c>
    </row>
    <row r="23" spans="1:2" x14ac:dyDescent="0.25">
      <c r="A23" t="s">
        <v>207</v>
      </c>
      <c r="B23" t="s">
        <v>208</v>
      </c>
    </row>
    <row r="24" spans="1:2" x14ac:dyDescent="0.25">
      <c r="A24" t="s">
        <v>209</v>
      </c>
      <c r="B24" t="s">
        <v>210</v>
      </c>
    </row>
    <row r="25" spans="1:2" x14ac:dyDescent="0.25">
      <c r="A25" t="s">
        <v>211</v>
      </c>
      <c r="B25" t="s">
        <v>221</v>
      </c>
    </row>
    <row r="26" spans="1:2" x14ac:dyDescent="0.25">
      <c r="A26" t="s">
        <v>212</v>
      </c>
      <c r="B26" t="s">
        <v>213</v>
      </c>
    </row>
    <row r="27" spans="1:2" x14ac:dyDescent="0.25">
      <c r="A27" t="s">
        <v>215</v>
      </c>
      <c r="B27" t="s">
        <v>227</v>
      </c>
    </row>
    <row r="28" spans="1:2" x14ac:dyDescent="0.25">
      <c r="A28" t="s">
        <v>218</v>
      </c>
      <c r="B28" t="s">
        <v>228</v>
      </c>
    </row>
    <row r="29" spans="1:2" x14ac:dyDescent="0.25">
      <c r="A29" t="s">
        <v>219</v>
      </c>
      <c r="B29" t="s">
        <v>229</v>
      </c>
    </row>
    <row r="30" spans="1:2" x14ac:dyDescent="0.25">
      <c r="A30" t="s">
        <v>220</v>
      </c>
      <c r="B30" t="s">
        <v>230</v>
      </c>
    </row>
    <row r="31" spans="1:2" x14ac:dyDescent="0.25">
      <c r="A31" t="s">
        <v>231</v>
      </c>
      <c r="B31" t="s">
        <v>232</v>
      </c>
    </row>
    <row r="32" spans="1:2" x14ac:dyDescent="0.25">
      <c r="A32" t="s">
        <v>233</v>
      </c>
      <c r="B32" t="s">
        <v>234</v>
      </c>
    </row>
    <row r="33" spans="1:2" x14ac:dyDescent="0.25">
      <c r="A33" t="s">
        <v>235</v>
      </c>
      <c r="B33" t="s">
        <v>236</v>
      </c>
    </row>
    <row r="34" spans="1:2" x14ac:dyDescent="0.25">
      <c r="A34" t="s">
        <v>237</v>
      </c>
      <c r="B34" t="s">
        <v>238</v>
      </c>
    </row>
    <row r="35" spans="1:2" x14ac:dyDescent="0.25">
      <c r="A35" t="s">
        <v>239</v>
      </c>
      <c r="B35" t="s">
        <v>240</v>
      </c>
    </row>
    <row r="36" spans="1:2" x14ac:dyDescent="0.25">
      <c r="A36" t="s">
        <v>241</v>
      </c>
      <c r="B36" t="s">
        <v>341</v>
      </c>
    </row>
    <row r="37" spans="1:2" x14ac:dyDescent="0.25">
      <c r="A37" t="s">
        <v>242</v>
      </c>
      <c r="B37" t="s">
        <v>534</v>
      </c>
    </row>
    <row r="38" spans="1:2" x14ac:dyDescent="0.25">
      <c r="A38" t="s">
        <v>243</v>
      </c>
      <c r="B38" t="s">
        <v>342</v>
      </c>
    </row>
    <row r="39" spans="1:2" x14ac:dyDescent="0.25">
      <c r="A39" t="s">
        <v>244</v>
      </c>
      <c r="B39" t="s">
        <v>245</v>
      </c>
    </row>
    <row r="40" spans="1:2" x14ac:dyDescent="0.25">
      <c r="A40" t="s">
        <v>246</v>
      </c>
      <c r="B40" t="s">
        <v>247</v>
      </c>
    </row>
    <row r="41" spans="1:2" x14ac:dyDescent="0.25">
      <c r="A41" t="s">
        <v>248</v>
      </c>
      <c r="B41" t="s">
        <v>249</v>
      </c>
    </row>
    <row r="42" spans="1:2" x14ac:dyDescent="0.25">
      <c r="A42" t="s">
        <v>250</v>
      </c>
      <c r="B42" t="s">
        <v>251</v>
      </c>
    </row>
    <row r="43" spans="1:2" x14ac:dyDescent="0.25">
      <c r="A43" t="s">
        <v>254</v>
      </c>
      <c r="B43" t="s">
        <v>255</v>
      </c>
    </row>
    <row r="44" spans="1:2" x14ac:dyDescent="0.25">
      <c r="A44" t="s">
        <v>256</v>
      </c>
      <c r="B44" t="s">
        <v>257</v>
      </c>
    </row>
    <row r="45" spans="1:2" x14ac:dyDescent="0.25">
      <c r="A45" t="s">
        <v>258</v>
      </c>
      <c r="B45" t="s">
        <v>259</v>
      </c>
    </row>
    <row r="46" spans="1:2" x14ac:dyDescent="0.25">
      <c r="A46" t="s">
        <v>260</v>
      </c>
      <c r="B46" t="s">
        <v>261</v>
      </c>
    </row>
    <row r="47" spans="1:2" x14ac:dyDescent="0.25">
      <c r="A47" t="s">
        <v>262</v>
      </c>
      <c r="B47" t="s">
        <v>263</v>
      </c>
    </row>
    <row r="48" spans="1:2" x14ac:dyDescent="0.25">
      <c r="A48" t="s">
        <v>264</v>
      </c>
      <c r="B48" t="s">
        <v>265</v>
      </c>
    </row>
    <row r="49" spans="1:2" x14ac:dyDescent="0.25">
      <c r="A49" t="s">
        <v>266</v>
      </c>
      <c r="B49" t="s">
        <v>267</v>
      </c>
    </row>
    <row r="50" spans="1:2" x14ac:dyDescent="0.25">
      <c r="A50" t="s">
        <v>268</v>
      </c>
      <c r="B50" t="s">
        <v>269</v>
      </c>
    </row>
    <row r="51" spans="1:2" x14ac:dyDescent="0.25">
      <c r="A51" t="s">
        <v>270</v>
      </c>
      <c r="B51" t="s">
        <v>271</v>
      </c>
    </row>
    <row r="52" spans="1:2" x14ac:dyDescent="0.25">
      <c r="A52" t="s">
        <v>272</v>
      </c>
      <c r="B52" t="s">
        <v>273</v>
      </c>
    </row>
    <row r="53" spans="1:2" x14ac:dyDescent="0.25">
      <c r="A53" t="s">
        <v>274</v>
      </c>
      <c r="B53" t="s">
        <v>275</v>
      </c>
    </row>
    <row r="54" spans="1:2" x14ac:dyDescent="0.25">
      <c r="A54" t="s">
        <v>276</v>
      </c>
    </row>
    <row r="55" spans="1:2" x14ac:dyDescent="0.25">
      <c r="A55" t="s">
        <v>277</v>
      </c>
      <c r="B55" t="s">
        <v>278</v>
      </c>
    </row>
    <row r="56" spans="1:2" x14ac:dyDescent="0.25">
      <c r="A56" t="s">
        <v>279</v>
      </c>
      <c r="B56" t="s">
        <v>280</v>
      </c>
    </row>
    <row r="57" spans="1:2" x14ac:dyDescent="0.25">
      <c r="A57" t="s">
        <v>281</v>
      </c>
      <c r="B57" t="s">
        <v>282</v>
      </c>
    </row>
    <row r="58" spans="1:2" x14ac:dyDescent="0.25">
      <c r="A58" t="s">
        <v>283</v>
      </c>
      <c r="B58" t="s">
        <v>284</v>
      </c>
    </row>
    <row r="59" spans="1:2" x14ac:dyDescent="0.25">
      <c r="A59" t="s">
        <v>285</v>
      </c>
      <c r="B59" t="s">
        <v>286</v>
      </c>
    </row>
    <row r="60" spans="1:2" x14ac:dyDescent="0.25">
      <c r="A60" t="s">
        <v>287</v>
      </c>
      <c r="B60" t="s">
        <v>288</v>
      </c>
    </row>
    <row r="61" spans="1:2" x14ac:dyDescent="0.25">
      <c r="A61" t="s">
        <v>290</v>
      </c>
      <c r="B61" t="s">
        <v>291</v>
      </c>
    </row>
    <row r="62" spans="1:2" x14ac:dyDescent="0.25">
      <c r="A62" t="s">
        <v>292</v>
      </c>
      <c r="B62" t="s">
        <v>293</v>
      </c>
    </row>
    <row r="63" spans="1:2" x14ac:dyDescent="0.25">
      <c r="A63" t="s">
        <v>294</v>
      </c>
    </row>
    <row r="64" spans="1:2" x14ac:dyDescent="0.25">
      <c r="A64" t="s">
        <v>295</v>
      </c>
    </row>
    <row r="65" spans="1:2" x14ac:dyDescent="0.25">
      <c r="A65" t="s">
        <v>296</v>
      </c>
    </row>
    <row r="66" spans="1:2" x14ac:dyDescent="0.25">
      <c r="A66" t="s">
        <v>297</v>
      </c>
      <c r="B66" t="s">
        <v>343</v>
      </c>
    </row>
    <row r="67" spans="1:2" x14ac:dyDescent="0.25">
      <c r="A67" t="s">
        <v>298</v>
      </c>
      <c r="B67" t="s">
        <v>299</v>
      </c>
    </row>
    <row r="68" spans="1:2" x14ac:dyDescent="0.25">
      <c r="A68" t="s">
        <v>300</v>
      </c>
      <c r="B68" t="s">
        <v>301</v>
      </c>
    </row>
    <row r="69" spans="1:2" x14ac:dyDescent="0.25">
      <c r="A69" t="s">
        <v>302</v>
      </c>
      <c r="B69" t="s">
        <v>303</v>
      </c>
    </row>
    <row r="70" spans="1:2" x14ac:dyDescent="0.25">
      <c r="A70" t="s">
        <v>304</v>
      </c>
    </row>
    <row r="71" spans="1:2" x14ac:dyDescent="0.25">
      <c r="A71" t="s">
        <v>305</v>
      </c>
      <c r="B71" t="s">
        <v>306</v>
      </c>
    </row>
    <row r="72" spans="1:2" x14ac:dyDescent="0.25">
      <c r="A72" t="s">
        <v>307</v>
      </c>
      <c r="B72" t="s">
        <v>308</v>
      </c>
    </row>
    <row r="73" spans="1:2" x14ac:dyDescent="0.25">
      <c r="A73" t="s">
        <v>309</v>
      </c>
      <c r="B73" t="s">
        <v>310</v>
      </c>
    </row>
    <row r="74" spans="1:2" x14ac:dyDescent="0.25">
      <c r="A74" t="s">
        <v>311</v>
      </c>
      <c r="B74" t="s">
        <v>312</v>
      </c>
    </row>
    <row r="75" spans="1:2" x14ac:dyDescent="0.25">
      <c r="A75" t="s">
        <v>313</v>
      </c>
      <c r="B75" t="s">
        <v>314</v>
      </c>
    </row>
    <row r="76" spans="1:2" x14ac:dyDescent="0.25">
      <c r="A76" t="s">
        <v>315</v>
      </c>
      <c r="B76" t="s">
        <v>316</v>
      </c>
    </row>
    <row r="77" spans="1:2" x14ac:dyDescent="0.25">
      <c r="A77" t="s">
        <v>317</v>
      </c>
      <c r="B77" t="s">
        <v>384</v>
      </c>
    </row>
    <row r="78" spans="1:2" x14ac:dyDescent="0.25">
      <c r="A78" t="s">
        <v>318</v>
      </c>
      <c r="B78" t="s">
        <v>319</v>
      </c>
    </row>
    <row r="79" spans="1:2" x14ac:dyDescent="0.25">
      <c r="A79" t="s">
        <v>320</v>
      </c>
      <c r="B79" t="s">
        <v>321</v>
      </c>
    </row>
    <row r="80" spans="1:2" x14ac:dyDescent="0.25">
      <c r="A80" t="s">
        <v>322</v>
      </c>
    </row>
    <row r="81" spans="1:2" x14ac:dyDescent="0.25">
      <c r="A81" t="s">
        <v>323</v>
      </c>
      <c r="B81" t="s">
        <v>324</v>
      </c>
    </row>
    <row r="82" spans="1:2" x14ac:dyDescent="0.25">
      <c r="A82" t="s">
        <v>331</v>
      </c>
    </row>
    <row r="83" spans="1:2" x14ac:dyDescent="0.25">
      <c r="A83" t="s">
        <v>332</v>
      </c>
    </row>
    <row r="84" spans="1:2" x14ac:dyDescent="0.25">
      <c r="A84" t="s">
        <v>334</v>
      </c>
    </row>
    <row r="85" spans="1:2" x14ac:dyDescent="0.25">
      <c r="A85" t="s">
        <v>335</v>
      </c>
      <c r="B85" t="s">
        <v>336</v>
      </c>
    </row>
    <row r="86" spans="1:2" x14ac:dyDescent="0.25">
      <c r="A86" t="s">
        <v>337</v>
      </c>
      <c r="B86" t="s">
        <v>338</v>
      </c>
    </row>
    <row r="87" spans="1:2" x14ac:dyDescent="0.25">
      <c r="A87" t="s">
        <v>339</v>
      </c>
      <c r="B87" t="s">
        <v>340</v>
      </c>
    </row>
    <row r="88" spans="1:2" x14ac:dyDescent="0.25">
      <c r="A88" t="s">
        <v>344</v>
      </c>
    </row>
    <row r="89" spans="1:2" x14ac:dyDescent="0.25">
      <c r="A89" t="s">
        <v>345</v>
      </c>
    </row>
    <row r="90" spans="1:2" x14ac:dyDescent="0.25">
      <c r="A90" t="s">
        <v>346</v>
      </c>
    </row>
    <row r="91" spans="1:2" x14ac:dyDescent="0.25">
      <c r="A91" t="s">
        <v>347</v>
      </c>
    </row>
    <row r="92" spans="1:2" x14ac:dyDescent="0.25">
      <c r="A92" t="s">
        <v>350</v>
      </c>
      <c r="B92" t="s">
        <v>351</v>
      </c>
    </row>
    <row r="93" spans="1:2" x14ac:dyDescent="0.25">
      <c r="A93" t="s">
        <v>352</v>
      </c>
      <c r="B93" t="s">
        <v>353</v>
      </c>
    </row>
    <row r="94" spans="1:2" x14ac:dyDescent="0.25">
      <c r="A94" t="s">
        <v>354</v>
      </c>
      <c r="B94" t="s">
        <v>355</v>
      </c>
    </row>
    <row r="95" spans="1:2" x14ac:dyDescent="0.25">
      <c r="A95" t="s">
        <v>387</v>
      </c>
      <c r="B95" t="s">
        <v>388</v>
      </c>
    </row>
    <row r="96" spans="1:2" x14ac:dyDescent="0.25">
      <c r="A96" t="s">
        <v>389</v>
      </c>
      <c r="B96" t="s">
        <v>390</v>
      </c>
    </row>
    <row r="97" spans="1:2" x14ac:dyDescent="0.25">
      <c r="A97" t="s">
        <v>391</v>
      </c>
      <c r="B97" t="s">
        <v>392</v>
      </c>
    </row>
    <row r="98" spans="1:2" x14ac:dyDescent="0.25">
      <c r="A98" t="s">
        <v>393</v>
      </c>
      <c r="B98" t="s">
        <v>394</v>
      </c>
    </row>
    <row r="99" spans="1:2" x14ac:dyDescent="0.25">
      <c r="A99" t="s">
        <v>395</v>
      </c>
      <c r="B99" t="s">
        <v>396</v>
      </c>
    </row>
    <row r="100" spans="1:2" x14ac:dyDescent="0.25">
      <c r="A100" t="s">
        <v>397</v>
      </c>
      <c r="B100" t="s">
        <v>398</v>
      </c>
    </row>
    <row r="101" spans="1:2" x14ac:dyDescent="0.25">
      <c r="A101" t="s">
        <v>399</v>
      </c>
      <c r="B101" t="s">
        <v>400</v>
      </c>
    </row>
    <row r="102" spans="1:2" x14ac:dyDescent="0.25">
      <c r="A102" t="s">
        <v>401</v>
      </c>
      <c r="B102" t="s">
        <v>402</v>
      </c>
    </row>
    <row r="103" spans="1:2" x14ac:dyDescent="0.25">
      <c r="A103" t="s">
        <v>403</v>
      </c>
      <c r="B103" t="s">
        <v>404</v>
      </c>
    </row>
    <row r="104" spans="1:2" x14ac:dyDescent="0.25">
      <c r="A104" t="s">
        <v>405</v>
      </c>
      <c r="B104" t="s">
        <v>406</v>
      </c>
    </row>
    <row r="105" spans="1:2" x14ac:dyDescent="0.25">
      <c r="A105" t="s">
        <v>407</v>
      </c>
      <c r="B105" t="s">
        <v>408</v>
      </c>
    </row>
    <row r="106" spans="1:2" x14ac:dyDescent="0.25">
      <c r="A106" t="s">
        <v>409</v>
      </c>
      <c r="B106" t="s">
        <v>410</v>
      </c>
    </row>
    <row r="107" spans="1:2" x14ac:dyDescent="0.25">
      <c r="A107" t="s">
        <v>411</v>
      </c>
      <c r="B107" t="s">
        <v>412</v>
      </c>
    </row>
    <row r="108" spans="1:2" x14ac:dyDescent="0.25">
      <c r="A108" t="s">
        <v>413</v>
      </c>
      <c r="B108" t="s">
        <v>414</v>
      </c>
    </row>
    <row r="109" spans="1:2" x14ac:dyDescent="0.25">
      <c r="A109" t="s">
        <v>415</v>
      </c>
      <c r="B109" t="s">
        <v>416</v>
      </c>
    </row>
    <row r="110" spans="1:2" x14ac:dyDescent="0.25">
      <c r="A110" t="s">
        <v>417</v>
      </c>
      <c r="B110" t="s">
        <v>418</v>
      </c>
    </row>
    <row r="111" spans="1:2" x14ac:dyDescent="0.25">
      <c r="A111" t="s">
        <v>419</v>
      </c>
      <c r="B111" t="s">
        <v>420</v>
      </c>
    </row>
    <row r="112" spans="1:2" x14ac:dyDescent="0.25">
      <c r="A112" t="s">
        <v>421</v>
      </c>
      <c r="B112" t="s">
        <v>422</v>
      </c>
    </row>
    <row r="113" spans="1:2" x14ac:dyDescent="0.25">
      <c r="A113" t="s">
        <v>423</v>
      </c>
      <c r="B113" t="s">
        <v>424</v>
      </c>
    </row>
    <row r="114" spans="1:2" x14ac:dyDescent="0.25">
      <c r="A114" t="s">
        <v>425</v>
      </c>
      <c r="B114" t="s">
        <v>426</v>
      </c>
    </row>
    <row r="115" spans="1:2" x14ac:dyDescent="0.25">
      <c r="A115" t="s">
        <v>427</v>
      </c>
      <c r="B115" t="s">
        <v>428</v>
      </c>
    </row>
    <row r="116" spans="1:2" x14ac:dyDescent="0.25">
      <c r="A116" t="s">
        <v>429</v>
      </c>
      <c r="B116" t="s">
        <v>430</v>
      </c>
    </row>
    <row r="117" spans="1:2" x14ac:dyDescent="0.25">
      <c r="A117" t="s">
        <v>431</v>
      </c>
      <c r="B117" t="s">
        <v>432</v>
      </c>
    </row>
    <row r="118" spans="1:2" x14ac:dyDescent="0.25">
      <c r="A118" t="s">
        <v>433</v>
      </c>
      <c r="B118" t="s">
        <v>434</v>
      </c>
    </row>
    <row r="119" spans="1:2" x14ac:dyDescent="0.25">
      <c r="A119" t="s">
        <v>435</v>
      </c>
      <c r="B119" t="s">
        <v>436</v>
      </c>
    </row>
    <row r="120" spans="1:2" x14ac:dyDescent="0.25">
      <c r="A120" t="s">
        <v>437</v>
      </c>
      <c r="B120" t="s">
        <v>438</v>
      </c>
    </row>
    <row r="121" spans="1:2" x14ac:dyDescent="0.25">
      <c r="A121" t="s">
        <v>439</v>
      </c>
      <c r="B121" t="s">
        <v>440</v>
      </c>
    </row>
    <row r="122" spans="1:2" x14ac:dyDescent="0.25">
      <c r="A122" t="s">
        <v>441</v>
      </c>
      <c r="B122" t="s">
        <v>442</v>
      </c>
    </row>
    <row r="123" spans="1:2" x14ac:dyDescent="0.25">
      <c r="A123" t="s">
        <v>443</v>
      </c>
      <c r="B123" t="s">
        <v>444</v>
      </c>
    </row>
    <row r="124" spans="1:2" x14ac:dyDescent="0.25">
      <c r="A124" t="s">
        <v>445</v>
      </c>
      <c r="B124" t="s">
        <v>446</v>
      </c>
    </row>
    <row r="125" spans="1:2" x14ac:dyDescent="0.25">
      <c r="A125" t="s">
        <v>447</v>
      </c>
      <c r="B125" t="s">
        <v>448</v>
      </c>
    </row>
    <row r="126" spans="1:2" x14ac:dyDescent="0.25">
      <c r="A126" t="s">
        <v>449</v>
      </c>
      <c r="B126" t="s">
        <v>450</v>
      </c>
    </row>
    <row r="127" spans="1:2" x14ac:dyDescent="0.25">
      <c r="A127" t="s">
        <v>451</v>
      </c>
      <c r="B127" t="s">
        <v>452</v>
      </c>
    </row>
    <row r="128" spans="1:2" x14ac:dyDescent="0.25">
      <c r="A128" t="s">
        <v>453</v>
      </c>
      <c r="B128" t="s">
        <v>454</v>
      </c>
    </row>
    <row r="129" spans="1:2" x14ac:dyDescent="0.25">
      <c r="A129" t="s">
        <v>455</v>
      </c>
      <c r="B129" t="s">
        <v>456</v>
      </c>
    </row>
    <row r="130" spans="1:2" x14ac:dyDescent="0.25">
      <c r="A130" t="s">
        <v>457</v>
      </c>
      <c r="B130" t="s">
        <v>458</v>
      </c>
    </row>
    <row r="131" spans="1:2" x14ac:dyDescent="0.25">
      <c r="A131" t="s">
        <v>459</v>
      </c>
      <c r="B131" t="s">
        <v>460</v>
      </c>
    </row>
    <row r="132" spans="1:2" x14ac:dyDescent="0.25">
      <c r="A132" t="s">
        <v>461</v>
      </c>
      <c r="B132" t="s">
        <v>462</v>
      </c>
    </row>
    <row r="133" spans="1:2" x14ac:dyDescent="0.25">
      <c r="A133" t="s">
        <v>463</v>
      </c>
      <c r="B133" t="s">
        <v>464</v>
      </c>
    </row>
    <row r="134" spans="1:2" x14ac:dyDescent="0.25">
      <c r="A134" t="s">
        <v>465</v>
      </c>
      <c r="B134" t="s">
        <v>466</v>
      </c>
    </row>
    <row r="135" spans="1:2" x14ac:dyDescent="0.25">
      <c r="A135" t="s">
        <v>467</v>
      </c>
      <c r="B135" t="s">
        <v>468</v>
      </c>
    </row>
    <row r="136" spans="1:2" x14ac:dyDescent="0.25">
      <c r="A136" t="s">
        <v>469</v>
      </c>
      <c r="B136" t="s">
        <v>470</v>
      </c>
    </row>
    <row r="137" spans="1:2" x14ac:dyDescent="0.25">
      <c r="A137" t="s">
        <v>471</v>
      </c>
      <c r="B137" t="s">
        <v>472</v>
      </c>
    </row>
    <row r="138" spans="1:2" x14ac:dyDescent="0.25">
      <c r="A138" t="s">
        <v>473</v>
      </c>
      <c r="B138" t="s">
        <v>474</v>
      </c>
    </row>
    <row r="139" spans="1:2" x14ac:dyDescent="0.25">
      <c r="A139" t="s">
        <v>475</v>
      </c>
      <c r="B139" t="s">
        <v>476</v>
      </c>
    </row>
    <row r="140" spans="1:2" x14ac:dyDescent="0.25">
      <c r="A140" t="s">
        <v>477</v>
      </c>
      <c r="B140" t="s">
        <v>478</v>
      </c>
    </row>
    <row r="141" spans="1:2" x14ac:dyDescent="0.25">
      <c r="A141" t="s">
        <v>479</v>
      </c>
      <c r="B141" t="s">
        <v>480</v>
      </c>
    </row>
    <row r="142" spans="1:2" x14ac:dyDescent="0.25">
      <c r="A142" t="s">
        <v>481</v>
      </c>
      <c r="B142" t="s">
        <v>482</v>
      </c>
    </row>
    <row r="143" spans="1:2" x14ac:dyDescent="0.25">
      <c r="A143" t="s">
        <v>483</v>
      </c>
      <c r="B143" t="s">
        <v>484</v>
      </c>
    </row>
    <row r="144" spans="1:2" x14ac:dyDescent="0.25">
      <c r="A144" t="s">
        <v>485</v>
      </c>
      <c r="B144" t="s">
        <v>486</v>
      </c>
    </row>
    <row r="145" spans="1:2" x14ac:dyDescent="0.25">
      <c r="A145" t="s">
        <v>487</v>
      </c>
      <c r="B145" t="s">
        <v>488</v>
      </c>
    </row>
    <row r="146" spans="1:2" x14ac:dyDescent="0.25">
      <c r="A146" t="s">
        <v>489</v>
      </c>
      <c r="B146" t="s">
        <v>490</v>
      </c>
    </row>
    <row r="147" spans="1:2" x14ac:dyDescent="0.25">
      <c r="A147" t="s">
        <v>491</v>
      </c>
      <c r="B147" t="s">
        <v>492</v>
      </c>
    </row>
    <row r="148" spans="1:2" x14ac:dyDescent="0.25">
      <c r="A148" t="s">
        <v>493</v>
      </c>
      <c r="B148" t="s">
        <v>494</v>
      </c>
    </row>
    <row r="149" spans="1:2" x14ac:dyDescent="0.25">
      <c r="A149" t="s">
        <v>495</v>
      </c>
      <c r="B149" t="s">
        <v>496</v>
      </c>
    </row>
    <row r="150" spans="1:2" x14ac:dyDescent="0.25">
      <c r="A150" t="s">
        <v>497</v>
      </c>
      <c r="B150" t="s">
        <v>498</v>
      </c>
    </row>
    <row r="151" spans="1:2" x14ac:dyDescent="0.25">
      <c r="A151" t="s">
        <v>499</v>
      </c>
      <c r="B151" t="s">
        <v>500</v>
      </c>
    </row>
    <row r="152" spans="1:2" x14ac:dyDescent="0.25">
      <c r="A152" t="s">
        <v>501</v>
      </c>
      <c r="B152" t="s">
        <v>502</v>
      </c>
    </row>
    <row r="153" spans="1:2" x14ac:dyDescent="0.25">
      <c r="A153" t="s">
        <v>503</v>
      </c>
      <c r="B153" t="s">
        <v>504</v>
      </c>
    </row>
    <row r="154" spans="1:2" x14ac:dyDescent="0.25">
      <c r="A154" t="s">
        <v>505</v>
      </c>
      <c r="B154" t="s">
        <v>506</v>
      </c>
    </row>
    <row r="155" spans="1:2" x14ac:dyDescent="0.25">
      <c r="A155" t="s">
        <v>507</v>
      </c>
      <c r="B155" t="s">
        <v>508</v>
      </c>
    </row>
    <row r="156" spans="1:2" x14ac:dyDescent="0.25">
      <c r="A156" t="s">
        <v>509</v>
      </c>
      <c r="B156" t="s">
        <v>510</v>
      </c>
    </row>
    <row r="157" spans="1:2" x14ac:dyDescent="0.25">
      <c r="A157" t="s">
        <v>511</v>
      </c>
      <c r="B157" t="s">
        <v>512</v>
      </c>
    </row>
    <row r="158" spans="1:2" x14ac:dyDescent="0.25">
      <c r="A158" t="s">
        <v>513</v>
      </c>
      <c r="B158" t="s">
        <v>514</v>
      </c>
    </row>
    <row r="159" spans="1:2" x14ac:dyDescent="0.25">
      <c r="A159" t="s">
        <v>515</v>
      </c>
      <c r="B159" t="s">
        <v>516</v>
      </c>
    </row>
    <row r="160" spans="1:2" x14ac:dyDescent="0.25">
      <c r="A160" t="s">
        <v>517</v>
      </c>
      <c r="B160" t="s">
        <v>518</v>
      </c>
    </row>
    <row r="161" spans="1:2" x14ac:dyDescent="0.25">
      <c r="A161" t="s">
        <v>519</v>
      </c>
      <c r="B161" t="s">
        <v>520</v>
      </c>
    </row>
    <row r="162" spans="1:2" x14ac:dyDescent="0.25">
      <c r="A162" t="s">
        <v>521</v>
      </c>
      <c r="B162" t="s">
        <v>522</v>
      </c>
    </row>
    <row r="163" spans="1:2" x14ac:dyDescent="0.25">
      <c r="A163" t="s">
        <v>523</v>
      </c>
      <c r="B163" t="s">
        <v>524</v>
      </c>
    </row>
    <row r="164" spans="1:2" x14ac:dyDescent="0.25">
      <c r="A164" t="s">
        <v>525</v>
      </c>
      <c r="B164" t="s">
        <v>526</v>
      </c>
    </row>
    <row r="165" spans="1:2" x14ac:dyDescent="0.25">
      <c r="A165" t="s">
        <v>527</v>
      </c>
      <c r="B165" t="s">
        <v>528</v>
      </c>
    </row>
    <row r="166" spans="1:2" x14ac:dyDescent="0.25">
      <c r="A166" t="s">
        <v>529</v>
      </c>
      <c r="B166" t="s">
        <v>530</v>
      </c>
    </row>
    <row r="167" spans="1:2" x14ac:dyDescent="0.25">
      <c r="A167" t="s">
        <v>531</v>
      </c>
      <c r="B167" t="s">
        <v>532</v>
      </c>
    </row>
    <row r="168" spans="1:2" x14ac:dyDescent="0.25">
      <c r="A168" t="s">
        <v>533</v>
      </c>
    </row>
    <row r="169" spans="1:2" x14ac:dyDescent="0.25">
      <c r="A169" t="s">
        <v>535</v>
      </c>
      <c r="B169" t="s">
        <v>536</v>
      </c>
    </row>
    <row r="170" spans="1:2" x14ac:dyDescent="0.25">
      <c r="A170" t="s">
        <v>804</v>
      </c>
      <c r="B170" t="s">
        <v>805</v>
      </c>
    </row>
    <row r="171" spans="1:2" x14ac:dyDescent="0.25">
      <c r="A171" t="s">
        <v>809</v>
      </c>
      <c r="B171" t="s">
        <v>810</v>
      </c>
    </row>
    <row r="172" spans="1:2" x14ac:dyDescent="0.25">
      <c r="A172" t="s">
        <v>811</v>
      </c>
      <c r="B172" t="s">
        <v>812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177"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idden="1" x14ac:dyDescent="0.2">
      <c r="D2" s="315"/>
      <c r="E2" s="315"/>
      <c r="F2" s="315"/>
      <c r="G2" s="315"/>
      <c r="H2" s="315"/>
      <c r="I2" s="315"/>
      <c r="J2" s="315"/>
    </row>
    <row r="3" spans="1:12" hidden="1" x14ac:dyDescent="0.2">
      <c r="D3" s="315"/>
      <c r="E3" s="315"/>
      <c r="F3" s="315"/>
      <c r="G3" s="315"/>
      <c r="H3" s="315"/>
      <c r="I3" s="315"/>
      <c r="J3" s="315"/>
    </row>
    <row r="4" spans="1:12" hidden="1" x14ac:dyDescent="0.2">
      <c r="D4" s="315"/>
      <c r="E4" s="315"/>
      <c r="F4" s="315"/>
      <c r="G4" s="315"/>
      <c r="H4" s="315"/>
      <c r="I4" s="315"/>
      <c r="J4" s="315"/>
    </row>
    <row r="5" spans="1:12" hidden="1" x14ac:dyDescent="0.2">
      <c r="D5" s="315"/>
      <c r="E5" s="315"/>
      <c r="F5" s="315"/>
      <c r="G5" s="315"/>
      <c r="H5" s="315"/>
      <c r="I5" s="315"/>
      <c r="J5" s="315"/>
    </row>
    <row r="6" spans="1:12" hidden="1" x14ac:dyDescent="0.2">
      <c r="D6" s="315"/>
      <c r="E6" s="315"/>
      <c r="F6" s="315"/>
      <c r="G6" s="315"/>
      <c r="H6" s="315"/>
      <c r="I6" s="315"/>
      <c r="J6" s="315"/>
    </row>
    <row r="7" spans="1:12" hidden="1" x14ac:dyDescent="0.2">
      <c r="D7" s="315"/>
      <c r="E7" s="315"/>
      <c r="F7" s="315"/>
      <c r="G7" s="315"/>
      <c r="H7" s="315"/>
      <c r="I7" s="315"/>
      <c r="J7" s="315"/>
    </row>
    <row r="8" spans="1:12" hidden="1" x14ac:dyDescent="0.2">
      <c r="D8" s="315"/>
      <c r="E8" s="315"/>
      <c r="F8" s="315"/>
      <c r="G8" s="315"/>
      <c r="H8" s="315"/>
      <c r="I8" s="315"/>
      <c r="J8" s="315"/>
      <c r="L8" s="184"/>
    </row>
    <row r="9" spans="1:12" ht="11.25" hidden="1" customHeight="1" x14ac:dyDescent="0.2">
      <c r="D9" s="315"/>
      <c r="E9" s="315"/>
      <c r="F9" s="315"/>
      <c r="G9" s="315"/>
      <c r="H9" s="315"/>
      <c r="I9" s="315"/>
      <c r="J9" s="315"/>
      <c r="L9" s="184"/>
    </row>
    <row r="10" spans="1:12" hidden="1" x14ac:dyDescent="0.2">
      <c r="D10" s="315"/>
      <c r="E10" s="315"/>
      <c r="F10" s="315"/>
      <c r="G10" s="315"/>
      <c r="H10" s="315"/>
      <c r="I10" s="315"/>
      <c r="J10" s="315"/>
      <c r="L10" s="184"/>
    </row>
    <row r="11" spans="1:12" hidden="1" x14ac:dyDescent="0.2">
      <c r="D11" s="315"/>
      <c r="E11" s="315"/>
      <c r="F11" s="315"/>
      <c r="G11" s="315"/>
      <c r="H11" s="315"/>
      <c r="I11" s="315"/>
      <c r="J11" s="315"/>
      <c r="L11" s="184"/>
    </row>
    <row r="12" spans="1:12" ht="15" hidden="1" customHeight="1" x14ac:dyDescent="0.2">
      <c r="D12" s="315"/>
      <c r="E12" s="315"/>
      <c r="F12" s="315"/>
      <c r="G12" s="315"/>
      <c r="H12" s="315"/>
      <c r="I12" s="315"/>
      <c r="J12" s="315"/>
      <c r="L12" s="184"/>
    </row>
    <row r="13" spans="1:12" ht="15" hidden="1" customHeight="1" thickBot="1" x14ac:dyDescent="0.25">
      <c r="D13" s="315"/>
      <c r="E13" s="315"/>
      <c r="F13" s="315"/>
      <c r="G13" s="315"/>
      <c r="H13" s="315"/>
      <c r="I13" s="315"/>
      <c r="J13" s="31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19"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278"/>
      <c r="C23" s="419" t="s">
        <v>615</v>
      </c>
      <c r="D23" s="420"/>
    </row>
    <row r="24" spans="1:9" ht="14.25" hidden="1" customHeight="1" x14ac:dyDescent="0.2">
      <c r="A24" s="294">
        <v>0</v>
      </c>
      <c r="B24" s="186"/>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177">
        <f t="shared" ref="B77:G77" si="13">IF(B74="Syngenta",B57,0)</f>
        <v>0</v>
      </c>
      <c r="C77" s="308">
        <f t="shared" si="13"/>
        <v>0</v>
      </c>
      <c r="D77" s="308">
        <f t="shared" si="13"/>
        <v>0</v>
      </c>
      <c r="E77" s="308">
        <f t="shared" si="13"/>
        <v>0</v>
      </c>
      <c r="F77" s="308">
        <f t="shared" si="13"/>
        <v>0</v>
      </c>
      <c r="G77" s="308">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08">
        <f t="shared" ref="B105:G105" si="25">IF(B102="Syngenta",B85,0)</f>
        <v>0</v>
      </c>
      <c r="C105" s="308">
        <f t="shared" si="25"/>
        <v>0</v>
      </c>
      <c r="D105" s="308">
        <f t="shared" si="25"/>
        <v>0</v>
      </c>
      <c r="E105" s="308">
        <f t="shared" si="25"/>
        <v>0</v>
      </c>
      <c r="F105" s="308">
        <f t="shared" si="25"/>
        <v>0</v>
      </c>
      <c r="G105" s="308">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08">
        <f t="shared" ref="B133:G133" si="37">IF(B130="Syngenta",B113,0)</f>
        <v>0</v>
      </c>
      <c r="C133" s="308">
        <f t="shared" si="37"/>
        <v>0</v>
      </c>
      <c r="D133" s="308">
        <f t="shared" si="37"/>
        <v>0</v>
      </c>
      <c r="E133" s="308">
        <f t="shared" si="37"/>
        <v>0</v>
      </c>
      <c r="F133" s="308">
        <f t="shared" si="37"/>
        <v>0</v>
      </c>
      <c r="G133" s="308">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08">
        <f t="shared" ref="B161:G161" si="49">IF(B158="Syngenta",B141,0)</f>
        <v>0</v>
      </c>
      <c r="C161" s="308">
        <f t="shared" si="49"/>
        <v>0</v>
      </c>
      <c r="D161" s="308">
        <f t="shared" si="49"/>
        <v>0</v>
      </c>
      <c r="E161" s="308">
        <f t="shared" si="49"/>
        <v>0</v>
      </c>
      <c r="F161" s="308">
        <f t="shared" si="49"/>
        <v>0</v>
      </c>
      <c r="G161" s="308">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177" t="s">
        <v>646</v>
      </c>
    </row>
    <row r="167" spans="1:7" ht="15" hidden="1" x14ac:dyDescent="0.25">
      <c r="A167" s="166" t="s">
        <v>643</v>
      </c>
      <c r="B167" s="178">
        <f>+B162+B134+B106+B78</f>
        <v>0</v>
      </c>
      <c r="C167" s="308"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A81:G81"/>
    <mergeCell ref="B66:G66"/>
    <mergeCell ref="A53:G53"/>
    <mergeCell ref="B61:G61"/>
    <mergeCell ref="A54:A55"/>
    <mergeCell ref="B54:E54"/>
    <mergeCell ref="F54:G54"/>
    <mergeCell ref="B82:G82"/>
    <mergeCell ref="B110:G110"/>
    <mergeCell ref="B150:G150"/>
    <mergeCell ref="B165:G165"/>
    <mergeCell ref="B145:G145"/>
    <mergeCell ref="B138:G138"/>
    <mergeCell ref="B94:G94"/>
    <mergeCell ref="A109:G109"/>
    <mergeCell ref="B122:G122"/>
    <mergeCell ref="A137:G137"/>
    <mergeCell ref="B89:G89"/>
    <mergeCell ref="B117:G117"/>
    <mergeCell ref="B38:G38"/>
    <mergeCell ref="C24:D24"/>
    <mergeCell ref="C23:D23"/>
    <mergeCell ref="A20:G20"/>
    <mergeCell ref="B26:G26"/>
    <mergeCell ref="C33:G33"/>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showInputMessage="1" showErrorMessage="1">
          <x14:formula1>
            <xm:f>Produklys!$A$29:$A$34</xm:f>
          </x14:formula1>
          <xm:sqref>B27:E27</xm:sqref>
        </x14:dataValidation>
        <x14:dataValidation type="list" showInputMessage="1" showErrorMessage="1">
          <x14:formula1>
            <xm:f>Produklys!$E$29:$E$49</xm:f>
          </x14:formula1>
          <xm:sqref>B83:E83</xm:sqref>
        </x14:dataValidation>
        <x14:dataValidation type="list" showInputMessage="1" showErrorMessage="1">
          <x14:formula1>
            <xm:f>Produklys!$C$29:$C$49</xm:f>
          </x14:formula1>
          <xm:sqref>B55:E55</xm:sqref>
        </x14:dataValidation>
        <x14:dataValidation type="list" showInputMessage="1" showErrorMessage="1">
          <x14:formula1>
            <xm:f>Produklys!$G$29:$G$53</xm:f>
          </x14:formula1>
          <xm:sqref>B111:E111</xm:sqref>
        </x14:dataValidation>
        <x14:dataValidation type="list" allowBlank="1" showInputMessage="1" showErrorMessage="1">
          <x14:formula1>
            <xm:f>Produklys!$A$29:$A$34</xm:f>
          </x14:formula1>
          <xm:sqref>F27:G27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N25"/>
  <sheetViews>
    <sheetView workbookViewId="0"/>
  </sheetViews>
  <sheetFormatPr defaultRowHeight="15" x14ac:dyDescent="0.25"/>
  <cols>
    <col min="1" max="1" width="25.28515625" bestFit="1" customWidth="1"/>
    <col min="2" max="3" width="13.28515625" bestFit="1" customWidth="1"/>
    <col min="4" max="11" width="2" bestFit="1" customWidth="1"/>
    <col min="12" max="13" width="13.28515625" bestFit="1" customWidth="1"/>
    <col min="14" max="15" width="11.28515625" bestFit="1" customWidth="1"/>
    <col min="16" max="17" width="4" bestFit="1" customWidth="1"/>
    <col min="18" max="21" width="13.28515625" bestFit="1" customWidth="1"/>
    <col min="22" max="27" width="11.28515625" bestFit="1" customWidth="1"/>
    <col min="28" max="33" width="6.85546875" bestFit="1" customWidth="1"/>
    <col min="34" max="39" width="11.85546875" bestFit="1" customWidth="1"/>
    <col min="40" max="41" width="13.28515625" bestFit="1" customWidth="1"/>
    <col min="42" max="47" width="18.42578125" bestFit="1" customWidth="1"/>
    <col min="48" max="48" width="10.5703125" bestFit="1" customWidth="1"/>
    <col min="49" max="50" width="16" bestFit="1" customWidth="1"/>
    <col min="52" max="53" width="13.28515625" bestFit="1" customWidth="1"/>
    <col min="54" max="56" width="18.42578125" bestFit="1" customWidth="1"/>
    <col min="57" max="59" width="13.28515625" bestFit="1" customWidth="1"/>
    <col min="60" max="65" width="18.42578125" bestFit="1" customWidth="1"/>
    <col min="66" max="68" width="13.28515625" bestFit="1" customWidth="1"/>
    <col min="69" max="74" width="18.42578125" bestFit="1" customWidth="1"/>
    <col min="75" max="77" width="13.28515625" bestFit="1" customWidth="1"/>
    <col min="78" max="101" width="18.42578125" bestFit="1" customWidth="1"/>
    <col min="102" max="113" width="13.28515625" bestFit="1" customWidth="1"/>
    <col min="114" max="137" width="18.42578125" bestFit="1" customWidth="1"/>
    <col min="138" max="149" width="13.28515625" bestFit="1" customWidth="1"/>
    <col min="150" max="173" width="18.42578125" bestFit="1" customWidth="1"/>
    <col min="174" max="185" width="13.28515625" bestFit="1" customWidth="1"/>
    <col min="186" max="217" width="18.42578125" bestFit="1" customWidth="1"/>
    <col min="219" max="219" width="13.28515625" bestFit="1" customWidth="1"/>
    <col min="221" max="221" width="13.28515625" bestFit="1" customWidth="1"/>
    <col min="222" max="222" width="18.7109375" bestFit="1" customWidth="1"/>
  </cols>
  <sheetData>
    <row r="1" spans="1:222" x14ac:dyDescent="0.25">
      <c r="A1" s="158" t="s">
        <v>173</v>
      </c>
      <c r="B1" s="158" t="s">
        <v>214</v>
      </c>
      <c r="C1" s="158" t="s">
        <v>214</v>
      </c>
      <c r="D1" s="158" t="s">
        <v>214</v>
      </c>
      <c r="E1" s="158" t="s">
        <v>214</v>
      </c>
      <c r="F1" s="158" t="s">
        <v>214</v>
      </c>
      <c r="G1" s="158" t="s">
        <v>214</v>
      </c>
      <c r="H1" s="158" t="s">
        <v>214</v>
      </c>
      <c r="I1" s="158" t="s">
        <v>214</v>
      </c>
      <c r="J1" s="158" t="s">
        <v>214</v>
      </c>
      <c r="K1" s="158" t="s">
        <v>214</v>
      </c>
      <c r="L1" s="158" t="s">
        <v>214</v>
      </c>
      <c r="M1" s="158" t="s">
        <v>214</v>
      </c>
      <c r="N1" s="158" t="s">
        <v>214</v>
      </c>
      <c r="O1" s="158" t="s">
        <v>214</v>
      </c>
      <c r="P1" s="158" t="s">
        <v>214</v>
      </c>
      <c r="Q1" s="158" t="s">
        <v>214</v>
      </c>
      <c r="R1" s="158" t="s">
        <v>214</v>
      </c>
      <c r="S1" s="158" t="s">
        <v>214</v>
      </c>
      <c r="T1" s="158" t="s">
        <v>214</v>
      </c>
      <c r="U1" s="158" t="s">
        <v>214</v>
      </c>
      <c r="V1" s="158" t="s">
        <v>214</v>
      </c>
      <c r="W1" s="158" t="s">
        <v>214</v>
      </c>
      <c r="X1" s="158" t="s">
        <v>214</v>
      </c>
      <c r="Y1" s="158" t="s">
        <v>214</v>
      </c>
      <c r="Z1" s="158" t="s">
        <v>214</v>
      </c>
      <c r="AA1" s="158" t="s">
        <v>214</v>
      </c>
      <c r="AB1" s="158" t="s">
        <v>214</v>
      </c>
      <c r="AC1" s="158" t="s">
        <v>214</v>
      </c>
      <c r="AD1" s="158" t="s">
        <v>214</v>
      </c>
      <c r="AE1" s="158" t="s">
        <v>214</v>
      </c>
      <c r="AF1" s="158" t="s">
        <v>214</v>
      </c>
      <c r="AG1" s="158" t="s">
        <v>214</v>
      </c>
      <c r="AH1" s="158" t="s">
        <v>214</v>
      </c>
      <c r="AI1" s="158" t="s">
        <v>214</v>
      </c>
      <c r="AJ1" s="158" t="s">
        <v>214</v>
      </c>
      <c r="AK1" s="158" t="s">
        <v>214</v>
      </c>
      <c r="AL1" s="158" t="s">
        <v>214</v>
      </c>
      <c r="AM1" s="158" t="s">
        <v>214</v>
      </c>
      <c r="AN1" s="158" t="s">
        <v>214</v>
      </c>
      <c r="AO1" s="158" t="s">
        <v>214</v>
      </c>
      <c r="AP1" s="158" t="s">
        <v>214</v>
      </c>
      <c r="AQ1" s="158" t="s">
        <v>214</v>
      </c>
      <c r="AR1" s="158" t="s">
        <v>214</v>
      </c>
      <c r="AS1" s="158" t="s">
        <v>214</v>
      </c>
      <c r="AT1" s="158" t="s">
        <v>214</v>
      </c>
      <c r="AU1" s="158" t="s">
        <v>214</v>
      </c>
      <c r="AV1" s="158" t="s">
        <v>348</v>
      </c>
      <c r="AW1" s="158" t="s">
        <v>348</v>
      </c>
      <c r="AX1" s="158" t="s">
        <v>348</v>
      </c>
      <c r="AY1" t="s">
        <v>23</v>
      </c>
      <c r="AZ1" s="276" t="s">
        <v>23</v>
      </c>
      <c r="BA1" s="158" t="s">
        <v>214</v>
      </c>
      <c r="BB1" s="158" t="s">
        <v>214</v>
      </c>
      <c r="BC1" s="158" t="s">
        <v>214</v>
      </c>
      <c r="BD1" s="158" t="s">
        <v>214</v>
      </c>
      <c r="BE1" s="158" t="s">
        <v>214</v>
      </c>
      <c r="BF1" s="158" t="s">
        <v>214</v>
      </c>
      <c r="BG1" s="158" t="s">
        <v>214</v>
      </c>
      <c r="BH1" s="158" t="s">
        <v>214</v>
      </c>
      <c r="BI1" s="158" t="s">
        <v>214</v>
      </c>
      <c r="BJ1" s="158" t="s">
        <v>214</v>
      </c>
      <c r="BK1" s="158" t="s">
        <v>214</v>
      </c>
      <c r="BL1" s="158" t="s">
        <v>214</v>
      </c>
      <c r="BM1" s="158" t="s">
        <v>214</v>
      </c>
      <c r="BN1" s="158" t="s">
        <v>214</v>
      </c>
      <c r="BO1" s="158" t="s">
        <v>214</v>
      </c>
      <c r="BP1" s="158" t="s">
        <v>214</v>
      </c>
      <c r="BQ1" s="158" t="s">
        <v>214</v>
      </c>
      <c r="BR1" s="158" t="s">
        <v>214</v>
      </c>
      <c r="BS1" s="158" t="s">
        <v>214</v>
      </c>
      <c r="BT1" s="158" t="s">
        <v>214</v>
      </c>
      <c r="BU1" s="158" t="s">
        <v>214</v>
      </c>
      <c r="BV1" s="158" t="s">
        <v>214</v>
      </c>
      <c r="BW1" s="158" t="s">
        <v>214</v>
      </c>
      <c r="BX1" s="158" t="s">
        <v>214</v>
      </c>
      <c r="BY1" s="158" t="s">
        <v>214</v>
      </c>
      <c r="BZ1" s="158" t="s">
        <v>214</v>
      </c>
      <c r="CA1" s="158" t="s">
        <v>214</v>
      </c>
      <c r="CB1" s="158" t="s">
        <v>214</v>
      </c>
      <c r="CC1" s="158" t="s">
        <v>214</v>
      </c>
      <c r="CD1" s="158" t="s">
        <v>214</v>
      </c>
      <c r="CE1" s="158" t="s">
        <v>214</v>
      </c>
      <c r="CF1" s="158" t="s">
        <v>214</v>
      </c>
      <c r="CG1" s="158" t="s">
        <v>214</v>
      </c>
      <c r="CH1" s="158" t="s">
        <v>214</v>
      </c>
      <c r="CI1" s="158" t="s">
        <v>214</v>
      </c>
      <c r="CJ1" s="158" t="s">
        <v>214</v>
      </c>
      <c r="CK1" s="158" t="s">
        <v>214</v>
      </c>
      <c r="CL1" s="158" t="s">
        <v>214</v>
      </c>
      <c r="CM1" s="158" t="s">
        <v>214</v>
      </c>
      <c r="CN1" s="158" t="s">
        <v>214</v>
      </c>
      <c r="CO1" s="158" t="s">
        <v>214</v>
      </c>
      <c r="CP1" s="158" t="s">
        <v>214</v>
      </c>
      <c r="CQ1" s="158" t="s">
        <v>214</v>
      </c>
      <c r="CR1" s="158" t="s">
        <v>214</v>
      </c>
      <c r="CS1" s="158" t="s">
        <v>214</v>
      </c>
      <c r="CT1" s="158" t="s">
        <v>214</v>
      </c>
      <c r="CU1" s="158" t="s">
        <v>214</v>
      </c>
      <c r="CV1" s="158" t="s">
        <v>214</v>
      </c>
      <c r="CW1" s="158" t="s">
        <v>214</v>
      </c>
      <c r="CX1" s="158" t="s">
        <v>214</v>
      </c>
      <c r="CY1" s="158" t="s">
        <v>214</v>
      </c>
      <c r="CZ1" s="158" t="s">
        <v>214</v>
      </c>
      <c r="DA1" s="158" t="s">
        <v>214</v>
      </c>
      <c r="DB1" s="158" t="s">
        <v>214</v>
      </c>
      <c r="DC1" s="158" t="s">
        <v>214</v>
      </c>
      <c r="DD1" s="158" t="s">
        <v>214</v>
      </c>
      <c r="DE1" s="158" t="s">
        <v>214</v>
      </c>
      <c r="DF1" s="158" t="s">
        <v>214</v>
      </c>
      <c r="DG1" s="158" t="s">
        <v>214</v>
      </c>
      <c r="DH1" s="158" t="s">
        <v>214</v>
      </c>
      <c r="DI1" s="158" t="s">
        <v>214</v>
      </c>
      <c r="DJ1" s="158" t="s">
        <v>214</v>
      </c>
      <c r="DK1" s="158" t="s">
        <v>214</v>
      </c>
      <c r="DL1" s="158" t="s">
        <v>214</v>
      </c>
      <c r="DM1" s="158" t="s">
        <v>214</v>
      </c>
      <c r="DN1" s="158" t="s">
        <v>214</v>
      </c>
      <c r="DO1" s="158" t="s">
        <v>214</v>
      </c>
      <c r="DP1" s="158" t="s">
        <v>214</v>
      </c>
      <c r="DQ1" s="158" t="s">
        <v>214</v>
      </c>
      <c r="DR1" s="158" t="s">
        <v>214</v>
      </c>
      <c r="DS1" s="158" t="s">
        <v>214</v>
      </c>
      <c r="DT1" s="158" t="s">
        <v>214</v>
      </c>
      <c r="DU1" s="158" t="s">
        <v>214</v>
      </c>
      <c r="DV1" s="158" t="s">
        <v>214</v>
      </c>
      <c r="DW1" s="158" t="s">
        <v>214</v>
      </c>
      <c r="DX1" s="158" t="s">
        <v>214</v>
      </c>
      <c r="DY1" s="158" t="s">
        <v>214</v>
      </c>
      <c r="DZ1" s="158" t="s">
        <v>214</v>
      </c>
      <c r="EA1" s="158" t="s">
        <v>214</v>
      </c>
      <c r="EB1" s="158" t="s">
        <v>214</v>
      </c>
      <c r="EC1" s="158" t="s">
        <v>214</v>
      </c>
      <c r="ED1" s="158" t="s">
        <v>214</v>
      </c>
      <c r="EE1" s="158" t="s">
        <v>214</v>
      </c>
      <c r="EF1" s="158" t="s">
        <v>214</v>
      </c>
      <c r="EG1" s="158" t="s">
        <v>214</v>
      </c>
      <c r="EH1" s="158" t="s">
        <v>214</v>
      </c>
      <c r="EI1" s="158" t="s">
        <v>214</v>
      </c>
      <c r="EJ1" s="158" t="s">
        <v>214</v>
      </c>
      <c r="EK1" s="158" t="s">
        <v>214</v>
      </c>
      <c r="EL1" s="158" t="s">
        <v>214</v>
      </c>
      <c r="EM1" s="158" t="s">
        <v>214</v>
      </c>
      <c r="EN1" s="158" t="s">
        <v>214</v>
      </c>
      <c r="EO1" s="158" t="s">
        <v>214</v>
      </c>
      <c r="EP1" s="158" t="s">
        <v>214</v>
      </c>
      <c r="EQ1" s="158" t="s">
        <v>214</v>
      </c>
      <c r="ER1" s="158" t="s">
        <v>214</v>
      </c>
      <c r="ES1" s="158" t="s">
        <v>214</v>
      </c>
      <c r="ET1" s="158" t="s">
        <v>214</v>
      </c>
      <c r="EU1" s="158" t="s">
        <v>214</v>
      </c>
      <c r="EV1" s="158" t="s">
        <v>214</v>
      </c>
      <c r="EW1" s="158" t="s">
        <v>214</v>
      </c>
      <c r="EX1" s="158" t="s">
        <v>214</v>
      </c>
      <c r="EY1" s="158" t="s">
        <v>214</v>
      </c>
      <c r="EZ1" s="158" t="s">
        <v>214</v>
      </c>
      <c r="FA1" s="158" t="s">
        <v>214</v>
      </c>
      <c r="FB1" s="158" t="s">
        <v>214</v>
      </c>
      <c r="FC1" s="158" t="s">
        <v>214</v>
      </c>
      <c r="FD1" s="158" t="s">
        <v>214</v>
      </c>
      <c r="FE1" s="158" t="s">
        <v>214</v>
      </c>
      <c r="FF1" s="158" t="s">
        <v>214</v>
      </c>
      <c r="FG1" s="158" t="s">
        <v>214</v>
      </c>
      <c r="FH1" s="158" t="s">
        <v>214</v>
      </c>
      <c r="FI1" s="158" t="s">
        <v>214</v>
      </c>
      <c r="FJ1" s="158" t="s">
        <v>214</v>
      </c>
      <c r="FK1" s="158" t="s">
        <v>214</v>
      </c>
      <c r="FL1" s="158" t="s">
        <v>214</v>
      </c>
      <c r="FM1" s="158" t="s">
        <v>214</v>
      </c>
      <c r="FN1" s="158" t="s">
        <v>214</v>
      </c>
      <c r="FO1" s="158" t="s">
        <v>214</v>
      </c>
      <c r="FP1" s="158" t="s">
        <v>214</v>
      </c>
      <c r="FQ1" s="158" t="s">
        <v>214</v>
      </c>
      <c r="FR1" s="158" t="s">
        <v>214</v>
      </c>
      <c r="FS1" s="158" t="s">
        <v>214</v>
      </c>
      <c r="FT1" s="158" t="s">
        <v>214</v>
      </c>
      <c r="FU1" s="158" t="s">
        <v>214</v>
      </c>
      <c r="FV1" s="158" t="s">
        <v>214</v>
      </c>
      <c r="FW1" s="158" t="s">
        <v>214</v>
      </c>
      <c r="FX1" s="158" t="s">
        <v>214</v>
      </c>
      <c r="FY1" s="158" t="s">
        <v>214</v>
      </c>
      <c r="FZ1" s="158" t="s">
        <v>214</v>
      </c>
      <c r="GA1" s="158" t="s">
        <v>214</v>
      </c>
      <c r="GB1" s="158" t="s">
        <v>214</v>
      </c>
      <c r="GC1" s="158" t="s">
        <v>214</v>
      </c>
      <c r="GD1" s="158" t="s">
        <v>214</v>
      </c>
      <c r="GE1" s="158" t="s">
        <v>214</v>
      </c>
      <c r="GF1" s="158" t="s">
        <v>214</v>
      </c>
      <c r="GG1" s="158" t="s">
        <v>214</v>
      </c>
      <c r="GH1" s="158" t="s">
        <v>214</v>
      </c>
      <c r="GI1" s="158" t="s">
        <v>214</v>
      </c>
      <c r="GJ1" s="158" t="s">
        <v>214</v>
      </c>
      <c r="GK1" s="158" t="s">
        <v>214</v>
      </c>
      <c r="GL1" s="158" t="s">
        <v>214</v>
      </c>
      <c r="GM1" s="158" t="s">
        <v>214</v>
      </c>
      <c r="GN1" s="158" t="s">
        <v>214</v>
      </c>
      <c r="GO1" s="158" t="s">
        <v>214</v>
      </c>
      <c r="GP1" s="158" t="s">
        <v>214</v>
      </c>
      <c r="GQ1" s="158" t="s">
        <v>214</v>
      </c>
      <c r="GR1" s="158" t="s">
        <v>214</v>
      </c>
      <c r="GS1" s="158" t="s">
        <v>214</v>
      </c>
      <c r="GT1" s="158" t="s">
        <v>214</v>
      </c>
      <c r="GU1" s="158" t="s">
        <v>214</v>
      </c>
      <c r="GV1" s="158" t="s">
        <v>214</v>
      </c>
      <c r="GW1" s="158" t="s">
        <v>214</v>
      </c>
      <c r="GX1" s="158" t="s">
        <v>214</v>
      </c>
      <c r="GY1" s="158" t="s">
        <v>214</v>
      </c>
      <c r="GZ1" s="158" t="s">
        <v>214</v>
      </c>
      <c r="HA1" s="158" t="s">
        <v>214</v>
      </c>
      <c r="HB1" s="158" t="s">
        <v>214</v>
      </c>
      <c r="HC1" s="158" t="s">
        <v>214</v>
      </c>
      <c r="HD1" s="158" t="s">
        <v>214</v>
      </c>
      <c r="HE1" s="158" t="s">
        <v>214</v>
      </c>
      <c r="HF1" s="158" t="s">
        <v>214</v>
      </c>
      <c r="HG1" s="158" t="s">
        <v>214</v>
      </c>
      <c r="HH1" s="158" t="s">
        <v>214</v>
      </c>
      <c r="HI1" s="158" t="s">
        <v>214</v>
      </c>
      <c r="HJ1" t="s">
        <v>23</v>
      </c>
      <c r="HK1" s="276" t="s">
        <v>23</v>
      </c>
      <c r="HL1" t="s">
        <v>23</v>
      </c>
      <c r="HM1" s="276" t="s">
        <v>23</v>
      </c>
      <c r="HN1" s="276" t="s">
        <v>806</v>
      </c>
    </row>
    <row r="2" spans="1:222" x14ac:dyDescent="0.25">
      <c r="A2" s="158" t="s">
        <v>174</v>
      </c>
      <c r="B2" s="158" t="s">
        <v>155</v>
      </c>
      <c r="C2" s="158" t="s">
        <v>155</v>
      </c>
      <c r="D2" s="158" t="s">
        <v>216</v>
      </c>
      <c r="E2" s="158" t="s">
        <v>216</v>
      </c>
      <c r="F2" s="158" t="s">
        <v>216</v>
      </c>
      <c r="G2" s="158" t="s">
        <v>216</v>
      </c>
      <c r="H2" s="158" t="s">
        <v>216</v>
      </c>
      <c r="I2" s="158" t="s">
        <v>216</v>
      </c>
      <c r="J2" s="158" t="s">
        <v>216</v>
      </c>
      <c r="K2" s="158" t="s">
        <v>216</v>
      </c>
      <c r="L2" s="158" t="s">
        <v>155</v>
      </c>
      <c r="M2" s="158" t="s">
        <v>155</v>
      </c>
      <c r="N2" s="158" t="s">
        <v>154</v>
      </c>
      <c r="O2" s="158" t="s">
        <v>154</v>
      </c>
      <c r="P2" s="158" t="s">
        <v>216</v>
      </c>
      <c r="Q2" s="158" t="s">
        <v>216</v>
      </c>
      <c r="R2" s="158" t="s">
        <v>155</v>
      </c>
      <c r="S2" s="158" t="s">
        <v>155</v>
      </c>
      <c r="T2" s="158" t="s">
        <v>155</v>
      </c>
      <c r="U2" s="158" t="s">
        <v>155</v>
      </c>
      <c r="V2" s="158" t="s">
        <v>154</v>
      </c>
      <c r="W2" s="158" t="s">
        <v>154</v>
      </c>
      <c r="X2" s="158" t="s">
        <v>154</v>
      </c>
      <c r="Y2" s="158" t="s">
        <v>154</v>
      </c>
      <c r="Z2" s="158" t="s">
        <v>154</v>
      </c>
      <c r="AA2" s="158" t="s">
        <v>154</v>
      </c>
      <c r="AB2" s="158" t="s">
        <v>161</v>
      </c>
      <c r="AC2" s="158" t="s">
        <v>161</v>
      </c>
      <c r="AD2" s="158" t="s">
        <v>161</v>
      </c>
      <c r="AE2" s="158" t="s">
        <v>161</v>
      </c>
      <c r="AF2" s="158" t="s">
        <v>161</v>
      </c>
      <c r="AG2" s="158" t="s">
        <v>161</v>
      </c>
      <c r="AH2" s="158" t="s">
        <v>157</v>
      </c>
      <c r="AI2" s="158" t="s">
        <v>157</v>
      </c>
      <c r="AJ2" s="158" t="s">
        <v>157</v>
      </c>
      <c r="AK2" s="158" t="s">
        <v>157</v>
      </c>
      <c r="AL2" s="158" t="s">
        <v>157</v>
      </c>
      <c r="AM2" s="158" t="s">
        <v>157</v>
      </c>
      <c r="AN2" s="158" t="s">
        <v>23</v>
      </c>
      <c r="AO2" s="158" t="s">
        <v>23</v>
      </c>
      <c r="AP2" s="158" t="s">
        <v>4</v>
      </c>
      <c r="AQ2" s="158" t="s">
        <v>4</v>
      </c>
      <c r="AR2" s="158" t="s">
        <v>4</v>
      </c>
      <c r="AS2" s="158" t="s">
        <v>4</v>
      </c>
      <c r="AT2" s="158" t="s">
        <v>21</v>
      </c>
      <c r="AU2" s="158" t="s">
        <v>21</v>
      </c>
      <c r="AW2" s="158" t="s">
        <v>349</v>
      </c>
      <c r="AX2" s="158" t="s">
        <v>349</v>
      </c>
      <c r="AY2" t="s">
        <v>325</v>
      </c>
      <c r="AZ2" s="276" t="s">
        <v>325</v>
      </c>
      <c r="BA2" s="158" t="s">
        <v>23</v>
      </c>
      <c r="BB2" s="158" t="s">
        <v>214</v>
      </c>
      <c r="BC2" s="158" t="s">
        <v>4</v>
      </c>
      <c r="BD2" s="158" t="s">
        <v>21</v>
      </c>
      <c r="BE2" s="158" t="s">
        <v>214</v>
      </c>
      <c r="BF2" s="158" t="s">
        <v>214</v>
      </c>
      <c r="BG2" s="158" t="s">
        <v>23</v>
      </c>
      <c r="BH2" s="158" t="s">
        <v>356</v>
      </c>
      <c r="BI2" s="158" t="s">
        <v>356</v>
      </c>
      <c r="BJ2" s="158" t="s">
        <v>356</v>
      </c>
      <c r="BK2" s="158" t="s">
        <v>356</v>
      </c>
      <c r="BL2" s="158" t="s">
        <v>21</v>
      </c>
      <c r="BM2" s="158" t="s">
        <v>21</v>
      </c>
      <c r="BN2" s="158" t="s">
        <v>214</v>
      </c>
      <c r="BO2" s="158" t="s">
        <v>214</v>
      </c>
      <c r="BP2" s="158" t="s">
        <v>23</v>
      </c>
      <c r="BQ2" s="158" t="s">
        <v>356</v>
      </c>
      <c r="BR2" s="158" t="s">
        <v>356</v>
      </c>
      <c r="BS2" s="158" t="s">
        <v>356</v>
      </c>
      <c r="BT2" s="158" t="s">
        <v>356</v>
      </c>
      <c r="BU2" s="158" t="s">
        <v>21</v>
      </c>
      <c r="BV2" s="158" t="s">
        <v>21</v>
      </c>
      <c r="BW2" s="158" t="s">
        <v>214</v>
      </c>
      <c r="BX2" s="158" t="s">
        <v>214</v>
      </c>
      <c r="BY2" s="158" t="s">
        <v>23</v>
      </c>
      <c r="BZ2" s="158" t="s">
        <v>356</v>
      </c>
      <c r="CA2" s="158" t="s">
        <v>356</v>
      </c>
      <c r="CB2" s="158" t="s">
        <v>356</v>
      </c>
      <c r="CC2" s="158" t="s">
        <v>356</v>
      </c>
      <c r="CD2" s="158" t="s">
        <v>356</v>
      </c>
      <c r="CE2" s="158" t="s">
        <v>356</v>
      </c>
      <c r="CF2" s="158" t="s">
        <v>356</v>
      </c>
      <c r="CG2" s="158" t="s">
        <v>356</v>
      </c>
      <c r="CH2" s="158" t="s">
        <v>356</v>
      </c>
      <c r="CI2" s="158" t="s">
        <v>356</v>
      </c>
      <c r="CJ2" s="158" t="s">
        <v>356</v>
      </c>
      <c r="CK2" s="158" t="s">
        <v>356</v>
      </c>
      <c r="CL2" s="158" t="s">
        <v>356</v>
      </c>
      <c r="CM2" s="158" t="s">
        <v>356</v>
      </c>
      <c r="CN2" s="158" t="s">
        <v>356</v>
      </c>
      <c r="CO2" s="158" t="s">
        <v>356</v>
      </c>
      <c r="CP2" s="158" t="s">
        <v>21</v>
      </c>
      <c r="CQ2" s="158" t="s">
        <v>21</v>
      </c>
      <c r="CR2" s="158" t="s">
        <v>21</v>
      </c>
      <c r="CS2" s="158" t="s">
        <v>21</v>
      </c>
      <c r="CT2" s="158" t="s">
        <v>21</v>
      </c>
      <c r="CU2" s="158" t="s">
        <v>21</v>
      </c>
      <c r="CV2" s="158" t="s">
        <v>21</v>
      </c>
      <c r="CW2" s="158" t="s">
        <v>21</v>
      </c>
      <c r="CX2" s="158" t="s">
        <v>214</v>
      </c>
      <c r="CY2" s="158" t="s">
        <v>214</v>
      </c>
      <c r="CZ2" s="158" t="s">
        <v>23</v>
      </c>
      <c r="DA2" s="158" t="s">
        <v>214</v>
      </c>
      <c r="DB2" s="158" t="s">
        <v>214</v>
      </c>
      <c r="DC2" s="158" t="s">
        <v>23</v>
      </c>
      <c r="DD2" s="158" t="s">
        <v>214</v>
      </c>
      <c r="DE2" s="158" t="s">
        <v>214</v>
      </c>
      <c r="DF2" s="158" t="s">
        <v>23</v>
      </c>
      <c r="DG2" s="158" t="s">
        <v>214</v>
      </c>
      <c r="DH2" s="158" t="s">
        <v>214</v>
      </c>
      <c r="DI2" s="158" t="s">
        <v>23</v>
      </c>
      <c r="DJ2" s="158" t="s">
        <v>356</v>
      </c>
      <c r="DK2" s="158" t="s">
        <v>356</v>
      </c>
      <c r="DL2" s="158" t="s">
        <v>356</v>
      </c>
      <c r="DM2" s="158" t="s">
        <v>356</v>
      </c>
      <c r="DN2" s="158" t="s">
        <v>356</v>
      </c>
      <c r="DO2" s="158" t="s">
        <v>356</v>
      </c>
      <c r="DP2" s="158" t="s">
        <v>356</v>
      </c>
      <c r="DQ2" s="158" t="s">
        <v>356</v>
      </c>
      <c r="DR2" s="158" t="s">
        <v>356</v>
      </c>
      <c r="DS2" s="158" t="s">
        <v>356</v>
      </c>
      <c r="DT2" s="158" t="s">
        <v>356</v>
      </c>
      <c r="DU2" s="158" t="s">
        <v>356</v>
      </c>
      <c r="DV2" s="158" t="s">
        <v>356</v>
      </c>
      <c r="DW2" s="158" t="s">
        <v>356</v>
      </c>
      <c r="DX2" s="158" t="s">
        <v>356</v>
      </c>
      <c r="DY2" s="158" t="s">
        <v>356</v>
      </c>
      <c r="DZ2" s="158" t="s">
        <v>21</v>
      </c>
      <c r="EA2" s="158" t="s">
        <v>21</v>
      </c>
      <c r="EB2" s="158" t="s">
        <v>21</v>
      </c>
      <c r="EC2" s="158" t="s">
        <v>21</v>
      </c>
      <c r="ED2" s="158" t="s">
        <v>21</v>
      </c>
      <c r="EE2" s="158" t="s">
        <v>21</v>
      </c>
      <c r="EF2" s="158" t="s">
        <v>21</v>
      </c>
      <c r="EG2" s="158" t="s">
        <v>21</v>
      </c>
      <c r="EH2" s="158" t="s">
        <v>214</v>
      </c>
      <c r="EI2" s="158" t="s">
        <v>214</v>
      </c>
      <c r="EJ2" s="158" t="s">
        <v>23</v>
      </c>
      <c r="EK2" s="158" t="s">
        <v>214</v>
      </c>
      <c r="EL2" s="158" t="s">
        <v>214</v>
      </c>
      <c r="EM2" s="158" t="s">
        <v>23</v>
      </c>
      <c r="EN2" s="158" t="s">
        <v>214</v>
      </c>
      <c r="EO2" s="158" t="s">
        <v>214</v>
      </c>
      <c r="EP2" s="158" t="s">
        <v>23</v>
      </c>
      <c r="EQ2" s="158" t="s">
        <v>214</v>
      </c>
      <c r="ER2" s="158" t="s">
        <v>214</v>
      </c>
      <c r="ES2" s="158" t="s">
        <v>23</v>
      </c>
      <c r="ET2" s="158" t="s">
        <v>356</v>
      </c>
      <c r="EU2" s="158" t="s">
        <v>356</v>
      </c>
      <c r="EV2" s="158" t="s">
        <v>356</v>
      </c>
      <c r="EW2" s="158" t="s">
        <v>356</v>
      </c>
      <c r="EX2" s="158" t="s">
        <v>356</v>
      </c>
      <c r="EY2" s="158" t="s">
        <v>356</v>
      </c>
      <c r="EZ2" s="158" t="s">
        <v>356</v>
      </c>
      <c r="FA2" s="158" t="s">
        <v>356</v>
      </c>
      <c r="FB2" s="158" t="s">
        <v>356</v>
      </c>
      <c r="FC2" s="158" t="s">
        <v>356</v>
      </c>
      <c r="FD2" s="158" t="s">
        <v>356</v>
      </c>
      <c r="FE2" s="158" t="s">
        <v>356</v>
      </c>
      <c r="FF2" s="158" t="s">
        <v>356</v>
      </c>
      <c r="FG2" s="158" t="s">
        <v>356</v>
      </c>
      <c r="FH2" s="158" t="s">
        <v>356</v>
      </c>
      <c r="FI2" s="158" t="s">
        <v>356</v>
      </c>
      <c r="FJ2" s="158" t="s">
        <v>21</v>
      </c>
      <c r="FK2" s="158" t="s">
        <v>21</v>
      </c>
      <c r="FL2" s="158" t="s">
        <v>21</v>
      </c>
      <c r="FM2" s="158" t="s">
        <v>21</v>
      </c>
      <c r="FN2" s="158" t="s">
        <v>21</v>
      </c>
      <c r="FO2" s="158" t="s">
        <v>21</v>
      </c>
      <c r="FP2" s="158" t="s">
        <v>21</v>
      </c>
      <c r="FQ2" s="158" t="s">
        <v>21</v>
      </c>
      <c r="FR2" s="158" t="s">
        <v>214</v>
      </c>
      <c r="FS2" s="158" t="s">
        <v>214</v>
      </c>
      <c r="FT2" s="158" t="s">
        <v>23</v>
      </c>
      <c r="FU2" s="158" t="s">
        <v>214</v>
      </c>
      <c r="FV2" s="158" t="s">
        <v>214</v>
      </c>
      <c r="FW2" s="158" t="s">
        <v>23</v>
      </c>
      <c r="FX2" s="158" t="s">
        <v>214</v>
      </c>
      <c r="FY2" s="158" t="s">
        <v>214</v>
      </c>
      <c r="FZ2" s="158" t="s">
        <v>23</v>
      </c>
      <c r="GA2" s="158" t="s">
        <v>214</v>
      </c>
      <c r="GB2" s="158" t="s">
        <v>214</v>
      </c>
      <c r="GC2" s="158" t="s">
        <v>23</v>
      </c>
      <c r="GD2" s="158" t="s">
        <v>356</v>
      </c>
      <c r="GE2" s="158" t="s">
        <v>356</v>
      </c>
      <c r="GF2" s="158" t="s">
        <v>356</v>
      </c>
      <c r="GG2" s="158" t="s">
        <v>356</v>
      </c>
      <c r="GH2" s="158" t="s">
        <v>356</v>
      </c>
      <c r="GI2" s="158" t="s">
        <v>356</v>
      </c>
      <c r="GJ2" s="158" t="s">
        <v>356</v>
      </c>
      <c r="GK2" s="158" t="s">
        <v>356</v>
      </c>
      <c r="GL2" s="158" t="s">
        <v>356</v>
      </c>
      <c r="GM2" s="158" t="s">
        <v>356</v>
      </c>
      <c r="GN2" s="158" t="s">
        <v>356</v>
      </c>
      <c r="GO2" s="158" t="s">
        <v>356</v>
      </c>
      <c r="GP2" s="158" t="s">
        <v>356</v>
      </c>
      <c r="GQ2" s="158" t="s">
        <v>356</v>
      </c>
      <c r="GR2" s="158" t="s">
        <v>356</v>
      </c>
      <c r="GS2" s="158" t="s">
        <v>356</v>
      </c>
      <c r="GT2" s="158" t="s">
        <v>21</v>
      </c>
      <c r="GU2" s="158" t="s">
        <v>21</v>
      </c>
      <c r="GV2" s="158" t="s">
        <v>21</v>
      </c>
      <c r="GW2" s="158" t="s">
        <v>21</v>
      </c>
      <c r="GX2" s="158" t="s">
        <v>21</v>
      </c>
      <c r="GY2" s="158" t="s">
        <v>21</v>
      </c>
      <c r="GZ2" s="158" t="s">
        <v>21</v>
      </c>
      <c r="HA2" s="158" t="s">
        <v>21</v>
      </c>
      <c r="HB2" s="158" t="s">
        <v>356</v>
      </c>
      <c r="HC2" s="158" t="s">
        <v>356</v>
      </c>
      <c r="HD2" s="158" t="s">
        <v>356</v>
      </c>
      <c r="HE2" s="158" t="s">
        <v>356</v>
      </c>
      <c r="HF2" s="158" t="s">
        <v>356</v>
      </c>
      <c r="HG2" s="158" t="s">
        <v>356</v>
      </c>
      <c r="HH2" s="158" t="s">
        <v>356</v>
      </c>
      <c r="HI2" s="158" t="s">
        <v>356</v>
      </c>
      <c r="HJ2" t="s">
        <v>325</v>
      </c>
      <c r="HK2" s="276" t="s">
        <v>325</v>
      </c>
      <c r="HL2" t="s">
        <v>325</v>
      </c>
      <c r="HM2" s="276" t="s">
        <v>325</v>
      </c>
      <c r="HN2" s="276" t="s">
        <v>807</v>
      </c>
    </row>
    <row r="3" spans="1:222" x14ac:dyDescent="0.25">
      <c r="B3" s="158" t="s">
        <v>156</v>
      </c>
      <c r="C3" s="158" t="s">
        <v>156</v>
      </c>
      <c r="D3" s="158" t="s">
        <v>217</v>
      </c>
      <c r="E3" s="158" t="s">
        <v>217</v>
      </c>
      <c r="F3" s="158" t="s">
        <v>217</v>
      </c>
      <c r="G3" s="158" t="s">
        <v>217</v>
      </c>
      <c r="H3" s="158" t="s">
        <v>217</v>
      </c>
      <c r="I3" s="158" t="s">
        <v>217</v>
      </c>
      <c r="J3" s="158" t="s">
        <v>217</v>
      </c>
      <c r="K3" s="158" t="s">
        <v>217</v>
      </c>
      <c r="L3" s="158" t="s">
        <v>156</v>
      </c>
      <c r="M3" s="158" t="s">
        <v>156</v>
      </c>
      <c r="N3" s="158" t="s">
        <v>162</v>
      </c>
      <c r="O3" s="158" t="s">
        <v>162</v>
      </c>
      <c r="P3" s="158" t="s">
        <v>217</v>
      </c>
      <c r="Q3" s="158" t="s">
        <v>217</v>
      </c>
      <c r="R3" s="158" t="s">
        <v>156</v>
      </c>
      <c r="S3" s="158" t="s">
        <v>156</v>
      </c>
      <c r="T3" s="158" t="s">
        <v>156</v>
      </c>
      <c r="U3" s="158" t="s">
        <v>156</v>
      </c>
      <c r="V3" s="158" t="s">
        <v>162</v>
      </c>
      <c r="W3" s="158" t="s">
        <v>162</v>
      </c>
      <c r="X3" s="158" t="s">
        <v>162</v>
      </c>
      <c r="Y3" s="158" t="s">
        <v>162</v>
      </c>
      <c r="Z3" s="158" t="s">
        <v>162</v>
      </c>
      <c r="AA3" s="158" t="s">
        <v>162</v>
      </c>
      <c r="AB3" s="158" t="s">
        <v>146</v>
      </c>
      <c r="AC3" s="158" t="s">
        <v>146</v>
      </c>
      <c r="AD3" s="158" t="s">
        <v>146</v>
      </c>
      <c r="AE3" s="158" t="s">
        <v>146</v>
      </c>
      <c r="AF3" s="158" t="s">
        <v>146</v>
      </c>
      <c r="AG3" s="158" t="s">
        <v>146</v>
      </c>
      <c r="AH3" s="158" t="s">
        <v>149</v>
      </c>
      <c r="AI3" s="158" t="s">
        <v>149</v>
      </c>
      <c r="AJ3" s="158" t="s">
        <v>149</v>
      </c>
      <c r="AK3" s="158" t="s">
        <v>149</v>
      </c>
      <c r="AL3" s="158" t="s">
        <v>149</v>
      </c>
      <c r="AM3" s="158" t="s">
        <v>149</v>
      </c>
      <c r="AN3" s="158" t="s">
        <v>325</v>
      </c>
      <c r="AO3" s="158" t="s">
        <v>325</v>
      </c>
      <c r="AP3" s="158" t="s">
        <v>5</v>
      </c>
      <c r="AQ3" s="158" t="s">
        <v>5</v>
      </c>
      <c r="AR3" s="158" t="s">
        <v>5</v>
      </c>
      <c r="AS3" s="158" t="s">
        <v>5</v>
      </c>
      <c r="AT3" s="158" t="s">
        <v>3</v>
      </c>
      <c r="AU3" s="158" t="s">
        <v>3</v>
      </c>
      <c r="AY3" t="s">
        <v>155</v>
      </c>
      <c r="AZ3" s="276" t="s">
        <v>155</v>
      </c>
      <c r="BA3" s="158" t="s">
        <v>325</v>
      </c>
      <c r="BB3" s="158" t="s">
        <v>4</v>
      </c>
      <c r="BC3" s="158" t="s">
        <v>5</v>
      </c>
      <c r="BD3" s="158" t="s">
        <v>3</v>
      </c>
      <c r="BE3" s="158" t="s">
        <v>23</v>
      </c>
      <c r="BF3" s="158" t="s">
        <v>23</v>
      </c>
      <c r="BG3" s="158" t="s">
        <v>325</v>
      </c>
      <c r="BH3" s="158" t="s">
        <v>380</v>
      </c>
      <c r="BI3" s="158" t="s">
        <v>380</v>
      </c>
      <c r="BJ3" s="158" t="s">
        <v>380</v>
      </c>
      <c r="BK3" s="158" t="s">
        <v>380</v>
      </c>
      <c r="BL3" s="158" t="s">
        <v>3</v>
      </c>
      <c r="BM3" s="158" t="s">
        <v>3</v>
      </c>
      <c r="BN3" s="158" t="s">
        <v>23</v>
      </c>
      <c r="BO3" s="158" t="s">
        <v>23</v>
      </c>
      <c r="BP3" s="158" t="s">
        <v>325</v>
      </c>
      <c r="BQ3" s="158" t="s">
        <v>380</v>
      </c>
      <c r="BR3" s="158" t="s">
        <v>380</v>
      </c>
      <c r="BS3" s="158" t="s">
        <v>380</v>
      </c>
      <c r="BT3" s="158" t="s">
        <v>380</v>
      </c>
      <c r="BU3" s="158" t="s">
        <v>3</v>
      </c>
      <c r="BV3" s="158" t="s">
        <v>3</v>
      </c>
      <c r="BW3" s="158" t="s">
        <v>23</v>
      </c>
      <c r="BX3" s="158" t="s">
        <v>23</v>
      </c>
      <c r="BY3" s="158" t="s">
        <v>325</v>
      </c>
      <c r="BZ3" s="158" t="s">
        <v>380</v>
      </c>
      <c r="CA3" s="158" t="s">
        <v>380</v>
      </c>
      <c r="CB3" s="158" t="s">
        <v>380</v>
      </c>
      <c r="CC3" s="158" t="s">
        <v>380</v>
      </c>
      <c r="CD3" s="158" t="s">
        <v>380</v>
      </c>
      <c r="CE3" s="158" t="s">
        <v>380</v>
      </c>
      <c r="CF3" s="158" t="s">
        <v>380</v>
      </c>
      <c r="CG3" s="158" t="s">
        <v>380</v>
      </c>
      <c r="CH3" s="158" t="s">
        <v>380</v>
      </c>
      <c r="CI3" s="158" t="s">
        <v>380</v>
      </c>
      <c r="CJ3" s="158" t="s">
        <v>380</v>
      </c>
      <c r="CK3" s="158" t="s">
        <v>380</v>
      </c>
      <c r="CL3" s="158" t="s">
        <v>380</v>
      </c>
      <c r="CM3" s="158" t="s">
        <v>380</v>
      </c>
      <c r="CN3" s="158" t="s">
        <v>380</v>
      </c>
      <c r="CO3" s="158" t="s">
        <v>380</v>
      </c>
      <c r="CP3" s="158" t="s">
        <v>3</v>
      </c>
      <c r="CQ3" s="158" t="s">
        <v>3</v>
      </c>
      <c r="CR3" s="158" t="s">
        <v>3</v>
      </c>
      <c r="CS3" s="158" t="s">
        <v>3</v>
      </c>
      <c r="CT3" s="158" t="s">
        <v>3</v>
      </c>
      <c r="CU3" s="158" t="s">
        <v>3</v>
      </c>
      <c r="CV3" s="158" t="s">
        <v>3</v>
      </c>
      <c r="CW3" s="158" t="s">
        <v>3</v>
      </c>
      <c r="CX3" s="158" t="s">
        <v>23</v>
      </c>
      <c r="CY3" s="158" t="s">
        <v>23</v>
      </c>
      <c r="CZ3" s="158" t="s">
        <v>325</v>
      </c>
      <c r="DA3" s="158" t="s">
        <v>23</v>
      </c>
      <c r="DB3" s="158" t="s">
        <v>23</v>
      </c>
      <c r="DC3" s="158" t="s">
        <v>325</v>
      </c>
      <c r="DD3" s="158" t="s">
        <v>23</v>
      </c>
      <c r="DE3" s="158" t="s">
        <v>23</v>
      </c>
      <c r="DF3" s="158" t="s">
        <v>325</v>
      </c>
      <c r="DG3" s="158" t="s">
        <v>23</v>
      </c>
      <c r="DH3" s="158" t="s">
        <v>23</v>
      </c>
      <c r="DI3" s="158" t="s">
        <v>325</v>
      </c>
      <c r="DJ3" s="158" t="s">
        <v>380</v>
      </c>
      <c r="DK3" s="158" t="s">
        <v>380</v>
      </c>
      <c r="DL3" s="158" t="s">
        <v>380</v>
      </c>
      <c r="DM3" s="158" t="s">
        <v>380</v>
      </c>
      <c r="DN3" s="158" t="s">
        <v>380</v>
      </c>
      <c r="DO3" s="158" t="s">
        <v>380</v>
      </c>
      <c r="DP3" s="158" t="s">
        <v>380</v>
      </c>
      <c r="DQ3" s="158" t="s">
        <v>380</v>
      </c>
      <c r="DR3" s="158" t="s">
        <v>380</v>
      </c>
      <c r="DS3" s="158" t="s">
        <v>380</v>
      </c>
      <c r="DT3" s="158" t="s">
        <v>380</v>
      </c>
      <c r="DU3" s="158" t="s">
        <v>380</v>
      </c>
      <c r="DV3" s="158" t="s">
        <v>380</v>
      </c>
      <c r="DW3" s="158" t="s">
        <v>380</v>
      </c>
      <c r="DX3" s="158" t="s">
        <v>380</v>
      </c>
      <c r="DY3" s="158" t="s">
        <v>380</v>
      </c>
      <c r="DZ3" s="158" t="s">
        <v>3</v>
      </c>
      <c r="EA3" s="158" t="s">
        <v>3</v>
      </c>
      <c r="EB3" s="158" t="s">
        <v>3</v>
      </c>
      <c r="EC3" s="158" t="s">
        <v>3</v>
      </c>
      <c r="ED3" s="158" t="s">
        <v>3</v>
      </c>
      <c r="EE3" s="158" t="s">
        <v>3</v>
      </c>
      <c r="EF3" s="158" t="s">
        <v>3</v>
      </c>
      <c r="EG3" s="158" t="s">
        <v>3</v>
      </c>
      <c r="EH3" s="158" t="s">
        <v>23</v>
      </c>
      <c r="EI3" s="158" t="s">
        <v>23</v>
      </c>
      <c r="EJ3" s="158" t="s">
        <v>325</v>
      </c>
      <c r="EK3" s="158" t="s">
        <v>23</v>
      </c>
      <c r="EL3" s="158" t="s">
        <v>23</v>
      </c>
      <c r="EM3" s="158" t="s">
        <v>325</v>
      </c>
      <c r="EN3" s="158" t="s">
        <v>23</v>
      </c>
      <c r="EO3" s="158" t="s">
        <v>23</v>
      </c>
      <c r="EP3" s="158" t="s">
        <v>325</v>
      </c>
      <c r="EQ3" s="158" t="s">
        <v>23</v>
      </c>
      <c r="ER3" s="158" t="s">
        <v>23</v>
      </c>
      <c r="ES3" s="158" t="s">
        <v>325</v>
      </c>
      <c r="ET3" s="158" t="s">
        <v>380</v>
      </c>
      <c r="EU3" s="158" t="s">
        <v>380</v>
      </c>
      <c r="EV3" s="158" t="s">
        <v>380</v>
      </c>
      <c r="EW3" s="158" t="s">
        <v>380</v>
      </c>
      <c r="EX3" s="158" t="s">
        <v>380</v>
      </c>
      <c r="EY3" s="158" t="s">
        <v>380</v>
      </c>
      <c r="EZ3" s="158" t="s">
        <v>380</v>
      </c>
      <c r="FA3" s="158" t="s">
        <v>380</v>
      </c>
      <c r="FB3" s="158" t="s">
        <v>380</v>
      </c>
      <c r="FC3" s="158" t="s">
        <v>380</v>
      </c>
      <c r="FD3" s="158" t="s">
        <v>380</v>
      </c>
      <c r="FE3" s="158" t="s">
        <v>380</v>
      </c>
      <c r="FF3" s="158" t="s">
        <v>380</v>
      </c>
      <c r="FG3" s="158" t="s">
        <v>380</v>
      </c>
      <c r="FH3" s="158" t="s">
        <v>380</v>
      </c>
      <c r="FI3" s="158" t="s">
        <v>380</v>
      </c>
      <c r="FJ3" s="158" t="s">
        <v>3</v>
      </c>
      <c r="FK3" s="158" t="s">
        <v>3</v>
      </c>
      <c r="FL3" s="158" t="s">
        <v>3</v>
      </c>
      <c r="FM3" s="158" t="s">
        <v>3</v>
      </c>
      <c r="FN3" s="158" t="s">
        <v>3</v>
      </c>
      <c r="FO3" s="158" t="s">
        <v>3</v>
      </c>
      <c r="FP3" s="158" t="s">
        <v>3</v>
      </c>
      <c r="FQ3" s="158" t="s">
        <v>3</v>
      </c>
      <c r="FR3" s="158" t="s">
        <v>23</v>
      </c>
      <c r="FS3" s="158" t="s">
        <v>23</v>
      </c>
      <c r="FT3" s="158" t="s">
        <v>325</v>
      </c>
      <c r="FU3" s="158" t="s">
        <v>23</v>
      </c>
      <c r="FV3" s="158" t="s">
        <v>23</v>
      </c>
      <c r="FW3" s="158" t="s">
        <v>325</v>
      </c>
      <c r="FX3" s="158" t="s">
        <v>23</v>
      </c>
      <c r="FY3" s="158" t="s">
        <v>23</v>
      </c>
      <c r="FZ3" s="158" t="s">
        <v>325</v>
      </c>
      <c r="GA3" s="158" t="s">
        <v>23</v>
      </c>
      <c r="GB3" s="158" t="s">
        <v>23</v>
      </c>
      <c r="GC3" s="158" t="s">
        <v>325</v>
      </c>
      <c r="GD3" s="158" t="s">
        <v>380</v>
      </c>
      <c r="GE3" s="158" t="s">
        <v>380</v>
      </c>
      <c r="GF3" s="158" t="s">
        <v>380</v>
      </c>
      <c r="GG3" s="158" t="s">
        <v>380</v>
      </c>
      <c r="GH3" s="158" t="s">
        <v>380</v>
      </c>
      <c r="GI3" s="158" t="s">
        <v>380</v>
      </c>
      <c r="GJ3" s="158" t="s">
        <v>380</v>
      </c>
      <c r="GK3" s="158" t="s">
        <v>380</v>
      </c>
      <c r="GL3" s="158" t="s">
        <v>380</v>
      </c>
      <c r="GM3" s="158" t="s">
        <v>380</v>
      </c>
      <c r="GN3" s="158" t="s">
        <v>380</v>
      </c>
      <c r="GO3" s="158" t="s">
        <v>380</v>
      </c>
      <c r="GP3" s="158" t="s">
        <v>380</v>
      </c>
      <c r="GQ3" s="158" t="s">
        <v>380</v>
      </c>
      <c r="GR3" s="158" t="s">
        <v>380</v>
      </c>
      <c r="GS3" s="158" t="s">
        <v>380</v>
      </c>
      <c r="GT3" s="158" t="s">
        <v>3</v>
      </c>
      <c r="GU3" s="158" t="s">
        <v>3</v>
      </c>
      <c r="GV3" s="158" t="s">
        <v>3</v>
      </c>
      <c r="GW3" s="158" t="s">
        <v>3</v>
      </c>
      <c r="GX3" s="158" t="s">
        <v>3</v>
      </c>
      <c r="GY3" s="158" t="s">
        <v>3</v>
      </c>
      <c r="GZ3" s="158" t="s">
        <v>3</v>
      </c>
      <c r="HA3" s="158" t="s">
        <v>3</v>
      </c>
      <c r="HB3" s="158" t="s">
        <v>380</v>
      </c>
      <c r="HC3" s="158" t="s">
        <v>380</v>
      </c>
      <c r="HD3" s="158" t="s">
        <v>380</v>
      </c>
      <c r="HE3" s="158" t="s">
        <v>380</v>
      </c>
      <c r="HF3" s="158" t="s">
        <v>380</v>
      </c>
      <c r="HG3" s="158" t="s">
        <v>380</v>
      </c>
      <c r="HH3" s="158" t="s">
        <v>380</v>
      </c>
      <c r="HI3" s="158" t="s">
        <v>380</v>
      </c>
      <c r="HJ3" t="s">
        <v>155</v>
      </c>
      <c r="HK3" s="276" t="s">
        <v>155</v>
      </c>
      <c r="HL3" t="s">
        <v>155</v>
      </c>
      <c r="HM3" s="276" t="s">
        <v>155</v>
      </c>
    </row>
    <row r="4" spans="1:222" x14ac:dyDescent="0.25">
      <c r="B4" s="158" t="s">
        <v>150</v>
      </c>
      <c r="C4" s="158" t="s">
        <v>150</v>
      </c>
      <c r="L4" s="158" t="s">
        <v>150</v>
      </c>
      <c r="M4" s="158" t="s">
        <v>150</v>
      </c>
      <c r="P4" s="158" t="s">
        <v>222</v>
      </c>
      <c r="Q4" s="158" t="s">
        <v>222</v>
      </c>
      <c r="R4" s="158" t="s">
        <v>150</v>
      </c>
      <c r="S4" s="158" t="s">
        <v>150</v>
      </c>
      <c r="T4" s="158" t="s">
        <v>150</v>
      </c>
      <c r="U4" s="158" t="s">
        <v>150</v>
      </c>
      <c r="AH4" s="158" t="s">
        <v>24</v>
      </c>
      <c r="AI4" s="158" t="s">
        <v>24</v>
      </c>
      <c r="AJ4" s="158" t="s">
        <v>24</v>
      </c>
      <c r="AK4" s="158" t="s">
        <v>24</v>
      </c>
      <c r="AL4" s="158" t="s">
        <v>24</v>
      </c>
      <c r="AM4" s="158" t="s">
        <v>24</v>
      </c>
      <c r="AN4" s="158" t="s">
        <v>155</v>
      </c>
      <c r="AO4" s="158" t="s">
        <v>155</v>
      </c>
      <c r="AP4" s="158" t="s">
        <v>6</v>
      </c>
      <c r="AQ4" s="158" t="s">
        <v>6</v>
      </c>
      <c r="AR4" s="158" t="s">
        <v>6</v>
      </c>
      <c r="AS4" s="158" t="s">
        <v>6</v>
      </c>
      <c r="AT4" s="158" t="s">
        <v>24</v>
      </c>
      <c r="AU4" s="158" t="s">
        <v>24</v>
      </c>
      <c r="AY4" t="s">
        <v>156</v>
      </c>
      <c r="AZ4" s="276" t="s">
        <v>156</v>
      </c>
      <c r="BA4" s="158" t="s">
        <v>155</v>
      </c>
      <c r="BB4" s="158" t="s">
        <v>5</v>
      </c>
      <c r="BC4" s="158" t="s">
        <v>6</v>
      </c>
      <c r="BD4" s="158" t="s">
        <v>157</v>
      </c>
      <c r="BE4" s="158" t="s">
        <v>325</v>
      </c>
      <c r="BF4" s="158" t="s">
        <v>325</v>
      </c>
      <c r="BG4" s="158" t="s">
        <v>379</v>
      </c>
      <c r="BH4" s="158" t="s">
        <v>4</v>
      </c>
      <c r="BI4" s="158" t="s">
        <v>4</v>
      </c>
      <c r="BJ4" s="158" t="s">
        <v>4</v>
      </c>
      <c r="BK4" s="158" t="s">
        <v>4</v>
      </c>
      <c r="BL4" s="158" t="s">
        <v>157</v>
      </c>
      <c r="BM4" s="158" t="s">
        <v>157</v>
      </c>
      <c r="BN4" s="158" t="s">
        <v>325</v>
      </c>
      <c r="BO4" s="158" t="s">
        <v>325</v>
      </c>
      <c r="BP4" s="158" t="s">
        <v>379</v>
      </c>
      <c r="BQ4" s="158" t="s">
        <v>4</v>
      </c>
      <c r="BR4" s="158" t="s">
        <v>4</v>
      </c>
      <c r="BS4" s="158" t="s">
        <v>4</v>
      </c>
      <c r="BT4" s="158" t="s">
        <v>4</v>
      </c>
      <c r="BU4" s="158" t="s">
        <v>157</v>
      </c>
      <c r="BV4" s="158" t="s">
        <v>157</v>
      </c>
      <c r="BW4" s="158" t="s">
        <v>325</v>
      </c>
      <c r="BX4" s="158" t="s">
        <v>325</v>
      </c>
      <c r="BY4" s="158" t="s">
        <v>379</v>
      </c>
      <c r="BZ4" s="158" t="s">
        <v>4</v>
      </c>
      <c r="CA4" s="158" t="s">
        <v>4</v>
      </c>
      <c r="CB4" s="158" t="s">
        <v>4</v>
      </c>
      <c r="CC4" s="158" t="s">
        <v>4</v>
      </c>
      <c r="CD4" s="158" t="s">
        <v>4</v>
      </c>
      <c r="CE4" s="158" t="s">
        <v>4</v>
      </c>
      <c r="CF4" s="158" t="s">
        <v>4</v>
      </c>
      <c r="CG4" s="158" t="s">
        <v>4</v>
      </c>
      <c r="CH4" s="158" t="s">
        <v>4</v>
      </c>
      <c r="CI4" s="158" t="s">
        <v>4</v>
      </c>
      <c r="CJ4" s="158" t="s">
        <v>4</v>
      </c>
      <c r="CK4" s="158" t="s">
        <v>4</v>
      </c>
      <c r="CL4" s="158" t="s">
        <v>4</v>
      </c>
      <c r="CM4" s="158" t="s">
        <v>4</v>
      </c>
      <c r="CN4" s="158" t="s">
        <v>4</v>
      </c>
      <c r="CO4" s="158" t="s">
        <v>4</v>
      </c>
      <c r="CP4" s="158" t="s">
        <v>157</v>
      </c>
      <c r="CQ4" s="158" t="s">
        <v>157</v>
      </c>
      <c r="CR4" s="158" t="s">
        <v>157</v>
      </c>
      <c r="CS4" s="158" t="s">
        <v>157</v>
      </c>
      <c r="CT4" s="158" t="s">
        <v>157</v>
      </c>
      <c r="CU4" s="158" t="s">
        <v>157</v>
      </c>
      <c r="CV4" s="158" t="s">
        <v>157</v>
      </c>
      <c r="CW4" s="158" t="s">
        <v>157</v>
      </c>
      <c r="CX4" s="158" t="s">
        <v>325</v>
      </c>
      <c r="CY4" s="158" t="s">
        <v>325</v>
      </c>
      <c r="CZ4" s="158" t="s">
        <v>379</v>
      </c>
      <c r="DA4" s="158" t="s">
        <v>325</v>
      </c>
      <c r="DB4" s="158" t="s">
        <v>325</v>
      </c>
      <c r="DC4" s="158" t="s">
        <v>379</v>
      </c>
      <c r="DD4" s="158" t="s">
        <v>325</v>
      </c>
      <c r="DE4" s="158" t="s">
        <v>325</v>
      </c>
      <c r="DF4" s="158" t="s">
        <v>379</v>
      </c>
      <c r="DG4" s="158" t="s">
        <v>325</v>
      </c>
      <c r="DH4" s="158" t="s">
        <v>325</v>
      </c>
      <c r="DI4" s="158" t="s">
        <v>379</v>
      </c>
      <c r="DJ4" s="158" t="s">
        <v>4</v>
      </c>
      <c r="DK4" s="158" t="s">
        <v>4</v>
      </c>
      <c r="DL4" s="158" t="s">
        <v>4</v>
      </c>
      <c r="DM4" s="158" t="s">
        <v>4</v>
      </c>
      <c r="DN4" s="158" t="s">
        <v>4</v>
      </c>
      <c r="DO4" s="158" t="s">
        <v>4</v>
      </c>
      <c r="DP4" s="158" t="s">
        <v>4</v>
      </c>
      <c r="DQ4" s="158" t="s">
        <v>4</v>
      </c>
      <c r="DR4" s="158" t="s">
        <v>4</v>
      </c>
      <c r="DS4" s="158" t="s">
        <v>4</v>
      </c>
      <c r="DT4" s="158" t="s">
        <v>4</v>
      </c>
      <c r="DU4" s="158" t="s">
        <v>4</v>
      </c>
      <c r="DV4" s="158" t="s">
        <v>4</v>
      </c>
      <c r="DW4" s="158" t="s">
        <v>4</v>
      </c>
      <c r="DX4" s="158" t="s">
        <v>4</v>
      </c>
      <c r="DY4" s="158" t="s">
        <v>4</v>
      </c>
      <c r="DZ4" s="158" t="s">
        <v>157</v>
      </c>
      <c r="EA4" s="158" t="s">
        <v>157</v>
      </c>
      <c r="EB4" s="158" t="s">
        <v>157</v>
      </c>
      <c r="EC4" s="158" t="s">
        <v>157</v>
      </c>
      <c r="ED4" s="158" t="s">
        <v>157</v>
      </c>
      <c r="EE4" s="158" t="s">
        <v>157</v>
      </c>
      <c r="EF4" s="158" t="s">
        <v>157</v>
      </c>
      <c r="EG4" s="158" t="s">
        <v>157</v>
      </c>
      <c r="EH4" s="158" t="s">
        <v>325</v>
      </c>
      <c r="EI4" s="158" t="s">
        <v>325</v>
      </c>
      <c r="EJ4" s="158" t="s">
        <v>379</v>
      </c>
      <c r="EK4" s="158" t="s">
        <v>325</v>
      </c>
      <c r="EL4" s="158" t="s">
        <v>325</v>
      </c>
      <c r="EM4" s="158" t="s">
        <v>379</v>
      </c>
      <c r="EN4" s="158" t="s">
        <v>325</v>
      </c>
      <c r="EO4" s="158" t="s">
        <v>325</v>
      </c>
      <c r="EP4" s="158" t="s">
        <v>379</v>
      </c>
      <c r="EQ4" s="158" t="s">
        <v>325</v>
      </c>
      <c r="ER4" s="158" t="s">
        <v>325</v>
      </c>
      <c r="ES4" s="158" t="s">
        <v>379</v>
      </c>
      <c r="ET4" s="158" t="s">
        <v>4</v>
      </c>
      <c r="EU4" s="158" t="s">
        <v>4</v>
      </c>
      <c r="EV4" s="158" t="s">
        <v>4</v>
      </c>
      <c r="EW4" s="158" t="s">
        <v>4</v>
      </c>
      <c r="EX4" s="158" t="s">
        <v>4</v>
      </c>
      <c r="EY4" s="158" t="s">
        <v>4</v>
      </c>
      <c r="EZ4" s="158" t="s">
        <v>4</v>
      </c>
      <c r="FA4" s="158" t="s">
        <v>4</v>
      </c>
      <c r="FB4" s="158" t="s">
        <v>4</v>
      </c>
      <c r="FC4" s="158" t="s">
        <v>4</v>
      </c>
      <c r="FD4" s="158" t="s">
        <v>4</v>
      </c>
      <c r="FE4" s="158" t="s">
        <v>4</v>
      </c>
      <c r="FF4" s="158" t="s">
        <v>4</v>
      </c>
      <c r="FG4" s="158" t="s">
        <v>4</v>
      </c>
      <c r="FH4" s="158" t="s">
        <v>4</v>
      </c>
      <c r="FI4" s="158" t="s">
        <v>4</v>
      </c>
      <c r="FJ4" s="158" t="s">
        <v>157</v>
      </c>
      <c r="FK4" s="158" t="s">
        <v>157</v>
      </c>
      <c r="FL4" s="158" t="s">
        <v>157</v>
      </c>
      <c r="FM4" s="158" t="s">
        <v>157</v>
      </c>
      <c r="FN4" s="158" t="s">
        <v>157</v>
      </c>
      <c r="FO4" s="158" t="s">
        <v>157</v>
      </c>
      <c r="FP4" s="158" t="s">
        <v>157</v>
      </c>
      <c r="FQ4" s="158" t="s">
        <v>157</v>
      </c>
      <c r="FR4" s="158" t="s">
        <v>325</v>
      </c>
      <c r="FS4" s="158" t="s">
        <v>325</v>
      </c>
      <c r="FT4" s="158" t="s">
        <v>379</v>
      </c>
      <c r="FU4" s="158" t="s">
        <v>325</v>
      </c>
      <c r="FV4" s="158" t="s">
        <v>325</v>
      </c>
      <c r="FW4" s="158" t="s">
        <v>379</v>
      </c>
      <c r="FX4" s="158" t="s">
        <v>325</v>
      </c>
      <c r="FY4" s="158" t="s">
        <v>325</v>
      </c>
      <c r="FZ4" s="158" t="s">
        <v>379</v>
      </c>
      <c r="GA4" s="158" t="s">
        <v>325</v>
      </c>
      <c r="GB4" s="158" t="s">
        <v>325</v>
      </c>
      <c r="GC4" s="158" t="s">
        <v>379</v>
      </c>
      <c r="GD4" s="158" t="s">
        <v>4</v>
      </c>
      <c r="GE4" s="158" t="s">
        <v>4</v>
      </c>
      <c r="GF4" s="158" t="s">
        <v>4</v>
      </c>
      <c r="GG4" s="158" t="s">
        <v>4</v>
      </c>
      <c r="GH4" s="158" t="s">
        <v>4</v>
      </c>
      <c r="GI4" s="158" t="s">
        <v>4</v>
      </c>
      <c r="GJ4" s="158" t="s">
        <v>4</v>
      </c>
      <c r="GK4" s="158" t="s">
        <v>4</v>
      </c>
      <c r="GL4" s="158" t="s">
        <v>4</v>
      </c>
      <c r="GM4" s="158" t="s">
        <v>4</v>
      </c>
      <c r="GN4" s="158" t="s">
        <v>4</v>
      </c>
      <c r="GO4" s="158" t="s">
        <v>4</v>
      </c>
      <c r="GP4" s="158" t="s">
        <v>4</v>
      </c>
      <c r="GQ4" s="158" t="s">
        <v>4</v>
      </c>
      <c r="GR4" s="158" t="s">
        <v>4</v>
      </c>
      <c r="GS4" s="158" t="s">
        <v>4</v>
      </c>
      <c r="GT4" s="158" t="s">
        <v>157</v>
      </c>
      <c r="GU4" s="158" t="s">
        <v>157</v>
      </c>
      <c r="GV4" s="158" t="s">
        <v>157</v>
      </c>
      <c r="GW4" s="158" t="s">
        <v>157</v>
      </c>
      <c r="GX4" s="158" t="s">
        <v>157</v>
      </c>
      <c r="GY4" s="158" t="s">
        <v>157</v>
      </c>
      <c r="GZ4" s="158" t="s">
        <v>157</v>
      </c>
      <c r="HA4" s="158" t="s">
        <v>157</v>
      </c>
      <c r="HB4" s="158" t="s">
        <v>4</v>
      </c>
      <c r="HC4" s="158" t="s">
        <v>4</v>
      </c>
      <c r="HD4" s="158" t="s">
        <v>4</v>
      </c>
      <c r="HE4" s="158" t="s">
        <v>4</v>
      </c>
      <c r="HF4" s="158" t="s">
        <v>4</v>
      </c>
      <c r="HG4" s="158" t="s">
        <v>4</v>
      </c>
      <c r="HH4" s="158" t="s">
        <v>4</v>
      </c>
      <c r="HI4" s="158" t="s">
        <v>4</v>
      </c>
      <c r="HJ4" t="s">
        <v>156</v>
      </c>
      <c r="HK4" s="276" t="s">
        <v>156</v>
      </c>
      <c r="HL4" t="s">
        <v>156</v>
      </c>
      <c r="HM4" s="276" t="s">
        <v>156</v>
      </c>
    </row>
    <row r="5" spans="1:222" x14ac:dyDescent="0.25">
      <c r="P5" s="158" t="s">
        <v>223</v>
      </c>
      <c r="Q5" s="158" t="s">
        <v>223</v>
      </c>
      <c r="AH5" s="158" t="s">
        <v>158</v>
      </c>
      <c r="AI5" s="158" t="s">
        <v>158</v>
      </c>
      <c r="AJ5" s="158" t="s">
        <v>158</v>
      </c>
      <c r="AK5" s="158" t="s">
        <v>158</v>
      </c>
      <c r="AL5" s="158" t="s">
        <v>158</v>
      </c>
      <c r="AM5" s="158" t="s">
        <v>158</v>
      </c>
      <c r="AN5" s="158" t="s">
        <v>156</v>
      </c>
      <c r="AO5" s="158" t="s">
        <v>156</v>
      </c>
      <c r="AP5" s="158" t="s">
        <v>7</v>
      </c>
      <c r="AQ5" s="158" t="s">
        <v>7</v>
      </c>
      <c r="AR5" s="158" t="s">
        <v>7</v>
      </c>
      <c r="AS5" s="158" t="s">
        <v>7</v>
      </c>
      <c r="AT5" s="158" t="s">
        <v>4</v>
      </c>
      <c r="AU5" s="158" t="s">
        <v>4</v>
      </c>
      <c r="BA5" s="158" t="s">
        <v>156</v>
      </c>
      <c r="BB5" s="158" t="s">
        <v>6</v>
      </c>
      <c r="BC5" s="158" t="s">
        <v>7</v>
      </c>
      <c r="BD5" s="158" t="s">
        <v>356</v>
      </c>
      <c r="BE5" s="158" t="s">
        <v>379</v>
      </c>
      <c r="BF5" s="158" t="s">
        <v>379</v>
      </c>
      <c r="BG5" s="158" t="s">
        <v>155</v>
      </c>
      <c r="BH5" s="158" t="s">
        <v>5</v>
      </c>
      <c r="BI5" s="158" t="s">
        <v>5</v>
      </c>
      <c r="BJ5" s="158" t="s">
        <v>5</v>
      </c>
      <c r="BK5" s="158" t="s">
        <v>5</v>
      </c>
      <c r="BL5" s="158" t="s">
        <v>356</v>
      </c>
      <c r="BM5" s="158" t="s">
        <v>356</v>
      </c>
      <c r="BN5" s="158" t="s">
        <v>379</v>
      </c>
      <c r="BO5" s="158" t="s">
        <v>379</v>
      </c>
      <c r="BP5" s="158" t="s">
        <v>155</v>
      </c>
      <c r="BQ5" s="158" t="s">
        <v>5</v>
      </c>
      <c r="BR5" s="158" t="s">
        <v>5</v>
      </c>
      <c r="BS5" s="158" t="s">
        <v>5</v>
      </c>
      <c r="BT5" s="158" t="s">
        <v>5</v>
      </c>
      <c r="BU5" s="158" t="s">
        <v>356</v>
      </c>
      <c r="BV5" s="158" t="s">
        <v>356</v>
      </c>
      <c r="BW5" s="158" t="s">
        <v>379</v>
      </c>
      <c r="BX5" s="158" t="s">
        <v>379</v>
      </c>
      <c r="BY5" s="158" t="s">
        <v>155</v>
      </c>
      <c r="BZ5" s="158" t="s">
        <v>5</v>
      </c>
      <c r="CA5" s="158" t="s">
        <v>5</v>
      </c>
      <c r="CB5" s="158" t="s">
        <v>5</v>
      </c>
      <c r="CC5" s="158" t="s">
        <v>5</v>
      </c>
      <c r="CD5" s="158" t="s">
        <v>5</v>
      </c>
      <c r="CE5" s="158" t="s">
        <v>5</v>
      </c>
      <c r="CF5" s="158" t="s">
        <v>5</v>
      </c>
      <c r="CG5" s="158" t="s">
        <v>5</v>
      </c>
      <c r="CH5" s="158" t="s">
        <v>5</v>
      </c>
      <c r="CI5" s="158" t="s">
        <v>5</v>
      </c>
      <c r="CJ5" s="158" t="s">
        <v>5</v>
      </c>
      <c r="CK5" s="158" t="s">
        <v>5</v>
      </c>
      <c r="CL5" s="158" t="s">
        <v>5</v>
      </c>
      <c r="CM5" s="158" t="s">
        <v>5</v>
      </c>
      <c r="CN5" s="158" t="s">
        <v>5</v>
      </c>
      <c r="CO5" s="158" t="s">
        <v>5</v>
      </c>
      <c r="CP5" s="158" t="s">
        <v>356</v>
      </c>
      <c r="CQ5" s="158" t="s">
        <v>356</v>
      </c>
      <c r="CR5" s="158" t="s">
        <v>356</v>
      </c>
      <c r="CS5" s="158" t="s">
        <v>356</v>
      </c>
      <c r="CT5" s="158" t="s">
        <v>356</v>
      </c>
      <c r="CU5" s="158" t="s">
        <v>356</v>
      </c>
      <c r="CV5" s="158" t="s">
        <v>356</v>
      </c>
      <c r="CW5" s="158" t="s">
        <v>356</v>
      </c>
      <c r="CX5" s="158" t="s">
        <v>379</v>
      </c>
      <c r="CY5" s="158" t="s">
        <v>379</v>
      </c>
      <c r="CZ5" s="158" t="s">
        <v>155</v>
      </c>
      <c r="DA5" s="158" t="s">
        <v>379</v>
      </c>
      <c r="DB5" s="158" t="s">
        <v>379</v>
      </c>
      <c r="DC5" s="158" t="s">
        <v>155</v>
      </c>
      <c r="DD5" s="158" t="s">
        <v>379</v>
      </c>
      <c r="DE5" s="158" t="s">
        <v>379</v>
      </c>
      <c r="DF5" s="158" t="s">
        <v>155</v>
      </c>
      <c r="DG5" s="158" t="s">
        <v>379</v>
      </c>
      <c r="DH5" s="158" t="s">
        <v>379</v>
      </c>
      <c r="DI5" s="158" t="s">
        <v>155</v>
      </c>
      <c r="DJ5" s="158" t="s">
        <v>5</v>
      </c>
      <c r="DK5" s="158" t="s">
        <v>5</v>
      </c>
      <c r="DL5" s="158" t="s">
        <v>5</v>
      </c>
      <c r="DM5" s="158" t="s">
        <v>5</v>
      </c>
      <c r="DN5" s="158" t="s">
        <v>5</v>
      </c>
      <c r="DO5" s="158" t="s">
        <v>5</v>
      </c>
      <c r="DP5" s="158" t="s">
        <v>5</v>
      </c>
      <c r="DQ5" s="158" t="s">
        <v>5</v>
      </c>
      <c r="DR5" s="158" t="s">
        <v>5</v>
      </c>
      <c r="DS5" s="158" t="s">
        <v>5</v>
      </c>
      <c r="DT5" s="158" t="s">
        <v>5</v>
      </c>
      <c r="DU5" s="158" t="s">
        <v>5</v>
      </c>
      <c r="DV5" s="158" t="s">
        <v>5</v>
      </c>
      <c r="DW5" s="158" t="s">
        <v>5</v>
      </c>
      <c r="DX5" s="158" t="s">
        <v>5</v>
      </c>
      <c r="DY5" s="158" t="s">
        <v>5</v>
      </c>
      <c r="DZ5" s="158" t="s">
        <v>356</v>
      </c>
      <c r="EA5" s="158" t="s">
        <v>356</v>
      </c>
      <c r="EB5" s="158" t="s">
        <v>356</v>
      </c>
      <c r="EC5" s="158" t="s">
        <v>356</v>
      </c>
      <c r="ED5" s="158" t="s">
        <v>356</v>
      </c>
      <c r="EE5" s="158" t="s">
        <v>356</v>
      </c>
      <c r="EF5" s="158" t="s">
        <v>356</v>
      </c>
      <c r="EG5" s="158" t="s">
        <v>356</v>
      </c>
      <c r="EH5" s="158" t="s">
        <v>379</v>
      </c>
      <c r="EI5" s="158" t="s">
        <v>379</v>
      </c>
      <c r="EJ5" s="158" t="s">
        <v>155</v>
      </c>
      <c r="EK5" s="158" t="s">
        <v>379</v>
      </c>
      <c r="EL5" s="158" t="s">
        <v>379</v>
      </c>
      <c r="EM5" s="158" t="s">
        <v>155</v>
      </c>
      <c r="EN5" s="158" t="s">
        <v>379</v>
      </c>
      <c r="EO5" s="158" t="s">
        <v>379</v>
      </c>
      <c r="EP5" s="158" t="s">
        <v>155</v>
      </c>
      <c r="EQ5" s="158" t="s">
        <v>379</v>
      </c>
      <c r="ER5" s="158" t="s">
        <v>379</v>
      </c>
      <c r="ES5" s="158" t="s">
        <v>155</v>
      </c>
      <c r="ET5" s="158" t="s">
        <v>5</v>
      </c>
      <c r="EU5" s="158" t="s">
        <v>5</v>
      </c>
      <c r="EV5" s="158" t="s">
        <v>5</v>
      </c>
      <c r="EW5" s="158" t="s">
        <v>5</v>
      </c>
      <c r="EX5" s="158" t="s">
        <v>5</v>
      </c>
      <c r="EY5" s="158" t="s">
        <v>5</v>
      </c>
      <c r="EZ5" s="158" t="s">
        <v>5</v>
      </c>
      <c r="FA5" s="158" t="s">
        <v>5</v>
      </c>
      <c r="FB5" s="158" t="s">
        <v>5</v>
      </c>
      <c r="FC5" s="158" t="s">
        <v>5</v>
      </c>
      <c r="FD5" s="158" t="s">
        <v>5</v>
      </c>
      <c r="FE5" s="158" t="s">
        <v>5</v>
      </c>
      <c r="FF5" s="158" t="s">
        <v>5</v>
      </c>
      <c r="FG5" s="158" t="s">
        <v>5</v>
      </c>
      <c r="FH5" s="158" t="s">
        <v>5</v>
      </c>
      <c r="FI5" s="158" t="s">
        <v>5</v>
      </c>
      <c r="FJ5" s="158" t="s">
        <v>356</v>
      </c>
      <c r="FK5" s="158" t="s">
        <v>356</v>
      </c>
      <c r="FL5" s="158" t="s">
        <v>356</v>
      </c>
      <c r="FM5" s="158" t="s">
        <v>356</v>
      </c>
      <c r="FN5" s="158" t="s">
        <v>356</v>
      </c>
      <c r="FO5" s="158" t="s">
        <v>356</v>
      </c>
      <c r="FP5" s="158" t="s">
        <v>356</v>
      </c>
      <c r="FQ5" s="158" t="s">
        <v>356</v>
      </c>
      <c r="FR5" s="158" t="s">
        <v>379</v>
      </c>
      <c r="FS5" s="158" t="s">
        <v>379</v>
      </c>
      <c r="FT5" s="158" t="s">
        <v>155</v>
      </c>
      <c r="FU5" s="158" t="s">
        <v>379</v>
      </c>
      <c r="FV5" s="158" t="s">
        <v>379</v>
      </c>
      <c r="FW5" s="158" t="s">
        <v>155</v>
      </c>
      <c r="FX5" s="158" t="s">
        <v>379</v>
      </c>
      <c r="FY5" s="158" t="s">
        <v>379</v>
      </c>
      <c r="FZ5" s="158" t="s">
        <v>155</v>
      </c>
      <c r="GA5" s="158" t="s">
        <v>379</v>
      </c>
      <c r="GB5" s="158" t="s">
        <v>379</v>
      </c>
      <c r="GC5" s="158" t="s">
        <v>155</v>
      </c>
      <c r="GD5" s="158" t="s">
        <v>5</v>
      </c>
      <c r="GE5" s="158" t="s">
        <v>5</v>
      </c>
      <c r="GF5" s="158" t="s">
        <v>5</v>
      </c>
      <c r="GG5" s="158" t="s">
        <v>5</v>
      </c>
      <c r="GH5" s="158" t="s">
        <v>5</v>
      </c>
      <c r="GI5" s="158" t="s">
        <v>5</v>
      </c>
      <c r="GJ5" s="158" t="s">
        <v>5</v>
      </c>
      <c r="GK5" s="158" t="s">
        <v>5</v>
      </c>
      <c r="GL5" s="158" t="s">
        <v>5</v>
      </c>
      <c r="GM5" s="158" t="s">
        <v>5</v>
      </c>
      <c r="GN5" s="158" t="s">
        <v>5</v>
      </c>
      <c r="GO5" s="158" t="s">
        <v>5</v>
      </c>
      <c r="GP5" s="158" t="s">
        <v>5</v>
      </c>
      <c r="GQ5" s="158" t="s">
        <v>5</v>
      </c>
      <c r="GR5" s="158" t="s">
        <v>5</v>
      </c>
      <c r="GS5" s="158" t="s">
        <v>5</v>
      </c>
      <c r="GT5" s="158" t="s">
        <v>356</v>
      </c>
      <c r="GU5" s="158" t="s">
        <v>356</v>
      </c>
      <c r="GV5" s="158" t="s">
        <v>356</v>
      </c>
      <c r="GW5" s="158" t="s">
        <v>356</v>
      </c>
      <c r="GX5" s="158" t="s">
        <v>356</v>
      </c>
      <c r="GY5" s="158" t="s">
        <v>356</v>
      </c>
      <c r="GZ5" s="158" t="s">
        <v>356</v>
      </c>
      <c r="HA5" s="158" t="s">
        <v>356</v>
      </c>
      <c r="HB5" s="158" t="s">
        <v>5</v>
      </c>
      <c r="HC5" s="158" t="s">
        <v>5</v>
      </c>
      <c r="HD5" s="158" t="s">
        <v>5</v>
      </c>
      <c r="HE5" s="158" t="s">
        <v>5</v>
      </c>
      <c r="HF5" s="158" t="s">
        <v>5</v>
      </c>
      <c r="HG5" s="158" t="s">
        <v>5</v>
      </c>
      <c r="HH5" s="158" t="s">
        <v>5</v>
      </c>
      <c r="HI5" s="158" t="s">
        <v>5</v>
      </c>
    </row>
    <row r="6" spans="1:222" x14ac:dyDescent="0.25">
      <c r="AH6" s="158" t="s">
        <v>146</v>
      </c>
      <c r="AI6" s="158" t="s">
        <v>146</v>
      </c>
      <c r="AJ6" s="158" t="s">
        <v>146</v>
      </c>
      <c r="AK6" s="158" t="s">
        <v>146</v>
      </c>
      <c r="AL6" s="158" t="s">
        <v>146</v>
      </c>
      <c r="AM6" s="158" t="s">
        <v>146</v>
      </c>
      <c r="AP6" s="158" t="s">
        <v>163</v>
      </c>
      <c r="AQ6" s="158" t="s">
        <v>163</v>
      </c>
      <c r="AR6" s="158" t="s">
        <v>163</v>
      </c>
      <c r="AS6" s="158" t="s">
        <v>163</v>
      </c>
      <c r="AT6" s="158" t="s">
        <v>5</v>
      </c>
      <c r="AU6" s="158" t="s">
        <v>5</v>
      </c>
      <c r="BB6" s="158" t="s">
        <v>7</v>
      </c>
      <c r="BC6" s="158" t="s">
        <v>163</v>
      </c>
      <c r="BD6" s="158" t="s">
        <v>24</v>
      </c>
      <c r="BE6" s="158" t="s">
        <v>155</v>
      </c>
      <c r="BF6" s="158" t="s">
        <v>155</v>
      </c>
      <c r="BH6" s="158" t="s">
        <v>6</v>
      </c>
      <c r="BI6" s="158" t="s">
        <v>6</v>
      </c>
      <c r="BJ6" s="158" t="s">
        <v>6</v>
      </c>
      <c r="BK6" s="158" t="s">
        <v>6</v>
      </c>
      <c r="BL6" s="158" t="s">
        <v>24</v>
      </c>
      <c r="BM6" s="158" t="s">
        <v>24</v>
      </c>
      <c r="BN6" s="158" t="s">
        <v>155</v>
      </c>
      <c r="BO6" s="158" t="s">
        <v>155</v>
      </c>
      <c r="BQ6" s="158" t="s">
        <v>6</v>
      </c>
      <c r="BR6" s="158" t="s">
        <v>6</v>
      </c>
      <c r="BS6" s="158" t="s">
        <v>6</v>
      </c>
      <c r="BT6" s="158" t="s">
        <v>6</v>
      </c>
      <c r="BU6" s="158" t="s">
        <v>24</v>
      </c>
      <c r="BV6" s="158" t="s">
        <v>24</v>
      </c>
      <c r="BW6" s="158" t="s">
        <v>155</v>
      </c>
      <c r="BX6" s="158" t="s">
        <v>155</v>
      </c>
      <c r="BZ6" s="158" t="s">
        <v>6</v>
      </c>
      <c r="CA6" s="158" t="s">
        <v>6</v>
      </c>
      <c r="CB6" s="158" t="s">
        <v>6</v>
      </c>
      <c r="CC6" s="158" t="s">
        <v>6</v>
      </c>
      <c r="CD6" s="158" t="s">
        <v>6</v>
      </c>
      <c r="CE6" s="158" t="s">
        <v>6</v>
      </c>
      <c r="CF6" s="158" t="s">
        <v>6</v>
      </c>
      <c r="CG6" s="158" t="s">
        <v>6</v>
      </c>
      <c r="CH6" s="158" t="s">
        <v>6</v>
      </c>
      <c r="CI6" s="158" t="s">
        <v>6</v>
      </c>
      <c r="CJ6" s="158" t="s">
        <v>6</v>
      </c>
      <c r="CK6" s="158" t="s">
        <v>6</v>
      </c>
      <c r="CL6" s="158" t="s">
        <v>6</v>
      </c>
      <c r="CM6" s="158" t="s">
        <v>6</v>
      </c>
      <c r="CN6" s="158" t="s">
        <v>6</v>
      </c>
      <c r="CO6" s="158" t="s">
        <v>6</v>
      </c>
      <c r="CP6" s="158" t="s">
        <v>24</v>
      </c>
      <c r="CQ6" s="158" t="s">
        <v>24</v>
      </c>
      <c r="CR6" s="158" t="s">
        <v>24</v>
      </c>
      <c r="CS6" s="158" t="s">
        <v>24</v>
      </c>
      <c r="CT6" s="158" t="s">
        <v>24</v>
      </c>
      <c r="CU6" s="158" t="s">
        <v>24</v>
      </c>
      <c r="CV6" s="158" t="s">
        <v>24</v>
      </c>
      <c r="CW6" s="158" t="s">
        <v>24</v>
      </c>
      <c r="CX6" s="158" t="s">
        <v>155</v>
      </c>
      <c r="CY6" s="158" t="s">
        <v>155</v>
      </c>
      <c r="DA6" s="158" t="s">
        <v>155</v>
      </c>
      <c r="DB6" s="158" t="s">
        <v>155</v>
      </c>
      <c r="DD6" s="158" t="s">
        <v>155</v>
      </c>
      <c r="DE6" s="158" t="s">
        <v>155</v>
      </c>
      <c r="DG6" s="158" t="s">
        <v>155</v>
      </c>
      <c r="DH6" s="158" t="s">
        <v>155</v>
      </c>
      <c r="DJ6" s="158" t="s">
        <v>6</v>
      </c>
      <c r="DK6" s="158" t="s">
        <v>6</v>
      </c>
      <c r="DL6" s="158" t="s">
        <v>6</v>
      </c>
      <c r="DM6" s="158" t="s">
        <v>6</v>
      </c>
      <c r="DN6" s="158" t="s">
        <v>6</v>
      </c>
      <c r="DO6" s="158" t="s">
        <v>6</v>
      </c>
      <c r="DP6" s="158" t="s">
        <v>6</v>
      </c>
      <c r="DQ6" s="158" t="s">
        <v>6</v>
      </c>
      <c r="DR6" s="158" t="s">
        <v>6</v>
      </c>
      <c r="DS6" s="158" t="s">
        <v>6</v>
      </c>
      <c r="DT6" s="158" t="s">
        <v>6</v>
      </c>
      <c r="DU6" s="158" t="s">
        <v>6</v>
      </c>
      <c r="DV6" s="158" t="s">
        <v>6</v>
      </c>
      <c r="DW6" s="158" t="s">
        <v>6</v>
      </c>
      <c r="DX6" s="158" t="s">
        <v>6</v>
      </c>
      <c r="DY6" s="158" t="s">
        <v>6</v>
      </c>
      <c r="DZ6" s="158" t="s">
        <v>24</v>
      </c>
      <c r="EA6" s="158" t="s">
        <v>24</v>
      </c>
      <c r="EB6" s="158" t="s">
        <v>24</v>
      </c>
      <c r="EC6" s="158" t="s">
        <v>24</v>
      </c>
      <c r="ED6" s="158" t="s">
        <v>24</v>
      </c>
      <c r="EE6" s="158" t="s">
        <v>24</v>
      </c>
      <c r="EF6" s="158" t="s">
        <v>24</v>
      </c>
      <c r="EG6" s="158" t="s">
        <v>24</v>
      </c>
      <c r="EH6" s="158" t="s">
        <v>155</v>
      </c>
      <c r="EI6" s="158" t="s">
        <v>155</v>
      </c>
      <c r="EK6" s="158" t="s">
        <v>155</v>
      </c>
      <c r="EL6" s="158" t="s">
        <v>155</v>
      </c>
      <c r="EN6" s="158" t="s">
        <v>155</v>
      </c>
      <c r="EO6" s="158" t="s">
        <v>155</v>
      </c>
      <c r="EQ6" s="158" t="s">
        <v>155</v>
      </c>
      <c r="ER6" s="158" t="s">
        <v>155</v>
      </c>
      <c r="ET6" s="158" t="s">
        <v>6</v>
      </c>
      <c r="EU6" s="158" t="s">
        <v>6</v>
      </c>
      <c r="EV6" s="158" t="s">
        <v>6</v>
      </c>
      <c r="EW6" s="158" t="s">
        <v>6</v>
      </c>
      <c r="EX6" s="158" t="s">
        <v>6</v>
      </c>
      <c r="EY6" s="158" t="s">
        <v>6</v>
      </c>
      <c r="EZ6" s="158" t="s">
        <v>6</v>
      </c>
      <c r="FA6" s="158" t="s">
        <v>6</v>
      </c>
      <c r="FB6" s="158" t="s">
        <v>6</v>
      </c>
      <c r="FC6" s="158" t="s">
        <v>6</v>
      </c>
      <c r="FD6" s="158" t="s">
        <v>6</v>
      </c>
      <c r="FE6" s="158" t="s">
        <v>6</v>
      </c>
      <c r="FF6" s="158" t="s">
        <v>6</v>
      </c>
      <c r="FG6" s="158" t="s">
        <v>6</v>
      </c>
      <c r="FH6" s="158" t="s">
        <v>6</v>
      </c>
      <c r="FI6" s="158" t="s">
        <v>6</v>
      </c>
      <c r="FJ6" s="158" t="s">
        <v>24</v>
      </c>
      <c r="FK6" s="158" t="s">
        <v>24</v>
      </c>
      <c r="FL6" s="158" t="s">
        <v>24</v>
      </c>
      <c r="FM6" s="158" t="s">
        <v>24</v>
      </c>
      <c r="FN6" s="158" t="s">
        <v>24</v>
      </c>
      <c r="FO6" s="158" t="s">
        <v>24</v>
      </c>
      <c r="FP6" s="158" t="s">
        <v>24</v>
      </c>
      <c r="FQ6" s="158" t="s">
        <v>24</v>
      </c>
      <c r="FR6" s="158" t="s">
        <v>155</v>
      </c>
      <c r="FS6" s="158" t="s">
        <v>155</v>
      </c>
      <c r="FU6" s="158" t="s">
        <v>155</v>
      </c>
      <c r="FV6" s="158" t="s">
        <v>155</v>
      </c>
      <c r="FX6" s="158" t="s">
        <v>155</v>
      </c>
      <c r="FY6" s="158" t="s">
        <v>155</v>
      </c>
      <c r="GA6" s="158" t="s">
        <v>155</v>
      </c>
      <c r="GB6" s="158" t="s">
        <v>155</v>
      </c>
      <c r="GD6" s="158" t="s">
        <v>6</v>
      </c>
      <c r="GE6" s="158" t="s">
        <v>6</v>
      </c>
      <c r="GF6" s="158" t="s">
        <v>6</v>
      </c>
      <c r="GG6" s="158" t="s">
        <v>6</v>
      </c>
      <c r="GH6" s="158" t="s">
        <v>6</v>
      </c>
      <c r="GI6" s="158" t="s">
        <v>6</v>
      </c>
      <c r="GJ6" s="158" t="s">
        <v>6</v>
      </c>
      <c r="GK6" s="158" t="s">
        <v>6</v>
      </c>
      <c r="GL6" s="158" t="s">
        <v>6</v>
      </c>
      <c r="GM6" s="158" t="s">
        <v>6</v>
      </c>
      <c r="GN6" s="158" t="s">
        <v>6</v>
      </c>
      <c r="GO6" s="158" t="s">
        <v>6</v>
      </c>
      <c r="GP6" s="158" t="s">
        <v>6</v>
      </c>
      <c r="GQ6" s="158" t="s">
        <v>6</v>
      </c>
      <c r="GR6" s="158" t="s">
        <v>6</v>
      </c>
      <c r="GS6" s="158" t="s">
        <v>6</v>
      </c>
      <c r="GT6" s="158" t="s">
        <v>24</v>
      </c>
      <c r="GU6" s="158" t="s">
        <v>24</v>
      </c>
      <c r="GV6" s="158" t="s">
        <v>24</v>
      </c>
      <c r="GW6" s="158" t="s">
        <v>24</v>
      </c>
      <c r="GX6" s="158" t="s">
        <v>24</v>
      </c>
      <c r="GY6" s="158" t="s">
        <v>24</v>
      </c>
      <c r="GZ6" s="158" t="s">
        <v>24</v>
      </c>
      <c r="HA6" s="158" t="s">
        <v>24</v>
      </c>
      <c r="HB6" s="158" t="s">
        <v>6</v>
      </c>
      <c r="HC6" s="158" t="s">
        <v>6</v>
      </c>
      <c r="HD6" s="158" t="s">
        <v>6</v>
      </c>
      <c r="HE6" s="158" t="s">
        <v>6</v>
      </c>
      <c r="HF6" s="158" t="s">
        <v>6</v>
      </c>
      <c r="HG6" s="158" t="s">
        <v>6</v>
      </c>
      <c r="HH6" s="158" t="s">
        <v>6</v>
      </c>
      <c r="HI6" s="158" t="s">
        <v>6</v>
      </c>
    </row>
    <row r="7" spans="1:222" x14ac:dyDescent="0.25">
      <c r="AH7" s="158" t="s">
        <v>147</v>
      </c>
      <c r="AI7" s="158" t="s">
        <v>147</v>
      </c>
      <c r="AJ7" s="158" t="s">
        <v>147</v>
      </c>
      <c r="AK7" s="158" t="s">
        <v>147</v>
      </c>
      <c r="AL7" s="158" t="s">
        <v>147</v>
      </c>
      <c r="AM7" s="158" t="s">
        <v>147</v>
      </c>
      <c r="AP7" s="158" t="s">
        <v>326</v>
      </c>
      <c r="AQ7" s="158" t="s">
        <v>326</v>
      </c>
      <c r="AR7" s="158" t="s">
        <v>326</v>
      </c>
      <c r="AS7" s="158" t="s">
        <v>326</v>
      </c>
      <c r="AT7" s="158" t="s">
        <v>6</v>
      </c>
      <c r="AU7" s="158" t="s">
        <v>6</v>
      </c>
      <c r="BB7" s="158" t="s">
        <v>163</v>
      </c>
      <c r="BC7" s="158" t="s">
        <v>326</v>
      </c>
      <c r="BD7" s="158" t="s">
        <v>380</v>
      </c>
      <c r="BH7" s="158" t="s">
        <v>7</v>
      </c>
      <c r="BI7" s="158" t="s">
        <v>7</v>
      </c>
      <c r="BJ7" s="158" t="s">
        <v>7</v>
      </c>
      <c r="BK7" s="158" t="s">
        <v>7</v>
      </c>
      <c r="BL7" s="158" t="s">
        <v>380</v>
      </c>
      <c r="BM7" s="158" t="s">
        <v>380</v>
      </c>
      <c r="BQ7" s="158" t="s">
        <v>7</v>
      </c>
      <c r="BR7" s="158" t="s">
        <v>7</v>
      </c>
      <c r="BS7" s="158" t="s">
        <v>7</v>
      </c>
      <c r="BT7" s="158" t="s">
        <v>7</v>
      </c>
      <c r="BU7" s="158" t="s">
        <v>380</v>
      </c>
      <c r="BV7" s="158" t="s">
        <v>380</v>
      </c>
      <c r="BZ7" s="158" t="s">
        <v>7</v>
      </c>
      <c r="CA7" s="158" t="s">
        <v>7</v>
      </c>
      <c r="CB7" s="158" t="s">
        <v>7</v>
      </c>
      <c r="CC7" s="158" t="s">
        <v>7</v>
      </c>
      <c r="CD7" s="158" t="s">
        <v>7</v>
      </c>
      <c r="CE7" s="158" t="s">
        <v>7</v>
      </c>
      <c r="CF7" s="158" t="s">
        <v>7</v>
      </c>
      <c r="CG7" s="158" t="s">
        <v>7</v>
      </c>
      <c r="CH7" s="158" t="s">
        <v>7</v>
      </c>
      <c r="CI7" s="158" t="s">
        <v>7</v>
      </c>
      <c r="CJ7" s="158" t="s">
        <v>7</v>
      </c>
      <c r="CK7" s="158" t="s">
        <v>7</v>
      </c>
      <c r="CL7" s="158" t="s">
        <v>7</v>
      </c>
      <c r="CM7" s="158" t="s">
        <v>7</v>
      </c>
      <c r="CN7" s="158" t="s">
        <v>7</v>
      </c>
      <c r="CO7" s="158" t="s">
        <v>7</v>
      </c>
      <c r="CP7" s="158" t="s">
        <v>380</v>
      </c>
      <c r="CQ7" s="158" t="s">
        <v>380</v>
      </c>
      <c r="CR7" s="158" t="s">
        <v>380</v>
      </c>
      <c r="CS7" s="158" t="s">
        <v>380</v>
      </c>
      <c r="CT7" s="158" t="s">
        <v>380</v>
      </c>
      <c r="CU7" s="158" t="s">
        <v>380</v>
      </c>
      <c r="CV7" s="158" t="s">
        <v>380</v>
      </c>
      <c r="CW7" s="158" t="s">
        <v>380</v>
      </c>
      <c r="DJ7" s="158" t="s">
        <v>7</v>
      </c>
      <c r="DK7" s="158" t="s">
        <v>7</v>
      </c>
      <c r="DL7" s="158" t="s">
        <v>7</v>
      </c>
      <c r="DM7" s="158" t="s">
        <v>7</v>
      </c>
      <c r="DN7" s="158" t="s">
        <v>7</v>
      </c>
      <c r="DO7" s="158" t="s">
        <v>7</v>
      </c>
      <c r="DP7" s="158" t="s">
        <v>7</v>
      </c>
      <c r="DQ7" s="158" t="s">
        <v>7</v>
      </c>
      <c r="DR7" s="158" t="s">
        <v>7</v>
      </c>
      <c r="DS7" s="158" t="s">
        <v>7</v>
      </c>
      <c r="DT7" s="158" t="s">
        <v>7</v>
      </c>
      <c r="DU7" s="158" t="s">
        <v>7</v>
      </c>
      <c r="DV7" s="158" t="s">
        <v>7</v>
      </c>
      <c r="DW7" s="158" t="s">
        <v>7</v>
      </c>
      <c r="DX7" s="158" t="s">
        <v>7</v>
      </c>
      <c r="DY7" s="158" t="s">
        <v>7</v>
      </c>
      <c r="DZ7" s="158" t="s">
        <v>380</v>
      </c>
      <c r="EA7" s="158" t="s">
        <v>380</v>
      </c>
      <c r="EB7" s="158" t="s">
        <v>380</v>
      </c>
      <c r="EC7" s="158" t="s">
        <v>380</v>
      </c>
      <c r="ED7" s="158" t="s">
        <v>380</v>
      </c>
      <c r="EE7" s="158" t="s">
        <v>380</v>
      </c>
      <c r="EF7" s="158" t="s">
        <v>380</v>
      </c>
      <c r="EG7" s="158" t="s">
        <v>380</v>
      </c>
      <c r="ET7" s="158" t="s">
        <v>7</v>
      </c>
      <c r="EU7" s="158" t="s">
        <v>7</v>
      </c>
      <c r="EV7" s="158" t="s">
        <v>7</v>
      </c>
      <c r="EW7" s="158" t="s">
        <v>7</v>
      </c>
      <c r="EX7" s="158" t="s">
        <v>7</v>
      </c>
      <c r="EY7" s="158" t="s">
        <v>7</v>
      </c>
      <c r="EZ7" s="158" t="s">
        <v>7</v>
      </c>
      <c r="FA7" s="158" t="s">
        <v>7</v>
      </c>
      <c r="FB7" s="158" t="s">
        <v>7</v>
      </c>
      <c r="FC7" s="158" t="s">
        <v>7</v>
      </c>
      <c r="FD7" s="158" t="s">
        <v>7</v>
      </c>
      <c r="FE7" s="158" t="s">
        <v>7</v>
      </c>
      <c r="FF7" s="158" t="s">
        <v>7</v>
      </c>
      <c r="FG7" s="158" t="s">
        <v>7</v>
      </c>
      <c r="FH7" s="158" t="s">
        <v>7</v>
      </c>
      <c r="FI7" s="158" t="s">
        <v>7</v>
      </c>
      <c r="FJ7" s="158" t="s">
        <v>380</v>
      </c>
      <c r="FK7" s="158" t="s">
        <v>380</v>
      </c>
      <c r="FL7" s="158" t="s">
        <v>380</v>
      </c>
      <c r="FM7" s="158" t="s">
        <v>380</v>
      </c>
      <c r="FN7" s="158" t="s">
        <v>380</v>
      </c>
      <c r="FO7" s="158" t="s">
        <v>380</v>
      </c>
      <c r="FP7" s="158" t="s">
        <v>380</v>
      </c>
      <c r="FQ7" s="158" t="s">
        <v>380</v>
      </c>
      <c r="GD7" s="158" t="s">
        <v>7</v>
      </c>
      <c r="GE7" s="158" t="s">
        <v>7</v>
      </c>
      <c r="GF7" s="158" t="s">
        <v>7</v>
      </c>
      <c r="GG7" s="158" t="s">
        <v>7</v>
      </c>
      <c r="GH7" s="158" t="s">
        <v>7</v>
      </c>
      <c r="GI7" s="158" t="s">
        <v>7</v>
      </c>
      <c r="GJ7" s="158" t="s">
        <v>7</v>
      </c>
      <c r="GK7" s="158" t="s">
        <v>7</v>
      </c>
      <c r="GL7" s="158" t="s">
        <v>7</v>
      </c>
      <c r="GM7" s="158" t="s">
        <v>7</v>
      </c>
      <c r="GN7" s="158" t="s">
        <v>7</v>
      </c>
      <c r="GO7" s="158" t="s">
        <v>7</v>
      </c>
      <c r="GP7" s="158" t="s">
        <v>7</v>
      </c>
      <c r="GQ7" s="158" t="s">
        <v>7</v>
      </c>
      <c r="GR7" s="158" t="s">
        <v>7</v>
      </c>
      <c r="GS7" s="158" t="s">
        <v>7</v>
      </c>
      <c r="GT7" s="158" t="s">
        <v>380</v>
      </c>
      <c r="GU7" s="158" t="s">
        <v>380</v>
      </c>
      <c r="GV7" s="158" t="s">
        <v>380</v>
      </c>
      <c r="GW7" s="158" t="s">
        <v>380</v>
      </c>
      <c r="GX7" s="158" t="s">
        <v>380</v>
      </c>
      <c r="GY7" s="158" t="s">
        <v>380</v>
      </c>
      <c r="GZ7" s="158" t="s">
        <v>380</v>
      </c>
      <c r="HA7" s="158" t="s">
        <v>380</v>
      </c>
      <c r="HB7" s="158" t="s">
        <v>7</v>
      </c>
      <c r="HC7" s="158" t="s">
        <v>7</v>
      </c>
      <c r="HD7" s="158" t="s">
        <v>7</v>
      </c>
      <c r="HE7" s="158" t="s">
        <v>7</v>
      </c>
      <c r="HF7" s="158" t="s">
        <v>7</v>
      </c>
      <c r="HG7" s="158" t="s">
        <v>7</v>
      </c>
      <c r="HH7" s="158" t="s">
        <v>7</v>
      </c>
      <c r="HI7" s="158" t="s">
        <v>7</v>
      </c>
    </row>
    <row r="8" spans="1:222" x14ac:dyDescent="0.25">
      <c r="AH8" s="158" t="s">
        <v>160</v>
      </c>
      <c r="AI8" s="158" t="s">
        <v>160</v>
      </c>
      <c r="AJ8" s="158" t="s">
        <v>160</v>
      </c>
      <c r="AK8" s="158" t="s">
        <v>160</v>
      </c>
      <c r="AL8" s="158" t="s">
        <v>160</v>
      </c>
      <c r="AM8" s="158" t="s">
        <v>160</v>
      </c>
      <c r="AP8" s="158" t="s">
        <v>10</v>
      </c>
      <c r="AQ8" s="158" t="s">
        <v>10</v>
      </c>
      <c r="AR8" s="158" t="s">
        <v>10</v>
      </c>
      <c r="AS8" s="158" t="s">
        <v>10</v>
      </c>
      <c r="AT8" s="158" t="s">
        <v>7</v>
      </c>
      <c r="AU8" s="158" t="s">
        <v>7</v>
      </c>
      <c r="BB8" s="158" t="s">
        <v>326</v>
      </c>
      <c r="BC8" s="158" t="s">
        <v>10</v>
      </c>
      <c r="BD8" s="158" t="s">
        <v>4</v>
      </c>
      <c r="BH8" s="158" t="s">
        <v>163</v>
      </c>
      <c r="BI8" s="158" t="s">
        <v>163</v>
      </c>
      <c r="BJ8" s="158" t="s">
        <v>163</v>
      </c>
      <c r="BK8" s="158" t="s">
        <v>163</v>
      </c>
      <c r="BL8" s="158" t="s">
        <v>4</v>
      </c>
      <c r="BM8" s="158" t="s">
        <v>4</v>
      </c>
      <c r="BQ8" s="158" t="s">
        <v>163</v>
      </c>
      <c r="BR8" s="158" t="s">
        <v>163</v>
      </c>
      <c r="BS8" s="158" t="s">
        <v>163</v>
      </c>
      <c r="BT8" s="158" t="s">
        <v>163</v>
      </c>
      <c r="BU8" s="158" t="s">
        <v>4</v>
      </c>
      <c r="BV8" s="158" t="s">
        <v>4</v>
      </c>
      <c r="BZ8" s="158" t="s">
        <v>163</v>
      </c>
      <c r="CA8" s="158" t="s">
        <v>163</v>
      </c>
      <c r="CB8" s="158" t="s">
        <v>163</v>
      </c>
      <c r="CC8" s="158" t="s">
        <v>163</v>
      </c>
      <c r="CD8" s="158" t="s">
        <v>163</v>
      </c>
      <c r="CE8" s="158" t="s">
        <v>163</v>
      </c>
      <c r="CF8" s="158" t="s">
        <v>163</v>
      </c>
      <c r="CG8" s="158" t="s">
        <v>163</v>
      </c>
      <c r="CH8" s="158" t="s">
        <v>163</v>
      </c>
      <c r="CI8" s="158" t="s">
        <v>163</v>
      </c>
      <c r="CJ8" s="158" t="s">
        <v>163</v>
      </c>
      <c r="CK8" s="158" t="s">
        <v>163</v>
      </c>
      <c r="CL8" s="158" t="s">
        <v>163</v>
      </c>
      <c r="CM8" s="158" t="s">
        <v>163</v>
      </c>
      <c r="CN8" s="158" t="s">
        <v>163</v>
      </c>
      <c r="CO8" s="158" t="s">
        <v>163</v>
      </c>
      <c r="CP8" s="158" t="s">
        <v>4</v>
      </c>
      <c r="CQ8" s="158" t="s">
        <v>4</v>
      </c>
      <c r="CR8" s="158" t="s">
        <v>4</v>
      </c>
      <c r="CS8" s="158" t="s">
        <v>4</v>
      </c>
      <c r="CT8" s="158" t="s">
        <v>4</v>
      </c>
      <c r="CU8" s="158" t="s">
        <v>4</v>
      </c>
      <c r="CV8" s="158" t="s">
        <v>4</v>
      </c>
      <c r="CW8" s="158" t="s">
        <v>4</v>
      </c>
      <c r="DJ8" s="158" t="s">
        <v>163</v>
      </c>
      <c r="DK8" s="158" t="s">
        <v>163</v>
      </c>
      <c r="DL8" s="158" t="s">
        <v>163</v>
      </c>
      <c r="DM8" s="158" t="s">
        <v>163</v>
      </c>
      <c r="DN8" s="158" t="s">
        <v>163</v>
      </c>
      <c r="DO8" s="158" t="s">
        <v>163</v>
      </c>
      <c r="DP8" s="158" t="s">
        <v>163</v>
      </c>
      <c r="DQ8" s="158" t="s">
        <v>163</v>
      </c>
      <c r="DR8" s="158" t="s">
        <v>163</v>
      </c>
      <c r="DS8" s="158" t="s">
        <v>163</v>
      </c>
      <c r="DT8" s="158" t="s">
        <v>163</v>
      </c>
      <c r="DU8" s="158" t="s">
        <v>163</v>
      </c>
      <c r="DV8" s="158" t="s">
        <v>163</v>
      </c>
      <c r="DW8" s="158" t="s">
        <v>163</v>
      </c>
      <c r="DX8" s="158" t="s">
        <v>163</v>
      </c>
      <c r="DY8" s="158" t="s">
        <v>163</v>
      </c>
      <c r="DZ8" s="158" t="s">
        <v>4</v>
      </c>
      <c r="EA8" s="158" t="s">
        <v>4</v>
      </c>
      <c r="EB8" s="158" t="s">
        <v>4</v>
      </c>
      <c r="EC8" s="158" t="s">
        <v>4</v>
      </c>
      <c r="ED8" s="158" t="s">
        <v>4</v>
      </c>
      <c r="EE8" s="158" t="s">
        <v>4</v>
      </c>
      <c r="EF8" s="158" t="s">
        <v>4</v>
      </c>
      <c r="EG8" s="158" t="s">
        <v>4</v>
      </c>
      <c r="ET8" s="158" t="s">
        <v>163</v>
      </c>
      <c r="EU8" s="158" t="s">
        <v>163</v>
      </c>
      <c r="EV8" s="158" t="s">
        <v>163</v>
      </c>
      <c r="EW8" s="158" t="s">
        <v>163</v>
      </c>
      <c r="EX8" s="158" t="s">
        <v>163</v>
      </c>
      <c r="EY8" s="158" t="s">
        <v>163</v>
      </c>
      <c r="EZ8" s="158" t="s">
        <v>163</v>
      </c>
      <c r="FA8" s="158" t="s">
        <v>163</v>
      </c>
      <c r="FB8" s="158" t="s">
        <v>163</v>
      </c>
      <c r="FC8" s="158" t="s">
        <v>163</v>
      </c>
      <c r="FD8" s="158" t="s">
        <v>163</v>
      </c>
      <c r="FE8" s="158" t="s">
        <v>163</v>
      </c>
      <c r="FF8" s="158" t="s">
        <v>163</v>
      </c>
      <c r="FG8" s="158" t="s">
        <v>163</v>
      </c>
      <c r="FH8" s="158" t="s">
        <v>163</v>
      </c>
      <c r="FI8" s="158" t="s">
        <v>163</v>
      </c>
      <c r="FJ8" s="158" t="s">
        <v>4</v>
      </c>
      <c r="FK8" s="158" t="s">
        <v>4</v>
      </c>
      <c r="FL8" s="158" t="s">
        <v>4</v>
      </c>
      <c r="FM8" s="158" t="s">
        <v>4</v>
      </c>
      <c r="FN8" s="158" t="s">
        <v>4</v>
      </c>
      <c r="FO8" s="158" t="s">
        <v>4</v>
      </c>
      <c r="FP8" s="158" t="s">
        <v>4</v>
      </c>
      <c r="FQ8" s="158" t="s">
        <v>4</v>
      </c>
      <c r="GD8" s="158" t="s">
        <v>163</v>
      </c>
      <c r="GE8" s="158" t="s">
        <v>163</v>
      </c>
      <c r="GF8" s="158" t="s">
        <v>163</v>
      </c>
      <c r="GG8" s="158" t="s">
        <v>163</v>
      </c>
      <c r="GH8" s="158" t="s">
        <v>163</v>
      </c>
      <c r="GI8" s="158" t="s">
        <v>163</v>
      </c>
      <c r="GJ8" s="158" t="s">
        <v>163</v>
      </c>
      <c r="GK8" s="158" t="s">
        <v>163</v>
      </c>
      <c r="GL8" s="158" t="s">
        <v>163</v>
      </c>
      <c r="GM8" s="158" t="s">
        <v>163</v>
      </c>
      <c r="GN8" s="158" t="s">
        <v>163</v>
      </c>
      <c r="GO8" s="158" t="s">
        <v>163</v>
      </c>
      <c r="GP8" s="158" t="s">
        <v>163</v>
      </c>
      <c r="GQ8" s="158" t="s">
        <v>163</v>
      </c>
      <c r="GR8" s="158" t="s">
        <v>163</v>
      </c>
      <c r="GS8" s="158" t="s">
        <v>163</v>
      </c>
      <c r="GT8" s="158" t="s">
        <v>4</v>
      </c>
      <c r="GU8" s="158" t="s">
        <v>4</v>
      </c>
      <c r="GV8" s="158" t="s">
        <v>4</v>
      </c>
      <c r="GW8" s="158" t="s">
        <v>4</v>
      </c>
      <c r="GX8" s="158" t="s">
        <v>4</v>
      </c>
      <c r="GY8" s="158" t="s">
        <v>4</v>
      </c>
      <c r="GZ8" s="158" t="s">
        <v>4</v>
      </c>
      <c r="HA8" s="158" t="s">
        <v>4</v>
      </c>
      <c r="HB8" s="158" t="s">
        <v>163</v>
      </c>
      <c r="HC8" s="158" t="s">
        <v>163</v>
      </c>
      <c r="HD8" s="158" t="s">
        <v>163</v>
      </c>
      <c r="HE8" s="158" t="s">
        <v>163</v>
      </c>
      <c r="HF8" s="158" t="s">
        <v>163</v>
      </c>
      <c r="HG8" s="158" t="s">
        <v>163</v>
      </c>
      <c r="HH8" s="158" t="s">
        <v>163</v>
      </c>
      <c r="HI8" s="158" t="s">
        <v>163</v>
      </c>
    </row>
    <row r="9" spans="1:222" x14ac:dyDescent="0.25">
      <c r="AH9" s="158" t="s">
        <v>148</v>
      </c>
      <c r="AI9" s="158" t="s">
        <v>148</v>
      </c>
      <c r="AJ9" s="158" t="s">
        <v>148</v>
      </c>
      <c r="AK9" s="158" t="s">
        <v>148</v>
      </c>
      <c r="AL9" s="158" t="s">
        <v>148</v>
      </c>
      <c r="AM9" s="158" t="s">
        <v>148</v>
      </c>
      <c r="AP9" s="158" t="s">
        <v>11</v>
      </c>
      <c r="AQ9" s="158" t="s">
        <v>11</v>
      </c>
      <c r="AR9" s="158" t="s">
        <v>11</v>
      </c>
      <c r="AS9" s="158" t="s">
        <v>11</v>
      </c>
      <c r="AT9" s="158" t="s">
        <v>163</v>
      </c>
      <c r="AU9" s="158" t="s">
        <v>163</v>
      </c>
      <c r="BB9" s="158" t="s">
        <v>10</v>
      </c>
      <c r="BC9" s="158" t="s">
        <v>11</v>
      </c>
      <c r="BD9" s="158" t="s">
        <v>5</v>
      </c>
      <c r="BH9" s="158" t="s">
        <v>326</v>
      </c>
      <c r="BI9" s="158" t="s">
        <v>326</v>
      </c>
      <c r="BJ9" s="158" t="s">
        <v>326</v>
      </c>
      <c r="BK9" s="158" t="s">
        <v>326</v>
      </c>
      <c r="BL9" s="158" t="s">
        <v>5</v>
      </c>
      <c r="BM9" s="158" t="s">
        <v>5</v>
      </c>
      <c r="BQ9" s="158" t="s">
        <v>326</v>
      </c>
      <c r="BR9" s="158" t="s">
        <v>326</v>
      </c>
      <c r="BS9" s="158" t="s">
        <v>326</v>
      </c>
      <c r="BT9" s="158" t="s">
        <v>326</v>
      </c>
      <c r="BU9" s="158" t="s">
        <v>5</v>
      </c>
      <c r="BV9" s="158" t="s">
        <v>5</v>
      </c>
      <c r="BZ9" s="158" t="s">
        <v>326</v>
      </c>
      <c r="CA9" s="158" t="s">
        <v>326</v>
      </c>
      <c r="CB9" s="158" t="s">
        <v>326</v>
      </c>
      <c r="CC9" s="158" t="s">
        <v>326</v>
      </c>
      <c r="CD9" s="158" t="s">
        <v>326</v>
      </c>
      <c r="CE9" s="158" t="s">
        <v>326</v>
      </c>
      <c r="CF9" s="158" t="s">
        <v>326</v>
      </c>
      <c r="CG9" s="158" t="s">
        <v>326</v>
      </c>
      <c r="CH9" s="158" t="s">
        <v>326</v>
      </c>
      <c r="CI9" s="158" t="s">
        <v>326</v>
      </c>
      <c r="CJ9" s="158" t="s">
        <v>326</v>
      </c>
      <c r="CK9" s="158" t="s">
        <v>326</v>
      </c>
      <c r="CL9" s="158" t="s">
        <v>326</v>
      </c>
      <c r="CM9" s="158" t="s">
        <v>326</v>
      </c>
      <c r="CN9" s="158" t="s">
        <v>326</v>
      </c>
      <c r="CO9" s="158" t="s">
        <v>326</v>
      </c>
      <c r="CP9" s="158" t="s">
        <v>5</v>
      </c>
      <c r="CQ9" s="158" t="s">
        <v>5</v>
      </c>
      <c r="CR9" s="158" t="s">
        <v>5</v>
      </c>
      <c r="CS9" s="158" t="s">
        <v>5</v>
      </c>
      <c r="CT9" s="158" t="s">
        <v>5</v>
      </c>
      <c r="CU9" s="158" t="s">
        <v>5</v>
      </c>
      <c r="CV9" s="158" t="s">
        <v>5</v>
      </c>
      <c r="CW9" s="158" t="s">
        <v>5</v>
      </c>
      <c r="DJ9" s="158" t="s">
        <v>326</v>
      </c>
      <c r="DK9" s="158" t="s">
        <v>326</v>
      </c>
      <c r="DL9" s="158" t="s">
        <v>326</v>
      </c>
      <c r="DM9" s="158" t="s">
        <v>326</v>
      </c>
      <c r="DN9" s="158" t="s">
        <v>326</v>
      </c>
      <c r="DO9" s="158" t="s">
        <v>326</v>
      </c>
      <c r="DP9" s="158" t="s">
        <v>326</v>
      </c>
      <c r="DQ9" s="158" t="s">
        <v>326</v>
      </c>
      <c r="DR9" s="158" t="s">
        <v>326</v>
      </c>
      <c r="DS9" s="158" t="s">
        <v>326</v>
      </c>
      <c r="DT9" s="158" t="s">
        <v>326</v>
      </c>
      <c r="DU9" s="158" t="s">
        <v>326</v>
      </c>
      <c r="DV9" s="158" t="s">
        <v>326</v>
      </c>
      <c r="DW9" s="158" t="s">
        <v>326</v>
      </c>
      <c r="DX9" s="158" t="s">
        <v>326</v>
      </c>
      <c r="DY9" s="158" t="s">
        <v>326</v>
      </c>
      <c r="DZ9" s="158" t="s">
        <v>5</v>
      </c>
      <c r="EA9" s="158" t="s">
        <v>5</v>
      </c>
      <c r="EB9" s="158" t="s">
        <v>5</v>
      </c>
      <c r="EC9" s="158" t="s">
        <v>5</v>
      </c>
      <c r="ED9" s="158" t="s">
        <v>5</v>
      </c>
      <c r="EE9" s="158" t="s">
        <v>5</v>
      </c>
      <c r="EF9" s="158" t="s">
        <v>5</v>
      </c>
      <c r="EG9" s="158" t="s">
        <v>5</v>
      </c>
      <c r="ET9" s="158" t="s">
        <v>326</v>
      </c>
      <c r="EU9" s="158" t="s">
        <v>326</v>
      </c>
      <c r="EV9" s="158" t="s">
        <v>326</v>
      </c>
      <c r="EW9" s="158" t="s">
        <v>326</v>
      </c>
      <c r="EX9" s="158" t="s">
        <v>326</v>
      </c>
      <c r="EY9" s="158" t="s">
        <v>326</v>
      </c>
      <c r="EZ9" s="158" t="s">
        <v>326</v>
      </c>
      <c r="FA9" s="158" t="s">
        <v>326</v>
      </c>
      <c r="FB9" s="158" t="s">
        <v>326</v>
      </c>
      <c r="FC9" s="158" t="s">
        <v>326</v>
      </c>
      <c r="FD9" s="158" t="s">
        <v>326</v>
      </c>
      <c r="FE9" s="158" t="s">
        <v>326</v>
      </c>
      <c r="FF9" s="158" t="s">
        <v>326</v>
      </c>
      <c r="FG9" s="158" t="s">
        <v>326</v>
      </c>
      <c r="FH9" s="158" t="s">
        <v>326</v>
      </c>
      <c r="FI9" s="158" t="s">
        <v>326</v>
      </c>
      <c r="FJ9" s="158" t="s">
        <v>5</v>
      </c>
      <c r="FK9" s="158" t="s">
        <v>5</v>
      </c>
      <c r="FL9" s="158" t="s">
        <v>5</v>
      </c>
      <c r="FM9" s="158" t="s">
        <v>5</v>
      </c>
      <c r="FN9" s="158" t="s">
        <v>5</v>
      </c>
      <c r="FO9" s="158" t="s">
        <v>5</v>
      </c>
      <c r="FP9" s="158" t="s">
        <v>5</v>
      </c>
      <c r="FQ9" s="158" t="s">
        <v>5</v>
      </c>
      <c r="GD9" s="158" t="s">
        <v>326</v>
      </c>
      <c r="GE9" s="158" t="s">
        <v>326</v>
      </c>
      <c r="GF9" s="158" t="s">
        <v>326</v>
      </c>
      <c r="GG9" s="158" t="s">
        <v>326</v>
      </c>
      <c r="GH9" s="158" t="s">
        <v>326</v>
      </c>
      <c r="GI9" s="158" t="s">
        <v>326</v>
      </c>
      <c r="GJ9" s="158" t="s">
        <v>326</v>
      </c>
      <c r="GK9" s="158" t="s">
        <v>326</v>
      </c>
      <c r="GL9" s="158" t="s">
        <v>326</v>
      </c>
      <c r="GM9" s="158" t="s">
        <v>326</v>
      </c>
      <c r="GN9" s="158" t="s">
        <v>326</v>
      </c>
      <c r="GO9" s="158" t="s">
        <v>326</v>
      </c>
      <c r="GP9" s="158" t="s">
        <v>326</v>
      </c>
      <c r="GQ9" s="158" t="s">
        <v>326</v>
      </c>
      <c r="GR9" s="158" t="s">
        <v>326</v>
      </c>
      <c r="GS9" s="158" t="s">
        <v>326</v>
      </c>
      <c r="GT9" s="158" t="s">
        <v>5</v>
      </c>
      <c r="GU9" s="158" t="s">
        <v>5</v>
      </c>
      <c r="GV9" s="158" t="s">
        <v>5</v>
      </c>
      <c r="GW9" s="158" t="s">
        <v>5</v>
      </c>
      <c r="GX9" s="158" t="s">
        <v>5</v>
      </c>
      <c r="GY9" s="158" t="s">
        <v>5</v>
      </c>
      <c r="GZ9" s="158" t="s">
        <v>5</v>
      </c>
      <c r="HA9" s="158" t="s">
        <v>5</v>
      </c>
      <c r="HB9" s="158" t="s">
        <v>326</v>
      </c>
      <c r="HC9" s="158" t="s">
        <v>326</v>
      </c>
      <c r="HD9" s="158" t="s">
        <v>326</v>
      </c>
      <c r="HE9" s="158" t="s">
        <v>326</v>
      </c>
      <c r="HF9" s="158" t="s">
        <v>326</v>
      </c>
      <c r="HG9" s="158" t="s">
        <v>326</v>
      </c>
      <c r="HH9" s="158" t="s">
        <v>326</v>
      </c>
      <c r="HI9" s="158" t="s">
        <v>326</v>
      </c>
    </row>
    <row r="10" spans="1:222" x14ac:dyDescent="0.25">
      <c r="AH10" s="158" t="s">
        <v>159</v>
      </c>
      <c r="AI10" s="158" t="s">
        <v>159</v>
      </c>
      <c r="AJ10" s="158" t="s">
        <v>159</v>
      </c>
      <c r="AK10" s="158" t="s">
        <v>159</v>
      </c>
      <c r="AL10" s="158" t="s">
        <v>159</v>
      </c>
      <c r="AM10" s="158" t="s">
        <v>159</v>
      </c>
      <c r="AP10" s="158" t="s">
        <v>106</v>
      </c>
      <c r="AQ10" s="158" t="s">
        <v>106</v>
      </c>
      <c r="AR10" s="158" t="s">
        <v>106</v>
      </c>
      <c r="AS10" s="158" t="s">
        <v>106</v>
      </c>
      <c r="AT10" s="158" t="s">
        <v>326</v>
      </c>
      <c r="AU10" s="158" t="s">
        <v>326</v>
      </c>
      <c r="BB10" s="158" t="s">
        <v>11</v>
      </c>
      <c r="BC10" s="158" t="s">
        <v>106</v>
      </c>
      <c r="BD10" s="158" t="s">
        <v>6</v>
      </c>
      <c r="BH10" s="158" t="s">
        <v>10</v>
      </c>
      <c r="BI10" s="158" t="s">
        <v>10</v>
      </c>
      <c r="BJ10" s="158" t="s">
        <v>10</v>
      </c>
      <c r="BK10" s="158" t="s">
        <v>10</v>
      </c>
      <c r="BL10" s="158" t="s">
        <v>6</v>
      </c>
      <c r="BM10" s="158" t="s">
        <v>6</v>
      </c>
      <c r="BQ10" s="158" t="s">
        <v>10</v>
      </c>
      <c r="BR10" s="158" t="s">
        <v>10</v>
      </c>
      <c r="BS10" s="158" t="s">
        <v>10</v>
      </c>
      <c r="BT10" s="158" t="s">
        <v>10</v>
      </c>
      <c r="BU10" s="158" t="s">
        <v>6</v>
      </c>
      <c r="BV10" s="158" t="s">
        <v>6</v>
      </c>
      <c r="BZ10" s="158" t="s">
        <v>10</v>
      </c>
      <c r="CA10" s="158" t="s">
        <v>10</v>
      </c>
      <c r="CB10" s="158" t="s">
        <v>10</v>
      </c>
      <c r="CC10" s="158" t="s">
        <v>10</v>
      </c>
      <c r="CD10" s="158" t="s">
        <v>10</v>
      </c>
      <c r="CE10" s="158" t="s">
        <v>10</v>
      </c>
      <c r="CF10" s="158" t="s">
        <v>10</v>
      </c>
      <c r="CG10" s="158" t="s">
        <v>10</v>
      </c>
      <c r="CH10" s="158" t="s">
        <v>10</v>
      </c>
      <c r="CI10" s="158" t="s">
        <v>10</v>
      </c>
      <c r="CJ10" s="158" t="s">
        <v>10</v>
      </c>
      <c r="CK10" s="158" t="s">
        <v>10</v>
      </c>
      <c r="CL10" s="158" t="s">
        <v>10</v>
      </c>
      <c r="CM10" s="158" t="s">
        <v>10</v>
      </c>
      <c r="CN10" s="158" t="s">
        <v>10</v>
      </c>
      <c r="CO10" s="158" t="s">
        <v>10</v>
      </c>
      <c r="CP10" s="158" t="s">
        <v>6</v>
      </c>
      <c r="CQ10" s="158" t="s">
        <v>6</v>
      </c>
      <c r="CR10" s="158" t="s">
        <v>6</v>
      </c>
      <c r="CS10" s="158" t="s">
        <v>6</v>
      </c>
      <c r="CT10" s="158" t="s">
        <v>6</v>
      </c>
      <c r="CU10" s="158" t="s">
        <v>6</v>
      </c>
      <c r="CV10" s="158" t="s">
        <v>6</v>
      </c>
      <c r="CW10" s="158" t="s">
        <v>6</v>
      </c>
      <c r="DJ10" s="158" t="s">
        <v>10</v>
      </c>
      <c r="DK10" s="158" t="s">
        <v>10</v>
      </c>
      <c r="DL10" s="158" t="s">
        <v>10</v>
      </c>
      <c r="DM10" s="158" t="s">
        <v>10</v>
      </c>
      <c r="DN10" s="158" t="s">
        <v>10</v>
      </c>
      <c r="DO10" s="158" t="s">
        <v>10</v>
      </c>
      <c r="DP10" s="158" t="s">
        <v>10</v>
      </c>
      <c r="DQ10" s="158" t="s">
        <v>10</v>
      </c>
      <c r="DR10" s="158" t="s">
        <v>10</v>
      </c>
      <c r="DS10" s="158" t="s">
        <v>10</v>
      </c>
      <c r="DT10" s="158" t="s">
        <v>10</v>
      </c>
      <c r="DU10" s="158" t="s">
        <v>10</v>
      </c>
      <c r="DV10" s="158" t="s">
        <v>10</v>
      </c>
      <c r="DW10" s="158" t="s">
        <v>10</v>
      </c>
      <c r="DX10" s="158" t="s">
        <v>10</v>
      </c>
      <c r="DY10" s="158" t="s">
        <v>10</v>
      </c>
      <c r="DZ10" s="158" t="s">
        <v>6</v>
      </c>
      <c r="EA10" s="158" t="s">
        <v>6</v>
      </c>
      <c r="EB10" s="158" t="s">
        <v>6</v>
      </c>
      <c r="EC10" s="158" t="s">
        <v>6</v>
      </c>
      <c r="ED10" s="158" t="s">
        <v>6</v>
      </c>
      <c r="EE10" s="158" t="s">
        <v>6</v>
      </c>
      <c r="EF10" s="158" t="s">
        <v>6</v>
      </c>
      <c r="EG10" s="158" t="s">
        <v>6</v>
      </c>
      <c r="ET10" s="158" t="s">
        <v>10</v>
      </c>
      <c r="EU10" s="158" t="s">
        <v>10</v>
      </c>
      <c r="EV10" s="158" t="s">
        <v>10</v>
      </c>
      <c r="EW10" s="158" t="s">
        <v>10</v>
      </c>
      <c r="EX10" s="158" t="s">
        <v>10</v>
      </c>
      <c r="EY10" s="158" t="s">
        <v>10</v>
      </c>
      <c r="EZ10" s="158" t="s">
        <v>10</v>
      </c>
      <c r="FA10" s="158" t="s">
        <v>10</v>
      </c>
      <c r="FB10" s="158" t="s">
        <v>10</v>
      </c>
      <c r="FC10" s="158" t="s">
        <v>10</v>
      </c>
      <c r="FD10" s="158" t="s">
        <v>10</v>
      </c>
      <c r="FE10" s="158" t="s">
        <v>10</v>
      </c>
      <c r="FF10" s="158" t="s">
        <v>10</v>
      </c>
      <c r="FG10" s="158" t="s">
        <v>10</v>
      </c>
      <c r="FH10" s="158" t="s">
        <v>10</v>
      </c>
      <c r="FI10" s="158" t="s">
        <v>10</v>
      </c>
      <c r="FJ10" s="158" t="s">
        <v>6</v>
      </c>
      <c r="FK10" s="158" t="s">
        <v>6</v>
      </c>
      <c r="FL10" s="158" t="s">
        <v>6</v>
      </c>
      <c r="FM10" s="158" t="s">
        <v>6</v>
      </c>
      <c r="FN10" s="158" t="s">
        <v>6</v>
      </c>
      <c r="FO10" s="158" t="s">
        <v>6</v>
      </c>
      <c r="FP10" s="158" t="s">
        <v>6</v>
      </c>
      <c r="FQ10" s="158" t="s">
        <v>6</v>
      </c>
      <c r="GD10" s="158" t="s">
        <v>10</v>
      </c>
      <c r="GE10" s="158" t="s">
        <v>10</v>
      </c>
      <c r="GF10" s="158" t="s">
        <v>10</v>
      </c>
      <c r="GG10" s="158" t="s">
        <v>10</v>
      </c>
      <c r="GH10" s="158" t="s">
        <v>10</v>
      </c>
      <c r="GI10" s="158" t="s">
        <v>10</v>
      </c>
      <c r="GJ10" s="158" t="s">
        <v>10</v>
      </c>
      <c r="GK10" s="158" t="s">
        <v>10</v>
      </c>
      <c r="GL10" s="158" t="s">
        <v>10</v>
      </c>
      <c r="GM10" s="158" t="s">
        <v>10</v>
      </c>
      <c r="GN10" s="158" t="s">
        <v>10</v>
      </c>
      <c r="GO10" s="158" t="s">
        <v>10</v>
      </c>
      <c r="GP10" s="158" t="s">
        <v>10</v>
      </c>
      <c r="GQ10" s="158" t="s">
        <v>10</v>
      </c>
      <c r="GR10" s="158" t="s">
        <v>10</v>
      </c>
      <c r="GS10" s="158" t="s">
        <v>10</v>
      </c>
      <c r="GT10" s="158" t="s">
        <v>6</v>
      </c>
      <c r="GU10" s="158" t="s">
        <v>6</v>
      </c>
      <c r="GV10" s="158" t="s">
        <v>6</v>
      </c>
      <c r="GW10" s="158" t="s">
        <v>6</v>
      </c>
      <c r="GX10" s="158" t="s">
        <v>6</v>
      </c>
      <c r="GY10" s="158" t="s">
        <v>6</v>
      </c>
      <c r="GZ10" s="158" t="s">
        <v>6</v>
      </c>
      <c r="HA10" s="158" t="s">
        <v>6</v>
      </c>
      <c r="HB10" s="158" t="s">
        <v>10</v>
      </c>
      <c r="HC10" s="158" t="s">
        <v>10</v>
      </c>
      <c r="HD10" s="158" t="s">
        <v>10</v>
      </c>
      <c r="HE10" s="158" t="s">
        <v>10</v>
      </c>
      <c r="HF10" s="158" t="s">
        <v>10</v>
      </c>
      <c r="HG10" s="158" t="s">
        <v>10</v>
      </c>
      <c r="HH10" s="158" t="s">
        <v>10</v>
      </c>
      <c r="HI10" s="158" t="s">
        <v>10</v>
      </c>
    </row>
    <row r="11" spans="1:222" x14ac:dyDescent="0.25">
      <c r="AP11" s="158" t="s">
        <v>12</v>
      </c>
      <c r="AQ11" s="158" t="s">
        <v>12</v>
      </c>
      <c r="AR11" s="158" t="s">
        <v>12</v>
      </c>
      <c r="AS11" s="158" t="s">
        <v>12</v>
      </c>
      <c r="AT11" s="158" t="s">
        <v>10</v>
      </c>
      <c r="AU11" s="158" t="s">
        <v>10</v>
      </c>
      <c r="BB11" s="158" t="s">
        <v>106</v>
      </c>
      <c r="BC11" s="158" t="s">
        <v>12</v>
      </c>
      <c r="BD11" s="158" t="s">
        <v>7</v>
      </c>
      <c r="BH11" s="158" t="s">
        <v>11</v>
      </c>
      <c r="BI11" s="158" t="s">
        <v>11</v>
      </c>
      <c r="BJ11" s="158" t="s">
        <v>11</v>
      </c>
      <c r="BK11" s="158" t="s">
        <v>11</v>
      </c>
      <c r="BL11" s="158" t="s">
        <v>7</v>
      </c>
      <c r="BM11" s="158" t="s">
        <v>7</v>
      </c>
      <c r="BQ11" s="158" t="s">
        <v>11</v>
      </c>
      <c r="BR11" s="158" t="s">
        <v>11</v>
      </c>
      <c r="BS11" s="158" t="s">
        <v>11</v>
      </c>
      <c r="BT11" s="158" t="s">
        <v>11</v>
      </c>
      <c r="BU11" s="158" t="s">
        <v>7</v>
      </c>
      <c r="BV11" s="158" t="s">
        <v>7</v>
      </c>
      <c r="BZ11" s="158" t="s">
        <v>11</v>
      </c>
      <c r="CA11" s="158" t="s">
        <v>11</v>
      </c>
      <c r="CB11" s="158" t="s">
        <v>11</v>
      </c>
      <c r="CC11" s="158" t="s">
        <v>11</v>
      </c>
      <c r="CD11" s="158" t="s">
        <v>11</v>
      </c>
      <c r="CE11" s="158" t="s">
        <v>11</v>
      </c>
      <c r="CF11" s="158" t="s">
        <v>11</v>
      </c>
      <c r="CG11" s="158" t="s">
        <v>11</v>
      </c>
      <c r="CH11" s="158" t="s">
        <v>11</v>
      </c>
      <c r="CI11" s="158" t="s">
        <v>11</v>
      </c>
      <c r="CJ11" s="158" t="s">
        <v>11</v>
      </c>
      <c r="CK11" s="158" t="s">
        <v>11</v>
      </c>
      <c r="CL11" s="158" t="s">
        <v>11</v>
      </c>
      <c r="CM11" s="158" t="s">
        <v>11</v>
      </c>
      <c r="CN11" s="158" t="s">
        <v>11</v>
      </c>
      <c r="CO11" s="158" t="s">
        <v>11</v>
      </c>
      <c r="CP11" s="158" t="s">
        <v>7</v>
      </c>
      <c r="CQ11" s="158" t="s">
        <v>7</v>
      </c>
      <c r="CR11" s="158" t="s">
        <v>7</v>
      </c>
      <c r="CS11" s="158" t="s">
        <v>7</v>
      </c>
      <c r="CT11" s="158" t="s">
        <v>7</v>
      </c>
      <c r="CU11" s="158" t="s">
        <v>7</v>
      </c>
      <c r="CV11" s="158" t="s">
        <v>7</v>
      </c>
      <c r="CW11" s="158" t="s">
        <v>7</v>
      </c>
      <c r="DJ11" s="158" t="s">
        <v>11</v>
      </c>
      <c r="DK11" s="158" t="s">
        <v>11</v>
      </c>
      <c r="DL11" s="158" t="s">
        <v>11</v>
      </c>
      <c r="DM11" s="158" t="s">
        <v>11</v>
      </c>
      <c r="DN11" s="158" t="s">
        <v>11</v>
      </c>
      <c r="DO11" s="158" t="s">
        <v>11</v>
      </c>
      <c r="DP11" s="158" t="s">
        <v>11</v>
      </c>
      <c r="DQ11" s="158" t="s">
        <v>11</v>
      </c>
      <c r="DR11" s="158" t="s">
        <v>11</v>
      </c>
      <c r="DS11" s="158" t="s">
        <v>11</v>
      </c>
      <c r="DT11" s="158" t="s">
        <v>11</v>
      </c>
      <c r="DU11" s="158" t="s">
        <v>11</v>
      </c>
      <c r="DV11" s="158" t="s">
        <v>11</v>
      </c>
      <c r="DW11" s="158" t="s">
        <v>11</v>
      </c>
      <c r="DX11" s="158" t="s">
        <v>11</v>
      </c>
      <c r="DY11" s="158" t="s">
        <v>11</v>
      </c>
      <c r="DZ11" s="158" t="s">
        <v>7</v>
      </c>
      <c r="EA11" s="158" t="s">
        <v>7</v>
      </c>
      <c r="EB11" s="158" t="s">
        <v>7</v>
      </c>
      <c r="EC11" s="158" t="s">
        <v>7</v>
      </c>
      <c r="ED11" s="158" t="s">
        <v>7</v>
      </c>
      <c r="EE11" s="158" t="s">
        <v>7</v>
      </c>
      <c r="EF11" s="158" t="s">
        <v>7</v>
      </c>
      <c r="EG11" s="158" t="s">
        <v>7</v>
      </c>
      <c r="ET11" s="158" t="s">
        <v>11</v>
      </c>
      <c r="EU11" s="158" t="s">
        <v>11</v>
      </c>
      <c r="EV11" s="158" t="s">
        <v>11</v>
      </c>
      <c r="EW11" s="158" t="s">
        <v>11</v>
      </c>
      <c r="EX11" s="158" t="s">
        <v>11</v>
      </c>
      <c r="EY11" s="158" t="s">
        <v>11</v>
      </c>
      <c r="EZ11" s="158" t="s">
        <v>11</v>
      </c>
      <c r="FA11" s="158" t="s">
        <v>11</v>
      </c>
      <c r="FB11" s="158" t="s">
        <v>11</v>
      </c>
      <c r="FC11" s="158" t="s">
        <v>11</v>
      </c>
      <c r="FD11" s="158" t="s">
        <v>11</v>
      </c>
      <c r="FE11" s="158" t="s">
        <v>11</v>
      </c>
      <c r="FF11" s="158" t="s">
        <v>11</v>
      </c>
      <c r="FG11" s="158" t="s">
        <v>11</v>
      </c>
      <c r="FH11" s="158" t="s">
        <v>11</v>
      </c>
      <c r="FI11" s="158" t="s">
        <v>11</v>
      </c>
      <c r="FJ11" s="158" t="s">
        <v>7</v>
      </c>
      <c r="FK11" s="158" t="s">
        <v>7</v>
      </c>
      <c r="FL11" s="158" t="s">
        <v>7</v>
      </c>
      <c r="FM11" s="158" t="s">
        <v>7</v>
      </c>
      <c r="FN11" s="158" t="s">
        <v>7</v>
      </c>
      <c r="FO11" s="158" t="s">
        <v>7</v>
      </c>
      <c r="FP11" s="158" t="s">
        <v>7</v>
      </c>
      <c r="FQ11" s="158" t="s">
        <v>7</v>
      </c>
      <c r="GD11" s="158" t="s">
        <v>11</v>
      </c>
      <c r="GE11" s="158" t="s">
        <v>11</v>
      </c>
      <c r="GF11" s="158" t="s">
        <v>11</v>
      </c>
      <c r="GG11" s="158" t="s">
        <v>11</v>
      </c>
      <c r="GH11" s="158" t="s">
        <v>11</v>
      </c>
      <c r="GI11" s="158" t="s">
        <v>11</v>
      </c>
      <c r="GJ11" s="158" t="s">
        <v>11</v>
      </c>
      <c r="GK11" s="158" t="s">
        <v>11</v>
      </c>
      <c r="GL11" s="158" t="s">
        <v>11</v>
      </c>
      <c r="GM11" s="158" t="s">
        <v>11</v>
      </c>
      <c r="GN11" s="158" t="s">
        <v>11</v>
      </c>
      <c r="GO11" s="158" t="s">
        <v>11</v>
      </c>
      <c r="GP11" s="158" t="s">
        <v>11</v>
      </c>
      <c r="GQ11" s="158" t="s">
        <v>11</v>
      </c>
      <c r="GR11" s="158" t="s">
        <v>11</v>
      </c>
      <c r="GS11" s="158" t="s">
        <v>11</v>
      </c>
      <c r="GT11" s="158" t="s">
        <v>7</v>
      </c>
      <c r="GU11" s="158" t="s">
        <v>7</v>
      </c>
      <c r="GV11" s="158" t="s">
        <v>7</v>
      </c>
      <c r="GW11" s="158" t="s">
        <v>7</v>
      </c>
      <c r="GX11" s="158" t="s">
        <v>7</v>
      </c>
      <c r="GY11" s="158" t="s">
        <v>7</v>
      </c>
      <c r="GZ11" s="158" t="s">
        <v>7</v>
      </c>
      <c r="HA11" s="158" t="s">
        <v>7</v>
      </c>
      <c r="HB11" s="158" t="s">
        <v>11</v>
      </c>
      <c r="HC11" s="158" t="s">
        <v>11</v>
      </c>
      <c r="HD11" s="158" t="s">
        <v>11</v>
      </c>
      <c r="HE11" s="158" t="s">
        <v>11</v>
      </c>
      <c r="HF11" s="158" t="s">
        <v>11</v>
      </c>
      <c r="HG11" s="158" t="s">
        <v>11</v>
      </c>
      <c r="HH11" s="158" t="s">
        <v>11</v>
      </c>
      <c r="HI11" s="158" t="s">
        <v>11</v>
      </c>
    </row>
    <row r="12" spans="1:222" x14ac:dyDescent="0.25">
      <c r="AP12" s="158" t="s">
        <v>14</v>
      </c>
      <c r="AQ12" s="158" t="s">
        <v>14</v>
      </c>
      <c r="AR12" s="158" t="s">
        <v>14</v>
      </c>
      <c r="AS12" s="158" t="s">
        <v>14</v>
      </c>
      <c r="AT12" s="158" t="s">
        <v>11</v>
      </c>
      <c r="AU12" s="158" t="s">
        <v>11</v>
      </c>
      <c r="BB12" s="158" t="s">
        <v>12</v>
      </c>
      <c r="BC12" s="158" t="s">
        <v>14</v>
      </c>
      <c r="BD12" s="158" t="s">
        <v>163</v>
      </c>
      <c r="BH12" s="158" t="s">
        <v>106</v>
      </c>
      <c r="BI12" s="158" t="s">
        <v>106</v>
      </c>
      <c r="BJ12" s="158" t="s">
        <v>106</v>
      </c>
      <c r="BK12" s="158" t="s">
        <v>106</v>
      </c>
      <c r="BL12" s="158" t="s">
        <v>163</v>
      </c>
      <c r="BM12" s="158" t="s">
        <v>163</v>
      </c>
      <c r="BQ12" s="158" t="s">
        <v>106</v>
      </c>
      <c r="BR12" s="158" t="s">
        <v>106</v>
      </c>
      <c r="BS12" s="158" t="s">
        <v>106</v>
      </c>
      <c r="BT12" s="158" t="s">
        <v>106</v>
      </c>
      <c r="BU12" s="158" t="s">
        <v>163</v>
      </c>
      <c r="BV12" s="158" t="s">
        <v>163</v>
      </c>
      <c r="BZ12" s="158" t="s">
        <v>106</v>
      </c>
      <c r="CA12" s="158" t="s">
        <v>106</v>
      </c>
      <c r="CB12" s="158" t="s">
        <v>106</v>
      </c>
      <c r="CC12" s="158" t="s">
        <v>106</v>
      </c>
      <c r="CD12" s="158" t="s">
        <v>106</v>
      </c>
      <c r="CE12" s="158" t="s">
        <v>106</v>
      </c>
      <c r="CF12" s="158" t="s">
        <v>106</v>
      </c>
      <c r="CG12" s="158" t="s">
        <v>106</v>
      </c>
      <c r="CH12" s="158" t="s">
        <v>106</v>
      </c>
      <c r="CI12" s="158" t="s">
        <v>106</v>
      </c>
      <c r="CJ12" s="158" t="s">
        <v>106</v>
      </c>
      <c r="CK12" s="158" t="s">
        <v>106</v>
      </c>
      <c r="CL12" s="158" t="s">
        <v>106</v>
      </c>
      <c r="CM12" s="158" t="s">
        <v>106</v>
      </c>
      <c r="CN12" s="158" t="s">
        <v>106</v>
      </c>
      <c r="CO12" s="158" t="s">
        <v>106</v>
      </c>
      <c r="CP12" s="158" t="s">
        <v>163</v>
      </c>
      <c r="CQ12" s="158" t="s">
        <v>163</v>
      </c>
      <c r="CR12" s="158" t="s">
        <v>163</v>
      </c>
      <c r="CS12" s="158" t="s">
        <v>163</v>
      </c>
      <c r="CT12" s="158" t="s">
        <v>163</v>
      </c>
      <c r="CU12" s="158" t="s">
        <v>163</v>
      </c>
      <c r="CV12" s="158" t="s">
        <v>163</v>
      </c>
      <c r="CW12" s="158" t="s">
        <v>163</v>
      </c>
      <c r="DJ12" s="158" t="s">
        <v>106</v>
      </c>
      <c r="DK12" s="158" t="s">
        <v>106</v>
      </c>
      <c r="DL12" s="158" t="s">
        <v>106</v>
      </c>
      <c r="DM12" s="158" t="s">
        <v>106</v>
      </c>
      <c r="DN12" s="158" t="s">
        <v>106</v>
      </c>
      <c r="DO12" s="158" t="s">
        <v>106</v>
      </c>
      <c r="DP12" s="158" t="s">
        <v>106</v>
      </c>
      <c r="DQ12" s="158" t="s">
        <v>106</v>
      </c>
      <c r="DR12" s="158" t="s">
        <v>106</v>
      </c>
      <c r="DS12" s="158" t="s">
        <v>106</v>
      </c>
      <c r="DT12" s="158" t="s">
        <v>106</v>
      </c>
      <c r="DU12" s="158" t="s">
        <v>106</v>
      </c>
      <c r="DV12" s="158" t="s">
        <v>106</v>
      </c>
      <c r="DW12" s="158" t="s">
        <v>106</v>
      </c>
      <c r="DX12" s="158" t="s">
        <v>106</v>
      </c>
      <c r="DY12" s="158" t="s">
        <v>106</v>
      </c>
      <c r="DZ12" s="158" t="s">
        <v>163</v>
      </c>
      <c r="EA12" s="158" t="s">
        <v>163</v>
      </c>
      <c r="EB12" s="158" t="s">
        <v>163</v>
      </c>
      <c r="EC12" s="158" t="s">
        <v>163</v>
      </c>
      <c r="ED12" s="158" t="s">
        <v>163</v>
      </c>
      <c r="EE12" s="158" t="s">
        <v>163</v>
      </c>
      <c r="EF12" s="158" t="s">
        <v>163</v>
      </c>
      <c r="EG12" s="158" t="s">
        <v>163</v>
      </c>
      <c r="ET12" s="158" t="s">
        <v>106</v>
      </c>
      <c r="EU12" s="158" t="s">
        <v>106</v>
      </c>
      <c r="EV12" s="158" t="s">
        <v>106</v>
      </c>
      <c r="EW12" s="158" t="s">
        <v>106</v>
      </c>
      <c r="EX12" s="158" t="s">
        <v>106</v>
      </c>
      <c r="EY12" s="158" t="s">
        <v>106</v>
      </c>
      <c r="EZ12" s="158" t="s">
        <v>106</v>
      </c>
      <c r="FA12" s="158" t="s">
        <v>106</v>
      </c>
      <c r="FB12" s="158" t="s">
        <v>106</v>
      </c>
      <c r="FC12" s="158" t="s">
        <v>106</v>
      </c>
      <c r="FD12" s="158" t="s">
        <v>106</v>
      </c>
      <c r="FE12" s="158" t="s">
        <v>106</v>
      </c>
      <c r="FF12" s="158" t="s">
        <v>106</v>
      </c>
      <c r="FG12" s="158" t="s">
        <v>106</v>
      </c>
      <c r="FH12" s="158" t="s">
        <v>106</v>
      </c>
      <c r="FI12" s="158" t="s">
        <v>106</v>
      </c>
      <c r="FJ12" s="158" t="s">
        <v>163</v>
      </c>
      <c r="FK12" s="158" t="s">
        <v>163</v>
      </c>
      <c r="FL12" s="158" t="s">
        <v>163</v>
      </c>
      <c r="FM12" s="158" t="s">
        <v>163</v>
      </c>
      <c r="FN12" s="158" t="s">
        <v>163</v>
      </c>
      <c r="FO12" s="158" t="s">
        <v>163</v>
      </c>
      <c r="FP12" s="158" t="s">
        <v>163</v>
      </c>
      <c r="FQ12" s="158" t="s">
        <v>163</v>
      </c>
      <c r="GD12" s="158" t="s">
        <v>106</v>
      </c>
      <c r="GE12" s="158" t="s">
        <v>106</v>
      </c>
      <c r="GF12" s="158" t="s">
        <v>106</v>
      </c>
      <c r="GG12" s="158" t="s">
        <v>106</v>
      </c>
      <c r="GH12" s="158" t="s">
        <v>106</v>
      </c>
      <c r="GI12" s="158" t="s">
        <v>106</v>
      </c>
      <c r="GJ12" s="158" t="s">
        <v>106</v>
      </c>
      <c r="GK12" s="158" t="s">
        <v>106</v>
      </c>
      <c r="GL12" s="158" t="s">
        <v>106</v>
      </c>
      <c r="GM12" s="158" t="s">
        <v>106</v>
      </c>
      <c r="GN12" s="158" t="s">
        <v>106</v>
      </c>
      <c r="GO12" s="158" t="s">
        <v>106</v>
      </c>
      <c r="GP12" s="158" t="s">
        <v>106</v>
      </c>
      <c r="GQ12" s="158" t="s">
        <v>106</v>
      </c>
      <c r="GR12" s="158" t="s">
        <v>106</v>
      </c>
      <c r="GS12" s="158" t="s">
        <v>106</v>
      </c>
      <c r="GT12" s="158" t="s">
        <v>163</v>
      </c>
      <c r="GU12" s="158" t="s">
        <v>163</v>
      </c>
      <c r="GV12" s="158" t="s">
        <v>163</v>
      </c>
      <c r="GW12" s="158" t="s">
        <v>163</v>
      </c>
      <c r="GX12" s="158" t="s">
        <v>163</v>
      </c>
      <c r="GY12" s="158" t="s">
        <v>163</v>
      </c>
      <c r="GZ12" s="158" t="s">
        <v>163</v>
      </c>
      <c r="HA12" s="158" t="s">
        <v>163</v>
      </c>
      <c r="HB12" s="158" t="s">
        <v>106</v>
      </c>
      <c r="HC12" s="158" t="s">
        <v>106</v>
      </c>
      <c r="HD12" s="158" t="s">
        <v>106</v>
      </c>
      <c r="HE12" s="158" t="s">
        <v>106</v>
      </c>
      <c r="HF12" s="158" t="s">
        <v>106</v>
      </c>
      <c r="HG12" s="158" t="s">
        <v>106</v>
      </c>
      <c r="HH12" s="158" t="s">
        <v>106</v>
      </c>
      <c r="HI12" s="158" t="s">
        <v>106</v>
      </c>
    </row>
    <row r="13" spans="1:222" x14ac:dyDescent="0.25">
      <c r="AP13" s="158" t="s">
        <v>13</v>
      </c>
      <c r="AQ13" s="158" t="s">
        <v>13</v>
      </c>
      <c r="AR13" s="158" t="s">
        <v>13</v>
      </c>
      <c r="AS13" s="158" t="s">
        <v>13</v>
      </c>
      <c r="AT13" s="158" t="s">
        <v>106</v>
      </c>
      <c r="AU13" s="158" t="s">
        <v>106</v>
      </c>
      <c r="BB13" s="158" t="s">
        <v>14</v>
      </c>
      <c r="BC13" s="158" t="s">
        <v>13</v>
      </c>
      <c r="BD13" s="158" t="s">
        <v>326</v>
      </c>
      <c r="BH13" s="158" t="s">
        <v>12</v>
      </c>
      <c r="BI13" s="158" t="s">
        <v>12</v>
      </c>
      <c r="BJ13" s="158" t="s">
        <v>12</v>
      </c>
      <c r="BK13" s="158" t="s">
        <v>12</v>
      </c>
      <c r="BL13" s="158" t="s">
        <v>326</v>
      </c>
      <c r="BM13" s="158" t="s">
        <v>326</v>
      </c>
      <c r="BQ13" s="158" t="s">
        <v>12</v>
      </c>
      <c r="BR13" s="158" t="s">
        <v>12</v>
      </c>
      <c r="BS13" s="158" t="s">
        <v>12</v>
      </c>
      <c r="BT13" s="158" t="s">
        <v>12</v>
      </c>
      <c r="BU13" s="158" t="s">
        <v>326</v>
      </c>
      <c r="BV13" s="158" t="s">
        <v>326</v>
      </c>
      <c r="BZ13" s="158" t="s">
        <v>12</v>
      </c>
      <c r="CA13" s="158" t="s">
        <v>12</v>
      </c>
      <c r="CB13" s="158" t="s">
        <v>12</v>
      </c>
      <c r="CC13" s="158" t="s">
        <v>12</v>
      </c>
      <c r="CD13" s="158" t="s">
        <v>12</v>
      </c>
      <c r="CE13" s="158" t="s">
        <v>12</v>
      </c>
      <c r="CF13" s="158" t="s">
        <v>12</v>
      </c>
      <c r="CG13" s="158" t="s">
        <v>12</v>
      </c>
      <c r="CH13" s="158" t="s">
        <v>12</v>
      </c>
      <c r="CI13" s="158" t="s">
        <v>12</v>
      </c>
      <c r="CJ13" s="158" t="s">
        <v>12</v>
      </c>
      <c r="CK13" s="158" t="s">
        <v>12</v>
      </c>
      <c r="CL13" s="158" t="s">
        <v>12</v>
      </c>
      <c r="CM13" s="158" t="s">
        <v>12</v>
      </c>
      <c r="CN13" s="158" t="s">
        <v>12</v>
      </c>
      <c r="CO13" s="158" t="s">
        <v>12</v>
      </c>
      <c r="CP13" s="158" t="s">
        <v>326</v>
      </c>
      <c r="CQ13" s="158" t="s">
        <v>326</v>
      </c>
      <c r="CR13" s="158" t="s">
        <v>326</v>
      </c>
      <c r="CS13" s="158" t="s">
        <v>326</v>
      </c>
      <c r="CT13" s="158" t="s">
        <v>326</v>
      </c>
      <c r="CU13" s="158" t="s">
        <v>326</v>
      </c>
      <c r="CV13" s="158" t="s">
        <v>326</v>
      </c>
      <c r="CW13" s="158" t="s">
        <v>326</v>
      </c>
      <c r="DJ13" s="158" t="s">
        <v>12</v>
      </c>
      <c r="DK13" s="158" t="s">
        <v>12</v>
      </c>
      <c r="DL13" s="158" t="s">
        <v>12</v>
      </c>
      <c r="DM13" s="158" t="s">
        <v>12</v>
      </c>
      <c r="DN13" s="158" t="s">
        <v>12</v>
      </c>
      <c r="DO13" s="158" t="s">
        <v>12</v>
      </c>
      <c r="DP13" s="158" t="s">
        <v>12</v>
      </c>
      <c r="DQ13" s="158" t="s">
        <v>12</v>
      </c>
      <c r="DR13" s="158" t="s">
        <v>12</v>
      </c>
      <c r="DS13" s="158" t="s">
        <v>12</v>
      </c>
      <c r="DT13" s="158" t="s">
        <v>12</v>
      </c>
      <c r="DU13" s="158" t="s">
        <v>12</v>
      </c>
      <c r="DV13" s="158" t="s">
        <v>12</v>
      </c>
      <c r="DW13" s="158" t="s">
        <v>12</v>
      </c>
      <c r="DX13" s="158" t="s">
        <v>12</v>
      </c>
      <c r="DY13" s="158" t="s">
        <v>12</v>
      </c>
      <c r="DZ13" s="158" t="s">
        <v>326</v>
      </c>
      <c r="EA13" s="158" t="s">
        <v>326</v>
      </c>
      <c r="EB13" s="158" t="s">
        <v>326</v>
      </c>
      <c r="EC13" s="158" t="s">
        <v>326</v>
      </c>
      <c r="ED13" s="158" t="s">
        <v>326</v>
      </c>
      <c r="EE13" s="158" t="s">
        <v>326</v>
      </c>
      <c r="EF13" s="158" t="s">
        <v>326</v>
      </c>
      <c r="EG13" s="158" t="s">
        <v>326</v>
      </c>
      <c r="ET13" s="158" t="s">
        <v>12</v>
      </c>
      <c r="EU13" s="158" t="s">
        <v>12</v>
      </c>
      <c r="EV13" s="158" t="s">
        <v>12</v>
      </c>
      <c r="EW13" s="158" t="s">
        <v>12</v>
      </c>
      <c r="EX13" s="158" t="s">
        <v>12</v>
      </c>
      <c r="EY13" s="158" t="s">
        <v>12</v>
      </c>
      <c r="EZ13" s="158" t="s">
        <v>12</v>
      </c>
      <c r="FA13" s="158" t="s">
        <v>12</v>
      </c>
      <c r="FB13" s="158" t="s">
        <v>12</v>
      </c>
      <c r="FC13" s="158" t="s">
        <v>12</v>
      </c>
      <c r="FD13" s="158" t="s">
        <v>12</v>
      </c>
      <c r="FE13" s="158" t="s">
        <v>12</v>
      </c>
      <c r="FF13" s="158" t="s">
        <v>12</v>
      </c>
      <c r="FG13" s="158" t="s">
        <v>12</v>
      </c>
      <c r="FH13" s="158" t="s">
        <v>12</v>
      </c>
      <c r="FI13" s="158" t="s">
        <v>12</v>
      </c>
      <c r="FJ13" s="158" t="s">
        <v>326</v>
      </c>
      <c r="FK13" s="158" t="s">
        <v>326</v>
      </c>
      <c r="FL13" s="158" t="s">
        <v>326</v>
      </c>
      <c r="FM13" s="158" t="s">
        <v>326</v>
      </c>
      <c r="FN13" s="158" t="s">
        <v>326</v>
      </c>
      <c r="FO13" s="158" t="s">
        <v>326</v>
      </c>
      <c r="FP13" s="158" t="s">
        <v>326</v>
      </c>
      <c r="FQ13" s="158" t="s">
        <v>326</v>
      </c>
      <c r="GD13" s="158" t="s">
        <v>12</v>
      </c>
      <c r="GE13" s="158" t="s">
        <v>12</v>
      </c>
      <c r="GF13" s="158" t="s">
        <v>12</v>
      </c>
      <c r="GG13" s="158" t="s">
        <v>12</v>
      </c>
      <c r="GH13" s="158" t="s">
        <v>12</v>
      </c>
      <c r="GI13" s="158" t="s">
        <v>12</v>
      </c>
      <c r="GJ13" s="158" t="s">
        <v>12</v>
      </c>
      <c r="GK13" s="158" t="s">
        <v>12</v>
      </c>
      <c r="GL13" s="158" t="s">
        <v>12</v>
      </c>
      <c r="GM13" s="158" t="s">
        <v>12</v>
      </c>
      <c r="GN13" s="158" t="s">
        <v>12</v>
      </c>
      <c r="GO13" s="158" t="s">
        <v>12</v>
      </c>
      <c r="GP13" s="158" t="s">
        <v>12</v>
      </c>
      <c r="GQ13" s="158" t="s">
        <v>12</v>
      </c>
      <c r="GR13" s="158" t="s">
        <v>12</v>
      </c>
      <c r="GS13" s="158" t="s">
        <v>12</v>
      </c>
      <c r="GT13" s="158" t="s">
        <v>326</v>
      </c>
      <c r="GU13" s="158" t="s">
        <v>326</v>
      </c>
      <c r="GV13" s="158" t="s">
        <v>326</v>
      </c>
      <c r="GW13" s="158" t="s">
        <v>326</v>
      </c>
      <c r="GX13" s="158" t="s">
        <v>326</v>
      </c>
      <c r="GY13" s="158" t="s">
        <v>326</v>
      </c>
      <c r="GZ13" s="158" t="s">
        <v>326</v>
      </c>
      <c r="HA13" s="158" t="s">
        <v>326</v>
      </c>
      <c r="HB13" s="158" t="s">
        <v>12</v>
      </c>
      <c r="HC13" s="158" t="s">
        <v>12</v>
      </c>
      <c r="HD13" s="158" t="s">
        <v>12</v>
      </c>
      <c r="HE13" s="158" t="s">
        <v>12</v>
      </c>
      <c r="HF13" s="158" t="s">
        <v>12</v>
      </c>
      <c r="HG13" s="158" t="s">
        <v>12</v>
      </c>
      <c r="HH13" s="158" t="s">
        <v>12</v>
      </c>
      <c r="HI13" s="158" t="s">
        <v>12</v>
      </c>
    </row>
    <row r="14" spans="1:222" x14ac:dyDescent="0.25">
      <c r="AP14" s="158" t="s">
        <v>327</v>
      </c>
      <c r="AQ14" s="158" t="s">
        <v>327</v>
      </c>
      <c r="AR14" s="158" t="s">
        <v>327</v>
      </c>
      <c r="AS14" s="158" t="s">
        <v>327</v>
      </c>
      <c r="AT14" s="158" t="s">
        <v>12</v>
      </c>
      <c r="AU14" s="158" t="s">
        <v>12</v>
      </c>
      <c r="BB14" s="158" t="s">
        <v>13</v>
      </c>
      <c r="BC14" s="158" t="s">
        <v>327</v>
      </c>
      <c r="BD14" s="158" t="s">
        <v>10</v>
      </c>
      <c r="BH14" s="158" t="s">
        <v>14</v>
      </c>
      <c r="BI14" s="158" t="s">
        <v>14</v>
      </c>
      <c r="BJ14" s="158" t="s">
        <v>14</v>
      </c>
      <c r="BK14" s="158" t="s">
        <v>14</v>
      </c>
      <c r="BL14" s="158" t="s">
        <v>10</v>
      </c>
      <c r="BM14" s="158" t="s">
        <v>10</v>
      </c>
      <c r="BQ14" s="158" t="s">
        <v>14</v>
      </c>
      <c r="BR14" s="158" t="s">
        <v>14</v>
      </c>
      <c r="BS14" s="158" t="s">
        <v>14</v>
      </c>
      <c r="BT14" s="158" t="s">
        <v>14</v>
      </c>
      <c r="BU14" s="158" t="s">
        <v>10</v>
      </c>
      <c r="BV14" s="158" t="s">
        <v>10</v>
      </c>
      <c r="BZ14" s="158" t="s">
        <v>14</v>
      </c>
      <c r="CA14" s="158" t="s">
        <v>14</v>
      </c>
      <c r="CB14" s="158" t="s">
        <v>14</v>
      </c>
      <c r="CC14" s="158" t="s">
        <v>14</v>
      </c>
      <c r="CD14" s="158" t="s">
        <v>14</v>
      </c>
      <c r="CE14" s="158" t="s">
        <v>14</v>
      </c>
      <c r="CF14" s="158" t="s">
        <v>14</v>
      </c>
      <c r="CG14" s="158" t="s">
        <v>14</v>
      </c>
      <c r="CH14" s="158" t="s">
        <v>14</v>
      </c>
      <c r="CI14" s="158" t="s">
        <v>14</v>
      </c>
      <c r="CJ14" s="158" t="s">
        <v>14</v>
      </c>
      <c r="CK14" s="158" t="s">
        <v>14</v>
      </c>
      <c r="CL14" s="158" t="s">
        <v>14</v>
      </c>
      <c r="CM14" s="158" t="s">
        <v>14</v>
      </c>
      <c r="CN14" s="158" t="s">
        <v>14</v>
      </c>
      <c r="CO14" s="158" t="s">
        <v>14</v>
      </c>
      <c r="CP14" s="158" t="s">
        <v>10</v>
      </c>
      <c r="CQ14" s="158" t="s">
        <v>10</v>
      </c>
      <c r="CR14" s="158" t="s">
        <v>10</v>
      </c>
      <c r="CS14" s="158" t="s">
        <v>10</v>
      </c>
      <c r="CT14" s="158" t="s">
        <v>10</v>
      </c>
      <c r="CU14" s="158" t="s">
        <v>10</v>
      </c>
      <c r="CV14" s="158" t="s">
        <v>10</v>
      </c>
      <c r="CW14" s="158" t="s">
        <v>10</v>
      </c>
      <c r="DJ14" s="158" t="s">
        <v>14</v>
      </c>
      <c r="DK14" s="158" t="s">
        <v>14</v>
      </c>
      <c r="DL14" s="158" t="s">
        <v>14</v>
      </c>
      <c r="DM14" s="158" t="s">
        <v>14</v>
      </c>
      <c r="DN14" s="158" t="s">
        <v>14</v>
      </c>
      <c r="DO14" s="158" t="s">
        <v>14</v>
      </c>
      <c r="DP14" s="158" t="s">
        <v>14</v>
      </c>
      <c r="DQ14" s="158" t="s">
        <v>14</v>
      </c>
      <c r="DR14" s="158" t="s">
        <v>14</v>
      </c>
      <c r="DS14" s="158" t="s">
        <v>14</v>
      </c>
      <c r="DT14" s="158" t="s">
        <v>14</v>
      </c>
      <c r="DU14" s="158" t="s">
        <v>14</v>
      </c>
      <c r="DV14" s="158" t="s">
        <v>14</v>
      </c>
      <c r="DW14" s="158" t="s">
        <v>14</v>
      </c>
      <c r="DX14" s="158" t="s">
        <v>14</v>
      </c>
      <c r="DY14" s="158" t="s">
        <v>14</v>
      </c>
      <c r="DZ14" s="158" t="s">
        <v>10</v>
      </c>
      <c r="EA14" s="158" t="s">
        <v>10</v>
      </c>
      <c r="EB14" s="158" t="s">
        <v>10</v>
      </c>
      <c r="EC14" s="158" t="s">
        <v>10</v>
      </c>
      <c r="ED14" s="158" t="s">
        <v>10</v>
      </c>
      <c r="EE14" s="158" t="s">
        <v>10</v>
      </c>
      <c r="EF14" s="158" t="s">
        <v>10</v>
      </c>
      <c r="EG14" s="158" t="s">
        <v>10</v>
      </c>
      <c r="ET14" s="158" t="s">
        <v>14</v>
      </c>
      <c r="EU14" s="158" t="s">
        <v>14</v>
      </c>
      <c r="EV14" s="158" t="s">
        <v>14</v>
      </c>
      <c r="EW14" s="158" t="s">
        <v>14</v>
      </c>
      <c r="EX14" s="158" t="s">
        <v>14</v>
      </c>
      <c r="EY14" s="158" t="s">
        <v>14</v>
      </c>
      <c r="EZ14" s="158" t="s">
        <v>14</v>
      </c>
      <c r="FA14" s="158" t="s">
        <v>14</v>
      </c>
      <c r="FB14" s="158" t="s">
        <v>14</v>
      </c>
      <c r="FC14" s="158" t="s">
        <v>14</v>
      </c>
      <c r="FD14" s="158" t="s">
        <v>14</v>
      </c>
      <c r="FE14" s="158" t="s">
        <v>14</v>
      </c>
      <c r="FF14" s="158" t="s">
        <v>14</v>
      </c>
      <c r="FG14" s="158" t="s">
        <v>14</v>
      </c>
      <c r="FH14" s="158" t="s">
        <v>14</v>
      </c>
      <c r="FI14" s="158" t="s">
        <v>14</v>
      </c>
      <c r="FJ14" s="158" t="s">
        <v>10</v>
      </c>
      <c r="FK14" s="158" t="s">
        <v>10</v>
      </c>
      <c r="FL14" s="158" t="s">
        <v>10</v>
      </c>
      <c r="FM14" s="158" t="s">
        <v>10</v>
      </c>
      <c r="FN14" s="158" t="s">
        <v>10</v>
      </c>
      <c r="FO14" s="158" t="s">
        <v>10</v>
      </c>
      <c r="FP14" s="158" t="s">
        <v>10</v>
      </c>
      <c r="FQ14" s="158" t="s">
        <v>10</v>
      </c>
      <c r="GD14" s="158" t="s">
        <v>14</v>
      </c>
      <c r="GE14" s="158" t="s">
        <v>14</v>
      </c>
      <c r="GF14" s="158" t="s">
        <v>14</v>
      </c>
      <c r="GG14" s="158" t="s">
        <v>14</v>
      </c>
      <c r="GH14" s="158" t="s">
        <v>14</v>
      </c>
      <c r="GI14" s="158" t="s">
        <v>14</v>
      </c>
      <c r="GJ14" s="158" t="s">
        <v>14</v>
      </c>
      <c r="GK14" s="158" t="s">
        <v>14</v>
      </c>
      <c r="GL14" s="158" t="s">
        <v>14</v>
      </c>
      <c r="GM14" s="158" t="s">
        <v>14</v>
      </c>
      <c r="GN14" s="158" t="s">
        <v>14</v>
      </c>
      <c r="GO14" s="158" t="s">
        <v>14</v>
      </c>
      <c r="GP14" s="158" t="s">
        <v>14</v>
      </c>
      <c r="GQ14" s="158" t="s">
        <v>14</v>
      </c>
      <c r="GR14" s="158" t="s">
        <v>14</v>
      </c>
      <c r="GS14" s="158" t="s">
        <v>14</v>
      </c>
      <c r="GT14" s="158" t="s">
        <v>10</v>
      </c>
      <c r="GU14" s="158" t="s">
        <v>10</v>
      </c>
      <c r="GV14" s="158" t="s">
        <v>10</v>
      </c>
      <c r="GW14" s="158" t="s">
        <v>10</v>
      </c>
      <c r="GX14" s="158" t="s">
        <v>10</v>
      </c>
      <c r="GY14" s="158" t="s">
        <v>10</v>
      </c>
      <c r="GZ14" s="158" t="s">
        <v>10</v>
      </c>
      <c r="HA14" s="158" t="s">
        <v>10</v>
      </c>
      <c r="HB14" s="158" t="s">
        <v>14</v>
      </c>
      <c r="HC14" s="158" t="s">
        <v>14</v>
      </c>
      <c r="HD14" s="158" t="s">
        <v>14</v>
      </c>
      <c r="HE14" s="158" t="s">
        <v>14</v>
      </c>
      <c r="HF14" s="158" t="s">
        <v>14</v>
      </c>
      <c r="HG14" s="158" t="s">
        <v>14</v>
      </c>
      <c r="HH14" s="158" t="s">
        <v>14</v>
      </c>
      <c r="HI14" s="158" t="s">
        <v>14</v>
      </c>
    </row>
    <row r="15" spans="1:222" x14ac:dyDescent="0.25">
      <c r="AP15" s="158" t="s">
        <v>17</v>
      </c>
      <c r="AQ15" s="158" t="s">
        <v>17</v>
      </c>
      <c r="AR15" s="158" t="s">
        <v>17</v>
      </c>
      <c r="AS15" s="158" t="s">
        <v>17</v>
      </c>
      <c r="AT15" s="158" t="s">
        <v>14</v>
      </c>
      <c r="AU15" s="158" t="s">
        <v>14</v>
      </c>
      <c r="BB15" s="158" t="s">
        <v>327</v>
      </c>
      <c r="BC15" s="158" t="s">
        <v>17</v>
      </c>
      <c r="BD15" s="158" t="s">
        <v>11</v>
      </c>
      <c r="BH15" s="158" t="s">
        <v>13</v>
      </c>
      <c r="BI15" s="158" t="s">
        <v>13</v>
      </c>
      <c r="BJ15" s="158" t="s">
        <v>13</v>
      </c>
      <c r="BK15" s="158" t="s">
        <v>13</v>
      </c>
      <c r="BL15" s="158" t="s">
        <v>11</v>
      </c>
      <c r="BM15" s="158" t="s">
        <v>11</v>
      </c>
      <c r="BQ15" s="158" t="s">
        <v>13</v>
      </c>
      <c r="BR15" s="158" t="s">
        <v>13</v>
      </c>
      <c r="BS15" s="158" t="s">
        <v>13</v>
      </c>
      <c r="BT15" s="158" t="s">
        <v>13</v>
      </c>
      <c r="BU15" s="158" t="s">
        <v>11</v>
      </c>
      <c r="BV15" s="158" t="s">
        <v>11</v>
      </c>
      <c r="BZ15" s="158" t="s">
        <v>13</v>
      </c>
      <c r="CA15" s="158" t="s">
        <v>13</v>
      </c>
      <c r="CB15" s="158" t="s">
        <v>13</v>
      </c>
      <c r="CC15" s="158" t="s">
        <v>13</v>
      </c>
      <c r="CD15" s="158" t="s">
        <v>13</v>
      </c>
      <c r="CE15" s="158" t="s">
        <v>13</v>
      </c>
      <c r="CF15" s="158" t="s">
        <v>13</v>
      </c>
      <c r="CG15" s="158" t="s">
        <v>13</v>
      </c>
      <c r="CH15" s="158" t="s">
        <v>13</v>
      </c>
      <c r="CI15" s="158" t="s">
        <v>13</v>
      </c>
      <c r="CJ15" s="158" t="s">
        <v>13</v>
      </c>
      <c r="CK15" s="158" t="s">
        <v>13</v>
      </c>
      <c r="CL15" s="158" t="s">
        <v>13</v>
      </c>
      <c r="CM15" s="158" t="s">
        <v>13</v>
      </c>
      <c r="CN15" s="158" t="s">
        <v>13</v>
      </c>
      <c r="CO15" s="158" t="s">
        <v>13</v>
      </c>
      <c r="CP15" s="158" t="s">
        <v>11</v>
      </c>
      <c r="CQ15" s="158" t="s">
        <v>11</v>
      </c>
      <c r="CR15" s="158" t="s">
        <v>11</v>
      </c>
      <c r="CS15" s="158" t="s">
        <v>11</v>
      </c>
      <c r="CT15" s="158" t="s">
        <v>11</v>
      </c>
      <c r="CU15" s="158" t="s">
        <v>11</v>
      </c>
      <c r="CV15" s="158" t="s">
        <v>11</v>
      </c>
      <c r="CW15" s="158" t="s">
        <v>11</v>
      </c>
      <c r="DJ15" s="158" t="s">
        <v>13</v>
      </c>
      <c r="DK15" s="158" t="s">
        <v>13</v>
      </c>
      <c r="DL15" s="158" t="s">
        <v>13</v>
      </c>
      <c r="DM15" s="158" t="s">
        <v>13</v>
      </c>
      <c r="DN15" s="158" t="s">
        <v>13</v>
      </c>
      <c r="DO15" s="158" t="s">
        <v>13</v>
      </c>
      <c r="DP15" s="158" t="s">
        <v>13</v>
      </c>
      <c r="DQ15" s="158" t="s">
        <v>13</v>
      </c>
      <c r="DR15" s="158" t="s">
        <v>13</v>
      </c>
      <c r="DS15" s="158" t="s">
        <v>13</v>
      </c>
      <c r="DT15" s="158" t="s">
        <v>13</v>
      </c>
      <c r="DU15" s="158" t="s">
        <v>13</v>
      </c>
      <c r="DV15" s="158" t="s">
        <v>13</v>
      </c>
      <c r="DW15" s="158" t="s">
        <v>13</v>
      </c>
      <c r="DX15" s="158" t="s">
        <v>13</v>
      </c>
      <c r="DY15" s="158" t="s">
        <v>13</v>
      </c>
      <c r="DZ15" s="158" t="s">
        <v>11</v>
      </c>
      <c r="EA15" s="158" t="s">
        <v>11</v>
      </c>
      <c r="EB15" s="158" t="s">
        <v>11</v>
      </c>
      <c r="EC15" s="158" t="s">
        <v>11</v>
      </c>
      <c r="ED15" s="158" t="s">
        <v>11</v>
      </c>
      <c r="EE15" s="158" t="s">
        <v>11</v>
      </c>
      <c r="EF15" s="158" t="s">
        <v>11</v>
      </c>
      <c r="EG15" s="158" t="s">
        <v>11</v>
      </c>
      <c r="ET15" s="158" t="s">
        <v>13</v>
      </c>
      <c r="EU15" s="158" t="s">
        <v>13</v>
      </c>
      <c r="EV15" s="158" t="s">
        <v>13</v>
      </c>
      <c r="EW15" s="158" t="s">
        <v>13</v>
      </c>
      <c r="EX15" s="158" t="s">
        <v>13</v>
      </c>
      <c r="EY15" s="158" t="s">
        <v>13</v>
      </c>
      <c r="EZ15" s="158" t="s">
        <v>13</v>
      </c>
      <c r="FA15" s="158" t="s">
        <v>13</v>
      </c>
      <c r="FB15" s="158" t="s">
        <v>13</v>
      </c>
      <c r="FC15" s="158" t="s">
        <v>13</v>
      </c>
      <c r="FD15" s="158" t="s">
        <v>13</v>
      </c>
      <c r="FE15" s="158" t="s">
        <v>13</v>
      </c>
      <c r="FF15" s="158" t="s">
        <v>13</v>
      </c>
      <c r="FG15" s="158" t="s">
        <v>13</v>
      </c>
      <c r="FH15" s="158" t="s">
        <v>13</v>
      </c>
      <c r="FI15" s="158" t="s">
        <v>13</v>
      </c>
      <c r="FJ15" s="158" t="s">
        <v>11</v>
      </c>
      <c r="FK15" s="158" t="s">
        <v>11</v>
      </c>
      <c r="FL15" s="158" t="s">
        <v>11</v>
      </c>
      <c r="FM15" s="158" t="s">
        <v>11</v>
      </c>
      <c r="FN15" s="158" t="s">
        <v>11</v>
      </c>
      <c r="FO15" s="158" t="s">
        <v>11</v>
      </c>
      <c r="FP15" s="158" t="s">
        <v>11</v>
      </c>
      <c r="FQ15" s="158" t="s">
        <v>11</v>
      </c>
      <c r="GD15" s="158" t="s">
        <v>13</v>
      </c>
      <c r="GE15" s="158" t="s">
        <v>13</v>
      </c>
      <c r="GF15" s="158" t="s">
        <v>13</v>
      </c>
      <c r="GG15" s="158" t="s">
        <v>13</v>
      </c>
      <c r="GH15" s="158" t="s">
        <v>13</v>
      </c>
      <c r="GI15" s="158" t="s">
        <v>13</v>
      </c>
      <c r="GJ15" s="158" t="s">
        <v>13</v>
      </c>
      <c r="GK15" s="158" t="s">
        <v>13</v>
      </c>
      <c r="GL15" s="158" t="s">
        <v>13</v>
      </c>
      <c r="GM15" s="158" t="s">
        <v>13</v>
      </c>
      <c r="GN15" s="158" t="s">
        <v>13</v>
      </c>
      <c r="GO15" s="158" t="s">
        <v>13</v>
      </c>
      <c r="GP15" s="158" t="s">
        <v>13</v>
      </c>
      <c r="GQ15" s="158" t="s">
        <v>13</v>
      </c>
      <c r="GR15" s="158" t="s">
        <v>13</v>
      </c>
      <c r="GS15" s="158" t="s">
        <v>13</v>
      </c>
      <c r="GT15" s="158" t="s">
        <v>11</v>
      </c>
      <c r="GU15" s="158" t="s">
        <v>11</v>
      </c>
      <c r="GV15" s="158" t="s">
        <v>11</v>
      </c>
      <c r="GW15" s="158" t="s">
        <v>11</v>
      </c>
      <c r="GX15" s="158" t="s">
        <v>11</v>
      </c>
      <c r="GY15" s="158" t="s">
        <v>11</v>
      </c>
      <c r="GZ15" s="158" t="s">
        <v>11</v>
      </c>
      <c r="HA15" s="158" t="s">
        <v>11</v>
      </c>
      <c r="HB15" s="158" t="s">
        <v>13</v>
      </c>
      <c r="HC15" s="158" t="s">
        <v>13</v>
      </c>
      <c r="HD15" s="158" t="s">
        <v>13</v>
      </c>
      <c r="HE15" s="158" t="s">
        <v>13</v>
      </c>
      <c r="HF15" s="158" t="s">
        <v>13</v>
      </c>
      <c r="HG15" s="158" t="s">
        <v>13</v>
      </c>
      <c r="HH15" s="158" t="s">
        <v>13</v>
      </c>
      <c r="HI15" s="158" t="s">
        <v>13</v>
      </c>
    </row>
    <row r="16" spans="1:222" x14ac:dyDescent="0.25">
      <c r="AP16" s="158" t="s">
        <v>18</v>
      </c>
      <c r="AQ16" s="158" t="s">
        <v>18</v>
      </c>
      <c r="AR16" s="158" t="s">
        <v>18</v>
      </c>
      <c r="AS16" s="158" t="s">
        <v>18</v>
      </c>
      <c r="AT16" s="158" t="s">
        <v>13</v>
      </c>
      <c r="AU16" s="158" t="s">
        <v>13</v>
      </c>
      <c r="BB16" s="158" t="s">
        <v>17</v>
      </c>
      <c r="BC16" s="158" t="s">
        <v>18</v>
      </c>
      <c r="BD16" s="158" t="s">
        <v>106</v>
      </c>
      <c r="BH16" s="158" t="s">
        <v>327</v>
      </c>
      <c r="BI16" s="158" t="s">
        <v>327</v>
      </c>
      <c r="BJ16" s="158" t="s">
        <v>327</v>
      </c>
      <c r="BK16" s="158" t="s">
        <v>327</v>
      </c>
      <c r="BL16" s="158" t="s">
        <v>106</v>
      </c>
      <c r="BM16" s="158" t="s">
        <v>106</v>
      </c>
      <c r="BQ16" s="158" t="s">
        <v>327</v>
      </c>
      <c r="BR16" s="158" t="s">
        <v>327</v>
      </c>
      <c r="BS16" s="158" t="s">
        <v>327</v>
      </c>
      <c r="BT16" s="158" t="s">
        <v>327</v>
      </c>
      <c r="BU16" s="158" t="s">
        <v>106</v>
      </c>
      <c r="BV16" s="158" t="s">
        <v>106</v>
      </c>
      <c r="BZ16" s="158" t="s">
        <v>327</v>
      </c>
      <c r="CA16" s="158" t="s">
        <v>327</v>
      </c>
      <c r="CB16" s="158" t="s">
        <v>327</v>
      </c>
      <c r="CC16" s="158" t="s">
        <v>327</v>
      </c>
      <c r="CD16" s="158" t="s">
        <v>327</v>
      </c>
      <c r="CE16" s="158" t="s">
        <v>327</v>
      </c>
      <c r="CF16" s="158" t="s">
        <v>327</v>
      </c>
      <c r="CG16" s="158" t="s">
        <v>327</v>
      </c>
      <c r="CH16" s="158" t="s">
        <v>327</v>
      </c>
      <c r="CI16" s="158" t="s">
        <v>327</v>
      </c>
      <c r="CJ16" s="158" t="s">
        <v>327</v>
      </c>
      <c r="CK16" s="158" t="s">
        <v>327</v>
      </c>
      <c r="CL16" s="158" t="s">
        <v>327</v>
      </c>
      <c r="CM16" s="158" t="s">
        <v>327</v>
      </c>
      <c r="CN16" s="158" t="s">
        <v>327</v>
      </c>
      <c r="CO16" s="158" t="s">
        <v>327</v>
      </c>
      <c r="CP16" s="158" t="s">
        <v>106</v>
      </c>
      <c r="CQ16" s="158" t="s">
        <v>106</v>
      </c>
      <c r="CR16" s="158" t="s">
        <v>106</v>
      </c>
      <c r="CS16" s="158" t="s">
        <v>106</v>
      </c>
      <c r="CT16" s="158" t="s">
        <v>106</v>
      </c>
      <c r="CU16" s="158" t="s">
        <v>106</v>
      </c>
      <c r="CV16" s="158" t="s">
        <v>106</v>
      </c>
      <c r="CW16" s="158" t="s">
        <v>106</v>
      </c>
      <c r="DJ16" s="158" t="s">
        <v>327</v>
      </c>
      <c r="DK16" s="158" t="s">
        <v>327</v>
      </c>
      <c r="DL16" s="158" t="s">
        <v>327</v>
      </c>
      <c r="DM16" s="158" t="s">
        <v>327</v>
      </c>
      <c r="DN16" s="158" t="s">
        <v>327</v>
      </c>
      <c r="DO16" s="158" t="s">
        <v>327</v>
      </c>
      <c r="DP16" s="158" t="s">
        <v>327</v>
      </c>
      <c r="DQ16" s="158" t="s">
        <v>327</v>
      </c>
      <c r="DR16" s="158" t="s">
        <v>327</v>
      </c>
      <c r="DS16" s="158" t="s">
        <v>327</v>
      </c>
      <c r="DT16" s="158" t="s">
        <v>327</v>
      </c>
      <c r="DU16" s="158" t="s">
        <v>327</v>
      </c>
      <c r="DV16" s="158" t="s">
        <v>327</v>
      </c>
      <c r="DW16" s="158" t="s">
        <v>327</v>
      </c>
      <c r="DX16" s="158" t="s">
        <v>327</v>
      </c>
      <c r="DY16" s="158" t="s">
        <v>327</v>
      </c>
      <c r="DZ16" s="158" t="s">
        <v>106</v>
      </c>
      <c r="EA16" s="158" t="s">
        <v>106</v>
      </c>
      <c r="EB16" s="158" t="s">
        <v>106</v>
      </c>
      <c r="EC16" s="158" t="s">
        <v>106</v>
      </c>
      <c r="ED16" s="158" t="s">
        <v>106</v>
      </c>
      <c r="EE16" s="158" t="s">
        <v>106</v>
      </c>
      <c r="EF16" s="158" t="s">
        <v>106</v>
      </c>
      <c r="EG16" s="158" t="s">
        <v>106</v>
      </c>
      <c r="ET16" s="158" t="s">
        <v>327</v>
      </c>
      <c r="EU16" s="158" t="s">
        <v>327</v>
      </c>
      <c r="EV16" s="158" t="s">
        <v>327</v>
      </c>
      <c r="EW16" s="158" t="s">
        <v>327</v>
      </c>
      <c r="EX16" s="158" t="s">
        <v>327</v>
      </c>
      <c r="EY16" s="158" t="s">
        <v>327</v>
      </c>
      <c r="EZ16" s="158" t="s">
        <v>327</v>
      </c>
      <c r="FA16" s="158" t="s">
        <v>327</v>
      </c>
      <c r="FB16" s="158" t="s">
        <v>327</v>
      </c>
      <c r="FC16" s="158" t="s">
        <v>327</v>
      </c>
      <c r="FD16" s="158" t="s">
        <v>327</v>
      </c>
      <c r="FE16" s="158" t="s">
        <v>327</v>
      </c>
      <c r="FF16" s="158" t="s">
        <v>327</v>
      </c>
      <c r="FG16" s="158" t="s">
        <v>327</v>
      </c>
      <c r="FH16" s="158" t="s">
        <v>327</v>
      </c>
      <c r="FI16" s="158" t="s">
        <v>327</v>
      </c>
      <c r="FJ16" s="158" t="s">
        <v>106</v>
      </c>
      <c r="FK16" s="158" t="s">
        <v>106</v>
      </c>
      <c r="FL16" s="158" t="s">
        <v>106</v>
      </c>
      <c r="FM16" s="158" t="s">
        <v>106</v>
      </c>
      <c r="FN16" s="158" t="s">
        <v>106</v>
      </c>
      <c r="FO16" s="158" t="s">
        <v>106</v>
      </c>
      <c r="FP16" s="158" t="s">
        <v>106</v>
      </c>
      <c r="FQ16" s="158" t="s">
        <v>106</v>
      </c>
      <c r="GD16" s="158" t="s">
        <v>327</v>
      </c>
      <c r="GE16" s="158" t="s">
        <v>327</v>
      </c>
      <c r="GF16" s="158" t="s">
        <v>327</v>
      </c>
      <c r="GG16" s="158" t="s">
        <v>327</v>
      </c>
      <c r="GH16" s="158" t="s">
        <v>327</v>
      </c>
      <c r="GI16" s="158" t="s">
        <v>327</v>
      </c>
      <c r="GJ16" s="158" t="s">
        <v>327</v>
      </c>
      <c r="GK16" s="158" t="s">
        <v>327</v>
      </c>
      <c r="GL16" s="158" t="s">
        <v>327</v>
      </c>
      <c r="GM16" s="158" t="s">
        <v>327</v>
      </c>
      <c r="GN16" s="158" t="s">
        <v>327</v>
      </c>
      <c r="GO16" s="158" t="s">
        <v>327</v>
      </c>
      <c r="GP16" s="158" t="s">
        <v>327</v>
      </c>
      <c r="GQ16" s="158" t="s">
        <v>327</v>
      </c>
      <c r="GR16" s="158" t="s">
        <v>327</v>
      </c>
      <c r="GS16" s="158" t="s">
        <v>327</v>
      </c>
      <c r="GT16" s="158" t="s">
        <v>106</v>
      </c>
      <c r="GU16" s="158" t="s">
        <v>106</v>
      </c>
      <c r="GV16" s="158" t="s">
        <v>106</v>
      </c>
      <c r="GW16" s="158" t="s">
        <v>106</v>
      </c>
      <c r="GX16" s="158" t="s">
        <v>106</v>
      </c>
      <c r="GY16" s="158" t="s">
        <v>106</v>
      </c>
      <c r="GZ16" s="158" t="s">
        <v>106</v>
      </c>
      <c r="HA16" s="158" t="s">
        <v>106</v>
      </c>
      <c r="HB16" s="158" t="s">
        <v>327</v>
      </c>
      <c r="HC16" s="158" t="s">
        <v>327</v>
      </c>
      <c r="HD16" s="158" t="s">
        <v>327</v>
      </c>
      <c r="HE16" s="158" t="s">
        <v>327</v>
      </c>
      <c r="HF16" s="158" t="s">
        <v>327</v>
      </c>
      <c r="HG16" s="158" t="s">
        <v>327</v>
      </c>
      <c r="HH16" s="158" t="s">
        <v>327</v>
      </c>
      <c r="HI16" s="158" t="s">
        <v>327</v>
      </c>
    </row>
    <row r="17" spans="42:217" x14ac:dyDescent="0.25">
      <c r="AP17" s="158" t="s">
        <v>20</v>
      </c>
      <c r="AQ17" s="158" t="s">
        <v>20</v>
      </c>
      <c r="AR17" s="158" t="s">
        <v>20</v>
      </c>
      <c r="AS17" s="158" t="s">
        <v>20</v>
      </c>
      <c r="AT17" s="158" t="s">
        <v>327</v>
      </c>
      <c r="AU17" s="158" t="s">
        <v>327</v>
      </c>
      <c r="BB17" s="158" t="s">
        <v>18</v>
      </c>
      <c r="BC17" s="158" t="s">
        <v>20</v>
      </c>
      <c r="BD17" s="158" t="s">
        <v>12</v>
      </c>
      <c r="BH17" s="158" t="s">
        <v>17</v>
      </c>
      <c r="BI17" s="158" t="s">
        <v>17</v>
      </c>
      <c r="BJ17" s="158" t="s">
        <v>17</v>
      </c>
      <c r="BK17" s="158" t="s">
        <v>17</v>
      </c>
      <c r="BL17" s="158" t="s">
        <v>12</v>
      </c>
      <c r="BM17" s="158" t="s">
        <v>12</v>
      </c>
      <c r="BQ17" s="158" t="s">
        <v>17</v>
      </c>
      <c r="BR17" s="158" t="s">
        <v>17</v>
      </c>
      <c r="BS17" s="158" t="s">
        <v>17</v>
      </c>
      <c r="BT17" s="158" t="s">
        <v>17</v>
      </c>
      <c r="BU17" s="158" t="s">
        <v>12</v>
      </c>
      <c r="BV17" s="158" t="s">
        <v>12</v>
      </c>
      <c r="BZ17" s="158" t="s">
        <v>17</v>
      </c>
      <c r="CA17" s="158" t="s">
        <v>17</v>
      </c>
      <c r="CB17" s="158" t="s">
        <v>17</v>
      </c>
      <c r="CC17" s="158" t="s">
        <v>17</v>
      </c>
      <c r="CD17" s="158" t="s">
        <v>17</v>
      </c>
      <c r="CE17" s="158" t="s">
        <v>17</v>
      </c>
      <c r="CF17" s="158" t="s">
        <v>17</v>
      </c>
      <c r="CG17" s="158" t="s">
        <v>17</v>
      </c>
      <c r="CH17" s="158" t="s">
        <v>17</v>
      </c>
      <c r="CI17" s="158" t="s">
        <v>17</v>
      </c>
      <c r="CJ17" s="158" t="s">
        <v>17</v>
      </c>
      <c r="CK17" s="158" t="s">
        <v>17</v>
      </c>
      <c r="CL17" s="158" t="s">
        <v>17</v>
      </c>
      <c r="CM17" s="158" t="s">
        <v>17</v>
      </c>
      <c r="CN17" s="158" t="s">
        <v>17</v>
      </c>
      <c r="CO17" s="158" t="s">
        <v>17</v>
      </c>
      <c r="CP17" s="158" t="s">
        <v>12</v>
      </c>
      <c r="CQ17" s="158" t="s">
        <v>12</v>
      </c>
      <c r="CR17" s="158" t="s">
        <v>12</v>
      </c>
      <c r="CS17" s="158" t="s">
        <v>12</v>
      </c>
      <c r="CT17" s="158" t="s">
        <v>12</v>
      </c>
      <c r="CU17" s="158" t="s">
        <v>12</v>
      </c>
      <c r="CV17" s="158" t="s">
        <v>12</v>
      </c>
      <c r="CW17" s="158" t="s">
        <v>12</v>
      </c>
      <c r="DJ17" s="158" t="s">
        <v>17</v>
      </c>
      <c r="DK17" s="158" t="s">
        <v>17</v>
      </c>
      <c r="DL17" s="158" t="s">
        <v>17</v>
      </c>
      <c r="DM17" s="158" t="s">
        <v>17</v>
      </c>
      <c r="DN17" s="158" t="s">
        <v>17</v>
      </c>
      <c r="DO17" s="158" t="s">
        <v>17</v>
      </c>
      <c r="DP17" s="158" t="s">
        <v>17</v>
      </c>
      <c r="DQ17" s="158" t="s">
        <v>17</v>
      </c>
      <c r="DR17" s="158" t="s">
        <v>17</v>
      </c>
      <c r="DS17" s="158" t="s">
        <v>17</v>
      </c>
      <c r="DT17" s="158" t="s">
        <v>17</v>
      </c>
      <c r="DU17" s="158" t="s">
        <v>17</v>
      </c>
      <c r="DV17" s="158" t="s">
        <v>17</v>
      </c>
      <c r="DW17" s="158" t="s">
        <v>17</v>
      </c>
      <c r="DX17" s="158" t="s">
        <v>17</v>
      </c>
      <c r="DY17" s="158" t="s">
        <v>17</v>
      </c>
      <c r="DZ17" s="158" t="s">
        <v>12</v>
      </c>
      <c r="EA17" s="158" t="s">
        <v>12</v>
      </c>
      <c r="EB17" s="158" t="s">
        <v>12</v>
      </c>
      <c r="EC17" s="158" t="s">
        <v>12</v>
      </c>
      <c r="ED17" s="158" t="s">
        <v>12</v>
      </c>
      <c r="EE17" s="158" t="s">
        <v>12</v>
      </c>
      <c r="EF17" s="158" t="s">
        <v>12</v>
      </c>
      <c r="EG17" s="158" t="s">
        <v>12</v>
      </c>
      <c r="ET17" s="158" t="s">
        <v>17</v>
      </c>
      <c r="EU17" s="158" t="s">
        <v>17</v>
      </c>
      <c r="EV17" s="158" t="s">
        <v>17</v>
      </c>
      <c r="EW17" s="158" t="s">
        <v>17</v>
      </c>
      <c r="EX17" s="158" t="s">
        <v>17</v>
      </c>
      <c r="EY17" s="158" t="s">
        <v>17</v>
      </c>
      <c r="EZ17" s="158" t="s">
        <v>17</v>
      </c>
      <c r="FA17" s="158" t="s">
        <v>17</v>
      </c>
      <c r="FB17" s="158" t="s">
        <v>17</v>
      </c>
      <c r="FC17" s="158" t="s">
        <v>17</v>
      </c>
      <c r="FD17" s="158" t="s">
        <v>17</v>
      </c>
      <c r="FE17" s="158" t="s">
        <v>17</v>
      </c>
      <c r="FF17" s="158" t="s">
        <v>17</v>
      </c>
      <c r="FG17" s="158" t="s">
        <v>17</v>
      </c>
      <c r="FH17" s="158" t="s">
        <v>17</v>
      </c>
      <c r="FI17" s="158" t="s">
        <v>17</v>
      </c>
      <c r="FJ17" s="158" t="s">
        <v>12</v>
      </c>
      <c r="FK17" s="158" t="s">
        <v>12</v>
      </c>
      <c r="FL17" s="158" t="s">
        <v>12</v>
      </c>
      <c r="FM17" s="158" t="s">
        <v>12</v>
      </c>
      <c r="FN17" s="158" t="s">
        <v>12</v>
      </c>
      <c r="FO17" s="158" t="s">
        <v>12</v>
      </c>
      <c r="FP17" s="158" t="s">
        <v>12</v>
      </c>
      <c r="FQ17" s="158" t="s">
        <v>12</v>
      </c>
      <c r="GD17" s="158" t="s">
        <v>17</v>
      </c>
      <c r="GE17" s="158" t="s">
        <v>17</v>
      </c>
      <c r="GF17" s="158" t="s">
        <v>17</v>
      </c>
      <c r="GG17" s="158" t="s">
        <v>17</v>
      </c>
      <c r="GH17" s="158" t="s">
        <v>17</v>
      </c>
      <c r="GI17" s="158" t="s">
        <v>17</v>
      </c>
      <c r="GJ17" s="158" t="s">
        <v>17</v>
      </c>
      <c r="GK17" s="158" t="s">
        <v>17</v>
      </c>
      <c r="GL17" s="158" t="s">
        <v>17</v>
      </c>
      <c r="GM17" s="158" t="s">
        <v>17</v>
      </c>
      <c r="GN17" s="158" t="s">
        <v>17</v>
      </c>
      <c r="GO17" s="158" t="s">
        <v>17</v>
      </c>
      <c r="GP17" s="158" t="s">
        <v>17</v>
      </c>
      <c r="GQ17" s="158" t="s">
        <v>17</v>
      </c>
      <c r="GR17" s="158" t="s">
        <v>17</v>
      </c>
      <c r="GS17" s="158" t="s">
        <v>17</v>
      </c>
      <c r="GT17" s="158" t="s">
        <v>12</v>
      </c>
      <c r="GU17" s="158" t="s">
        <v>12</v>
      </c>
      <c r="GV17" s="158" t="s">
        <v>12</v>
      </c>
      <c r="GW17" s="158" t="s">
        <v>12</v>
      </c>
      <c r="GX17" s="158" t="s">
        <v>12</v>
      </c>
      <c r="GY17" s="158" t="s">
        <v>12</v>
      </c>
      <c r="GZ17" s="158" t="s">
        <v>12</v>
      </c>
      <c r="HA17" s="158" t="s">
        <v>12</v>
      </c>
      <c r="HB17" s="158" t="s">
        <v>17</v>
      </c>
      <c r="HC17" s="158" t="s">
        <v>17</v>
      </c>
      <c r="HD17" s="158" t="s">
        <v>17</v>
      </c>
      <c r="HE17" s="158" t="s">
        <v>17</v>
      </c>
      <c r="HF17" s="158" t="s">
        <v>17</v>
      </c>
      <c r="HG17" s="158" t="s">
        <v>17</v>
      </c>
      <c r="HH17" s="158" t="s">
        <v>17</v>
      </c>
      <c r="HI17" s="158" t="s">
        <v>17</v>
      </c>
    </row>
    <row r="18" spans="42:217" x14ac:dyDescent="0.25">
      <c r="AP18" s="158" t="s">
        <v>19</v>
      </c>
      <c r="AQ18" s="158" t="s">
        <v>19</v>
      </c>
      <c r="AR18" s="158" t="s">
        <v>19</v>
      </c>
      <c r="AS18" s="158" t="s">
        <v>19</v>
      </c>
      <c r="AT18" s="158" t="s">
        <v>17</v>
      </c>
      <c r="AU18" s="158" t="s">
        <v>17</v>
      </c>
      <c r="BB18" s="158" t="s">
        <v>20</v>
      </c>
      <c r="BC18" s="158" t="s">
        <v>19</v>
      </c>
      <c r="BD18" s="158" t="s">
        <v>14</v>
      </c>
      <c r="BH18" s="158" t="s">
        <v>18</v>
      </c>
      <c r="BI18" s="158" t="s">
        <v>18</v>
      </c>
      <c r="BJ18" s="158" t="s">
        <v>18</v>
      </c>
      <c r="BK18" s="158" t="s">
        <v>18</v>
      </c>
      <c r="BL18" s="158" t="s">
        <v>14</v>
      </c>
      <c r="BM18" s="158" t="s">
        <v>14</v>
      </c>
      <c r="BQ18" s="158" t="s">
        <v>18</v>
      </c>
      <c r="BR18" s="158" t="s">
        <v>18</v>
      </c>
      <c r="BS18" s="158" t="s">
        <v>18</v>
      </c>
      <c r="BT18" s="158" t="s">
        <v>18</v>
      </c>
      <c r="BU18" s="158" t="s">
        <v>14</v>
      </c>
      <c r="BV18" s="158" t="s">
        <v>14</v>
      </c>
      <c r="BZ18" s="158" t="s">
        <v>18</v>
      </c>
      <c r="CA18" s="158" t="s">
        <v>18</v>
      </c>
      <c r="CB18" s="158" t="s">
        <v>18</v>
      </c>
      <c r="CC18" s="158" t="s">
        <v>18</v>
      </c>
      <c r="CD18" s="158" t="s">
        <v>18</v>
      </c>
      <c r="CE18" s="158" t="s">
        <v>18</v>
      </c>
      <c r="CF18" s="158" t="s">
        <v>18</v>
      </c>
      <c r="CG18" s="158" t="s">
        <v>18</v>
      </c>
      <c r="CH18" s="158" t="s">
        <v>18</v>
      </c>
      <c r="CI18" s="158" t="s">
        <v>18</v>
      </c>
      <c r="CJ18" s="158" t="s">
        <v>18</v>
      </c>
      <c r="CK18" s="158" t="s">
        <v>18</v>
      </c>
      <c r="CL18" s="158" t="s">
        <v>18</v>
      </c>
      <c r="CM18" s="158" t="s">
        <v>18</v>
      </c>
      <c r="CN18" s="158" t="s">
        <v>18</v>
      </c>
      <c r="CO18" s="158" t="s">
        <v>18</v>
      </c>
      <c r="CP18" s="158" t="s">
        <v>14</v>
      </c>
      <c r="CQ18" s="158" t="s">
        <v>14</v>
      </c>
      <c r="CR18" s="158" t="s">
        <v>14</v>
      </c>
      <c r="CS18" s="158" t="s">
        <v>14</v>
      </c>
      <c r="CT18" s="158" t="s">
        <v>14</v>
      </c>
      <c r="CU18" s="158" t="s">
        <v>14</v>
      </c>
      <c r="CV18" s="158" t="s">
        <v>14</v>
      </c>
      <c r="CW18" s="158" t="s">
        <v>14</v>
      </c>
      <c r="DJ18" s="158" t="s">
        <v>18</v>
      </c>
      <c r="DK18" s="158" t="s">
        <v>18</v>
      </c>
      <c r="DL18" s="158" t="s">
        <v>18</v>
      </c>
      <c r="DM18" s="158" t="s">
        <v>18</v>
      </c>
      <c r="DN18" s="158" t="s">
        <v>18</v>
      </c>
      <c r="DO18" s="158" t="s">
        <v>18</v>
      </c>
      <c r="DP18" s="158" t="s">
        <v>18</v>
      </c>
      <c r="DQ18" s="158" t="s">
        <v>18</v>
      </c>
      <c r="DR18" s="158" t="s">
        <v>18</v>
      </c>
      <c r="DS18" s="158" t="s">
        <v>18</v>
      </c>
      <c r="DT18" s="158" t="s">
        <v>18</v>
      </c>
      <c r="DU18" s="158" t="s">
        <v>18</v>
      </c>
      <c r="DV18" s="158" t="s">
        <v>18</v>
      </c>
      <c r="DW18" s="158" t="s">
        <v>18</v>
      </c>
      <c r="DX18" s="158" t="s">
        <v>18</v>
      </c>
      <c r="DY18" s="158" t="s">
        <v>18</v>
      </c>
      <c r="DZ18" s="158" t="s">
        <v>14</v>
      </c>
      <c r="EA18" s="158" t="s">
        <v>14</v>
      </c>
      <c r="EB18" s="158" t="s">
        <v>14</v>
      </c>
      <c r="EC18" s="158" t="s">
        <v>14</v>
      </c>
      <c r="ED18" s="158" t="s">
        <v>14</v>
      </c>
      <c r="EE18" s="158" t="s">
        <v>14</v>
      </c>
      <c r="EF18" s="158" t="s">
        <v>14</v>
      </c>
      <c r="EG18" s="158" t="s">
        <v>14</v>
      </c>
      <c r="ET18" s="158" t="s">
        <v>18</v>
      </c>
      <c r="EU18" s="158" t="s">
        <v>18</v>
      </c>
      <c r="EV18" s="158" t="s">
        <v>18</v>
      </c>
      <c r="EW18" s="158" t="s">
        <v>18</v>
      </c>
      <c r="EX18" s="158" t="s">
        <v>18</v>
      </c>
      <c r="EY18" s="158" t="s">
        <v>18</v>
      </c>
      <c r="EZ18" s="158" t="s">
        <v>18</v>
      </c>
      <c r="FA18" s="158" t="s">
        <v>18</v>
      </c>
      <c r="FB18" s="158" t="s">
        <v>18</v>
      </c>
      <c r="FC18" s="158" t="s">
        <v>18</v>
      </c>
      <c r="FD18" s="158" t="s">
        <v>18</v>
      </c>
      <c r="FE18" s="158" t="s">
        <v>18</v>
      </c>
      <c r="FF18" s="158" t="s">
        <v>18</v>
      </c>
      <c r="FG18" s="158" t="s">
        <v>18</v>
      </c>
      <c r="FH18" s="158" t="s">
        <v>18</v>
      </c>
      <c r="FI18" s="158" t="s">
        <v>18</v>
      </c>
      <c r="FJ18" s="158" t="s">
        <v>14</v>
      </c>
      <c r="FK18" s="158" t="s">
        <v>14</v>
      </c>
      <c r="FL18" s="158" t="s">
        <v>14</v>
      </c>
      <c r="FM18" s="158" t="s">
        <v>14</v>
      </c>
      <c r="FN18" s="158" t="s">
        <v>14</v>
      </c>
      <c r="FO18" s="158" t="s">
        <v>14</v>
      </c>
      <c r="FP18" s="158" t="s">
        <v>14</v>
      </c>
      <c r="FQ18" s="158" t="s">
        <v>14</v>
      </c>
      <c r="GD18" s="158" t="s">
        <v>18</v>
      </c>
      <c r="GE18" s="158" t="s">
        <v>18</v>
      </c>
      <c r="GF18" s="158" t="s">
        <v>18</v>
      </c>
      <c r="GG18" s="158" t="s">
        <v>18</v>
      </c>
      <c r="GH18" s="158" t="s">
        <v>18</v>
      </c>
      <c r="GI18" s="158" t="s">
        <v>18</v>
      </c>
      <c r="GJ18" s="158" t="s">
        <v>18</v>
      </c>
      <c r="GK18" s="158" t="s">
        <v>18</v>
      </c>
      <c r="GL18" s="158" t="s">
        <v>18</v>
      </c>
      <c r="GM18" s="158" t="s">
        <v>18</v>
      </c>
      <c r="GN18" s="158" t="s">
        <v>18</v>
      </c>
      <c r="GO18" s="158" t="s">
        <v>18</v>
      </c>
      <c r="GP18" s="158" t="s">
        <v>18</v>
      </c>
      <c r="GQ18" s="158" t="s">
        <v>18</v>
      </c>
      <c r="GR18" s="158" t="s">
        <v>18</v>
      </c>
      <c r="GS18" s="158" t="s">
        <v>18</v>
      </c>
      <c r="GT18" s="158" t="s">
        <v>14</v>
      </c>
      <c r="GU18" s="158" t="s">
        <v>14</v>
      </c>
      <c r="GV18" s="158" t="s">
        <v>14</v>
      </c>
      <c r="GW18" s="158" t="s">
        <v>14</v>
      </c>
      <c r="GX18" s="158" t="s">
        <v>14</v>
      </c>
      <c r="GY18" s="158" t="s">
        <v>14</v>
      </c>
      <c r="GZ18" s="158" t="s">
        <v>14</v>
      </c>
      <c r="HA18" s="158" t="s">
        <v>14</v>
      </c>
      <c r="HB18" s="158" t="s">
        <v>18</v>
      </c>
      <c r="HC18" s="158" t="s">
        <v>18</v>
      </c>
      <c r="HD18" s="158" t="s">
        <v>18</v>
      </c>
      <c r="HE18" s="158" t="s">
        <v>18</v>
      </c>
      <c r="HF18" s="158" t="s">
        <v>18</v>
      </c>
      <c r="HG18" s="158" t="s">
        <v>18</v>
      </c>
      <c r="HH18" s="158" t="s">
        <v>18</v>
      </c>
      <c r="HI18" s="158" t="s">
        <v>18</v>
      </c>
    </row>
    <row r="19" spans="42:217" x14ac:dyDescent="0.25">
      <c r="AP19" s="158" t="s">
        <v>22</v>
      </c>
      <c r="AQ19" s="158" t="s">
        <v>22</v>
      </c>
      <c r="AR19" s="158" t="s">
        <v>22</v>
      </c>
      <c r="AS19" s="158" t="s">
        <v>22</v>
      </c>
      <c r="AT19" s="158" t="s">
        <v>18</v>
      </c>
      <c r="AU19" s="158" t="s">
        <v>18</v>
      </c>
      <c r="BB19" s="158" t="s">
        <v>19</v>
      </c>
      <c r="BC19" s="158" t="s">
        <v>22</v>
      </c>
      <c r="BD19" s="158" t="s">
        <v>13</v>
      </c>
      <c r="BH19" s="158" t="s">
        <v>20</v>
      </c>
      <c r="BI19" s="158" t="s">
        <v>20</v>
      </c>
      <c r="BJ19" s="158" t="s">
        <v>20</v>
      </c>
      <c r="BK19" s="158" t="s">
        <v>20</v>
      </c>
      <c r="BL19" s="158" t="s">
        <v>13</v>
      </c>
      <c r="BM19" s="158" t="s">
        <v>13</v>
      </c>
      <c r="BQ19" s="158" t="s">
        <v>20</v>
      </c>
      <c r="BR19" s="158" t="s">
        <v>20</v>
      </c>
      <c r="BS19" s="158" t="s">
        <v>20</v>
      </c>
      <c r="BT19" s="158" t="s">
        <v>20</v>
      </c>
      <c r="BU19" s="158" t="s">
        <v>13</v>
      </c>
      <c r="BV19" s="158" t="s">
        <v>13</v>
      </c>
      <c r="BZ19" s="158" t="s">
        <v>20</v>
      </c>
      <c r="CA19" s="158" t="s">
        <v>20</v>
      </c>
      <c r="CB19" s="158" t="s">
        <v>20</v>
      </c>
      <c r="CC19" s="158" t="s">
        <v>20</v>
      </c>
      <c r="CD19" s="158" t="s">
        <v>20</v>
      </c>
      <c r="CE19" s="158" t="s">
        <v>20</v>
      </c>
      <c r="CF19" s="158" t="s">
        <v>20</v>
      </c>
      <c r="CG19" s="158" t="s">
        <v>20</v>
      </c>
      <c r="CH19" s="158" t="s">
        <v>20</v>
      </c>
      <c r="CI19" s="158" t="s">
        <v>20</v>
      </c>
      <c r="CJ19" s="158" t="s">
        <v>20</v>
      </c>
      <c r="CK19" s="158" t="s">
        <v>20</v>
      </c>
      <c r="CL19" s="158" t="s">
        <v>20</v>
      </c>
      <c r="CM19" s="158" t="s">
        <v>20</v>
      </c>
      <c r="CN19" s="158" t="s">
        <v>20</v>
      </c>
      <c r="CO19" s="158" t="s">
        <v>20</v>
      </c>
      <c r="CP19" s="158" t="s">
        <v>13</v>
      </c>
      <c r="CQ19" s="158" t="s">
        <v>13</v>
      </c>
      <c r="CR19" s="158" t="s">
        <v>13</v>
      </c>
      <c r="CS19" s="158" t="s">
        <v>13</v>
      </c>
      <c r="CT19" s="158" t="s">
        <v>13</v>
      </c>
      <c r="CU19" s="158" t="s">
        <v>13</v>
      </c>
      <c r="CV19" s="158" t="s">
        <v>13</v>
      </c>
      <c r="CW19" s="158" t="s">
        <v>13</v>
      </c>
      <c r="DJ19" s="158" t="s">
        <v>20</v>
      </c>
      <c r="DK19" s="158" t="s">
        <v>20</v>
      </c>
      <c r="DL19" s="158" t="s">
        <v>20</v>
      </c>
      <c r="DM19" s="158" t="s">
        <v>20</v>
      </c>
      <c r="DN19" s="158" t="s">
        <v>20</v>
      </c>
      <c r="DO19" s="158" t="s">
        <v>20</v>
      </c>
      <c r="DP19" s="158" t="s">
        <v>20</v>
      </c>
      <c r="DQ19" s="158" t="s">
        <v>20</v>
      </c>
      <c r="DR19" s="158" t="s">
        <v>20</v>
      </c>
      <c r="DS19" s="158" t="s">
        <v>20</v>
      </c>
      <c r="DT19" s="158" t="s">
        <v>20</v>
      </c>
      <c r="DU19" s="158" t="s">
        <v>20</v>
      </c>
      <c r="DV19" s="158" t="s">
        <v>20</v>
      </c>
      <c r="DW19" s="158" t="s">
        <v>20</v>
      </c>
      <c r="DX19" s="158" t="s">
        <v>20</v>
      </c>
      <c r="DY19" s="158" t="s">
        <v>20</v>
      </c>
      <c r="DZ19" s="158" t="s">
        <v>13</v>
      </c>
      <c r="EA19" s="158" t="s">
        <v>13</v>
      </c>
      <c r="EB19" s="158" t="s">
        <v>13</v>
      </c>
      <c r="EC19" s="158" t="s">
        <v>13</v>
      </c>
      <c r="ED19" s="158" t="s">
        <v>13</v>
      </c>
      <c r="EE19" s="158" t="s">
        <v>13</v>
      </c>
      <c r="EF19" s="158" t="s">
        <v>13</v>
      </c>
      <c r="EG19" s="158" t="s">
        <v>13</v>
      </c>
      <c r="ET19" s="158" t="s">
        <v>20</v>
      </c>
      <c r="EU19" s="158" t="s">
        <v>20</v>
      </c>
      <c r="EV19" s="158" t="s">
        <v>20</v>
      </c>
      <c r="EW19" s="158" t="s">
        <v>20</v>
      </c>
      <c r="EX19" s="158" t="s">
        <v>20</v>
      </c>
      <c r="EY19" s="158" t="s">
        <v>20</v>
      </c>
      <c r="EZ19" s="158" t="s">
        <v>20</v>
      </c>
      <c r="FA19" s="158" t="s">
        <v>20</v>
      </c>
      <c r="FB19" s="158" t="s">
        <v>20</v>
      </c>
      <c r="FC19" s="158" t="s">
        <v>20</v>
      </c>
      <c r="FD19" s="158" t="s">
        <v>20</v>
      </c>
      <c r="FE19" s="158" t="s">
        <v>20</v>
      </c>
      <c r="FF19" s="158" t="s">
        <v>20</v>
      </c>
      <c r="FG19" s="158" t="s">
        <v>20</v>
      </c>
      <c r="FH19" s="158" t="s">
        <v>20</v>
      </c>
      <c r="FI19" s="158" t="s">
        <v>20</v>
      </c>
      <c r="FJ19" s="158" t="s">
        <v>13</v>
      </c>
      <c r="FK19" s="158" t="s">
        <v>13</v>
      </c>
      <c r="FL19" s="158" t="s">
        <v>13</v>
      </c>
      <c r="FM19" s="158" t="s">
        <v>13</v>
      </c>
      <c r="FN19" s="158" t="s">
        <v>13</v>
      </c>
      <c r="FO19" s="158" t="s">
        <v>13</v>
      </c>
      <c r="FP19" s="158" t="s">
        <v>13</v>
      </c>
      <c r="FQ19" s="158" t="s">
        <v>13</v>
      </c>
      <c r="GD19" s="158" t="s">
        <v>20</v>
      </c>
      <c r="GE19" s="158" t="s">
        <v>20</v>
      </c>
      <c r="GF19" s="158" t="s">
        <v>20</v>
      </c>
      <c r="GG19" s="158" t="s">
        <v>20</v>
      </c>
      <c r="GH19" s="158" t="s">
        <v>20</v>
      </c>
      <c r="GI19" s="158" t="s">
        <v>20</v>
      </c>
      <c r="GJ19" s="158" t="s">
        <v>20</v>
      </c>
      <c r="GK19" s="158" t="s">
        <v>20</v>
      </c>
      <c r="GL19" s="158" t="s">
        <v>20</v>
      </c>
      <c r="GM19" s="158" t="s">
        <v>20</v>
      </c>
      <c r="GN19" s="158" t="s">
        <v>20</v>
      </c>
      <c r="GO19" s="158" t="s">
        <v>20</v>
      </c>
      <c r="GP19" s="158" t="s">
        <v>20</v>
      </c>
      <c r="GQ19" s="158" t="s">
        <v>20</v>
      </c>
      <c r="GR19" s="158" t="s">
        <v>20</v>
      </c>
      <c r="GS19" s="158" t="s">
        <v>20</v>
      </c>
      <c r="GT19" s="158" t="s">
        <v>13</v>
      </c>
      <c r="GU19" s="158" t="s">
        <v>13</v>
      </c>
      <c r="GV19" s="158" t="s">
        <v>13</v>
      </c>
      <c r="GW19" s="158" t="s">
        <v>13</v>
      </c>
      <c r="GX19" s="158" t="s">
        <v>13</v>
      </c>
      <c r="GY19" s="158" t="s">
        <v>13</v>
      </c>
      <c r="GZ19" s="158" t="s">
        <v>13</v>
      </c>
      <c r="HA19" s="158" t="s">
        <v>13</v>
      </c>
      <c r="HB19" s="158" t="s">
        <v>20</v>
      </c>
      <c r="HC19" s="158" t="s">
        <v>20</v>
      </c>
      <c r="HD19" s="158" t="s">
        <v>20</v>
      </c>
      <c r="HE19" s="158" t="s">
        <v>20</v>
      </c>
      <c r="HF19" s="158" t="s">
        <v>20</v>
      </c>
      <c r="HG19" s="158" t="s">
        <v>20</v>
      </c>
      <c r="HH19" s="158" t="s">
        <v>20</v>
      </c>
      <c r="HI19" s="158" t="s">
        <v>20</v>
      </c>
    </row>
    <row r="20" spans="42:217" x14ac:dyDescent="0.25">
      <c r="AT20" s="158" t="s">
        <v>20</v>
      </c>
      <c r="AU20" s="158" t="s">
        <v>20</v>
      </c>
      <c r="BB20" s="158" t="s">
        <v>22</v>
      </c>
      <c r="BD20" s="158" t="s">
        <v>327</v>
      </c>
      <c r="BH20" s="158" t="s">
        <v>19</v>
      </c>
      <c r="BI20" s="158" t="s">
        <v>19</v>
      </c>
      <c r="BJ20" s="158" t="s">
        <v>19</v>
      </c>
      <c r="BK20" s="158" t="s">
        <v>19</v>
      </c>
      <c r="BL20" s="158" t="s">
        <v>327</v>
      </c>
      <c r="BM20" s="158" t="s">
        <v>327</v>
      </c>
      <c r="BQ20" s="158" t="s">
        <v>19</v>
      </c>
      <c r="BR20" s="158" t="s">
        <v>19</v>
      </c>
      <c r="BS20" s="158" t="s">
        <v>19</v>
      </c>
      <c r="BT20" s="158" t="s">
        <v>19</v>
      </c>
      <c r="BU20" s="158" t="s">
        <v>327</v>
      </c>
      <c r="BV20" s="158" t="s">
        <v>327</v>
      </c>
      <c r="BZ20" s="158" t="s">
        <v>19</v>
      </c>
      <c r="CA20" s="158" t="s">
        <v>19</v>
      </c>
      <c r="CB20" s="158" t="s">
        <v>19</v>
      </c>
      <c r="CC20" s="158" t="s">
        <v>19</v>
      </c>
      <c r="CD20" s="158" t="s">
        <v>19</v>
      </c>
      <c r="CE20" s="158" t="s">
        <v>19</v>
      </c>
      <c r="CF20" s="158" t="s">
        <v>19</v>
      </c>
      <c r="CG20" s="158" t="s">
        <v>19</v>
      </c>
      <c r="CH20" s="158" t="s">
        <v>19</v>
      </c>
      <c r="CI20" s="158" t="s">
        <v>19</v>
      </c>
      <c r="CJ20" s="158" t="s">
        <v>19</v>
      </c>
      <c r="CK20" s="158" t="s">
        <v>19</v>
      </c>
      <c r="CL20" s="158" t="s">
        <v>19</v>
      </c>
      <c r="CM20" s="158" t="s">
        <v>19</v>
      </c>
      <c r="CN20" s="158" t="s">
        <v>19</v>
      </c>
      <c r="CO20" s="158" t="s">
        <v>19</v>
      </c>
      <c r="CP20" s="158" t="s">
        <v>327</v>
      </c>
      <c r="CQ20" s="158" t="s">
        <v>327</v>
      </c>
      <c r="CR20" s="158" t="s">
        <v>327</v>
      </c>
      <c r="CS20" s="158" t="s">
        <v>327</v>
      </c>
      <c r="CT20" s="158" t="s">
        <v>327</v>
      </c>
      <c r="CU20" s="158" t="s">
        <v>327</v>
      </c>
      <c r="CV20" s="158" t="s">
        <v>327</v>
      </c>
      <c r="CW20" s="158" t="s">
        <v>327</v>
      </c>
      <c r="DJ20" s="158" t="s">
        <v>19</v>
      </c>
      <c r="DK20" s="158" t="s">
        <v>19</v>
      </c>
      <c r="DL20" s="158" t="s">
        <v>19</v>
      </c>
      <c r="DM20" s="158" t="s">
        <v>19</v>
      </c>
      <c r="DN20" s="158" t="s">
        <v>19</v>
      </c>
      <c r="DO20" s="158" t="s">
        <v>19</v>
      </c>
      <c r="DP20" s="158" t="s">
        <v>19</v>
      </c>
      <c r="DQ20" s="158" t="s">
        <v>19</v>
      </c>
      <c r="DR20" s="158" t="s">
        <v>19</v>
      </c>
      <c r="DS20" s="158" t="s">
        <v>19</v>
      </c>
      <c r="DT20" s="158" t="s">
        <v>19</v>
      </c>
      <c r="DU20" s="158" t="s">
        <v>19</v>
      </c>
      <c r="DV20" s="158" t="s">
        <v>19</v>
      </c>
      <c r="DW20" s="158" t="s">
        <v>19</v>
      </c>
      <c r="DX20" s="158" t="s">
        <v>19</v>
      </c>
      <c r="DY20" s="158" t="s">
        <v>19</v>
      </c>
      <c r="DZ20" s="158" t="s">
        <v>327</v>
      </c>
      <c r="EA20" s="158" t="s">
        <v>327</v>
      </c>
      <c r="EB20" s="158" t="s">
        <v>327</v>
      </c>
      <c r="EC20" s="158" t="s">
        <v>327</v>
      </c>
      <c r="ED20" s="158" t="s">
        <v>327</v>
      </c>
      <c r="EE20" s="158" t="s">
        <v>327</v>
      </c>
      <c r="EF20" s="158" t="s">
        <v>327</v>
      </c>
      <c r="EG20" s="158" t="s">
        <v>327</v>
      </c>
      <c r="ET20" s="158" t="s">
        <v>19</v>
      </c>
      <c r="EU20" s="158" t="s">
        <v>19</v>
      </c>
      <c r="EV20" s="158" t="s">
        <v>19</v>
      </c>
      <c r="EW20" s="158" t="s">
        <v>19</v>
      </c>
      <c r="EX20" s="158" t="s">
        <v>19</v>
      </c>
      <c r="EY20" s="158" t="s">
        <v>19</v>
      </c>
      <c r="EZ20" s="158" t="s">
        <v>19</v>
      </c>
      <c r="FA20" s="158" t="s">
        <v>19</v>
      </c>
      <c r="FB20" s="158" t="s">
        <v>19</v>
      </c>
      <c r="FC20" s="158" t="s">
        <v>19</v>
      </c>
      <c r="FD20" s="158" t="s">
        <v>19</v>
      </c>
      <c r="FE20" s="158" t="s">
        <v>19</v>
      </c>
      <c r="FF20" s="158" t="s">
        <v>19</v>
      </c>
      <c r="FG20" s="158" t="s">
        <v>19</v>
      </c>
      <c r="FH20" s="158" t="s">
        <v>19</v>
      </c>
      <c r="FI20" s="158" t="s">
        <v>19</v>
      </c>
      <c r="FJ20" s="158" t="s">
        <v>327</v>
      </c>
      <c r="FK20" s="158" t="s">
        <v>327</v>
      </c>
      <c r="FL20" s="158" t="s">
        <v>327</v>
      </c>
      <c r="FM20" s="158" t="s">
        <v>327</v>
      </c>
      <c r="FN20" s="158" t="s">
        <v>327</v>
      </c>
      <c r="FO20" s="158" t="s">
        <v>327</v>
      </c>
      <c r="FP20" s="158" t="s">
        <v>327</v>
      </c>
      <c r="FQ20" s="158" t="s">
        <v>327</v>
      </c>
      <c r="GD20" s="158" t="s">
        <v>19</v>
      </c>
      <c r="GE20" s="158" t="s">
        <v>19</v>
      </c>
      <c r="GF20" s="158" t="s">
        <v>19</v>
      </c>
      <c r="GG20" s="158" t="s">
        <v>19</v>
      </c>
      <c r="GH20" s="158" t="s">
        <v>19</v>
      </c>
      <c r="GI20" s="158" t="s">
        <v>19</v>
      </c>
      <c r="GJ20" s="158" t="s">
        <v>19</v>
      </c>
      <c r="GK20" s="158" t="s">
        <v>19</v>
      </c>
      <c r="GL20" s="158" t="s">
        <v>19</v>
      </c>
      <c r="GM20" s="158" t="s">
        <v>19</v>
      </c>
      <c r="GN20" s="158" t="s">
        <v>19</v>
      </c>
      <c r="GO20" s="158" t="s">
        <v>19</v>
      </c>
      <c r="GP20" s="158" t="s">
        <v>19</v>
      </c>
      <c r="GQ20" s="158" t="s">
        <v>19</v>
      </c>
      <c r="GR20" s="158" t="s">
        <v>19</v>
      </c>
      <c r="GS20" s="158" t="s">
        <v>19</v>
      </c>
      <c r="GT20" s="158" t="s">
        <v>327</v>
      </c>
      <c r="GU20" s="158" t="s">
        <v>327</v>
      </c>
      <c r="GV20" s="158" t="s">
        <v>327</v>
      </c>
      <c r="GW20" s="158" t="s">
        <v>327</v>
      </c>
      <c r="GX20" s="158" t="s">
        <v>327</v>
      </c>
      <c r="GY20" s="158" t="s">
        <v>327</v>
      </c>
      <c r="GZ20" s="158" t="s">
        <v>327</v>
      </c>
      <c r="HA20" s="158" t="s">
        <v>327</v>
      </c>
      <c r="HB20" s="158" t="s">
        <v>19</v>
      </c>
      <c r="HC20" s="158" t="s">
        <v>19</v>
      </c>
      <c r="HD20" s="158" t="s">
        <v>19</v>
      </c>
      <c r="HE20" s="158" t="s">
        <v>19</v>
      </c>
      <c r="HF20" s="158" t="s">
        <v>19</v>
      </c>
      <c r="HG20" s="158" t="s">
        <v>19</v>
      </c>
      <c r="HH20" s="158" t="s">
        <v>19</v>
      </c>
      <c r="HI20" s="158" t="s">
        <v>19</v>
      </c>
    </row>
    <row r="21" spans="42:217" x14ac:dyDescent="0.25">
      <c r="AT21" s="158" t="s">
        <v>19</v>
      </c>
      <c r="AU21" s="158" t="s">
        <v>19</v>
      </c>
      <c r="BD21" s="158" t="s">
        <v>17</v>
      </c>
      <c r="BH21" s="158" t="s">
        <v>22</v>
      </c>
      <c r="BI21" s="158" t="s">
        <v>22</v>
      </c>
      <c r="BJ21" s="158" t="s">
        <v>22</v>
      </c>
      <c r="BK21" s="158" t="s">
        <v>22</v>
      </c>
      <c r="BL21" s="158" t="s">
        <v>17</v>
      </c>
      <c r="BM21" s="158" t="s">
        <v>17</v>
      </c>
      <c r="BQ21" s="158" t="s">
        <v>22</v>
      </c>
      <c r="BR21" s="158" t="s">
        <v>22</v>
      </c>
      <c r="BS21" s="158" t="s">
        <v>22</v>
      </c>
      <c r="BT21" s="158" t="s">
        <v>22</v>
      </c>
      <c r="BU21" s="158" t="s">
        <v>17</v>
      </c>
      <c r="BV21" s="158" t="s">
        <v>17</v>
      </c>
      <c r="BZ21" s="158" t="s">
        <v>22</v>
      </c>
      <c r="CA21" s="158" t="s">
        <v>22</v>
      </c>
      <c r="CB21" s="158" t="s">
        <v>22</v>
      </c>
      <c r="CC21" s="158" t="s">
        <v>22</v>
      </c>
      <c r="CD21" s="158" t="s">
        <v>22</v>
      </c>
      <c r="CE21" s="158" t="s">
        <v>22</v>
      </c>
      <c r="CF21" s="158" t="s">
        <v>22</v>
      </c>
      <c r="CG21" s="158" t="s">
        <v>22</v>
      </c>
      <c r="CH21" s="158" t="s">
        <v>22</v>
      </c>
      <c r="CI21" s="158" t="s">
        <v>22</v>
      </c>
      <c r="CJ21" s="158" t="s">
        <v>22</v>
      </c>
      <c r="CK21" s="158" t="s">
        <v>22</v>
      </c>
      <c r="CL21" s="158" t="s">
        <v>22</v>
      </c>
      <c r="CM21" s="158" t="s">
        <v>22</v>
      </c>
      <c r="CN21" s="158" t="s">
        <v>22</v>
      </c>
      <c r="CO21" s="158" t="s">
        <v>22</v>
      </c>
      <c r="CP21" s="158" t="s">
        <v>17</v>
      </c>
      <c r="CQ21" s="158" t="s">
        <v>17</v>
      </c>
      <c r="CR21" s="158" t="s">
        <v>17</v>
      </c>
      <c r="CS21" s="158" t="s">
        <v>17</v>
      </c>
      <c r="CT21" s="158" t="s">
        <v>17</v>
      </c>
      <c r="CU21" s="158" t="s">
        <v>17</v>
      </c>
      <c r="CV21" s="158" t="s">
        <v>17</v>
      </c>
      <c r="CW21" s="158" t="s">
        <v>17</v>
      </c>
      <c r="DJ21" s="158" t="s">
        <v>22</v>
      </c>
      <c r="DK21" s="158" t="s">
        <v>22</v>
      </c>
      <c r="DL21" s="158" t="s">
        <v>22</v>
      </c>
      <c r="DM21" s="158" t="s">
        <v>22</v>
      </c>
      <c r="DN21" s="158" t="s">
        <v>22</v>
      </c>
      <c r="DO21" s="158" t="s">
        <v>22</v>
      </c>
      <c r="DP21" s="158" t="s">
        <v>22</v>
      </c>
      <c r="DQ21" s="158" t="s">
        <v>22</v>
      </c>
      <c r="DR21" s="158" t="s">
        <v>22</v>
      </c>
      <c r="DS21" s="158" t="s">
        <v>22</v>
      </c>
      <c r="DT21" s="158" t="s">
        <v>22</v>
      </c>
      <c r="DU21" s="158" t="s">
        <v>22</v>
      </c>
      <c r="DV21" s="158" t="s">
        <v>22</v>
      </c>
      <c r="DW21" s="158" t="s">
        <v>22</v>
      </c>
      <c r="DX21" s="158" t="s">
        <v>22</v>
      </c>
      <c r="DY21" s="158" t="s">
        <v>22</v>
      </c>
      <c r="DZ21" s="158" t="s">
        <v>17</v>
      </c>
      <c r="EA21" s="158" t="s">
        <v>17</v>
      </c>
      <c r="EB21" s="158" t="s">
        <v>17</v>
      </c>
      <c r="EC21" s="158" t="s">
        <v>17</v>
      </c>
      <c r="ED21" s="158" t="s">
        <v>17</v>
      </c>
      <c r="EE21" s="158" t="s">
        <v>17</v>
      </c>
      <c r="EF21" s="158" t="s">
        <v>17</v>
      </c>
      <c r="EG21" s="158" t="s">
        <v>17</v>
      </c>
      <c r="ET21" s="158" t="s">
        <v>22</v>
      </c>
      <c r="EU21" s="158" t="s">
        <v>22</v>
      </c>
      <c r="EV21" s="158" t="s">
        <v>22</v>
      </c>
      <c r="EW21" s="158" t="s">
        <v>22</v>
      </c>
      <c r="EX21" s="158" t="s">
        <v>22</v>
      </c>
      <c r="EY21" s="158" t="s">
        <v>22</v>
      </c>
      <c r="EZ21" s="158" t="s">
        <v>22</v>
      </c>
      <c r="FA21" s="158" t="s">
        <v>22</v>
      </c>
      <c r="FB21" s="158" t="s">
        <v>22</v>
      </c>
      <c r="FC21" s="158" t="s">
        <v>22</v>
      </c>
      <c r="FD21" s="158" t="s">
        <v>22</v>
      </c>
      <c r="FE21" s="158" t="s">
        <v>22</v>
      </c>
      <c r="FF21" s="158" t="s">
        <v>22</v>
      </c>
      <c r="FG21" s="158" t="s">
        <v>22</v>
      </c>
      <c r="FH21" s="158" t="s">
        <v>22</v>
      </c>
      <c r="FI21" s="158" t="s">
        <v>22</v>
      </c>
      <c r="FJ21" s="158" t="s">
        <v>17</v>
      </c>
      <c r="FK21" s="158" t="s">
        <v>17</v>
      </c>
      <c r="FL21" s="158" t="s">
        <v>17</v>
      </c>
      <c r="FM21" s="158" t="s">
        <v>17</v>
      </c>
      <c r="FN21" s="158" t="s">
        <v>17</v>
      </c>
      <c r="FO21" s="158" t="s">
        <v>17</v>
      </c>
      <c r="FP21" s="158" t="s">
        <v>17</v>
      </c>
      <c r="FQ21" s="158" t="s">
        <v>17</v>
      </c>
      <c r="GD21" s="158" t="s">
        <v>22</v>
      </c>
      <c r="GE21" s="158" t="s">
        <v>22</v>
      </c>
      <c r="GF21" s="158" t="s">
        <v>22</v>
      </c>
      <c r="GG21" s="158" t="s">
        <v>22</v>
      </c>
      <c r="GH21" s="158" t="s">
        <v>22</v>
      </c>
      <c r="GI21" s="158" t="s">
        <v>22</v>
      </c>
      <c r="GJ21" s="158" t="s">
        <v>22</v>
      </c>
      <c r="GK21" s="158" t="s">
        <v>22</v>
      </c>
      <c r="GL21" s="158" t="s">
        <v>22</v>
      </c>
      <c r="GM21" s="158" t="s">
        <v>22</v>
      </c>
      <c r="GN21" s="158" t="s">
        <v>22</v>
      </c>
      <c r="GO21" s="158" t="s">
        <v>22</v>
      </c>
      <c r="GP21" s="158" t="s">
        <v>22</v>
      </c>
      <c r="GQ21" s="158" t="s">
        <v>22</v>
      </c>
      <c r="GR21" s="158" t="s">
        <v>22</v>
      </c>
      <c r="GS21" s="158" t="s">
        <v>22</v>
      </c>
      <c r="GT21" s="158" t="s">
        <v>17</v>
      </c>
      <c r="GU21" s="158" t="s">
        <v>17</v>
      </c>
      <c r="GV21" s="158" t="s">
        <v>17</v>
      </c>
      <c r="GW21" s="158" t="s">
        <v>17</v>
      </c>
      <c r="GX21" s="158" t="s">
        <v>17</v>
      </c>
      <c r="GY21" s="158" t="s">
        <v>17</v>
      </c>
      <c r="GZ21" s="158" t="s">
        <v>17</v>
      </c>
      <c r="HA21" s="158" t="s">
        <v>17</v>
      </c>
      <c r="HB21" s="158" t="s">
        <v>22</v>
      </c>
      <c r="HC21" s="158" t="s">
        <v>22</v>
      </c>
      <c r="HD21" s="158" t="s">
        <v>22</v>
      </c>
      <c r="HE21" s="158" t="s">
        <v>22</v>
      </c>
      <c r="HF21" s="158" t="s">
        <v>22</v>
      </c>
      <c r="HG21" s="158" t="s">
        <v>22</v>
      </c>
      <c r="HH21" s="158" t="s">
        <v>22</v>
      </c>
      <c r="HI21" s="158" t="s">
        <v>22</v>
      </c>
    </row>
    <row r="22" spans="42:217" x14ac:dyDescent="0.25">
      <c r="AT22" s="158" t="s">
        <v>22</v>
      </c>
      <c r="AU22" s="158" t="s">
        <v>22</v>
      </c>
      <c r="BD22" s="158" t="s">
        <v>18</v>
      </c>
      <c r="BL22" s="158" t="s">
        <v>18</v>
      </c>
      <c r="BM22" s="158" t="s">
        <v>18</v>
      </c>
      <c r="BU22" s="158" t="s">
        <v>18</v>
      </c>
      <c r="BV22" s="158" t="s">
        <v>18</v>
      </c>
      <c r="CP22" s="158" t="s">
        <v>18</v>
      </c>
      <c r="CQ22" s="158" t="s">
        <v>18</v>
      </c>
      <c r="CR22" s="158" t="s">
        <v>18</v>
      </c>
      <c r="CS22" s="158" t="s">
        <v>18</v>
      </c>
      <c r="CT22" s="158" t="s">
        <v>18</v>
      </c>
      <c r="CU22" s="158" t="s">
        <v>18</v>
      </c>
      <c r="CV22" s="158" t="s">
        <v>18</v>
      </c>
      <c r="CW22" s="158" t="s">
        <v>18</v>
      </c>
      <c r="DZ22" s="158" t="s">
        <v>18</v>
      </c>
      <c r="EA22" s="158" t="s">
        <v>18</v>
      </c>
      <c r="EB22" s="158" t="s">
        <v>18</v>
      </c>
      <c r="EC22" s="158" t="s">
        <v>18</v>
      </c>
      <c r="ED22" s="158" t="s">
        <v>18</v>
      </c>
      <c r="EE22" s="158" t="s">
        <v>18</v>
      </c>
      <c r="EF22" s="158" t="s">
        <v>18</v>
      </c>
      <c r="EG22" s="158" t="s">
        <v>18</v>
      </c>
      <c r="FJ22" s="158" t="s">
        <v>18</v>
      </c>
      <c r="FK22" s="158" t="s">
        <v>18</v>
      </c>
      <c r="FL22" s="158" t="s">
        <v>18</v>
      </c>
      <c r="FM22" s="158" t="s">
        <v>18</v>
      </c>
      <c r="FN22" s="158" t="s">
        <v>18</v>
      </c>
      <c r="FO22" s="158" t="s">
        <v>18</v>
      </c>
      <c r="FP22" s="158" t="s">
        <v>18</v>
      </c>
      <c r="FQ22" s="158" t="s">
        <v>18</v>
      </c>
      <c r="GT22" s="158" t="s">
        <v>18</v>
      </c>
      <c r="GU22" s="158" t="s">
        <v>18</v>
      </c>
      <c r="GV22" s="158" t="s">
        <v>18</v>
      </c>
      <c r="GW22" s="158" t="s">
        <v>18</v>
      </c>
      <c r="GX22" s="158" t="s">
        <v>18</v>
      </c>
      <c r="GY22" s="158" t="s">
        <v>18</v>
      </c>
      <c r="GZ22" s="158" t="s">
        <v>18</v>
      </c>
      <c r="HA22" s="158" t="s">
        <v>18</v>
      </c>
    </row>
    <row r="23" spans="42:217" x14ac:dyDescent="0.25">
      <c r="BD23" s="158" t="s">
        <v>20</v>
      </c>
      <c r="BL23" s="158" t="s">
        <v>20</v>
      </c>
      <c r="BM23" s="158" t="s">
        <v>20</v>
      </c>
      <c r="BU23" s="158" t="s">
        <v>20</v>
      </c>
      <c r="BV23" s="158" t="s">
        <v>20</v>
      </c>
      <c r="CP23" s="158" t="s">
        <v>20</v>
      </c>
      <c r="CQ23" s="158" t="s">
        <v>20</v>
      </c>
      <c r="CR23" s="158" t="s">
        <v>20</v>
      </c>
      <c r="CS23" s="158" t="s">
        <v>20</v>
      </c>
      <c r="CT23" s="158" t="s">
        <v>20</v>
      </c>
      <c r="CU23" s="158" t="s">
        <v>20</v>
      </c>
      <c r="CV23" s="158" t="s">
        <v>20</v>
      </c>
      <c r="CW23" s="158" t="s">
        <v>20</v>
      </c>
      <c r="DZ23" s="158" t="s">
        <v>20</v>
      </c>
      <c r="EA23" s="158" t="s">
        <v>20</v>
      </c>
      <c r="EB23" s="158" t="s">
        <v>20</v>
      </c>
      <c r="EC23" s="158" t="s">
        <v>20</v>
      </c>
      <c r="ED23" s="158" t="s">
        <v>20</v>
      </c>
      <c r="EE23" s="158" t="s">
        <v>20</v>
      </c>
      <c r="EF23" s="158" t="s">
        <v>20</v>
      </c>
      <c r="EG23" s="158" t="s">
        <v>20</v>
      </c>
      <c r="FJ23" s="158" t="s">
        <v>20</v>
      </c>
      <c r="FK23" s="158" t="s">
        <v>20</v>
      </c>
      <c r="FL23" s="158" t="s">
        <v>20</v>
      </c>
      <c r="FM23" s="158" t="s">
        <v>20</v>
      </c>
      <c r="FN23" s="158" t="s">
        <v>20</v>
      </c>
      <c r="FO23" s="158" t="s">
        <v>20</v>
      </c>
      <c r="FP23" s="158" t="s">
        <v>20</v>
      </c>
      <c r="FQ23" s="158" t="s">
        <v>20</v>
      </c>
      <c r="GT23" s="158" t="s">
        <v>20</v>
      </c>
      <c r="GU23" s="158" t="s">
        <v>20</v>
      </c>
      <c r="GV23" s="158" t="s">
        <v>20</v>
      </c>
      <c r="GW23" s="158" t="s">
        <v>20</v>
      </c>
      <c r="GX23" s="158" t="s">
        <v>20</v>
      </c>
      <c r="GY23" s="158" t="s">
        <v>20</v>
      </c>
      <c r="GZ23" s="158" t="s">
        <v>20</v>
      </c>
      <c r="HA23" s="158" t="s">
        <v>20</v>
      </c>
    </row>
    <row r="24" spans="42:217" x14ac:dyDescent="0.25">
      <c r="BD24" s="158" t="s">
        <v>19</v>
      </c>
      <c r="BL24" s="158" t="s">
        <v>19</v>
      </c>
      <c r="BM24" s="158" t="s">
        <v>19</v>
      </c>
      <c r="BU24" s="158" t="s">
        <v>19</v>
      </c>
      <c r="BV24" s="158" t="s">
        <v>19</v>
      </c>
      <c r="CP24" s="158" t="s">
        <v>19</v>
      </c>
      <c r="CQ24" s="158" t="s">
        <v>19</v>
      </c>
      <c r="CR24" s="158" t="s">
        <v>19</v>
      </c>
      <c r="CS24" s="158" t="s">
        <v>19</v>
      </c>
      <c r="CT24" s="158" t="s">
        <v>19</v>
      </c>
      <c r="CU24" s="158" t="s">
        <v>19</v>
      </c>
      <c r="CV24" s="158" t="s">
        <v>19</v>
      </c>
      <c r="CW24" s="158" t="s">
        <v>19</v>
      </c>
      <c r="DZ24" s="158" t="s">
        <v>19</v>
      </c>
      <c r="EA24" s="158" t="s">
        <v>19</v>
      </c>
      <c r="EB24" s="158" t="s">
        <v>19</v>
      </c>
      <c r="EC24" s="158" t="s">
        <v>19</v>
      </c>
      <c r="ED24" s="158" t="s">
        <v>19</v>
      </c>
      <c r="EE24" s="158" t="s">
        <v>19</v>
      </c>
      <c r="EF24" s="158" t="s">
        <v>19</v>
      </c>
      <c r="EG24" s="158" t="s">
        <v>19</v>
      </c>
      <c r="FJ24" s="158" t="s">
        <v>19</v>
      </c>
      <c r="FK24" s="158" t="s">
        <v>19</v>
      </c>
      <c r="FL24" s="158" t="s">
        <v>19</v>
      </c>
      <c r="FM24" s="158" t="s">
        <v>19</v>
      </c>
      <c r="FN24" s="158" t="s">
        <v>19</v>
      </c>
      <c r="FO24" s="158" t="s">
        <v>19</v>
      </c>
      <c r="FP24" s="158" t="s">
        <v>19</v>
      </c>
      <c r="FQ24" s="158" t="s">
        <v>19</v>
      </c>
      <c r="GT24" s="158" t="s">
        <v>19</v>
      </c>
      <c r="GU24" s="158" t="s">
        <v>19</v>
      </c>
      <c r="GV24" s="158" t="s">
        <v>19</v>
      </c>
      <c r="GW24" s="158" t="s">
        <v>19</v>
      </c>
      <c r="GX24" s="158" t="s">
        <v>19</v>
      </c>
      <c r="GY24" s="158" t="s">
        <v>19</v>
      </c>
      <c r="GZ24" s="158" t="s">
        <v>19</v>
      </c>
      <c r="HA24" s="158" t="s">
        <v>19</v>
      </c>
    </row>
    <row r="25" spans="42:217" x14ac:dyDescent="0.25">
      <c r="BD25" s="158" t="s">
        <v>22</v>
      </c>
      <c r="BL25" s="158" t="s">
        <v>22</v>
      </c>
      <c r="BM25" s="158" t="s">
        <v>22</v>
      </c>
      <c r="BU25" s="158" t="s">
        <v>22</v>
      </c>
      <c r="BV25" s="158" t="s">
        <v>22</v>
      </c>
      <c r="CP25" s="158" t="s">
        <v>22</v>
      </c>
      <c r="CQ25" s="158" t="s">
        <v>22</v>
      </c>
      <c r="CR25" s="158" t="s">
        <v>22</v>
      </c>
      <c r="CS25" s="158" t="s">
        <v>22</v>
      </c>
      <c r="CT25" s="158" t="s">
        <v>22</v>
      </c>
      <c r="CU25" s="158" t="s">
        <v>22</v>
      </c>
      <c r="CV25" s="158" t="s">
        <v>22</v>
      </c>
      <c r="CW25" s="158" t="s">
        <v>22</v>
      </c>
      <c r="DZ25" s="158" t="s">
        <v>22</v>
      </c>
      <c r="EA25" s="158" t="s">
        <v>22</v>
      </c>
      <c r="EB25" s="158" t="s">
        <v>22</v>
      </c>
      <c r="EC25" s="158" t="s">
        <v>22</v>
      </c>
      <c r="ED25" s="158" t="s">
        <v>22</v>
      </c>
      <c r="EE25" s="158" t="s">
        <v>22</v>
      </c>
      <c r="EF25" s="158" t="s">
        <v>22</v>
      </c>
      <c r="EG25" s="158" t="s">
        <v>22</v>
      </c>
      <c r="FJ25" s="158" t="s">
        <v>22</v>
      </c>
      <c r="FK25" s="158" t="s">
        <v>22</v>
      </c>
      <c r="FL25" s="158" t="s">
        <v>22</v>
      </c>
      <c r="FM25" s="158" t="s">
        <v>22</v>
      </c>
      <c r="FN25" s="158" t="s">
        <v>22</v>
      </c>
      <c r="FO25" s="158" t="s">
        <v>22</v>
      </c>
      <c r="FP25" s="158" t="s">
        <v>22</v>
      </c>
      <c r="FQ25" s="158" t="s">
        <v>22</v>
      </c>
      <c r="GT25" s="158" t="s">
        <v>22</v>
      </c>
      <c r="GU25" s="158" t="s">
        <v>22</v>
      </c>
      <c r="GV25" s="158" t="s">
        <v>22</v>
      </c>
      <c r="GW25" s="158" t="s">
        <v>22</v>
      </c>
      <c r="GX25" s="158" t="s">
        <v>22</v>
      </c>
      <c r="GY25" s="158" t="s">
        <v>22</v>
      </c>
      <c r="GZ25" s="158" t="s">
        <v>22</v>
      </c>
      <c r="HA25" s="158"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topLeftCell="A19"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28430"/>
  </sheetPr>
  <dimension ref="A1:L172"/>
  <sheetViews>
    <sheetView zoomScale="91" zoomScaleNormal="91" workbookViewId="0">
      <selection activeCell="B140" sqref="B140"/>
    </sheetView>
  </sheetViews>
  <sheetFormatPr defaultRowHeight="14.25" x14ac:dyDescent="0.2"/>
  <cols>
    <col min="1" max="1" width="22.140625" style="159" bestFit="1" customWidth="1"/>
    <col min="2" max="7" width="17.140625" style="345" customWidth="1"/>
    <col min="8" max="11" width="9.140625" style="159"/>
    <col min="12" max="12" width="9.140625" style="159" customWidth="1"/>
    <col min="13" max="16384" width="9.140625" style="159"/>
  </cols>
  <sheetData>
    <row r="1" spans="1:12" ht="7.5" customHeight="1" thickBot="1" x14ac:dyDescent="0.25">
      <c r="A1" s="248"/>
      <c r="F1" s="237"/>
      <c r="G1" s="237"/>
      <c r="H1" s="237"/>
      <c r="I1" s="237"/>
      <c r="J1" s="237"/>
    </row>
    <row r="2" spans="1:12" ht="15" hidden="1" thickBot="1" x14ac:dyDescent="0.25">
      <c r="H2" s="345"/>
      <c r="I2" s="345"/>
      <c r="J2" s="345"/>
    </row>
    <row r="3" spans="1:12" ht="15" hidden="1" thickBot="1" x14ac:dyDescent="0.25">
      <c r="H3" s="345"/>
      <c r="I3" s="345"/>
      <c r="J3" s="345"/>
    </row>
    <row r="4" spans="1:12" ht="15" hidden="1" thickBot="1" x14ac:dyDescent="0.25">
      <c r="H4" s="345"/>
      <c r="I4" s="345"/>
      <c r="J4" s="345"/>
    </row>
    <row r="5" spans="1:12" ht="15" hidden="1" thickBot="1" x14ac:dyDescent="0.25">
      <c r="H5" s="345"/>
      <c r="I5" s="345"/>
      <c r="J5" s="345"/>
    </row>
    <row r="6" spans="1:12" ht="15" hidden="1" thickBot="1" x14ac:dyDescent="0.25">
      <c r="H6" s="345"/>
      <c r="I6" s="345"/>
      <c r="J6" s="345"/>
    </row>
    <row r="7" spans="1:12" ht="15" hidden="1" thickBot="1" x14ac:dyDescent="0.25">
      <c r="H7" s="345"/>
      <c r="I7" s="345"/>
      <c r="J7" s="345"/>
    </row>
    <row r="8" spans="1:12" ht="15" hidden="1" thickBot="1" x14ac:dyDescent="0.25">
      <c r="H8" s="345"/>
      <c r="I8" s="345"/>
      <c r="J8" s="345"/>
      <c r="L8" s="184"/>
    </row>
    <row r="9" spans="1:12" ht="11.25" hidden="1" customHeight="1" x14ac:dyDescent="0.2">
      <c r="H9" s="345"/>
      <c r="I9" s="345"/>
      <c r="J9" s="345"/>
      <c r="L9" s="184"/>
    </row>
    <row r="10" spans="1:12" ht="15" hidden="1" thickBot="1" x14ac:dyDescent="0.25">
      <c r="H10" s="345"/>
      <c r="I10" s="345"/>
      <c r="J10" s="345"/>
      <c r="L10" s="184"/>
    </row>
    <row r="11" spans="1:12" ht="15" hidden="1" thickBot="1" x14ac:dyDescent="0.25">
      <c r="H11" s="345"/>
      <c r="I11" s="345"/>
      <c r="J11" s="345"/>
      <c r="L11" s="184"/>
    </row>
    <row r="12" spans="1:12" ht="15" hidden="1" customHeight="1" x14ac:dyDescent="0.2">
      <c r="H12" s="345"/>
      <c r="I12" s="345"/>
      <c r="J12" s="345"/>
      <c r="L12" s="184"/>
    </row>
    <row r="13" spans="1:12" ht="15" hidden="1" customHeight="1" thickBot="1" x14ac:dyDescent="0.25">
      <c r="H13" s="345"/>
      <c r="I13" s="345"/>
      <c r="J13" s="345"/>
      <c r="L13" s="184"/>
    </row>
    <row r="14" spans="1:12" ht="15" customHeight="1" thickBot="1" x14ac:dyDescent="0.3">
      <c r="C14" s="332" t="s">
        <v>123</v>
      </c>
      <c r="D14" s="330"/>
      <c r="E14" s="331" t="s">
        <v>795</v>
      </c>
      <c r="L14" s="184"/>
    </row>
    <row r="15" spans="1:12" ht="6.75" customHeight="1" x14ac:dyDescent="0.2">
      <c r="L15" s="184"/>
    </row>
    <row r="16" spans="1:12" ht="15" customHeight="1" x14ac:dyDescent="0.25">
      <c r="A16" s="273"/>
      <c r="B16" s="303"/>
      <c r="C16" s="346" t="s">
        <v>136</v>
      </c>
      <c r="D16" s="320" t="s">
        <v>786</v>
      </c>
      <c r="E16" s="320" t="s">
        <v>796</v>
      </c>
      <c r="F16" s="303"/>
      <c r="G16" s="303"/>
    </row>
    <row r="17" spans="1:9" ht="15" x14ac:dyDescent="0.25">
      <c r="A17" s="311"/>
      <c r="B17" s="311"/>
      <c r="C17" s="316" t="s">
        <v>55</v>
      </c>
      <c r="D17" s="322">
        <f>+B66+B94+B122+B150</f>
        <v>0</v>
      </c>
      <c r="E17" s="313">
        <f>IFERROR(D17/D14,0)</f>
        <v>0</v>
      </c>
      <c r="F17" s="318" t="s">
        <v>639</v>
      </c>
      <c r="G17" s="311"/>
    </row>
    <row r="18" spans="1:9" ht="15" customHeight="1" x14ac:dyDescent="0.25">
      <c r="A18" s="312"/>
      <c r="B18" s="312"/>
      <c r="C18" s="356" t="s">
        <v>787</v>
      </c>
      <c r="D18" s="323">
        <f>B165</f>
        <v>0</v>
      </c>
      <c r="E18" s="327">
        <f>IFERROR(D18/D14,0)</f>
        <v>0</v>
      </c>
      <c r="F18" s="318" t="s">
        <v>639</v>
      </c>
      <c r="G18" s="312"/>
      <c r="I18" s="310"/>
    </row>
    <row r="19" spans="1:9" ht="10.5" customHeight="1" x14ac:dyDescent="0.2"/>
    <row r="20" spans="1:9" ht="20.25" hidden="1" customHeight="1" x14ac:dyDescent="0.3">
      <c r="A20" s="421" t="s">
        <v>608</v>
      </c>
      <c r="B20" s="422"/>
      <c r="C20" s="422"/>
      <c r="D20" s="422"/>
      <c r="E20" s="422"/>
      <c r="F20" s="422"/>
      <c r="G20" s="423"/>
    </row>
    <row r="21" spans="1:9" ht="14.25" hidden="1" customHeight="1" x14ac:dyDescent="0.2"/>
    <row r="22" spans="1:9" ht="14.25" hidden="1" customHeight="1" x14ac:dyDescent="0.2"/>
    <row r="23" spans="1:9" ht="14.25" hidden="1" customHeight="1" x14ac:dyDescent="0.2">
      <c r="A23" s="293" t="s">
        <v>614</v>
      </c>
      <c r="B23" s="309"/>
      <c r="C23" s="419" t="s">
        <v>615</v>
      </c>
      <c r="D23" s="420"/>
    </row>
    <row r="24" spans="1:9" ht="14.25" hidden="1" customHeight="1" x14ac:dyDescent="0.2">
      <c r="A24" s="294">
        <v>0</v>
      </c>
      <c r="B24" s="309"/>
      <c r="C24" s="417">
        <v>0</v>
      </c>
      <c r="D24" s="418"/>
      <c r="G24" s="188">
        <f>+A24*C24</f>
        <v>0</v>
      </c>
    </row>
    <row r="25" spans="1:9" ht="14.25" hidden="1" customHeight="1" x14ac:dyDescent="0.2"/>
    <row r="26" spans="1:9" ht="20.25" hidden="1" customHeight="1" x14ac:dyDescent="0.3">
      <c r="A26" s="286" t="s">
        <v>140</v>
      </c>
      <c r="B26" s="400" t="s">
        <v>627</v>
      </c>
      <c r="C26" s="401"/>
      <c r="D26" s="401"/>
      <c r="E26" s="401"/>
      <c r="F26" s="401"/>
      <c r="G26" s="402"/>
    </row>
    <row r="27" spans="1:9" ht="16.5" hidden="1" customHeight="1" x14ac:dyDescent="0.2">
      <c r="A27" s="287" t="s">
        <v>140</v>
      </c>
      <c r="B27" s="267" t="s">
        <v>23</v>
      </c>
      <c r="C27" s="267"/>
      <c r="D27" s="267"/>
      <c r="E27" s="267"/>
      <c r="F27" s="267"/>
      <c r="G27" s="267"/>
    </row>
    <row r="28" spans="1:9" ht="14.25" hidden="1" customHeight="1" x14ac:dyDescent="0.2">
      <c r="A28" s="257" t="s">
        <v>616</v>
      </c>
      <c r="B28" s="262"/>
      <c r="C28" s="216"/>
      <c r="D28" s="212"/>
      <c r="E28" s="216"/>
      <c r="F28" s="190"/>
      <c r="G28" s="190"/>
    </row>
    <row r="29" spans="1:9" ht="14.25" hidden="1" customHeight="1" x14ac:dyDescent="0.2">
      <c r="A29" s="257" t="s">
        <v>617</v>
      </c>
      <c r="B29" s="263"/>
      <c r="C29" s="217"/>
      <c r="D29" s="213"/>
      <c r="E29" s="217"/>
      <c r="F29" s="191"/>
      <c r="G29" s="191"/>
    </row>
    <row r="30" spans="1:9" ht="14.25" hidden="1" customHeight="1" x14ac:dyDescent="0.2">
      <c r="A30" s="258" t="s">
        <v>618</v>
      </c>
      <c r="B30" s="263"/>
      <c r="C30" s="211">
        <f>+C28*C29/100</f>
        <v>0</v>
      </c>
      <c r="D30" s="214">
        <f>+D28*D29/100</f>
        <v>0</v>
      </c>
      <c r="E30" s="211">
        <f>+E28*E29/100</f>
        <v>0</v>
      </c>
      <c r="F30" s="193">
        <f>+F28*F29/100</f>
        <v>0</v>
      </c>
      <c r="G30" s="193">
        <f>+G28*G29/100</f>
        <v>0</v>
      </c>
    </row>
    <row r="31" spans="1:9" ht="14.25" hidden="1" customHeight="1" x14ac:dyDescent="0.2">
      <c r="A31" s="257" t="s">
        <v>619</v>
      </c>
      <c r="B31" s="264"/>
      <c r="C31" s="218"/>
      <c r="D31" s="215"/>
      <c r="E31" s="218"/>
      <c r="F31" s="194"/>
      <c r="G31" s="194"/>
    </row>
    <row r="32" spans="1:9" ht="14.25" hidden="1" customHeight="1" x14ac:dyDescent="0.2">
      <c r="A32" s="258" t="s">
        <v>620</v>
      </c>
      <c r="B32" s="264"/>
      <c r="C32" s="220">
        <f>+IFERROR(((C30*C31)/(C29/$C$24)),0)</f>
        <v>0</v>
      </c>
      <c r="D32" s="219">
        <f>+IFERROR(((D30*D31)/(D29/$C$24)),0)</f>
        <v>0</v>
      </c>
      <c r="E32" s="220">
        <f>+IFERROR(((E30*E31)/(E29/$C$24)),0)</f>
        <v>0</v>
      </c>
      <c r="F32" s="221">
        <f>+IFERROR(((F30*F31)/(F29/$C$24)),0)</f>
        <v>0</v>
      </c>
      <c r="G32" s="221">
        <f>+IFERROR(((G30*G31)/(G29/$C$24)),0)</f>
        <v>0</v>
      </c>
    </row>
    <row r="33" spans="1:7" ht="14.25" hidden="1" customHeight="1" x14ac:dyDescent="0.2">
      <c r="A33" s="259" t="s">
        <v>60</v>
      </c>
      <c r="B33" s="265"/>
      <c r="C33" s="403">
        <f>SUM(C32:G32)</f>
        <v>0</v>
      </c>
      <c r="D33" s="403"/>
      <c r="E33" s="403"/>
      <c r="F33" s="403"/>
      <c r="G33" s="404"/>
    </row>
    <row r="34" spans="1:7" ht="14.25" hidden="1" customHeight="1" x14ac:dyDescent="0.2">
      <c r="A34" s="257" t="s">
        <v>621</v>
      </c>
      <c r="B34" s="263"/>
      <c r="C34" s="223"/>
      <c r="D34" s="222"/>
      <c r="E34" s="222"/>
      <c r="F34" s="222"/>
      <c r="G34" s="222"/>
    </row>
    <row r="35" spans="1:7" ht="14.25" hidden="1" customHeight="1" x14ac:dyDescent="0.2">
      <c r="A35" s="258" t="s">
        <v>622</v>
      </c>
      <c r="B35" s="263"/>
      <c r="C35" s="211">
        <f>+IFERROR(ROUNDUP(C30/C34,0),0)</f>
        <v>0</v>
      </c>
      <c r="D35" s="214">
        <f>+IFERROR(ROUNDUP(D30/D34,0),0)</f>
        <v>0</v>
      </c>
      <c r="E35" s="211">
        <f>+IFERROR(ROUNDUP(E30/E34,0),0)</f>
        <v>0</v>
      </c>
      <c r="F35" s="193">
        <f>+IFERROR(ROUNDUP(F30/F34,0),0)</f>
        <v>0</v>
      </c>
      <c r="G35" s="193">
        <f>+IFERROR(ROUNDUP(G30/G34,0),0)</f>
        <v>0</v>
      </c>
    </row>
    <row r="36" spans="1:7" ht="14.25" hidden="1" customHeight="1" x14ac:dyDescent="0.2">
      <c r="A36" s="258" t="s">
        <v>623</v>
      </c>
      <c r="B36" s="295" t="s">
        <v>633</v>
      </c>
      <c r="C36" s="260">
        <f>+C31*C34</f>
        <v>0</v>
      </c>
      <c r="D36" s="241">
        <f>+D31*D34</f>
        <v>0</v>
      </c>
      <c r="E36" s="241">
        <f>+E31*E34</f>
        <v>0</v>
      </c>
      <c r="F36" s="241">
        <f>+F31*F34</f>
        <v>0</v>
      </c>
      <c r="G36" s="241">
        <f>+G31*G34</f>
        <v>0</v>
      </c>
    </row>
    <row r="37" spans="1:7" ht="14.25" hidden="1" customHeight="1" x14ac:dyDescent="0.2">
      <c r="A37" s="258" t="s">
        <v>624</v>
      </c>
      <c r="B37" s="266"/>
      <c r="C37" s="261">
        <f>+C35*C36</f>
        <v>0</v>
      </c>
      <c r="D37" s="242">
        <f>+D35*D36</f>
        <v>0</v>
      </c>
      <c r="E37" s="242">
        <f>+E35*E36</f>
        <v>0</v>
      </c>
      <c r="F37" s="242">
        <f>+F35*F36</f>
        <v>0</v>
      </c>
      <c r="G37" s="242">
        <f>+G35*G36</f>
        <v>0</v>
      </c>
    </row>
    <row r="38" spans="1:7" ht="15" hidden="1" customHeight="1" x14ac:dyDescent="0.25">
      <c r="A38" s="196" t="s">
        <v>625</v>
      </c>
      <c r="B38" s="405">
        <f>SUM(B37:G37)</f>
        <v>0</v>
      </c>
      <c r="C38" s="406"/>
      <c r="D38" s="406"/>
      <c r="E38" s="406"/>
      <c r="F38" s="406"/>
      <c r="G38" s="407"/>
    </row>
    <row r="39" spans="1:7" ht="14.25" hidden="1" customHeight="1" x14ac:dyDescent="0.2"/>
    <row r="40" spans="1:7" ht="15" hidden="1" customHeight="1" x14ac:dyDescent="0.2">
      <c r="A40" s="159" t="s">
        <v>97</v>
      </c>
    </row>
    <row r="41" spans="1:7" ht="15" hidden="1" customHeight="1" x14ac:dyDescent="0.2">
      <c r="A41" s="159" t="s">
        <v>96</v>
      </c>
    </row>
    <row r="42" spans="1:7" ht="15" hidden="1" customHeight="1" x14ac:dyDescent="0.2">
      <c r="A42" s="159" t="s">
        <v>98</v>
      </c>
    </row>
    <row r="43" spans="1:7" ht="15" hidden="1" customHeight="1" x14ac:dyDescent="0.2">
      <c r="A43" s="159" t="s">
        <v>99</v>
      </c>
    </row>
    <row r="44" spans="1:7" ht="15" hidden="1" customHeight="1" x14ac:dyDescent="0.2">
      <c r="A44" s="159" t="s">
        <v>100</v>
      </c>
    </row>
    <row r="45" spans="1:7" ht="15" hidden="1" customHeight="1" x14ac:dyDescent="0.2"/>
    <row r="46" spans="1:7" ht="15" hidden="1" customHeight="1" x14ac:dyDescent="0.2">
      <c r="A46" s="197" t="s">
        <v>72</v>
      </c>
      <c r="B46" s="198" t="str">
        <f>IFERROR(VLOOKUP(B27,VLOOKUPS!$A$34:$B$80,2,0),"Ander")</f>
        <v>Syngenta</v>
      </c>
      <c r="C46" s="198" t="str">
        <f>IFERROR(VLOOKUP(C27,VLOOKUPS!$A$34:$B$80,2,0),"Ander")</f>
        <v>Ander</v>
      </c>
      <c r="D46" s="198" t="str">
        <f>IFERROR(VLOOKUP(D27,VLOOKUPS!$A$34:$B$80,2,0),"Ander")</f>
        <v>Ander</v>
      </c>
      <c r="E46" s="198" t="str">
        <f>IFERROR(VLOOKUP(E27,VLOOKUPS!$A$34:$B$80,2,0),"Ander")</f>
        <v>Ander</v>
      </c>
      <c r="F46" s="198" t="str">
        <f>IFERROR(VLOOKUP(F27,VLOOKUPS!$A$34:$B$80,2,0),"Ander")</f>
        <v>Ander</v>
      </c>
      <c r="G46" s="198" t="str">
        <f>IFERROR(VLOOKUP(G27,VLOOKUPS!$A$34:$B$80,2,0),"Ander")</f>
        <v>Ander</v>
      </c>
    </row>
    <row r="47" spans="1:7" ht="15" hidden="1" customHeight="1" x14ac:dyDescent="0.2">
      <c r="A47" s="199" t="s">
        <v>74</v>
      </c>
      <c r="B47" s="200">
        <f t="shared" ref="B47:G47" si="0">IF(B46="Syngenta",B37,0)</f>
        <v>0</v>
      </c>
      <c r="C47" s="200">
        <f t="shared" si="0"/>
        <v>0</v>
      </c>
      <c r="D47" s="200">
        <f t="shared" si="0"/>
        <v>0</v>
      </c>
      <c r="E47" s="200">
        <f t="shared" si="0"/>
        <v>0</v>
      </c>
      <c r="F47" s="200">
        <f t="shared" si="0"/>
        <v>0</v>
      </c>
      <c r="G47" s="200">
        <f t="shared" si="0"/>
        <v>0</v>
      </c>
    </row>
    <row r="48" spans="1:7" ht="15" hidden="1" customHeight="1" x14ac:dyDescent="0.2">
      <c r="A48" s="199" t="s">
        <v>75</v>
      </c>
      <c r="B48" s="200">
        <f t="shared" ref="B48:G48" si="1">IF(B46="Ander",B37,0)</f>
        <v>0</v>
      </c>
      <c r="C48" s="200">
        <f t="shared" si="1"/>
        <v>0</v>
      </c>
      <c r="D48" s="200">
        <f t="shared" si="1"/>
        <v>0</v>
      </c>
      <c r="E48" s="200">
        <f t="shared" si="1"/>
        <v>0</v>
      </c>
      <c r="F48" s="200">
        <f t="shared" si="1"/>
        <v>0</v>
      </c>
      <c r="G48" s="200">
        <f t="shared" si="1"/>
        <v>0</v>
      </c>
    </row>
    <row r="49" spans="1:7" ht="15" hidden="1" customHeight="1" x14ac:dyDescent="0.25">
      <c r="A49" s="201"/>
      <c r="B49" s="183"/>
      <c r="C49" s="183"/>
      <c r="D49" s="183"/>
      <c r="E49" s="183"/>
      <c r="F49" s="183"/>
      <c r="G49" s="202" t="s">
        <v>0</v>
      </c>
    </row>
    <row r="50" spans="1:7" ht="15" hidden="1" customHeight="1" x14ac:dyDescent="0.25">
      <c r="A50" s="201"/>
      <c r="B50" s="183"/>
      <c r="C50" s="183"/>
      <c r="D50" s="183"/>
      <c r="E50" s="183"/>
      <c r="F50" s="183"/>
      <c r="G50" s="202">
        <f>SUM(B47:G47)</f>
        <v>0</v>
      </c>
    </row>
    <row r="51" spans="1:7" ht="15" hidden="1" customHeight="1" x14ac:dyDescent="0.25">
      <c r="A51" s="201"/>
      <c r="B51" s="183"/>
      <c r="C51" s="183"/>
      <c r="D51" s="183"/>
      <c r="E51" s="183">
        <f>+A24</f>
        <v>0</v>
      </c>
      <c r="F51" s="183"/>
      <c r="G51" s="202">
        <f>SUM(B48:G48)</f>
        <v>0</v>
      </c>
    </row>
    <row r="52" spans="1:7" ht="15" hidden="1" customHeight="1" x14ac:dyDescent="0.2"/>
    <row r="53" spans="1:7" ht="18" x14ac:dyDescent="0.25">
      <c r="A53" s="432" t="s">
        <v>37</v>
      </c>
      <c r="B53" s="433"/>
      <c r="C53" s="433"/>
      <c r="D53" s="433"/>
      <c r="E53" s="433"/>
      <c r="F53" s="433"/>
      <c r="G53" s="434"/>
    </row>
    <row r="54" spans="1:7" ht="15.75" customHeight="1" x14ac:dyDescent="0.25">
      <c r="A54" s="435" t="s">
        <v>1</v>
      </c>
      <c r="B54" s="437" t="s">
        <v>797</v>
      </c>
      <c r="C54" s="438"/>
      <c r="D54" s="438"/>
      <c r="E54" s="439"/>
      <c r="F54" s="440" t="s">
        <v>798</v>
      </c>
      <c r="G54" s="441"/>
    </row>
    <row r="55" spans="1:7" ht="14.25" customHeight="1" x14ac:dyDescent="0.2">
      <c r="A55" s="436"/>
      <c r="B55" s="306" t="s">
        <v>678</v>
      </c>
      <c r="C55" s="306" t="s">
        <v>678</v>
      </c>
      <c r="D55" s="306" t="s">
        <v>678</v>
      </c>
      <c r="E55" s="306" t="s">
        <v>678</v>
      </c>
      <c r="F55" s="358"/>
      <c r="G55" s="358"/>
    </row>
    <row r="56" spans="1:7" x14ac:dyDescent="0.2">
      <c r="A56" s="189" t="s">
        <v>794</v>
      </c>
      <c r="B56" s="243"/>
      <c r="C56" s="243"/>
      <c r="D56" s="243"/>
      <c r="E56" s="244"/>
      <c r="F56" s="359"/>
      <c r="G56" s="359"/>
    </row>
    <row r="57" spans="1:7" x14ac:dyDescent="0.2">
      <c r="A57" s="189" t="s">
        <v>791</v>
      </c>
      <c r="B57" s="213"/>
      <c r="C57" s="213"/>
      <c r="D57" s="213"/>
      <c r="E57" s="217"/>
      <c r="F57" s="360"/>
      <c r="G57" s="360"/>
    </row>
    <row r="58" spans="1:7" x14ac:dyDescent="0.2">
      <c r="A58" s="192" t="s">
        <v>89</v>
      </c>
      <c r="B58" s="214">
        <f t="shared" ref="B58:G58" si="2">B56*B57</f>
        <v>0</v>
      </c>
      <c r="C58" s="214">
        <f t="shared" si="2"/>
        <v>0</v>
      </c>
      <c r="D58" s="214">
        <f t="shared" si="2"/>
        <v>0</v>
      </c>
      <c r="E58" s="211">
        <f t="shared" si="2"/>
        <v>0</v>
      </c>
      <c r="F58" s="193">
        <f t="shared" si="2"/>
        <v>0</v>
      </c>
      <c r="G58" s="193">
        <f t="shared" si="2"/>
        <v>0</v>
      </c>
    </row>
    <row r="59" spans="1:7" x14ac:dyDescent="0.2">
      <c r="A59" s="189" t="s">
        <v>61</v>
      </c>
      <c r="B59" s="215"/>
      <c r="C59" s="215"/>
      <c r="D59" s="215"/>
      <c r="E59" s="218"/>
      <c r="F59" s="361"/>
      <c r="G59" s="361"/>
    </row>
    <row r="60" spans="1:7" x14ac:dyDescent="0.2">
      <c r="A60" s="192" t="s">
        <v>90</v>
      </c>
      <c r="B60" s="219">
        <f t="shared" ref="B60:G60" si="3">IFERROR((B58*B59)/B57*(B57/$D$14),0)</f>
        <v>0</v>
      </c>
      <c r="C60" s="219">
        <f t="shared" si="3"/>
        <v>0</v>
      </c>
      <c r="D60" s="219">
        <f t="shared" si="3"/>
        <v>0</v>
      </c>
      <c r="E60" s="220">
        <f t="shared" si="3"/>
        <v>0</v>
      </c>
      <c r="F60" s="221">
        <f t="shared" si="3"/>
        <v>0</v>
      </c>
      <c r="G60" s="221">
        <f t="shared" si="3"/>
        <v>0</v>
      </c>
    </row>
    <row r="61" spans="1:7" x14ac:dyDescent="0.2">
      <c r="A61" s="195" t="s">
        <v>60</v>
      </c>
      <c r="B61" s="408">
        <f>SUM(B60:G60)</f>
        <v>0</v>
      </c>
      <c r="C61" s="403"/>
      <c r="D61" s="403"/>
      <c r="E61" s="403"/>
      <c r="F61" s="403"/>
      <c r="G61" s="404"/>
    </row>
    <row r="62" spans="1:7" x14ac:dyDescent="0.2">
      <c r="A62" s="189" t="s">
        <v>784</v>
      </c>
      <c r="B62" s="212"/>
      <c r="C62" s="212"/>
      <c r="D62" s="212"/>
      <c r="E62" s="223"/>
      <c r="F62" s="362"/>
      <c r="G62" s="362"/>
    </row>
    <row r="63" spans="1:7" x14ac:dyDescent="0.2">
      <c r="A63" s="192" t="s">
        <v>56</v>
      </c>
      <c r="B63" s="214">
        <f t="shared" ref="B63:G63" si="4">+IFERROR(ROUNDUP(B58/B62,0),0)</f>
        <v>0</v>
      </c>
      <c r="C63" s="214">
        <f t="shared" si="4"/>
        <v>0</v>
      </c>
      <c r="D63" s="214">
        <f t="shared" si="4"/>
        <v>0</v>
      </c>
      <c r="E63" s="211">
        <f t="shared" si="4"/>
        <v>0</v>
      </c>
      <c r="F63" s="193">
        <f t="shared" si="4"/>
        <v>0</v>
      </c>
      <c r="G63" s="193">
        <f t="shared" si="4"/>
        <v>0</v>
      </c>
    </row>
    <row r="64" spans="1:7" x14ac:dyDescent="0.2">
      <c r="A64" s="192" t="s">
        <v>57</v>
      </c>
      <c r="B64" s="241">
        <f t="shared" ref="B64:G64" si="5">+B59*B62</f>
        <v>0</v>
      </c>
      <c r="C64" s="241">
        <f t="shared" si="5"/>
        <v>0</v>
      </c>
      <c r="D64" s="241">
        <f t="shared" si="5"/>
        <v>0</v>
      </c>
      <c r="E64" s="241">
        <f t="shared" si="5"/>
        <v>0</v>
      </c>
      <c r="F64" s="241">
        <f t="shared" si="5"/>
        <v>0</v>
      </c>
      <c r="G64" s="241">
        <f t="shared" si="5"/>
        <v>0</v>
      </c>
    </row>
    <row r="65" spans="1:7" x14ac:dyDescent="0.2">
      <c r="A65" s="192" t="s">
        <v>58</v>
      </c>
      <c r="B65" s="242">
        <f t="shared" ref="B65:G65" si="6">+B63*B64</f>
        <v>0</v>
      </c>
      <c r="C65" s="242">
        <f t="shared" si="6"/>
        <v>0</v>
      </c>
      <c r="D65" s="242">
        <f t="shared" si="6"/>
        <v>0</v>
      </c>
      <c r="E65" s="242">
        <f t="shared" si="6"/>
        <v>0</v>
      </c>
      <c r="F65" s="242">
        <f t="shared" si="6"/>
        <v>0</v>
      </c>
      <c r="G65" s="242">
        <f t="shared" si="6"/>
        <v>0</v>
      </c>
    </row>
    <row r="66" spans="1:7" ht="15" x14ac:dyDescent="0.25">
      <c r="A66" s="196" t="s">
        <v>0</v>
      </c>
      <c r="B66" s="406">
        <f>SUM(B65:G65)</f>
        <v>0</v>
      </c>
      <c r="C66" s="406"/>
      <c r="D66" s="406"/>
      <c r="E66" s="406"/>
      <c r="F66" s="406"/>
      <c r="G66" s="407"/>
    </row>
    <row r="67" spans="1:7" ht="10.5" customHeight="1" x14ac:dyDescent="0.2"/>
    <row r="68" spans="1:7" ht="15" hidden="1" customHeight="1" x14ac:dyDescent="0.2">
      <c r="A68" s="197" t="s">
        <v>97</v>
      </c>
      <c r="B68" s="198">
        <f t="shared" ref="B68:G68" si="7">+IFERROR((B63*B62)/B56,0)</f>
        <v>0</v>
      </c>
      <c r="C68" s="198">
        <f t="shared" si="7"/>
        <v>0</v>
      </c>
      <c r="D68" s="198">
        <f t="shared" si="7"/>
        <v>0</v>
      </c>
      <c r="E68" s="198">
        <f t="shared" si="7"/>
        <v>0</v>
      </c>
      <c r="F68" s="198">
        <f t="shared" si="7"/>
        <v>0</v>
      </c>
      <c r="G68" s="198">
        <f t="shared" si="7"/>
        <v>0</v>
      </c>
    </row>
    <row r="69" spans="1:7" ht="15" hidden="1" customHeight="1" x14ac:dyDescent="0.2">
      <c r="A69" s="199" t="s">
        <v>96</v>
      </c>
      <c r="B69" s="200">
        <f>+IFERROR(B57*#REF!,0)</f>
        <v>0</v>
      </c>
      <c r="C69" s="200">
        <f>+IFERROR(C57*#REF!,0)</f>
        <v>0</v>
      </c>
      <c r="D69" s="200">
        <f>+IFERROR(D57*#REF!,0)</f>
        <v>0</v>
      </c>
      <c r="E69" s="200">
        <f>+IFERROR(E57*#REF!,0)</f>
        <v>0</v>
      </c>
      <c r="F69" s="200">
        <f>+IFERROR(F57*#REF!,0)</f>
        <v>0</v>
      </c>
      <c r="G69" s="200">
        <f>+IFERROR(G57*#REF!,0)</f>
        <v>0</v>
      </c>
    </row>
    <row r="70" spans="1:7" ht="15" hidden="1" customHeight="1" x14ac:dyDescent="0.2">
      <c r="A70" s="203" t="s">
        <v>98</v>
      </c>
      <c r="B70" s="204">
        <f t="shared" ref="B70:G70" si="8">+IFERROR(B65/B68,0)</f>
        <v>0</v>
      </c>
      <c r="C70" s="204">
        <f t="shared" si="8"/>
        <v>0</v>
      </c>
      <c r="D70" s="204">
        <f t="shared" si="8"/>
        <v>0</v>
      </c>
      <c r="E70" s="204">
        <f t="shared" si="8"/>
        <v>0</v>
      </c>
      <c r="F70" s="204">
        <f t="shared" si="8"/>
        <v>0</v>
      </c>
      <c r="G70" s="204">
        <f t="shared" si="8"/>
        <v>0</v>
      </c>
    </row>
    <row r="71" spans="1:7" ht="15" hidden="1" customHeight="1" x14ac:dyDescent="0.2">
      <c r="A71" s="199" t="s">
        <v>99</v>
      </c>
      <c r="B71" s="200">
        <f t="shared" ref="B71:G71" si="9">+IFERROR(B65/B69,0)</f>
        <v>0</v>
      </c>
      <c r="C71" s="200">
        <f t="shared" si="9"/>
        <v>0</v>
      </c>
      <c r="D71" s="200">
        <f t="shared" si="9"/>
        <v>0</v>
      </c>
      <c r="E71" s="200">
        <f t="shared" si="9"/>
        <v>0</v>
      </c>
      <c r="F71" s="200">
        <f t="shared" si="9"/>
        <v>0</v>
      </c>
      <c r="G71" s="200">
        <f t="shared" si="9"/>
        <v>0</v>
      </c>
    </row>
    <row r="72" spans="1:7" ht="15" hidden="1" customHeight="1" x14ac:dyDescent="0.2">
      <c r="A72" s="203" t="s">
        <v>100</v>
      </c>
      <c r="B72" s="204">
        <f t="shared" ref="B72:G72" si="10">+B56*B57*B59</f>
        <v>0</v>
      </c>
      <c r="C72" s="204">
        <f t="shared" si="10"/>
        <v>0</v>
      </c>
      <c r="D72" s="204">
        <f t="shared" si="10"/>
        <v>0</v>
      </c>
      <c r="E72" s="204">
        <f t="shared" si="10"/>
        <v>0</v>
      </c>
      <c r="F72" s="204">
        <f t="shared" si="10"/>
        <v>0</v>
      </c>
      <c r="G72" s="204">
        <f t="shared" si="10"/>
        <v>0</v>
      </c>
    </row>
    <row r="73" spans="1:7" ht="15" hidden="1" customHeight="1" x14ac:dyDescent="0.2"/>
    <row r="74" spans="1:7" ht="15" hidden="1" customHeight="1" x14ac:dyDescent="0.2">
      <c r="A74" s="197" t="s">
        <v>72</v>
      </c>
      <c r="B74" s="198" t="str">
        <f>IFERROR(VLOOKUP(B55,VLOOKUPS!$A$34:$B$80,2,0),"Ander")</f>
        <v>Ander</v>
      </c>
      <c r="C74" s="198" t="str">
        <f>IFERROR(VLOOKUP(C55,VLOOKUPS!$A$34:$B$80,2,0),"Ander")</f>
        <v>Ander</v>
      </c>
      <c r="D74" s="198" t="str">
        <f>IFERROR(VLOOKUP(D55,VLOOKUPS!$A$34:$B$80,2,0),"Ander")</f>
        <v>Ander</v>
      </c>
      <c r="E74" s="198" t="str">
        <f>IFERROR(VLOOKUP(E55,VLOOKUPS!$A$34:$B$80,2,0),"Ander")</f>
        <v>Ander</v>
      </c>
      <c r="F74" s="198" t="str">
        <f>IFERROR(VLOOKUP(F55,VLOOKUPS!$A$34:$B$80,2,0),"Ander")</f>
        <v>Ander</v>
      </c>
      <c r="G74" s="198" t="str">
        <f>IFERROR(VLOOKUP(G55,VLOOKUPS!$A$34:$B$80,2,0),"Ander")</f>
        <v>Ander</v>
      </c>
    </row>
    <row r="75" spans="1:7" ht="15" hidden="1" customHeight="1" x14ac:dyDescent="0.2">
      <c r="A75" s="199" t="s">
        <v>74</v>
      </c>
      <c r="B75" s="200">
        <f t="shared" ref="B75:G75" si="11">IF(B74="Syngenta",B65,0)</f>
        <v>0</v>
      </c>
      <c r="C75" s="200">
        <f t="shared" si="11"/>
        <v>0</v>
      </c>
      <c r="D75" s="200">
        <f t="shared" si="11"/>
        <v>0</v>
      </c>
      <c r="E75" s="200">
        <f t="shared" si="11"/>
        <v>0</v>
      </c>
      <c r="F75" s="200">
        <f t="shared" si="11"/>
        <v>0</v>
      </c>
      <c r="G75" s="200">
        <f t="shared" si="11"/>
        <v>0</v>
      </c>
    </row>
    <row r="76" spans="1:7" ht="15" hidden="1" customHeight="1" x14ac:dyDescent="0.2">
      <c r="A76" s="199" t="s">
        <v>75</v>
      </c>
      <c r="B76" s="200">
        <f t="shared" ref="B76:G76" si="12">IF(B74="Ander",B65,0)</f>
        <v>0</v>
      </c>
      <c r="C76" s="200">
        <f t="shared" si="12"/>
        <v>0</v>
      </c>
      <c r="D76" s="200">
        <f t="shared" si="12"/>
        <v>0</v>
      </c>
      <c r="E76" s="200">
        <f t="shared" si="12"/>
        <v>0</v>
      </c>
      <c r="F76" s="200">
        <f t="shared" si="12"/>
        <v>0</v>
      </c>
      <c r="G76" s="200">
        <f t="shared" si="12"/>
        <v>0</v>
      </c>
    </row>
    <row r="77" spans="1:7" ht="15" hidden="1" customHeight="1" x14ac:dyDescent="0.2">
      <c r="A77" s="159" t="s">
        <v>640</v>
      </c>
      <c r="B77" s="345">
        <f t="shared" ref="B77:G77" si="13">IF(B74="Syngenta",B57,0)</f>
        <v>0</v>
      </c>
      <c r="C77" s="345">
        <f t="shared" si="13"/>
        <v>0</v>
      </c>
      <c r="D77" s="345">
        <f t="shared" si="13"/>
        <v>0</v>
      </c>
      <c r="E77" s="345">
        <f t="shared" si="13"/>
        <v>0</v>
      </c>
      <c r="F77" s="345">
        <f t="shared" si="13"/>
        <v>0</v>
      </c>
      <c r="G77" s="345">
        <f t="shared" si="13"/>
        <v>0</v>
      </c>
    </row>
    <row r="78" spans="1:7" ht="15" hidden="1" customHeight="1" x14ac:dyDescent="0.25">
      <c r="A78" s="321" t="s">
        <v>638</v>
      </c>
      <c r="B78" s="178">
        <f>SUM(B57:G57)</f>
        <v>0</v>
      </c>
      <c r="C78" s="183"/>
      <c r="D78" s="183"/>
      <c r="E78" s="183"/>
      <c r="F78" s="183" t="s">
        <v>641</v>
      </c>
      <c r="G78" s="202">
        <f>SUM(B75:G75)</f>
        <v>0</v>
      </c>
    </row>
    <row r="79" spans="1:7" ht="15" hidden="1" customHeight="1" x14ac:dyDescent="0.25">
      <c r="A79" s="159" t="s">
        <v>645</v>
      </c>
      <c r="B79" s="178">
        <f>SUM(B77:G77)</f>
        <v>0</v>
      </c>
      <c r="C79" s="183"/>
      <c r="D79" s="183"/>
      <c r="E79" s="183"/>
      <c r="F79" s="183" t="s">
        <v>642</v>
      </c>
      <c r="G79" s="202">
        <f>SUM(B76:G76)</f>
        <v>0</v>
      </c>
    </row>
    <row r="80" spans="1:7" ht="15" hidden="1" customHeight="1" x14ac:dyDescent="0.2"/>
    <row r="81" spans="1:7" ht="18" x14ac:dyDescent="0.25">
      <c r="A81" s="432" t="s">
        <v>102</v>
      </c>
      <c r="B81" s="433"/>
      <c r="C81" s="433"/>
      <c r="D81" s="433"/>
      <c r="E81" s="433"/>
      <c r="F81" s="433"/>
      <c r="G81" s="434"/>
    </row>
    <row r="82" spans="1:7" ht="20.25" hidden="1" x14ac:dyDescent="0.3">
      <c r="A82" s="286" t="s">
        <v>140</v>
      </c>
      <c r="B82" s="424" t="s">
        <v>627</v>
      </c>
      <c r="C82" s="425"/>
      <c r="D82" s="425"/>
      <c r="E82" s="425"/>
      <c r="F82" s="425"/>
      <c r="G82" s="426"/>
    </row>
    <row r="83" spans="1:7" ht="14.25" customHeight="1" x14ac:dyDescent="0.2">
      <c r="A83" s="287" t="s">
        <v>1</v>
      </c>
      <c r="B83" s="306" t="s">
        <v>678</v>
      </c>
      <c r="C83" s="306" t="s">
        <v>678</v>
      </c>
      <c r="D83" s="306" t="s">
        <v>678</v>
      </c>
      <c r="E83" s="306" t="s">
        <v>678</v>
      </c>
      <c r="F83" s="358"/>
      <c r="G83" s="358"/>
    </row>
    <row r="84" spans="1:7" x14ac:dyDescent="0.2">
      <c r="A84" s="189" t="s">
        <v>794</v>
      </c>
      <c r="B84" s="371"/>
      <c r="C84" s="243"/>
      <c r="D84" s="372"/>
      <c r="E84" s="243"/>
      <c r="F84" s="373"/>
      <c r="G84" s="374"/>
    </row>
    <row r="85" spans="1:7" x14ac:dyDescent="0.2">
      <c r="A85" s="189" t="s">
        <v>791</v>
      </c>
      <c r="B85" s="225"/>
      <c r="C85" s="213"/>
      <c r="D85" s="229"/>
      <c r="E85" s="213"/>
      <c r="F85" s="363"/>
      <c r="G85" s="364"/>
    </row>
    <row r="86" spans="1:7" x14ac:dyDescent="0.2">
      <c r="A86" s="192" t="s">
        <v>89</v>
      </c>
      <c r="B86" s="226">
        <f t="shared" ref="B86:G86" si="14">+B84*B85</f>
        <v>0</v>
      </c>
      <c r="C86" s="214">
        <f t="shared" si="14"/>
        <v>0</v>
      </c>
      <c r="D86" s="230">
        <f t="shared" si="14"/>
        <v>0</v>
      </c>
      <c r="E86" s="214">
        <f t="shared" si="14"/>
        <v>0</v>
      </c>
      <c r="F86" s="230">
        <f t="shared" si="14"/>
        <v>0</v>
      </c>
      <c r="G86" s="214">
        <f t="shared" si="14"/>
        <v>0</v>
      </c>
    </row>
    <row r="87" spans="1:7" x14ac:dyDescent="0.2">
      <c r="A87" s="189" t="s">
        <v>61</v>
      </c>
      <c r="B87" s="227"/>
      <c r="C87" s="215"/>
      <c r="D87" s="231"/>
      <c r="E87" s="215"/>
      <c r="F87" s="365"/>
      <c r="G87" s="366"/>
    </row>
    <row r="88" spans="1:7" x14ac:dyDescent="0.2">
      <c r="A88" s="192" t="s">
        <v>90</v>
      </c>
      <c r="B88" s="219">
        <f t="shared" ref="B88:G88" si="15">IFERROR((B86*B87)/B85*(B85/$D$14),0)</f>
        <v>0</v>
      </c>
      <c r="C88" s="219">
        <f t="shared" si="15"/>
        <v>0</v>
      </c>
      <c r="D88" s="234">
        <f t="shared" si="15"/>
        <v>0</v>
      </c>
      <c r="E88" s="219">
        <f t="shared" si="15"/>
        <v>0</v>
      </c>
      <c r="F88" s="219">
        <f t="shared" si="15"/>
        <v>0</v>
      </c>
      <c r="G88" s="219">
        <f t="shared" si="15"/>
        <v>0</v>
      </c>
    </row>
    <row r="89" spans="1:7" x14ac:dyDescent="0.2">
      <c r="A89" s="195" t="s">
        <v>60</v>
      </c>
      <c r="B89" s="408">
        <f>SUM(B88:G88)</f>
        <v>0</v>
      </c>
      <c r="C89" s="403"/>
      <c r="D89" s="403"/>
      <c r="E89" s="403"/>
      <c r="F89" s="403"/>
      <c r="G89" s="404"/>
    </row>
    <row r="90" spans="1:7" x14ac:dyDescent="0.2">
      <c r="A90" s="189" t="s">
        <v>784</v>
      </c>
      <c r="B90" s="212"/>
      <c r="C90" s="212"/>
      <c r="D90" s="212"/>
      <c r="E90" s="212"/>
      <c r="F90" s="212"/>
      <c r="G90" s="212"/>
    </row>
    <row r="91" spans="1:7" x14ac:dyDescent="0.2">
      <c r="A91" s="192" t="s">
        <v>56</v>
      </c>
      <c r="B91" s="214">
        <f t="shared" ref="B91:G91" si="16">+IFERROR(ROUNDUP(B86/B90,0),0)</f>
        <v>0</v>
      </c>
      <c r="C91" s="214">
        <f t="shared" si="16"/>
        <v>0</v>
      </c>
      <c r="D91" s="214">
        <f t="shared" si="16"/>
        <v>0</v>
      </c>
      <c r="E91" s="214">
        <f t="shared" si="16"/>
        <v>0</v>
      </c>
      <c r="F91" s="214">
        <f t="shared" si="16"/>
        <v>0</v>
      </c>
      <c r="G91" s="214">
        <f t="shared" si="16"/>
        <v>0</v>
      </c>
    </row>
    <row r="92" spans="1:7" x14ac:dyDescent="0.2">
      <c r="A92" s="192" t="s">
        <v>57</v>
      </c>
      <c r="B92" s="241">
        <f t="shared" ref="B92:G92" si="17">+B87*B90</f>
        <v>0</v>
      </c>
      <c r="C92" s="241">
        <f t="shared" si="17"/>
        <v>0</v>
      </c>
      <c r="D92" s="241">
        <f t="shared" si="17"/>
        <v>0</v>
      </c>
      <c r="E92" s="241">
        <f t="shared" si="17"/>
        <v>0</v>
      </c>
      <c r="F92" s="241">
        <f t="shared" si="17"/>
        <v>0</v>
      </c>
      <c r="G92" s="241">
        <f t="shared" si="17"/>
        <v>0</v>
      </c>
    </row>
    <row r="93" spans="1:7" x14ac:dyDescent="0.2">
      <c r="A93" s="192" t="s">
        <v>58</v>
      </c>
      <c r="B93" s="242">
        <f t="shared" ref="B93:G93" si="18">+B91*B92</f>
        <v>0</v>
      </c>
      <c r="C93" s="242">
        <f t="shared" si="18"/>
        <v>0</v>
      </c>
      <c r="D93" s="242">
        <f t="shared" si="18"/>
        <v>0</v>
      </c>
      <c r="E93" s="242">
        <f t="shared" si="18"/>
        <v>0</v>
      </c>
      <c r="F93" s="242">
        <f t="shared" si="18"/>
        <v>0</v>
      </c>
      <c r="G93" s="242">
        <f t="shared" si="18"/>
        <v>0</v>
      </c>
    </row>
    <row r="94" spans="1:7" ht="15" x14ac:dyDescent="0.25">
      <c r="A94" s="196" t="s">
        <v>0</v>
      </c>
      <c r="B94" s="406">
        <f>SUM(B93:G93)</f>
        <v>0</v>
      </c>
      <c r="C94" s="406"/>
      <c r="D94" s="406"/>
      <c r="E94" s="406"/>
      <c r="F94" s="406"/>
      <c r="G94" s="407"/>
    </row>
    <row r="95" spans="1:7" ht="10.5" customHeight="1" x14ac:dyDescent="0.2"/>
    <row r="96" spans="1:7" ht="15" hidden="1" customHeight="1" x14ac:dyDescent="0.2">
      <c r="A96" s="197" t="s">
        <v>97</v>
      </c>
      <c r="B96" s="198">
        <f t="shared" ref="B96:G96" si="19">+IFERROR((B91*B90)/B84,0)</f>
        <v>0</v>
      </c>
      <c r="C96" s="198">
        <f t="shared" si="19"/>
        <v>0</v>
      </c>
      <c r="D96" s="246">
        <f t="shared" si="19"/>
        <v>0</v>
      </c>
      <c r="E96" s="246">
        <f t="shared" si="19"/>
        <v>0</v>
      </c>
      <c r="F96" s="198">
        <f t="shared" si="19"/>
        <v>0</v>
      </c>
      <c r="G96" s="198">
        <f t="shared" si="19"/>
        <v>0</v>
      </c>
    </row>
    <row r="97" spans="1:7" ht="15" hidden="1" customHeight="1" x14ac:dyDescent="0.2">
      <c r="A97" s="199" t="s">
        <v>96</v>
      </c>
      <c r="B97" s="200">
        <f>+IFERROR(B85*#REF!,0)</f>
        <v>0</v>
      </c>
      <c r="C97" s="200">
        <f>+IFERROR(C85*#REF!,0)</f>
        <v>0</v>
      </c>
      <c r="D97" s="200">
        <f>+IFERROR(D85*#REF!,0)</f>
        <v>0</v>
      </c>
      <c r="E97" s="200">
        <f>+IFERROR(E85*#REF!,0)</f>
        <v>0</v>
      </c>
      <c r="F97" s="200">
        <f>+IFERROR(F85*#REF!,0)</f>
        <v>0</v>
      </c>
      <c r="G97" s="200">
        <f>+IFERROR(G85*#REF!,0)</f>
        <v>0</v>
      </c>
    </row>
    <row r="98" spans="1:7" ht="15" hidden="1" customHeight="1" x14ac:dyDescent="0.2">
      <c r="A98" s="203" t="s">
        <v>98</v>
      </c>
      <c r="B98" s="204">
        <f t="shared" ref="B98:G98" si="20">+IFERROR(B93/B96,0)</f>
        <v>0</v>
      </c>
      <c r="C98" s="204">
        <f t="shared" si="20"/>
        <v>0</v>
      </c>
      <c r="D98" s="204">
        <f t="shared" si="20"/>
        <v>0</v>
      </c>
      <c r="E98" s="204">
        <f t="shared" si="20"/>
        <v>0</v>
      </c>
      <c r="F98" s="204">
        <f t="shared" si="20"/>
        <v>0</v>
      </c>
      <c r="G98" s="204">
        <f t="shared" si="20"/>
        <v>0</v>
      </c>
    </row>
    <row r="99" spans="1:7" ht="15" hidden="1" customHeight="1" x14ac:dyDescent="0.2">
      <c r="A99" s="199" t="s">
        <v>99</v>
      </c>
      <c r="B99" s="200">
        <f t="shared" ref="B99:G99" si="21">+IFERROR(B93/B97,0)</f>
        <v>0</v>
      </c>
      <c r="C99" s="200">
        <f t="shared" si="21"/>
        <v>0</v>
      </c>
      <c r="D99" s="200">
        <f t="shared" si="21"/>
        <v>0</v>
      </c>
      <c r="E99" s="200">
        <f t="shared" si="21"/>
        <v>0</v>
      </c>
      <c r="F99" s="200">
        <f t="shared" si="21"/>
        <v>0</v>
      </c>
      <c r="G99" s="200">
        <f t="shared" si="21"/>
        <v>0</v>
      </c>
    </row>
    <row r="100" spans="1:7" ht="15" hidden="1" customHeight="1" x14ac:dyDescent="0.2">
      <c r="A100" s="203" t="s">
        <v>100</v>
      </c>
      <c r="B100" s="204">
        <f t="shared" ref="B100:G100" si="22">+B84*B85*B87</f>
        <v>0</v>
      </c>
      <c r="C100" s="204">
        <f t="shared" si="22"/>
        <v>0</v>
      </c>
      <c r="D100" s="204">
        <f t="shared" si="22"/>
        <v>0</v>
      </c>
      <c r="E100" s="204">
        <f t="shared" si="22"/>
        <v>0</v>
      </c>
      <c r="F100" s="204">
        <f t="shared" si="22"/>
        <v>0</v>
      </c>
      <c r="G100" s="204">
        <f t="shared" si="22"/>
        <v>0</v>
      </c>
    </row>
    <row r="101" spans="1:7" ht="15" hidden="1" customHeight="1" x14ac:dyDescent="0.25">
      <c r="F101" s="178"/>
      <c r="G101" s="178"/>
    </row>
    <row r="102" spans="1:7" ht="15" hidden="1" customHeight="1" x14ac:dyDescent="0.2">
      <c r="A102" s="197" t="s">
        <v>72</v>
      </c>
      <c r="B102" s="198" t="str">
        <f>IFERROR(VLOOKUP(B83,VLOOKUPS!$A$34:$B$80,2,0),"Ander")</f>
        <v>Ander</v>
      </c>
      <c r="C102" s="198" t="str">
        <f>IFERROR(VLOOKUP(C83,VLOOKUPS!$A$34:$B$80,2,0),"Ander")</f>
        <v>Ander</v>
      </c>
      <c r="D102" s="198" t="str">
        <f>IFERROR(VLOOKUP(D83,VLOOKUPS!$A$34:$B$80,2,0),"Ander")</f>
        <v>Ander</v>
      </c>
      <c r="E102" s="198" t="str">
        <f>IFERROR(VLOOKUP(E83,VLOOKUPS!$A$34:$B$80,2,0),"Ander")</f>
        <v>Ander</v>
      </c>
      <c r="F102" s="198" t="str">
        <f>IFERROR(VLOOKUP(F83,VLOOKUPS!$A$34:$B$80,2,0),"Ander")</f>
        <v>Ander</v>
      </c>
      <c r="G102" s="198" t="str">
        <f>IFERROR(VLOOKUP(G83,VLOOKUPS!$A$34:$B$80,2,0),"Ander")</f>
        <v>Ander</v>
      </c>
    </row>
    <row r="103" spans="1:7" ht="15" hidden="1" customHeight="1" x14ac:dyDescent="0.2">
      <c r="A103" s="199" t="s">
        <v>74</v>
      </c>
      <c r="B103" s="200">
        <f t="shared" ref="B103:G103" si="23">IF(B102="Syngenta",B93,0)</f>
        <v>0</v>
      </c>
      <c r="C103" s="200">
        <f t="shared" si="23"/>
        <v>0</v>
      </c>
      <c r="D103" s="200">
        <f t="shared" si="23"/>
        <v>0</v>
      </c>
      <c r="E103" s="200">
        <f t="shared" si="23"/>
        <v>0</v>
      </c>
      <c r="F103" s="200">
        <f t="shared" si="23"/>
        <v>0</v>
      </c>
      <c r="G103" s="200">
        <f t="shared" si="23"/>
        <v>0</v>
      </c>
    </row>
    <row r="104" spans="1:7" ht="15" hidden="1" customHeight="1" x14ac:dyDescent="0.2">
      <c r="A104" s="199" t="s">
        <v>75</v>
      </c>
      <c r="B104" s="200">
        <f t="shared" ref="B104:G104" si="24">IF(B102="Ander",B93,0)</f>
        <v>0</v>
      </c>
      <c r="C104" s="200">
        <f t="shared" si="24"/>
        <v>0</v>
      </c>
      <c r="D104" s="200">
        <f t="shared" si="24"/>
        <v>0</v>
      </c>
      <c r="E104" s="200">
        <f t="shared" si="24"/>
        <v>0</v>
      </c>
      <c r="F104" s="200">
        <f t="shared" si="24"/>
        <v>0</v>
      </c>
      <c r="G104" s="200">
        <f t="shared" si="24"/>
        <v>0</v>
      </c>
    </row>
    <row r="105" spans="1:7" ht="15" hidden="1" customHeight="1" x14ac:dyDescent="0.2">
      <c r="A105" s="159" t="s">
        <v>640</v>
      </c>
      <c r="B105" s="345">
        <f t="shared" ref="B105:G105" si="25">IF(B102="Syngenta",B85,0)</f>
        <v>0</v>
      </c>
      <c r="C105" s="345">
        <f t="shared" si="25"/>
        <v>0</v>
      </c>
      <c r="D105" s="345">
        <f t="shared" si="25"/>
        <v>0</v>
      </c>
      <c r="E105" s="345">
        <f t="shared" si="25"/>
        <v>0</v>
      </c>
      <c r="F105" s="345">
        <f t="shared" si="25"/>
        <v>0</v>
      </c>
      <c r="G105" s="345">
        <f t="shared" si="25"/>
        <v>0</v>
      </c>
    </row>
    <row r="106" spans="1:7" ht="15" hidden="1" customHeight="1" x14ac:dyDescent="0.25">
      <c r="A106" s="321" t="s">
        <v>638</v>
      </c>
      <c r="B106" s="178">
        <f>SUM(B85:G85)</f>
        <v>0</v>
      </c>
      <c r="C106" s="183"/>
      <c r="D106" s="183"/>
      <c r="E106" s="183"/>
      <c r="F106" s="183" t="s">
        <v>641</v>
      </c>
      <c r="G106" s="202">
        <f>SUM(B103:G103)</f>
        <v>0</v>
      </c>
    </row>
    <row r="107" spans="1:7" ht="15" hidden="1" customHeight="1" x14ac:dyDescent="0.25">
      <c r="A107" s="159" t="s">
        <v>645</v>
      </c>
      <c r="B107" s="178">
        <f>SUM(B105:G105)</f>
        <v>0</v>
      </c>
      <c r="C107" s="183"/>
      <c r="D107" s="183"/>
      <c r="E107" s="183"/>
      <c r="F107" s="183" t="s">
        <v>642</v>
      </c>
      <c r="G107" s="202">
        <f>SUM(B104:G104)</f>
        <v>0</v>
      </c>
    </row>
    <row r="108" spans="1:7" ht="15" hidden="1" customHeight="1" x14ac:dyDescent="0.2"/>
    <row r="109" spans="1:7" ht="18" x14ac:dyDescent="0.25">
      <c r="A109" s="432" t="s">
        <v>64</v>
      </c>
      <c r="B109" s="433"/>
      <c r="C109" s="433"/>
      <c r="D109" s="433"/>
      <c r="E109" s="433"/>
      <c r="F109" s="433"/>
      <c r="G109" s="434"/>
    </row>
    <row r="110" spans="1:7" ht="20.25" hidden="1" x14ac:dyDescent="0.3">
      <c r="A110" s="286" t="s">
        <v>140</v>
      </c>
      <c r="B110" s="424" t="s">
        <v>627</v>
      </c>
      <c r="C110" s="425"/>
      <c r="D110" s="425"/>
      <c r="E110" s="425"/>
      <c r="F110" s="427"/>
      <c r="G110" s="428"/>
    </row>
    <row r="111" spans="1:7" ht="14.25" customHeight="1" x14ac:dyDescent="0.2">
      <c r="A111" s="287" t="s">
        <v>1</v>
      </c>
      <c r="B111" s="307" t="s">
        <v>678</v>
      </c>
      <c r="C111" s="307" t="s">
        <v>678</v>
      </c>
      <c r="D111" s="307" t="s">
        <v>678</v>
      </c>
      <c r="E111" s="357" t="s">
        <v>678</v>
      </c>
      <c r="F111" s="367"/>
      <c r="G111" s="367"/>
    </row>
    <row r="112" spans="1:7" x14ac:dyDescent="0.2">
      <c r="A112" s="189" t="s">
        <v>794</v>
      </c>
      <c r="B112" s="243"/>
      <c r="C112" s="372"/>
      <c r="D112" s="243"/>
      <c r="E112" s="372"/>
      <c r="F112" s="375"/>
      <c r="G112" s="376"/>
    </row>
    <row r="113" spans="1:8" x14ac:dyDescent="0.2">
      <c r="A113" s="189" t="s">
        <v>791</v>
      </c>
      <c r="B113" s="213"/>
      <c r="C113" s="229"/>
      <c r="D113" s="213"/>
      <c r="E113" s="229"/>
      <c r="F113" s="364"/>
      <c r="G113" s="368"/>
    </row>
    <row r="114" spans="1:8" x14ac:dyDescent="0.2">
      <c r="A114" s="192" t="s">
        <v>89</v>
      </c>
      <c r="B114" s="214">
        <f t="shared" ref="B114:G114" si="26">B112*B113</f>
        <v>0</v>
      </c>
      <c r="C114" s="230">
        <f t="shared" si="26"/>
        <v>0</v>
      </c>
      <c r="D114" s="214">
        <f t="shared" si="26"/>
        <v>0</v>
      </c>
      <c r="E114" s="230">
        <f t="shared" si="26"/>
        <v>0</v>
      </c>
      <c r="F114" s="214">
        <f t="shared" si="26"/>
        <v>0</v>
      </c>
      <c r="G114" s="230">
        <f t="shared" si="26"/>
        <v>0</v>
      </c>
      <c r="H114" s="238"/>
    </row>
    <row r="115" spans="1:8" x14ac:dyDescent="0.2">
      <c r="A115" s="189" t="s">
        <v>61</v>
      </c>
      <c r="B115" s="215"/>
      <c r="C115" s="231"/>
      <c r="D115" s="215"/>
      <c r="E115" s="231"/>
      <c r="F115" s="366"/>
      <c r="G115" s="369"/>
    </row>
    <row r="116" spans="1:8" x14ac:dyDescent="0.2">
      <c r="A116" s="192" t="s">
        <v>90</v>
      </c>
      <c r="B116" s="219">
        <f t="shared" ref="B116:G116" si="27">IFERROR((B114*B115)/B113*(B113/$D$14),0)</f>
        <v>0</v>
      </c>
      <c r="C116" s="228">
        <f t="shared" si="27"/>
        <v>0</v>
      </c>
      <c r="D116" s="228">
        <f t="shared" si="27"/>
        <v>0</v>
      </c>
      <c r="E116" s="228">
        <f t="shared" si="27"/>
        <v>0</v>
      </c>
      <c r="F116" s="228">
        <f t="shared" si="27"/>
        <v>0</v>
      </c>
      <c r="G116" s="228">
        <f t="shared" si="27"/>
        <v>0</v>
      </c>
    </row>
    <row r="117" spans="1:8" x14ac:dyDescent="0.2">
      <c r="A117" s="195" t="s">
        <v>60</v>
      </c>
      <c r="B117" s="408">
        <f>SUM(B116:G116)</f>
        <v>0</v>
      </c>
      <c r="C117" s="403"/>
      <c r="D117" s="403"/>
      <c r="E117" s="403"/>
      <c r="F117" s="403"/>
      <c r="G117" s="404"/>
    </row>
    <row r="118" spans="1:8" x14ac:dyDescent="0.2">
      <c r="A118" s="189" t="s">
        <v>784</v>
      </c>
      <c r="B118" s="212"/>
      <c r="C118" s="190"/>
      <c r="D118" s="190"/>
      <c r="E118" s="190"/>
      <c r="F118" s="370"/>
      <c r="G118" s="370"/>
    </row>
    <row r="119" spans="1:8" x14ac:dyDescent="0.2">
      <c r="A119" s="192" t="s">
        <v>56</v>
      </c>
      <c r="B119" s="214">
        <f t="shared" ref="B119:G119" si="28">+IFERROR(ROUNDUP(B114/B118,0),0)</f>
        <v>0</v>
      </c>
      <c r="C119" s="214">
        <f t="shared" si="28"/>
        <v>0</v>
      </c>
      <c r="D119" s="214">
        <f t="shared" si="28"/>
        <v>0</v>
      </c>
      <c r="E119" s="214">
        <f t="shared" si="28"/>
        <v>0</v>
      </c>
      <c r="F119" s="214">
        <f t="shared" si="28"/>
        <v>0</v>
      </c>
      <c r="G119" s="211">
        <f t="shared" si="28"/>
        <v>0</v>
      </c>
    </row>
    <row r="120" spans="1:8" x14ac:dyDescent="0.2">
      <c r="A120" s="192" t="s">
        <v>57</v>
      </c>
      <c r="B120" s="241">
        <f t="shared" ref="B120:G120" si="29">+B115*B118</f>
        <v>0</v>
      </c>
      <c r="C120" s="241">
        <f t="shared" si="29"/>
        <v>0</v>
      </c>
      <c r="D120" s="241">
        <f t="shared" si="29"/>
        <v>0</v>
      </c>
      <c r="E120" s="241">
        <f t="shared" si="29"/>
        <v>0</v>
      </c>
      <c r="F120" s="241">
        <f t="shared" si="29"/>
        <v>0</v>
      </c>
      <c r="G120" s="241">
        <f t="shared" si="29"/>
        <v>0</v>
      </c>
    </row>
    <row r="121" spans="1:8" x14ac:dyDescent="0.2">
      <c r="A121" s="192" t="s">
        <v>58</v>
      </c>
      <c r="B121" s="242">
        <f t="shared" ref="B121:G121" si="30">+B119*B120</f>
        <v>0</v>
      </c>
      <c r="C121" s="242">
        <f t="shared" si="30"/>
        <v>0</v>
      </c>
      <c r="D121" s="242">
        <f t="shared" si="30"/>
        <v>0</v>
      </c>
      <c r="E121" s="242">
        <f t="shared" si="30"/>
        <v>0</v>
      </c>
      <c r="F121" s="242">
        <f t="shared" si="30"/>
        <v>0</v>
      </c>
      <c r="G121" s="242">
        <f t="shared" si="30"/>
        <v>0</v>
      </c>
    </row>
    <row r="122" spans="1:8" ht="15" x14ac:dyDescent="0.25">
      <c r="A122" s="196" t="s">
        <v>0</v>
      </c>
      <c r="B122" s="406">
        <f>SUM(B121:G121)</f>
        <v>0</v>
      </c>
      <c r="C122" s="406"/>
      <c r="D122" s="406"/>
      <c r="E122" s="406"/>
      <c r="F122" s="406"/>
      <c r="G122" s="407"/>
    </row>
    <row r="123" spans="1:8" ht="10.5" customHeight="1" x14ac:dyDescent="0.2"/>
    <row r="124" spans="1:8" hidden="1" x14ac:dyDescent="0.2">
      <c r="A124" s="197" t="s">
        <v>97</v>
      </c>
      <c r="B124" s="198">
        <f t="shared" ref="B124:G124" si="31">+IFERROR((B119*B118)/B112,0)</f>
        <v>0</v>
      </c>
      <c r="C124" s="198">
        <f t="shared" si="31"/>
        <v>0</v>
      </c>
      <c r="D124" s="198">
        <f t="shared" si="31"/>
        <v>0</v>
      </c>
      <c r="E124" s="198">
        <f t="shared" si="31"/>
        <v>0</v>
      </c>
      <c r="F124" s="198">
        <f t="shared" si="31"/>
        <v>0</v>
      </c>
      <c r="G124" s="198">
        <f t="shared" si="31"/>
        <v>0</v>
      </c>
    </row>
    <row r="125" spans="1:8" hidden="1" x14ac:dyDescent="0.2">
      <c r="A125" s="199" t="s">
        <v>96</v>
      </c>
      <c r="B125" s="200">
        <f>+IFERROR(B113*#REF!,0)</f>
        <v>0</v>
      </c>
      <c r="C125" s="200">
        <f>+IFERROR(C113*#REF!,0)</f>
        <v>0</v>
      </c>
      <c r="D125" s="200">
        <f>+IFERROR(D113*#REF!,0)</f>
        <v>0</v>
      </c>
      <c r="E125" s="200">
        <f>+IFERROR(E113*#REF!,0)</f>
        <v>0</v>
      </c>
      <c r="F125" s="200">
        <f>+IFERROR(F113*#REF!,0)</f>
        <v>0</v>
      </c>
      <c r="G125" s="200">
        <f>+IFERROR(G113*#REF!,0)</f>
        <v>0</v>
      </c>
    </row>
    <row r="126" spans="1:8" hidden="1" x14ac:dyDescent="0.2">
      <c r="A126" s="203" t="s">
        <v>98</v>
      </c>
      <c r="B126" s="204">
        <f t="shared" ref="B126:G126" si="32">+IFERROR(B121/B124,0)</f>
        <v>0</v>
      </c>
      <c r="C126" s="204">
        <f t="shared" si="32"/>
        <v>0</v>
      </c>
      <c r="D126" s="204">
        <f t="shared" si="32"/>
        <v>0</v>
      </c>
      <c r="E126" s="204">
        <f t="shared" si="32"/>
        <v>0</v>
      </c>
      <c r="F126" s="204">
        <f t="shared" si="32"/>
        <v>0</v>
      </c>
      <c r="G126" s="204">
        <f t="shared" si="32"/>
        <v>0</v>
      </c>
    </row>
    <row r="127" spans="1:8" hidden="1" x14ac:dyDescent="0.2">
      <c r="A127" s="199" t="s">
        <v>99</v>
      </c>
      <c r="B127" s="200">
        <f t="shared" ref="B127:G127" si="33">+IFERROR(B121/B125,0)</f>
        <v>0</v>
      </c>
      <c r="C127" s="200">
        <f t="shared" si="33"/>
        <v>0</v>
      </c>
      <c r="D127" s="200">
        <f t="shared" si="33"/>
        <v>0</v>
      </c>
      <c r="E127" s="200">
        <f t="shared" si="33"/>
        <v>0</v>
      </c>
      <c r="F127" s="200">
        <f t="shared" si="33"/>
        <v>0</v>
      </c>
      <c r="G127" s="200">
        <f t="shared" si="33"/>
        <v>0</v>
      </c>
    </row>
    <row r="128" spans="1:8" hidden="1" x14ac:dyDescent="0.2">
      <c r="A128" s="203" t="s">
        <v>100</v>
      </c>
      <c r="B128" s="204">
        <f t="shared" ref="B128:G128" si="34">+B112*B113*B115</f>
        <v>0</v>
      </c>
      <c r="C128" s="204">
        <f t="shared" si="34"/>
        <v>0</v>
      </c>
      <c r="D128" s="204">
        <f t="shared" si="34"/>
        <v>0</v>
      </c>
      <c r="E128" s="204">
        <f t="shared" si="34"/>
        <v>0</v>
      </c>
      <c r="F128" s="204">
        <f t="shared" si="34"/>
        <v>0</v>
      </c>
      <c r="G128" s="204">
        <f t="shared" si="34"/>
        <v>0</v>
      </c>
    </row>
    <row r="129" spans="1:8" ht="15" hidden="1" x14ac:dyDescent="0.25">
      <c r="F129" s="178"/>
      <c r="G129" s="178"/>
    </row>
    <row r="130" spans="1:8" hidden="1" x14ac:dyDescent="0.2">
      <c r="A130" s="197" t="s">
        <v>72</v>
      </c>
      <c r="B130" s="198" t="str">
        <f>IFERROR(VLOOKUP(B111,VLOOKUPS!$A$34:$B$80,2,0),"Ander")</f>
        <v>Ander</v>
      </c>
      <c r="C130" s="198" t="str">
        <f>IFERROR(VLOOKUP(C111,VLOOKUPS!$A$34:$B$80,2,0),"Ander")</f>
        <v>Ander</v>
      </c>
      <c r="D130" s="198" t="str">
        <f>IFERROR(VLOOKUP(D111,VLOOKUPS!$A$34:$B$80,2,0),"Ander")</f>
        <v>Ander</v>
      </c>
      <c r="E130" s="198" t="str">
        <f>IFERROR(VLOOKUP(E111,VLOOKUPS!$A$34:$B$80,2,0),"Ander")</f>
        <v>Ander</v>
      </c>
      <c r="F130" s="198" t="str">
        <f>IFERROR(VLOOKUP(F111,VLOOKUPS!$A$34:$B$80,2,0),"Ander")</f>
        <v>Ander</v>
      </c>
      <c r="G130" s="198" t="str">
        <f>IFERROR(VLOOKUP(G111,VLOOKUPS!$A$34:$B$80,2,0),"Ander")</f>
        <v>Ander</v>
      </c>
    </row>
    <row r="131" spans="1:8" hidden="1" x14ac:dyDescent="0.2">
      <c r="A131" s="199" t="s">
        <v>74</v>
      </c>
      <c r="B131" s="200">
        <f t="shared" ref="B131:G131" si="35">IF(B130="Syngenta",B121,0)</f>
        <v>0</v>
      </c>
      <c r="C131" s="200">
        <f t="shared" si="35"/>
        <v>0</v>
      </c>
      <c r="D131" s="200">
        <f t="shared" si="35"/>
        <v>0</v>
      </c>
      <c r="E131" s="200">
        <f t="shared" si="35"/>
        <v>0</v>
      </c>
      <c r="F131" s="200">
        <f t="shared" si="35"/>
        <v>0</v>
      </c>
      <c r="G131" s="200">
        <f t="shared" si="35"/>
        <v>0</v>
      </c>
    </row>
    <row r="132" spans="1:8" hidden="1" x14ac:dyDescent="0.2">
      <c r="A132" s="199" t="s">
        <v>75</v>
      </c>
      <c r="B132" s="200">
        <f t="shared" ref="B132:G132" si="36">IF(B130="Ander",B121,0)</f>
        <v>0</v>
      </c>
      <c r="C132" s="200">
        <f t="shared" si="36"/>
        <v>0</v>
      </c>
      <c r="D132" s="200">
        <f t="shared" si="36"/>
        <v>0</v>
      </c>
      <c r="E132" s="200">
        <f t="shared" si="36"/>
        <v>0</v>
      </c>
      <c r="F132" s="200">
        <f t="shared" si="36"/>
        <v>0</v>
      </c>
      <c r="G132" s="200">
        <f t="shared" si="36"/>
        <v>0</v>
      </c>
    </row>
    <row r="133" spans="1:8" hidden="1" x14ac:dyDescent="0.2">
      <c r="A133" s="159" t="s">
        <v>640</v>
      </c>
      <c r="B133" s="345">
        <f t="shared" ref="B133:G133" si="37">IF(B130="Syngenta",B113,0)</f>
        <v>0</v>
      </c>
      <c r="C133" s="345">
        <f t="shared" si="37"/>
        <v>0</v>
      </c>
      <c r="D133" s="345">
        <f t="shared" si="37"/>
        <v>0</v>
      </c>
      <c r="E133" s="345">
        <f t="shared" si="37"/>
        <v>0</v>
      </c>
      <c r="F133" s="345">
        <f t="shared" si="37"/>
        <v>0</v>
      </c>
      <c r="G133" s="345">
        <f t="shared" si="37"/>
        <v>0</v>
      </c>
    </row>
    <row r="134" spans="1:8" ht="15" hidden="1" x14ac:dyDescent="0.25">
      <c r="A134" s="321" t="s">
        <v>638</v>
      </c>
      <c r="B134" s="178">
        <f>SUM(B113:G113)</f>
        <v>0</v>
      </c>
      <c r="C134" s="200"/>
      <c r="D134" s="200"/>
      <c r="E134" s="200"/>
      <c r="F134" s="183" t="s">
        <v>641</v>
      </c>
      <c r="G134" s="202">
        <f>SUM(B131:G131)</f>
        <v>0</v>
      </c>
    </row>
    <row r="135" spans="1:8" ht="15" hidden="1" x14ac:dyDescent="0.25">
      <c r="A135" s="159" t="s">
        <v>645</v>
      </c>
      <c r="B135" s="178">
        <f>SUM(B133:G133)</f>
        <v>0</v>
      </c>
      <c r="C135" s="200"/>
      <c r="D135" s="200"/>
      <c r="E135" s="200"/>
      <c r="F135" s="183" t="s">
        <v>642</v>
      </c>
      <c r="G135" s="202">
        <f>SUM(B132:G132)</f>
        <v>0</v>
      </c>
    </row>
    <row r="136" spans="1:8" hidden="1" x14ac:dyDescent="0.2"/>
    <row r="137" spans="1:8" ht="18" x14ac:dyDescent="0.25">
      <c r="A137" s="432" t="s">
        <v>790</v>
      </c>
      <c r="B137" s="433"/>
      <c r="C137" s="433"/>
      <c r="D137" s="433"/>
      <c r="E137" s="433"/>
      <c r="F137" s="433"/>
      <c r="G137" s="434"/>
    </row>
    <row r="138" spans="1:8" ht="20.25" hidden="1" x14ac:dyDescent="0.3">
      <c r="A138" s="286" t="s">
        <v>140</v>
      </c>
      <c r="B138" s="424" t="s">
        <v>632</v>
      </c>
      <c r="C138" s="425"/>
      <c r="D138" s="425"/>
      <c r="E138" s="425"/>
      <c r="F138" s="425"/>
      <c r="G138" s="426"/>
    </row>
    <row r="139" spans="1:8" ht="14.25" customHeight="1" x14ac:dyDescent="0.2">
      <c r="A139" s="287" t="s">
        <v>1</v>
      </c>
      <c r="B139" s="306"/>
      <c r="C139" s="306"/>
      <c r="D139" s="306"/>
      <c r="E139" s="306"/>
      <c r="F139" s="306"/>
      <c r="G139" s="306"/>
    </row>
    <row r="140" spans="1:8" x14ac:dyDescent="0.2">
      <c r="A140" s="189" t="s">
        <v>794</v>
      </c>
      <c r="B140" s="243"/>
      <c r="C140" s="243"/>
      <c r="D140" s="243"/>
      <c r="E140" s="243"/>
      <c r="F140" s="243"/>
      <c r="G140" s="244"/>
    </row>
    <row r="141" spans="1:8" x14ac:dyDescent="0.2">
      <c r="A141" s="189" t="s">
        <v>791</v>
      </c>
      <c r="B141" s="213"/>
      <c r="C141" s="213"/>
      <c r="D141" s="213"/>
      <c r="E141" s="213"/>
      <c r="F141" s="213"/>
      <c r="G141" s="217"/>
    </row>
    <row r="142" spans="1:8" x14ac:dyDescent="0.2">
      <c r="A142" s="192" t="s">
        <v>89</v>
      </c>
      <c r="B142" s="214">
        <f t="shared" ref="B142:G142" si="38">B140*B141</f>
        <v>0</v>
      </c>
      <c r="C142" s="214">
        <f t="shared" si="38"/>
        <v>0</v>
      </c>
      <c r="D142" s="214">
        <f t="shared" si="38"/>
        <v>0</v>
      </c>
      <c r="E142" s="214">
        <f t="shared" si="38"/>
        <v>0</v>
      </c>
      <c r="F142" s="214">
        <f t="shared" si="38"/>
        <v>0</v>
      </c>
      <c r="G142" s="230">
        <f t="shared" si="38"/>
        <v>0</v>
      </c>
      <c r="H142" s="238"/>
    </row>
    <row r="143" spans="1:8" x14ac:dyDescent="0.2">
      <c r="A143" s="189" t="s">
        <v>61</v>
      </c>
      <c r="B143" s="215"/>
      <c r="C143" s="215"/>
      <c r="D143" s="215"/>
      <c r="E143" s="215"/>
      <c r="F143" s="215"/>
      <c r="G143" s="218"/>
    </row>
    <row r="144" spans="1:8" x14ac:dyDescent="0.2">
      <c r="A144" s="192" t="s">
        <v>90</v>
      </c>
      <c r="B144" s="219">
        <f t="shared" ref="B144:G144" si="39">IFERROR((B142*B143)/B141*(B141/$D$14),0)</f>
        <v>0</v>
      </c>
      <c r="C144" s="228">
        <f t="shared" si="39"/>
        <v>0</v>
      </c>
      <c r="D144" s="228">
        <f t="shared" si="39"/>
        <v>0</v>
      </c>
      <c r="E144" s="228">
        <f t="shared" si="39"/>
        <v>0</v>
      </c>
      <c r="F144" s="228">
        <f t="shared" si="39"/>
        <v>0</v>
      </c>
      <c r="G144" s="235">
        <f t="shared" si="39"/>
        <v>0</v>
      </c>
    </row>
    <row r="145" spans="1:7" x14ac:dyDescent="0.2">
      <c r="A145" s="195" t="s">
        <v>60</v>
      </c>
      <c r="B145" s="408">
        <f>SUM(B144:G144)</f>
        <v>0</v>
      </c>
      <c r="C145" s="403"/>
      <c r="D145" s="403"/>
      <c r="E145" s="403"/>
      <c r="F145" s="403"/>
      <c r="G145" s="404"/>
    </row>
    <row r="146" spans="1:7" x14ac:dyDescent="0.2">
      <c r="A146" s="189" t="s">
        <v>784</v>
      </c>
      <c r="B146" s="222"/>
      <c r="C146" s="222"/>
      <c r="D146" s="222"/>
      <c r="E146" s="222"/>
      <c r="F146" s="222"/>
      <c r="G146" s="222"/>
    </row>
    <row r="147" spans="1:7" x14ac:dyDescent="0.2">
      <c r="A147" s="192" t="s">
        <v>56</v>
      </c>
      <c r="B147" s="214">
        <f t="shared" ref="B147:G147" si="40">+IFERROR(ROUNDUP(B142/B146,0),0)</f>
        <v>0</v>
      </c>
      <c r="C147" s="214">
        <f t="shared" si="40"/>
        <v>0</v>
      </c>
      <c r="D147" s="214">
        <f t="shared" si="40"/>
        <v>0</v>
      </c>
      <c r="E147" s="214">
        <f t="shared" si="40"/>
        <v>0</v>
      </c>
      <c r="F147" s="214">
        <f t="shared" si="40"/>
        <v>0</v>
      </c>
      <c r="G147" s="211">
        <f t="shared" si="40"/>
        <v>0</v>
      </c>
    </row>
    <row r="148" spans="1:7" x14ac:dyDescent="0.2">
      <c r="A148" s="192" t="s">
        <v>57</v>
      </c>
      <c r="B148" s="241">
        <f t="shared" ref="B148:G148" si="41">+B143*B146</f>
        <v>0</v>
      </c>
      <c r="C148" s="241">
        <f t="shared" si="41"/>
        <v>0</v>
      </c>
      <c r="D148" s="241">
        <f t="shared" si="41"/>
        <v>0</v>
      </c>
      <c r="E148" s="241">
        <f t="shared" si="41"/>
        <v>0</v>
      </c>
      <c r="F148" s="241">
        <f t="shared" si="41"/>
        <v>0</v>
      </c>
      <c r="G148" s="241">
        <f t="shared" si="41"/>
        <v>0</v>
      </c>
    </row>
    <row r="149" spans="1:7" x14ac:dyDescent="0.2">
      <c r="A149" s="192" t="s">
        <v>58</v>
      </c>
      <c r="B149" s="242">
        <f t="shared" ref="B149:G149" si="42">+B147*B148</f>
        <v>0</v>
      </c>
      <c r="C149" s="242">
        <f t="shared" si="42"/>
        <v>0</v>
      </c>
      <c r="D149" s="242">
        <f t="shared" si="42"/>
        <v>0</v>
      </c>
      <c r="E149" s="242">
        <f t="shared" si="42"/>
        <v>0</v>
      </c>
      <c r="F149" s="242">
        <f t="shared" si="42"/>
        <v>0</v>
      </c>
      <c r="G149" s="242">
        <f t="shared" si="42"/>
        <v>0</v>
      </c>
    </row>
    <row r="150" spans="1:7" ht="15" x14ac:dyDescent="0.25">
      <c r="A150" s="196" t="s">
        <v>0</v>
      </c>
      <c r="B150" s="405">
        <f>SUM(B149:G149)</f>
        <v>0</v>
      </c>
      <c r="C150" s="406"/>
      <c r="D150" s="406"/>
      <c r="E150" s="406"/>
      <c r="F150" s="406"/>
      <c r="G150" s="407"/>
    </row>
    <row r="151" spans="1:7" ht="11.25" customHeight="1" x14ac:dyDescent="0.2"/>
    <row r="152" spans="1:7" hidden="1" x14ac:dyDescent="0.2">
      <c r="A152" s="197" t="s">
        <v>97</v>
      </c>
      <c r="B152" s="198">
        <f t="shared" ref="B152:G152" si="43">+IFERROR((B147*B146)/B140,0)</f>
        <v>0</v>
      </c>
      <c r="C152" s="198">
        <f t="shared" si="43"/>
        <v>0</v>
      </c>
      <c r="D152" s="198">
        <f t="shared" si="43"/>
        <v>0</v>
      </c>
      <c r="E152" s="198">
        <f t="shared" si="43"/>
        <v>0</v>
      </c>
      <c r="F152" s="198">
        <f t="shared" si="43"/>
        <v>0</v>
      </c>
      <c r="G152" s="198">
        <f t="shared" si="43"/>
        <v>0</v>
      </c>
    </row>
    <row r="153" spans="1:7" hidden="1" x14ac:dyDescent="0.2">
      <c r="A153" s="199" t="s">
        <v>96</v>
      </c>
      <c r="B153" s="200">
        <f>+IFERROR(B141*#REF!,0)</f>
        <v>0</v>
      </c>
      <c r="C153" s="200">
        <f>+IFERROR(C141*#REF!,0)</f>
        <v>0</v>
      </c>
      <c r="D153" s="200">
        <f>+IFERROR(D141*#REF!,0)</f>
        <v>0</v>
      </c>
      <c r="E153" s="200">
        <f>+IFERROR(E141*#REF!,0)</f>
        <v>0</v>
      </c>
      <c r="F153" s="200">
        <f>+IFERROR(F141*#REF!,0)</f>
        <v>0</v>
      </c>
      <c r="G153" s="200">
        <f>+IFERROR(G141*#REF!,0)</f>
        <v>0</v>
      </c>
    </row>
    <row r="154" spans="1:7" hidden="1" x14ac:dyDescent="0.2">
      <c r="A154" s="203" t="s">
        <v>98</v>
      </c>
      <c r="B154" s="204">
        <f t="shared" ref="B154:G154" si="44">+IFERROR(B149/B152,0)</f>
        <v>0</v>
      </c>
      <c r="C154" s="204">
        <f t="shared" si="44"/>
        <v>0</v>
      </c>
      <c r="D154" s="204">
        <f t="shared" si="44"/>
        <v>0</v>
      </c>
      <c r="E154" s="204">
        <f t="shared" si="44"/>
        <v>0</v>
      </c>
      <c r="F154" s="204">
        <f t="shared" si="44"/>
        <v>0</v>
      </c>
      <c r="G154" s="204">
        <f t="shared" si="44"/>
        <v>0</v>
      </c>
    </row>
    <row r="155" spans="1:7" hidden="1" x14ac:dyDescent="0.2">
      <c r="A155" s="199" t="s">
        <v>99</v>
      </c>
      <c r="B155" s="200">
        <f t="shared" ref="B155:G155" si="45">+IFERROR(B149/B153,0)</f>
        <v>0</v>
      </c>
      <c r="C155" s="200">
        <f t="shared" si="45"/>
        <v>0</v>
      </c>
      <c r="D155" s="200">
        <f t="shared" si="45"/>
        <v>0</v>
      </c>
      <c r="E155" s="200">
        <f t="shared" si="45"/>
        <v>0</v>
      </c>
      <c r="F155" s="200">
        <f t="shared" si="45"/>
        <v>0</v>
      </c>
      <c r="G155" s="200">
        <f t="shared" si="45"/>
        <v>0</v>
      </c>
    </row>
    <row r="156" spans="1:7" hidden="1" x14ac:dyDescent="0.2">
      <c r="A156" s="203" t="s">
        <v>100</v>
      </c>
      <c r="B156" s="204">
        <f t="shared" ref="B156:G156" si="46">+B140*B141*B143</f>
        <v>0</v>
      </c>
      <c r="C156" s="204">
        <f t="shared" si="46"/>
        <v>0</v>
      </c>
      <c r="D156" s="204">
        <f t="shared" si="46"/>
        <v>0</v>
      </c>
      <c r="E156" s="204">
        <f t="shared" si="46"/>
        <v>0</v>
      </c>
      <c r="F156" s="204">
        <f t="shared" si="46"/>
        <v>0</v>
      </c>
      <c r="G156" s="204">
        <f t="shared" si="46"/>
        <v>0</v>
      </c>
    </row>
    <row r="157" spans="1:7" ht="15" hidden="1" x14ac:dyDescent="0.25">
      <c r="F157" s="178"/>
      <c r="G157" s="178"/>
    </row>
    <row r="158" spans="1:7" hidden="1" x14ac:dyDescent="0.2">
      <c r="A158" s="197" t="s">
        <v>72</v>
      </c>
      <c r="B158" s="198" t="str">
        <f>IFERROR(VLOOKUP(B139,VLOOKUPS!$A$34:$B$80,2,0),"Ander")</f>
        <v>Ander</v>
      </c>
      <c r="C158" s="198" t="str">
        <f>IFERROR(VLOOKUP(C139,VLOOKUPS!$A$34:$B$80,2,0),"Ander")</f>
        <v>Ander</v>
      </c>
      <c r="D158" s="198" t="str">
        <f>IFERROR(VLOOKUP(D139,VLOOKUPS!$A$34:$B$80,2,0),"Ander")</f>
        <v>Ander</v>
      </c>
      <c r="E158" s="198" t="str">
        <f>IFERROR(VLOOKUP(E139,VLOOKUPS!$A$34:$B$80,2,0),"Ander")</f>
        <v>Ander</v>
      </c>
      <c r="F158" s="198" t="str">
        <f>IFERROR(VLOOKUP(F139,VLOOKUPS!$A$34:$B$80,2,0),"Ander")</f>
        <v>Ander</v>
      </c>
      <c r="G158" s="198" t="str">
        <f>IFERROR(VLOOKUP(G139,VLOOKUPS!$A$34:$B$80,2,0),"Ander")</f>
        <v>Ander</v>
      </c>
    </row>
    <row r="159" spans="1:7" hidden="1" x14ac:dyDescent="0.2">
      <c r="A159" s="199" t="s">
        <v>74</v>
      </c>
      <c r="B159" s="200">
        <f t="shared" ref="B159:G159" si="47">IF(B158="Syngenta",B149,0)</f>
        <v>0</v>
      </c>
      <c r="C159" s="200">
        <f t="shared" si="47"/>
        <v>0</v>
      </c>
      <c r="D159" s="200">
        <f t="shared" si="47"/>
        <v>0</v>
      </c>
      <c r="E159" s="200">
        <f t="shared" si="47"/>
        <v>0</v>
      </c>
      <c r="F159" s="200">
        <f t="shared" si="47"/>
        <v>0</v>
      </c>
      <c r="G159" s="200">
        <f t="shared" si="47"/>
        <v>0</v>
      </c>
    </row>
    <row r="160" spans="1:7" hidden="1" x14ac:dyDescent="0.2">
      <c r="A160" s="199" t="s">
        <v>75</v>
      </c>
      <c r="B160" s="200">
        <f t="shared" ref="B160:G160" si="48">IF(B158="Ander",B149,0)</f>
        <v>0</v>
      </c>
      <c r="C160" s="200">
        <f t="shared" si="48"/>
        <v>0</v>
      </c>
      <c r="D160" s="200">
        <f t="shared" si="48"/>
        <v>0</v>
      </c>
      <c r="E160" s="200">
        <f t="shared" si="48"/>
        <v>0</v>
      </c>
      <c r="F160" s="200">
        <f t="shared" si="48"/>
        <v>0</v>
      </c>
      <c r="G160" s="200">
        <f t="shared" si="48"/>
        <v>0</v>
      </c>
    </row>
    <row r="161" spans="1:7" hidden="1" x14ac:dyDescent="0.2">
      <c r="A161" s="159" t="s">
        <v>640</v>
      </c>
      <c r="B161" s="345">
        <f t="shared" ref="B161:G161" si="49">IF(B158="Syngenta",B141,0)</f>
        <v>0</v>
      </c>
      <c r="C161" s="345">
        <f t="shared" si="49"/>
        <v>0</v>
      </c>
      <c r="D161" s="345">
        <f t="shared" si="49"/>
        <v>0</v>
      </c>
      <c r="E161" s="345">
        <f t="shared" si="49"/>
        <v>0</v>
      </c>
      <c r="F161" s="345">
        <f t="shared" si="49"/>
        <v>0</v>
      </c>
      <c r="G161" s="345">
        <f t="shared" si="49"/>
        <v>0</v>
      </c>
    </row>
    <row r="162" spans="1:7" ht="15" hidden="1" x14ac:dyDescent="0.25">
      <c r="A162" s="321" t="s">
        <v>638</v>
      </c>
      <c r="B162" s="178">
        <f>SUM(B141:G141)</f>
        <v>0</v>
      </c>
      <c r="C162" s="200"/>
      <c r="D162" s="200"/>
      <c r="E162" s="200"/>
      <c r="F162" s="183" t="s">
        <v>641</v>
      </c>
      <c r="G162" s="202">
        <f>SUM(B159:G159)</f>
        <v>0</v>
      </c>
    </row>
    <row r="163" spans="1:7" ht="15" hidden="1" x14ac:dyDescent="0.25">
      <c r="A163" s="159" t="s">
        <v>645</v>
      </c>
      <c r="B163" s="178">
        <f>SUM(B161:G161)</f>
        <v>0</v>
      </c>
      <c r="C163" s="200"/>
      <c r="D163" s="200"/>
      <c r="E163" s="200"/>
      <c r="F163" s="183" t="s">
        <v>642</v>
      </c>
      <c r="G163" s="202">
        <f>SUM(B160:G160)</f>
        <v>0</v>
      </c>
    </row>
    <row r="164" spans="1:7" hidden="1" x14ac:dyDescent="0.2"/>
    <row r="165" spans="1:7" ht="15.75" hidden="1" x14ac:dyDescent="0.25">
      <c r="A165" s="314" t="s">
        <v>628</v>
      </c>
      <c r="B165" s="429">
        <f>G162+G134+G106+G78+G50</f>
        <v>0</v>
      </c>
      <c r="C165" s="430"/>
      <c r="D165" s="430"/>
      <c r="E165" s="430"/>
      <c r="F165" s="430"/>
      <c r="G165" s="431"/>
    </row>
    <row r="166" spans="1:7" ht="15" hidden="1" x14ac:dyDescent="0.25">
      <c r="A166" s="166" t="s">
        <v>644</v>
      </c>
      <c r="B166" s="178">
        <f>B163+B135+B107+B79</f>
        <v>0</v>
      </c>
      <c r="C166" s="345" t="s">
        <v>646</v>
      </c>
    </row>
    <row r="167" spans="1:7" ht="15" hidden="1" x14ac:dyDescent="0.25">
      <c r="A167" s="166" t="s">
        <v>643</v>
      </c>
      <c r="B167" s="178">
        <f>+B162+B134+B106+B78</f>
        <v>0</v>
      </c>
      <c r="C167" s="345" t="s">
        <v>646</v>
      </c>
      <c r="D167" s="188">
        <f>+D139</f>
        <v>0</v>
      </c>
      <c r="E167" s="188">
        <f>+E139</f>
        <v>0</v>
      </c>
      <c r="F167" s="188">
        <f>+F139</f>
        <v>0</v>
      </c>
      <c r="G167" s="188">
        <f>+G139</f>
        <v>0</v>
      </c>
    </row>
    <row r="168" spans="1:7" hidden="1" x14ac:dyDescent="0.2"/>
    <row r="169" spans="1:7" hidden="1" x14ac:dyDescent="0.2"/>
    <row r="170" spans="1:7" hidden="1" x14ac:dyDescent="0.2"/>
    <row r="171" spans="1:7" ht="11.25" hidden="1" customHeight="1" x14ac:dyDescent="0.2"/>
    <row r="172" spans="1:7" ht="6.75" customHeight="1" x14ac:dyDescent="0.2">
      <c r="A172" s="180"/>
      <c r="B172" s="205"/>
      <c r="C172" s="205"/>
      <c r="D172" s="205"/>
      <c r="E172" s="205"/>
      <c r="F172" s="205"/>
      <c r="G172" s="205"/>
    </row>
  </sheetData>
  <mergeCells count="25">
    <mergeCell ref="B38:G38"/>
    <mergeCell ref="A20:G20"/>
    <mergeCell ref="C23:D23"/>
    <mergeCell ref="C24:D24"/>
    <mergeCell ref="B26:G26"/>
    <mergeCell ref="C33:G33"/>
    <mergeCell ref="B110:G110"/>
    <mergeCell ref="A53:G53"/>
    <mergeCell ref="A54:A55"/>
    <mergeCell ref="B54:E54"/>
    <mergeCell ref="F54:G54"/>
    <mergeCell ref="B61:G61"/>
    <mergeCell ref="B66:G66"/>
    <mergeCell ref="A81:G81"/>
    <mergeCell ref="B82:G82"/>
    <mergeCell ref="B89:G89"/>
    <mergeCell ref="B94:G94"/>
    <mergeCell ref="A109:G109"/>
    <mergeCell ref="B165:G165"/>
    <mergeCell ref="B117:G117"/>
    <mergeCell ref="B122:G122"/>
    <mergeCell ref="A137:G137"/>
    <mergeCell ref="B138:G138"/>
    <mergeCell ref="B145:G145"/>
    <mergeCell ref="B150:G150"/>
  </mergeCells>
  <pageMargins left="0.7" right="0.7" top="0.75" bottom="0.75" header="0.3" footer="0.3"/>
  <pageSetup orientation="portrait" r:id="rId1"/>
  <customProperties>
    <customPr name="SSCSheetTrackingNo" r:id="rId2"/>
  </customProperties>
  <drawing r:id="rId3"/>
  <extLst>
    <ext xmlns:x14="http://schemas.microsoft.com/office/spreadsheetml/2009/9/main" uri="{CCE6A557-97BC-4b89-ADB6-D9C93CAAB3DF}">
      <x14:dataValidations xmlns:xm="http://schemas.microsoft.com/office/excel/2006/main" count="5">
        <x14:dataValidation type="list" allowBlank="1" showInputMessage="1" showErrorMessage="1">
          <x14:formula1>
            <xm:f>Produklys!$A$29:$A$34</xm:f>
          </x14:formula1>
          <xm:sqref>F27:G27</xm:sqref>
        </x14:dataValidation>
        <x14:dataValidation type="list" showInputMessage="1" showErrorMessage="1">
          <x14:formula1>
            <xm:f>Produklys!$G$29:$G$53</xm:f>
          </x14:formula1>
          <xm:sqref>B111:E111</xm:sqref>
        </x14:dataValidation>
        <x14:dataValidation type="list" showInputMessage="1" showErrorMessage="1">
          <x14:formula1>
            <xm:f>Produklys!$C$29:$C$49</xm:f>
          </x14:formula1>
          <xm:sqref>B55:E55</xm:sqref>
        </x14:dataValidation>
        <x14:dataValidation type="list" showInputMessage="1" showErrorMessage="1">
          <x14:formula1>
            <xm:f>Produklys!$E$29:$E$49</xm:f>
          </x14:formula1>
          <xm:sqref>B83:E83</xm:sqref>
        </x14:dataValidation>
        <x14:dataValidation type="list" showInputMessage="1" showErrorMessage="1">
          <x14:formula1>
            <xm:f>Produklys!$A$29:$A$34</xm:f>
          </x14:formula1>
          <xm:sqref>B27:E27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270</vt:i4>
      </vt:variant>
    </vt:vector>
  </HeadingPairs>
  <TitlesOfParts>
    <vt:vector size="298" baseType="lpstr">
      <vt:lpstr>Plaasinligting</vt:lpstr>
      <vt:lpstr>Saadbehandeling</vt:lpstr>
      <vt:lpstr>Mielies</vt:lpstr>
      <vt:lpstr>Mielies GT</vt:lpstr>
      <vt:lpstr>Sonneblom</vt:lpstr>
      <vt:lpstr>Sojabone GT</vt:lpstr>
      <vt:lpstr>Grondbone</vt:lpstr>
      <vt:lpstr>Graansorghum</vt:lpstr>
      <vt:lpstr>Droëbone</vt:lpstr>
      <vt:lpstr>Oorlê</vt:lpstr>
      <vt:lpstr>AgriSafe opsomming</vt:lpstr>
      <vt:lpstr>Ooreenkoms</vt:lpstr>
      <vt:lpstr>Agreement</vt:lpstr>
      <vt:lpstr>Sojas 1</vt:lpstr>
      <vt:lpstr>Sojas 2</vt:lpstr>
      <vt:lpstr>Sojas 3</vt:lpstr>
      <vt:lpstr>Sonneblom 1</vt:lpstr>
      <vt:lpstr>Sonneblom 2</vt:lpstr>
      <vt:lpstr>Sonneblom 3</vt:lpstr>
      <vt:lpstr>Ander 1</vt:lpstr>
      <vt:lpstr>Ander 2</vt:lpstr>
      <vt:lpstr>Ander 3</vt:lpstr>
      <vt:lpstr>Ander 4</vt:lpstr>
      <vt:lpstr>Ander 5</vt:lpstr>
      <vt:lpstr>Opsomming</vt:lpstr>
      <vt:lpstr>List of products (old)</vt:lpstr>
      <vt:lpstr>VLOOKUPS</vt:lpstr>
      <vt:lpstr>Produklys</vt:lpstr>
      <vt:lpstr>_options1</vt:lpstr>
      <vt:lpstr>_options10</vt:lpstr>
      <vt:lpstr>_options100</vt:lpstr>
      <vt:lpstr>_options101</vt:lpstr>
      <vt:lpstr>_options102</vt:lpstr>
      <vt:lpstr>_options103</vt:lpstr>
      <vt:lpstr>_options104</vt:lpstr>
      <vt:lpstr>_options105</vt:lpstr>
      <vt:lpstr>_options106</vt:lpstr>
      <vt:lpstr>_options107</vt:lpstr>
      <vt:lpstr>_options108</vt:lpstr>
      <vt:lpstr>_options109</vt:lpstr>
      <vt:lpstr>_options11</vt:lpstr>
      <vt:lpstr>_options110</vt:lpstr>
      <vt:lpstr>_options111</vt:lpstr>
      <vt:lpstr>_options112</vt:lpstr>
      <vt:lpstr>_options113</vt:lpstr>
      <vt:lpstr>_options114</vt:lpstr>
      <vt:lpstr>_options115</vt:lpstr>
      <vt:lpstr>_options116</vt:lpstr>
      <vt:lpstr>_options117</vt:lpstr>
      <vt:lpstr>_options118</vt:lpstr>
      <vt:lpstr>_options119</vt:lpstr>
      <vt:lpstr>_options12</vt:lpstr>
      <vt:lpstr>_options120</vt:lpstr>
      <vt:lpstr>_options121</vt:lpstr>
      <vt:lpstr>_options122</vt:lpstr>
      <vt:lpstr>_options123</vt:lpstr>
      <vt:lpstr>_options124</vt:lpstr>
      <vt:lpstr>_options125</vt:lpstr>
      <vt:lpstr>_options126</vt:lpstr>
      <vt:lpstr>_options127</vt:lpstr>
      <vt:lpstr>_options128</vt:lpstr>
      <vt:lpstr>_options129</vt:lpstr>
      <vt:lpstr>_options13</vt:lpstr>
      <vt:lpstr>_options130</vt:lpstr>
      <vt:lpstr>_options131</vt:lpstr>
      <vt:lpstr>_options132</vt:lpstr>
      <vt:lpstr>_options133</vt:lpstr>
      <vt:lpstr>_options134</vt:lpstr>
      <vt:lpstr>_options135</vt:lpstr>
      <vt:lpstr>_options136</vt:lpstr>
      <vt:lpstr>_options137</vt:lpstr>
      <vt:lpstr>_options138</vt:lpstr>
      <vt:lpstr>_options139</vt:lpstr>
      <vt:lpstr>_options14</vt:lpstr>
      <vt:lpstr>_options140</vt:lpstr>
      <vt:lpstr>_options141</vt:lpstr>
      <vt:lpstr>_options142</vt:lpstr>
      <vt:lpstr>_options143</vt:lpstr>
      <vt:lpstr>_options144</vt:lpstr>
      <vt:lpstr>_options145</vt:lpstr>
      <vt:lpstr>_options146</vt:lpstr>
      <vt:lpstr>_options147</vt:lpstr>
      <vt:lpstr>_options148</vt:lpstr>
      <vt:lpstr>_options149</vt:lpstr>
      <vt:lpstr>_options15</vt:lpstr>
      <vt:lpstr>_options150</vt:lpstr>
      <vt:lpstr>_options151</vt:lpstr>
      <vt:lpstr>_options152</vt:lpstr>
      <vt:lpstr>_options153</vt:lpstr>
      <vt:lpstr>_options154</vt:lpstr>
      <vt:lpstr>_options155</vt:lpstr>
      <vt:lpstr>_options156</vt:lpstr>
      <vt:lpstr>_options157</vt:lpstr>
      <vt:lpstr>_options158</vt:lpstr>
      <vt:lpstr>_options159</vt:lpstr>
      <vt:lpstr>_options16</vt:lpstr>
      <vt:lpstr>_options160</vt:lpstr>
      <vt:lpstr>_options161</vt:lpstr>
      <vt:lpstr>_options162</vt:lpstr>
      <vt:lpstr>_options163</vt:lpstr>
      <vt:lpstr>_options164</vt:lpstr>
      <vt:lpstr>_options165</vt:lpstr>
      <vt:lpstr>_options166</vt:lpstr>
      <vt:lpstr>_options167</vt:lpstr>
      <vt:lpstr>_options168</vt:lpstr>
      <vt:lpstr>_options169</vt:lpstr>
      <vt:lpstr>_options17</vt:lpstr>
      <vt:lpstr>_options170</vt:lpstr>
      <vt:lpstr>_options171</vt:lpstr>
      <vt:lpstr>_options172</vt:lpstr>
      <vt:lpstr>_options173</vt:lpstr>
      <vt:lpstr>_options174</vt:lpstr>
      <vt:lpstr>_options175</vt:lpstr>
      <vt:lpstr>_options176</vt:lpstr>
      <vt:lpstr>_options177</vt:lpstr>
      <vt:lpstr>_options178</vt:lpstr>
      <vt:lpstr>_options179</vt:lpstr>
      <vt:lpstr>_options18</vt:lpstr>
      <vt:lpstr>_options180</vt:lpstr>
      <vt:lpstr>_options181</vt:lpstr>
      <vt:lpstr>_options182</vt:lpstr>
      <vt:lpstr>_options183</vt:lpstr>
      <vt:lpstr>_options184</vt:lpstr>
      <vt:lpstr>_options185</vt:lpstr>
      <vt:lpstr>_options186</vt:lpstr>
      <vt:lpstr>_options187</vt:lpstr>
      <vt:lpstr>_options188</vt:lpstr>
      <vt:lpstr>_options189</vt:lpstr>
      <vt:lpstr>_options19</vt:lpstr>
      <vt:lpstr>_options190</vt:lpstr>
      <vt:lpstr>_options191</vt:lpstr>
      <vt:lpstr>_options192</vt:lpstr>
      <vt:lpstr>_options193</vt:lpstr>
      <vt:lpstr>_options194</vt:lpstr>
      <vt:lpstr>_options195</vt:lpstr>
      <vt:lpstr>_options196</vt:lpstr>
      <vt:lpstr>_options197</vt:lpstr>
      <vt:lpstr>_options198</vt:lpstr>
      <vt:lpstr>_options199</vt:lpstr>
      <vt:lpstr>_options2</vt:lpstr>
      <vt:lpstr>_options20</vt:lpstr>
      <vt:lpstr>_options200</vt:lpstr>
      <vt:lpstr>_options201</vt:lpstr>
      <vt:lpstr>_options202</vt:lpstr>
      <vt:lpstr>_options203</vt:lpstr>
      <vt:lpstr>_options204</vt:lpstr>
      <vt:lpstr>_options205</vt:lpstr>
      <vt:lpstr>_options206</vt:lpstr>
      <vt:lpstr>_options207</vt:lpstr>
      <vt:lpstr>_options208</vt:lpstr>
      <vt:lpstr>_options209</vt:lpstr>
      <vt:lpstr>_options21</vt:lpstr>
      <vt:lpstr>_options210</vt:lpstr>
      <vt:lpstr>_options211</vt:lpstr>
      <vt:lpstr>_options212</vt:lpstr>
      <vt:lpstr>_options213</vt:lpstr>
      <vt:lpstr>_options214</vt:lpstr>
      <vt:lpstr>_options215</vt:lpstr>
      <vt:lpstr>_options216</vt:lpstr>
      <vt:lpstr>_options217</vt:lpstr>
      <vt:lpstr>_options218</vt:lpstr>
      <vt:lpstr>_options219</vt:lpstr>
      <vt:lpstr>_options22</vt:lpstr>
      <vt:lpstr>_options220</vt:lpstr>
      <vt:lpstr>_options221</vt:lpstr>
      <vt:lpstr>_options222</vt:lpstr>
      <vt:lpstr>_options23</vt:lpstr>
      <vt:lpstr>_options24</vt:lpstr>
      <vt:lpstr>_options25</vt:lpstr>
      <vt:lpstr>_options26</vt:lpstr>
      <vt:lpstr>_options27</vt:lpstr>
      <vt:lpstr>_options28</vt:lpstr>
      <vt:lpstr>_options29</vt:lpstr>
      <vt:lpstr>_options3</vt:lpstr>
      <vt:lpstr>_options30</vt:lpstr>
      <vt:lpstr>_options31</vt:lpstr>
      <vt:lpstr>_options32</vt:lpstr>
      <vt:lpstr>_options33</vt:lpstr>
      <vt:lpstr>_options34</vt:lpstr>
      <vt:lpstr>_options35</vt:lpstr>
      <vt:lpstr>_options36</vt:lpstr>
      <vt:lpstr>_options37</vt:lpstr>
      <vt:lpstr>_options38</vt:lpstr>
      <vt:lpstr>_options39</vt:lpstr>
      <vt:lpstr>_options4</vt:lpstr>
      <vt:lpstr>_options40</vt:lpstr>
      <vt:lpstr>_options41</vt:lpstr>
      <vt:lpstr>_options42</vt:lpstr>
      <vt:lpstr>_options43</vt:lpstr>
      <vt:lpstr>_options44</vt:lpstr>
      <vt:lpstr>_options45</vt:lpstr>
      <vt:lpstr>_options46</vt:lpstr>
      <vt:lpstr>_options47</vt:lpstr>
      <vt:lpstr>_options48</vt:lpstr>
      <vt:lpstr>_options49</vt:lpstr>
      <vt:lpstr>_options5</vt:lpstr>
      <vt:lpstr>Ooreenkoms!_options50</vt:lpstr>
      <vt:lpstr>_options50</vt:lpstr>
      <vt:lpstr>_options51</vt:lpstr>
      <vt:lpstr>_options52</vt:lpstr>
      <vt:lpstr>_options53</vt:lpstr>
      <vt:lpstr>_options54</vt:lpstr>
      <vt:lpstr>_options55</vt:lpstr>
      <vt:lpstr>_options56</vt:lpstr>
      <vt:lpstr>_options57</vt:lpstr>
      <vt:lpstr>_options58</vt:lpstr>
      <vt:lpstr>_options59</vt:lpstr>
      <vt:lpstr>_options6</vt:lpstr>
      <vt:lpstr>_options60</vt:lpstr>
      <vt:lpstr>_options61</vt:lpstr>
      <vt:lpstr>_options62</vt:lpstr>
      <vt:lpstr>_options63</vt:lpstr>
      <vt:lpstr>_options64</vt:lpstr>
      <vt:lpstr>_options65</vt:lpstr>
      <vt:lpstr>_options66</vt:lpstr>
      <vt:lpstr>_options67</vt:lpstr>
      <vt:lpstr>_options68</vt:lpstr>
      <vt:lpstr>_options69</vt:lpstr>
      <vt:lpstr>_options7</vt:lpstr>
      <vt:lpstr>_options70</vt:lpstr>
      <vt:lpstr>_options71</vt:lpstr>
      <vt:lpstr>_options72</vt:lpstr>
      <vt:lpstr>_options73</vt:lpstr>
      <vt:lpstr>_options74</vt:lpstr>
      <vt:lpstr>_options75</vt:lpstr>
      <vt:lpstr>_options76</vt:lpstr>
      <vt:lpstr>_options77</vt:lpstr>
      <vt:lpstr>_options78</vt:lpstr>
      <vt:lpstr>_options79</vt:lpstr>
      <vt:lpstr>_options8</vt:lpstr>
      <vt:lpstr>_options80</vt:lpstr>
      <vt:lpstr>_options81</vt:lpstr>
      <vt:lpstr>_options82</vt:lpstr>
      <vt:lpstr>_options83</vt:lpstr>
      <vt:lpstr>_options84</vt:lpstr>
      <vt:lpstr>_options85</vt:lpstr>
      <vt:lpstr>_options86</vt:lpstr>
      <vt:lpstr>_options87</vt:lpstr>
      <vt:lpstr>_options88</vt:lpstr>
      <vt:lpstr>_options89</vt:lpstr>
      <vt:lpstr>_options9</vt:lpstr>
      <vt:lpstr>_options90</vt:lpstr>
      <vt:lpstr>_options91</vt:lpstr>
      <vt:lpstr>_options92</vt:lpstr>
      <vt:lpstr>_options93</vt:lpstr>
      <vt:lpstr>_options94</vt:lpstr>
      <vt:lpstr>_options95</vt:lpstr>
      <vt:lpstr>_options96</vt:lpstr>
      <vt:lpstr>_options97</vt:lpstr>
      <vt:lpstr>_options98</vt:lpstr>
      <vt:lpstr>_options99</vt:lpstr>
      <vt:lpstr>Agreement!_Ref329928232</vt:lpstr>
      <vt:lpstr>Ooreenkoms!_Ref329928232</vt:lpstr>
      <vt:lpstr>Agreement!_Ref329928832</vt:lpstr>
      <vt:lpstr>Ooreenkoms!_Ref329928832</vt:lpstr>
      <vt:lpstr>Agreement!_Ref329929022</vt:lpstr>
      <vt:lpstr>Ooreenkoms!_Ref329929022</vt:lpstr>
      <vt:lpstr>Agreement!_Ref329936667</vt:lpstr>
      <vt:lpstr>Ooreenkoms!_Ref329936667</vt:lpstr>
      <vt:lpstr>Agreement!_Ref330205585</vt:lpstr>
      <vt:lpstr>Ooreenkoms!_Ref330205585</vt:lpstr>
      <vt:lpstr>Agreement!_Ref330213221</vt:lpstr>
      <vt:lpstr>Ooreenkoms!_Ref330213221</vt:lpstr>
      <vt:lpstr>Agreement!_Ref350434246</vt:lpstr>
      <vt:lpstr>Ooreenkoms!_Ref350434246</vt:lpstr>
      <vt:lpstr>Agreement!_Toc310152736</vt:lpstr>
      <vt:lpstr>Ooreenkoms!_Toc310152736</vt:lpstr>
      <vt:lpstr>Agreement!_Toc331419471</vt:lpstr>
      <vt:lpstr>Ooreenkoms!_Toc331419471</vt:lpstr>
      <vt:lpstr>Agreement!_Toc331419473</vt:lpstr>
      <vt:lpstr>Ooreenkoms!_Toc331419473</vt:lpstr>
      <vt:lpstr>Agreement!_Toc331419475</vt:lpstr>
      <vt:lpstr>Ooreenkoms!_Toc331419475</vt:lpstr>
      <vt:lpstr>Agreement!_Toc331419478</vt:lpstr>
      <vt:lpstr>Ooreenkoms!_Toc331419478</vt:lpstr>
      <vt:lpstr>Agreement!contents</vt:lpstr>
      <vt:lpstr>Ooreenkoms!contents</vt:lpstr>
      <vt:lpstr>Agreement!DPbm_coverpagetable</vt:lpstr>
      <vt:lpstr>Ooreenkoms!DPbm_coverpagetable</vt:lpstr>
      <vt:lpstr>Agreement!DPbm_domiciletable</vt:lpstr>
      <vt:lpstr>Ooreenkoms!DPbm_domiciletable</vt:lpstr>
      <vt:lpstr>Agreement!DPbm_interpretationtable</vt:lpstr>
      <vt:lpstr>Ooreenkoms!DPbm_interpretationtable</vt:lpstr>
      <vt:lpstr>Agreement!DPbm_signatorytable</vt:lpstr>
      <vt:lpstr>Ooreenkoms!DPbm_signatorytable</vt:lpstr>
      <vt:lpstr>'AgriSafe opsomming'!Print_Area</vt:lpstr>
      <vt:lpstr>'Ander 1'!Print_Area</vt:lpstr>
      <vt:lpstr>'Ander 2'!Print_Area</vt:lpstr>
      <vt:lpstr>'Ander 3'!Print_Area</vt:lpstr>
      <vt:lpstr>'Ander 4'!Print_Area</vt:lpstr>
      <vt:lpstr>'Ander 5'!Print_Area</vt:lpstr>
      <vt:lpstr>Opsomming!Print_Area</vt:lpstr>
      <vt:lpstr>'Sojas 1'!Print_Area</vt:lpstr>
      <vt:lpstr>'Sojas 2'!Print_Area</vt:lpstr>
      <vt:lpstr>'Sojas 3'!Print_Area</vt:lpstr>
      <vt:lpstr>'Sonneblom 1'!Print_Area</vt:lpstr>
      <vt:lpstr>'Sonneblom 2'!Print_Area</vt:lpstr>
      <vt:lpstr>'Sonneblom 3'!Print_Area</vt:lpstr>
    </vt:vector>
  </TitlesOfParts>
  <Company>Syngenta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SFvZ</dc:creator>
  <cp:lastModifiedBy>Syngenta</cp:lastModifiedBy>
  <cp:lastPrinted>2013-09-04T11:22:27Z</cp:lastPrinted>
  <dcterms:created xsi:type="dcterms:W3CDTF">2012-09-07T12:38:22Z</dcterms:created>
  <dcterms:modified xsi:type="dcterms:W3CDTF">2013-09-09T16:35:37Z</dcterms:modified>
</cp:coreProperties>
</file>