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15" documentId="13_ncr:1_{82E0CDB4-9F91-4612-8FE7-FF1FA5234D52}" xr6:coauthVersionLast="47" xr6:coauthVersionMax="47" xr10:uidLastSave="{B729ADBD-243B-4155-8453-F6AA8D992029}"/>
  <bookViews>
    <workbookView xWindow="28680" yWindow="15" windowWidth="29040" windowHeight="15840" tabRatio="790" firstSheet="5" activeTab="5"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スケジュール案" sheetId="3" r:id="rId6"/>
    <sheet name="見積 (サマリ)" sheetId="32" r:id="rId7"/>
    <sheet name="見積（数量確定システム）_明細（社内用）" sheetId="41" r:id="rId8"/>
    <sheet name="見積（用役管理システム）_明細（社内用）" sheetId="43" r:id="rId9"/>
    <sheet name="見積（千葉化学品質管理システム）_明細（社内用）" sheetId="44" r:id="rId10"/>
    <sheet name="見積（包装管理）_明細（社内用）" sheetId="45" r:id="rId11"/>
    <sheet name="見積（工場DB）_明細（社内用）" sheetId="47" r:id="rId12"/>
    <sheet name="見積（ヤード操業システム）_明細（社内用）" sheetId="42" r:id="rId13"/>
  </sheets>
  <definedNames>
    <definedName name="_xlnm._FilterDatabase" localSheetId="12" hidden="1">'見積（ヤード操業システム）_明細（社内用）'!$B$8:$K$23</definedName>
    <definedName name="_xlnm._FilterDatabase" localSheetId="11" hidden="1">'見積（工場DB）_明細（社内用）'!$B$11:$K$34</definedName>
    <definedName name="_xlnm._FilterDatabase" localSheetId="7" hidden="1">'見積（数量確定システム）_明細（社内用）'!$B$11:$K$35</definedName>
    <definedName name="_xlnm._FilterDatabase" localSheetId="9" hidden="1">'見積（千葉化学品質管理システム）_明細（社内用）'!$B$11:$K$35</definedName>
    <definedName name="_xlnm._FilterDatabase" localSheetId="10" hidden="1">'見積（包装管理）_明細（社内用）'!$B$11:$K$35</definedName>
    <definedName name="_xlnm._FilterDatabase" localSheetId="8" hidden="1">'見積（用役管理システム）_明細（社内用）'!$B$11:$K$34</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32" l="1"/>
  <c r="U21" i="3"/>
  <c r="T21" i="3"/>
  <c r="S21" i="3"/>
  <c r="R21" i="3"/>
  <c r="Q21" i="3"/>
  <c r="P21" i="3"/>
  <c r="O21" i="3"/>
  <c r="M25" i="32" l="1"/>
  <c r="M24" i="32"/>
  <c r="M23" i="32"/>
  <c r="M22" i="32"/>
  <c r="M21" i="32"/>
  <c r="M7" i="32"/>
  <c r="M50" i="32"/>
  <c r="M36" i="32"/>
  <c r="L50" i="32"/>
  <c r="L36" i="32"/>
  <c r="L22" i="32"/>
  <c r="M38" i="32"/>
  <c r="M37" i="32"/>
  <c r="M35" i="32"/>
  <c r="M49" i="32"/>
  <c r="M6" i="32"/>
  <c r="I25" i="45"/>
  <c r="K25" i="45"/>
  <c r="F25" i="45" s="1"/>
  <c r="G25" i="45" s="1"/>
  <c r="I25" i="44"/>
  <c r="K25" i="44"/>
  <c r="F25" i="44" s="1"/>
  <c r="G25" i="44" s="1"/>
  <c r="K25" i="41"/>
  <c r="F25" i="41" s="1"/>
  <c r="G25" i="41" s="1"/>
  <c r="I25" i="41"/>
  <c r="I19" i="41"/>
  <c r="V21" i="3"/>
  <c r="W21" i="3"/>
  <c r="X21" i="3"/>
  <c r="F52" i="47"/>
  <c r="K33" i="47"/>
  <c r="F33" i="47" s="1"/>
  <c r="I33" i="47"/>
  <c r="I32" i="47"/>
  <c r="K32" i="47" s="1"/>
  <c r="F32" i="47" s="1"/>
  <c r="K30" i="47"/>
  <c r="F30" i="47"/>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I24" i="45"/>
  <c r="K34" i="45"/>
  <c r="F34" i="45" s="1"/>
  <c r="I34" i="45"/>
  <c r="I33" i="45"/>
  <c r="J33" i="45" s="1"/>
  <c r="K33" i="45" s="1"/>
  <c r="F33" i="45" s="1"/>
  <c r="K31" i="45"/>
  <c r="F31" i="45" s="1"/>
  <c r="K30" i="45"/>
  <c r="F30" i="45" s="1"/>
  <c r="K29" i="45"/>
  <c r="F29" i="45" s="1"/>
  <c r="K28" i="45"/>
  <c r="F28" i="45" s="1"/>
  <c r="G28" i="45" s="1"/>
  <c r="K27" i="45"/>
  <c r="F27" i="45" s="1"/>
  <c r="K26" i="45"/>
  <c r="G26" i="45" s="1"/>
  <c r="K23" i="45"/>
  <c r="K22" i="45"/>
  <c r="K21" i="45"/>
  <c r="K20" i="45"/>
  <c r="K19" i="45"/>
  <c r="F19" i="45" s="1"/>
  <c r="K18" i="45"/>
  <c r="K17" i="45"/>
  <c r="F17" i="45" s="1"/>
  <c r="K16" i="45"/>
  <c r="F16" i="45" s="1"/>
  <c r="K15" i="45"/>
  <c r="F15" i="45" s="1"/>
  <c r="K14" i="45"/>
  <c r="K13" i="45"/>
  <c r="K12" i="45"/>
  <c r="I12" i="45"/>
  <c r="K29" i="44"/>
  <c r="I24" i="44"/>
  <c r="E53" i="45" l="1"/>
  <c r="E39" i="45"/>
  <c r="F39" i="45" s="1"/>
  <c r="G39" i="45" s="1"/>
  <c r="M60" i="32"/>
  <c r="M59" i="32"/>
  <c r="E42" i="45"/>
  <c r="F42" i="45" s="1"/>
  <c r="G42" i="45" s="1"/>
  <c r="G28" i="47"/>
  <c r="E53" i="47"/>
  <c r="G53" i="47" s="1"/>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G20" i="45"/>
  <c r="E51" i="45"/>
  <c r="G51" i="45" s="1"/>
  <c r="E50" i="45"/>
  <c r="G17" i="45"/>
  <c r="E41" i="45"/>
  <c r="G12" i="45"/>
  <c r="E49" i="45"/>
  <c r="G27" i="45"/>
  <c r="F39" i="47" l="1"/>
  <c r="G39" i="47" s="1"/>
  <c r="F31" i="47"/>
  <c r="F48" i="47"/>
  <c r="G48" i="47" s="1"/>
  <c r="F49" i="47"/>
  <c r="G49" i="47" s="1"/>
  <c r="G52" i="47"/>
  <c r="F40" i="45"/>
  <c r="G40" i="45" s="1"/>
  <c r="F49" i="45"/>
  <c r="G49" i="45" s="1"/>
  <c r="F32" i="45"/>
  <c r="F41" i="45"/>
  <c r="G41" i="45" s="1"/>
  <c r="F53" i="45"/>
  <c r="G53" i="45" s="1"/>
  <c r="F50" i="45"/>
  <c r="G50" i="45" s="1"/>
  <c r="G31" i="47" l="1"/>
  <c r="G34" i="47" s="1"/>
  <c r="F42" i="47"/>
  <c r="G42" i="47" s="1"/>
  <c r="G44" i="47" s="1"/>
  <c r="G32" i="45"/>
  <c r="G35" i="45" s="1"/>
  <c r="F43" i="45"/>
  <c r="G43" i="45" s="1"/>
  <c r="G45" i="45" s="1"/>
  <c r="F55" i="47" l="1"/>
  <c r="G55" i="47" s="1"/>
  <c r="G57" i="47" s="1"/>
  <c r="F56" i="45"/>
  <c r="G56" i="45" s="1"/>
  <c r="G58" i="45" s="1"/>
  <c r="K15" i="44" l="1"/>
  <c r="K34" i="44" l="1"/>
  <c r="F34" i="44" s="1"/>
  <c r="I34" i="44"/>
  <c r="I33" i="44"/>
  <c r="J33" i="44" s="1"/>
  <c r="K33" i="44" s="1"/>
  <c r="F33" i="44" s="1"/>
  <c r="K31" i="44"/>
  <c r="F31" i="44" s="1"/>
  <c r="K30" i="44"/>
  <c r="F30" i="44" s="1"/>
  <c r="F29" i="44"/>
  <c r="K28" i="44"/>
  <c r="F28" i="44" s="1"/>
  <c r="G28" i="44" s="1"/>
  <c r="K27" i="44"/>
  <c r="F27" i="44" s="1"/>
  <c r="K26" i="44"/>
  <c r="G26" i="44" s="1"/>
  <c r="K24" i="44"/>
  <c r="K23" i="44"/>
  <c r="K22" i="44"/>
  <c r="K21" i="44"/>
  <c r="K20" i="44"/>
  <c r="K19" i="44"/>
  <c r="F19" i="44" s="1"/>
  <c r="K18" i="44"/>
  <c r="K17" i="44"/>
  <c r="F17" i="44" s="1"/>
  <c r="K16" i="44"/>
  <c r="F16" i="44" s="1"/>
  <c r="F15" i="44"/>
  <c r="K14" i="44"/>
  <c r="E41" i="44" s="1"/>
  <c r="K13" i="44"/>
  <c r="K12" i="44"/>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s="1"/>
  <c r="K29" i="43"/>
  <c r="F29" i="43"/>
  <c r="K28" i="43"/>
  <c r="F28" i="43" s="1"/>
  <c r="K27" i="43"/>
  <c r="F27" i="43" s="1"/>
  <c r="G27" i="43" s="1"/>
  <c r="K26" i="43"/>
  <c r="F26" i="43" s="1"/>
  <c r="K25" i="43"/>
  <c r="G25" i="43" s="1"/>
  <c r="K24" i="43"/>
  <c r="G24" i="43" s="1"/>
  <c r="I24" i="43"/>
  <c r="K23" i="43"/>
  <c r="K22" i="43"/>
  <c r="K21" i="43"/>
  <c r="K20" i="43"/>
  <c r="K19" i="43"/>
  <c r="I19" i="43"/>
  <c r="K18" i="43"/>
  <c r="K17" i="43"/>
  <c r="F17" i="43" s="1"/>
  <c r="K16" i="43"/>
  <c r="K15" i="43"/>
  <c r="F15" i="43" s="1"/>
  <c r="K14" i="43"/>
  <c r="E40" i="43" s="1"/>
  <c r="K13" i="43"/>
  <c r="K12" i="43"/>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G29" i="43" l="1"/>
  <c r="E53" i="43"/>
  <c r="G53" i="43" s="1"/>
  <c r="G28" i="43"/>
  <c r="G20" i="43"/>
  <c r="E38" i="43"/>
  <c r="F38" i="43" s="1"/>
  <c r="G38" i="43" s="1"/>
  <c r="E49" i="43"/>
  <c r="G17" i="43"/>
  <c r="E52" i="43"/>
  <c r="E41" i="43"/>
  <c r="G26" i="43"/>
  <c r="E48" i="43"/>
  <c r="G12" i="43"/>
  <c r="E39" i="43"/>
  <c r="F40" i="43"/>
  <c r="G40" i="43" s="1"/>
  <c r="E50" i="43"/>
  <c r="G50" i="43" s="1"/>
  <c r="E54" i="43"/>
  <c r="G54" i="43" s="1"/>
  <c r="E51" i="43"/>
  <c r="G51" i="43" s="1"/>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G26" i="41" s="1"/>
  <c r="K16" i="41"/>
  <c r="F16" i="41" s="1"/>
  <c r="K19" i="41"/>
  <c r="F19" i="41" s="1"/>
  <c r="K18" i="41"/>
  <c r="I18" i="41"/>
  <c r="K21" i="41"/>
  <c r="K28" i="41"/>
  <c r="F28" i="41" s="1"/>
  <c r="G28" i="41" s="1"/>
  <c r="I24" i="41"/>
  <c r="K13" i="41"/>
  <c r="I12" i="41"/>
  <c r="K22" i="41"/>
  <c r="K23" i="41"/>
  <c r="K15" i="41"/>
  <c r="F15" i="41" s="1"/>
  <c r="E42" i="41" s="1"/>
  <c r="K14" i="41"/>
  <c r="K34" i="41"/>
  <c r="F34" i="41" s="1"/>
  <c r="I34" i="41"/>
  <c r="I33" i="41"/>
  <c r="K31" i="41"/>
  <c r="F31" i="41" s="1"/>
  <c r="K30" i="41"/>
  <c r="F30" i="41" s="1"/>
  <c r="K29" i="41"/>
  <c r="F29" i="41" s="1"/>
  <c r="K24" i="41"/>
  <c r="K20" i="41"/>
  <c r="K17" i="41"/>
  <c r="F17" i="41" s="1"/>
  <c r="K12" i="41"/>
  <c r="F49" i="43" l="1"/>
  <c r="G49" i="43" s="1"/>
  <c r="G27" i="41"/>
  <c r="E53" i="41"/>
  <c r="F42" i="41"/>
  <c r="G42" i="41" s="1"/>
  <c r="J33" i="41"/>
  <c r="K33" i="41" s="1"/>
  <c r="F33" i="41" s="1"/>
  <c r="E52" i="41"/>
  <c r="G52" i="41" s="1"/>
  <c r="G29" i="41"/>
  <c r="E54" i="41"/>
  <c r="G54" i="41" s="1"/>
  <c r="E55" i="41"/>
  <c r="G55" i="41" s="1"/>
  <c r="E51" i="41"/>
  <c r="G51" i="41" s="1"/>
  <c r="E40" i="41"/>
  <c r="F40" i="41" s="1"/>
  <c r="G40" i="41" s="1"/>
  <c r="E39" i="41"/>
  <c r="F39" i="41" s="1"/>
  <c r="G39" i="41" s="1"/>
  <c r="E50" i="41"/>
  <c r="G17" i="41"/>
  <c r="E41" i="41"/>
  <c r="E49" i="41"/>
  <c r="F41" i="43"/>
  <c r="G41" i="43" s="1"/>
  <c r="F31" i="43"/>
  <c r="F42" i="43" s="1"/>
  <c r="F52" i="43"/>
  <c r="G52" i="43" s="1"/>
  <c r="F39" i="43"/>
  <c r="G39" i="43" s="1"/>
  <c r="F48" i="43"/>
  <c r="G48" i="43" s="1"/>
  <c r="F20" i="42"/>
  <c r="F31" i="42" s="1"/>
  <c r="F44" i="42" s="1"/>
  <c r="F28" i="42"/>
  <c r="G28" i="42" s="1"/>
  <c r="F29" i="42"/>
  <c r="G29" i="42" s="1"/>
  <c r="F41" i="42"/>
  <c r="G41" i="42" s="1"/>
  <c r="F37" i="42"/>
  <c r="G37" i="42" s="1"/>
  <c r="F38" i="42"/>
  <c r="G38" i="42" s="1"/>
  <c r="G24" i="41"/>
  <c r="G30" i="41"/>
  <c r="G20" i="41"/>
  <c r="F50" i="41" l="1"/>
  <c r="G50" i="41" s="1"/>
  <c r="F53" i="41"/>
  <c r="G53" i="41" s="1"/>
  <c r="F49" i="41"/>
  <c r="G49" i="41" s="1"/>
  <c r="F41" i="41"/>
  <c r="G41" i="41" s="1"/>
  <c r="G31" i="43"/>
  <c r="G34" i="43" s="1"/>
  <c r="G20" i="42"/>
  <c r="G23" i="42" s="1"/>
  <c r="G31" i="42"/>
  <c r="G33" i="42" s="1"/>
  <c r="G12" i="41"/>
  <c r="F32" i="41" s="1"/>
  <c r="F43" i="41" s="1"/>
  <c r="G43" i="41" s="1"/>
  <c r="F56" i="41" l="1"/>
  <c r="G56" i="41" s="1"/>
  <c r="G58" i="41" s="1"/>
  <c r="G42" i="43"/>
  <c r="G44" i="43" s="1"/>
  <c r="F55" i="43"/>
  <c r="G55" i="43" s="1"/>
  <c r="G57" i="43" s="1"/>
  <c r="G44" i="42"/>
  <c r="G46" i="42" s="1"/>
  <c r="G32" i="41"/>
  <c r="G35" i="41" s="1"/>
  <c r="L37" i="32"/>
  <c r="O27" i="32"/>
  <c r="N27" i="32"/>
  <c r="K27" i="32"/>
  <c r="K29" i="32" s="1"/>
  <c r="J27" i="32"/>
  <c r="J29" i="32" s="1"/>
  <c r="I27" i="32"/>
  <c r="I29" i="32" s="1"/>
  <c r="H27" i="32"/>
  <c r="H29" i="32" s="1"/>
  <c r="G27" i="32"/>
  <c r="G29" i="32" s="1"/>
  <c r="F27" i="32"/>
  <c r="F29" i="32" s="1"/>
  <c r="E27" i="32"/>
  <c r="E29" i="32" s="1"/>
  <c r="D27" i="32"/>
  <c r="D29" i="32" s="1"/>
  <c r="M26" i="32"/>
  <c r="L26" i="32"/>
  <c r="L25" i="32"/>
  <c r="L24" i="32"/>
  <c r="L23" i="32"/>
  <c r="L21" i="32"/>
  <c r="O55" i="32"/>
  <c r="N55" i="32"/>
  <c r="J55" i="32"/>
  <c r="J57" i="32" s="1"/>
  <c r="I55" i="32"/>
  <c r="I57" i="32" s="1"/>
  <c r="H55" i="32"/>
  <c r="H57" i="32" s="1"/>
  <c r="G55" i="32"/>
  <c r="G57" i="32" s="1"/>
  <c r="F55" i="32"/>
  <c r="F57" i="32" s="1"/>
  <c r="E55" i="32"/>
  <c r="E57" i="32" s="1"/>
  <c r="D55" i="32"/>
  <c r="M54" i="32"/>
  <c r="Q54" i="32" s="1"/>
  <c r="L54" i="32"/>
  <c r="P54" i="32" s="1"/>
  <c r="M53" i="32"/>
  <c r="L53" i="32"/>
  <c r="M52" i="32"/>
  <c r="L52" i="32"/>
  <c r="L51" i="32"/>
  <c r="O41" i="32"/>
  <c r="N41" i="32"/>
  <c r="J41" i="32"/>
  <c r="J43" i="32" s="1"/>
  <c r="I41" i="32"/>
  <c r="I43" i="32" s="1"/>
  <c r="H41" i="32"/>
  <c r="H43" i="32" s="1"/>
  <c r="G41" i="32"/>
  <c r="G43" i="32" s="1"/>
  <c r="F41" i="32"/>
  <c r="F43" i="32" s="1"/>
  <c r="E41" i="32"/>
  <c r="E43" i="32" s="1"/>
  <c r="D41" i="32"/>
  <c r="D43" i="32" s="1"/>
  <c r="M40" i="32"/>
  <c r="Q40" i="32" s="1"/>
  <c r="L40" i="32"/>
  <c r="P40" i="32" s="1"/>
  <c r="M39" i="32"/>
  <c r="L35"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26" i="32" l="1"/>
  <c r="M64" i="32"/>
  <c r="P26" i="32"/>
  <c r="L64" i="32"/>
  <c r="M62" i="32"/>
  <c r="M63" i="32"/>
  <c r="L61" i="32"/>
  <c r="K55" i="32"/>
  <c r="K57" i="32" s="1"/>
  <c r="M27" i="32"/>
  <c r="P21" i="32"/>
  <c r="L27" i="32"/>
  <c r="Q21" i="32"/>
  <c r="L49" i="32"/>
  <c r="L59" i="32" s="1"/>
  <c r="L38" i="32"/>
  <c r="L62" i="32" s="1"/>
  <c r="M51" i="32"/>
  <c r="P6" i="32"/>
  <c r="P12" i="32" s="1"/>
  <c r="Q6" i="32"/>
  <c r="Q12" i="32" s="1"/>
  <c r="L12" i="32"/>
  <c r="M12" i="32"/>
  <c r="K43" i="32"/>
  <c r="L60" i="32"/>
  <c r="D14" i="32"/>
  <c r="L39" i="32"/>
  <c r="L63" i="32" s="1"/>
  <c r="D57" i="32"/>
  <c r="Q27" i="32" l="1"/>
  <c r="P27" i="32"/>
  <c r="L65" i="32"/>
  <c r="L55" i="32"/>
  <c r="M61" i="32"/>
  <c r="M41" i="32"/>
  <c r="P49" i="32"/>
  <c r="P55" i="32" s="1"/>
  <c r="Q35" i="32"/>
  <c r="Q41" i="32" s="1"/>
  <c r="M55" i="32"/>
  <c r="Q49" i="32"/>
  <c r="Q55" i="32" s="1"/>
  <c r="P35" i="32"/>
  <c r="P41" i="32" s="1"/>
  <c r="L41" i="32"/>
  <c r="M65" i="32" l="1"/>
  <c r="N21" i="3"/>
  <c r="M21" i="3"/>
  <c r="L21" i="3"/>
  <c r="K21" i="3"/>
  <c r="J21" i="3"/>
  <c r="I21" i="3"/>
  <c r="H21" i="3"/>
  <c r="G21" i="3"/>
  <c r="F21" i="3"/>
  <c r="E21" i="3"/>
  <c r="D21" i="3"/>
  <c r="C21" i="3"/>
  <c r="G45" i="41"/>
</calcChain>
</file>

<file path=xl/sharedStrings.xml><?xml version="1.0" encoding="utf-8"?>
<sst xmlns="http://schemas.openxmlformats.org/spreadsheetml/2006/main" count="1524" uniqueCount="433">
  <si>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</si>
  <si>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</si>
  <si>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</si>
  <si>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</si>
  <si>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</si>
  <si>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</si>
  <si>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</si>
  <si>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</si>
  <si>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</si>
  <si>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</si>
  <si>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</si>
  <si>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</si>
  <si>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</si>
  <si>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</si>
  <si>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</si>
  <si>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</si>
  <si>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</si>
  <si>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</si>
  <si>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</si>
  <si>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</si>
  <si>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</si>
  <si>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</si>
  <si>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</si>
  <si>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</si>
  <si>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</si>
  <si>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</si>
  <si>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</si>
  <si>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</si>
  <si>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</si>
  <si>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</si>
  <si>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</si>
  <si>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</si>
  <si>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</si>
  <si>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</si>
  <si>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</si>
  <si>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</si>
  <si>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</si>
  <si>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</si>
  <si>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</si>
  <si>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</si>
  <si>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</si>
  <si>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</si>
  <si>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</si>
  <si>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</si>
  <si>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</si>
  <si>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</si>
  <si>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</si>
  <si>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</si>
  <si>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</si>
  <si>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</si>
  <si>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</si>
  <si>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</si>
  <si>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</si>
  <si>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</si>
  <si>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</si>
  <si>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</si>
  <si>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</si>
  <si>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</si>
  <si>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</si>
  <si>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工場系</t>
    <rPh sb="0" eb="2">
      <t>コウジョウ</t>
    </rPh>
    <rPh sb="2" eb="3">
      <t>ケイ</t>
    </rPh>
    <phoneticPr fontId="3"/>
  </si>
  <si>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</si>
  <si>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</si>
  <si>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t>java 1.8.0_152
WebLogic 12.2.1.2.0</t>
  </si>
  <si>
    <t>Oracle19C</t>
  </si>
  <si>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</si>
  <si>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</si>
  <si>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</si>
  <si>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</si>
  <si>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</si>
  <si>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</si>
  <si>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</si>
  <si>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</si>
  <si>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</si>
  <si>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</si>
  <si>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</si>
  <si>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t>
    <phoneticPr fontId="1"/>
  </si>
  <si>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</si>
  <si>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</si>
  <si>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</si>
  <si>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</si>
  <si>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</si>
  <si>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</si>
  <si>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</si>
  <si>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</si>
  <si>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SVC-00001700</t>
    <phoneticPr fontId="1"/>
  </si>
  <si>
    <t>千葉化学品質管理システム</t>
    <rPh sb="0" eb="2">
      <t>チバ</t>
    </rPh>
    <rPh sb="2" eb="4">
      <t>カガク</t>
    </rPh>
    <rPh sb="4" eb="6">
      <t>ヒンシツ</t>
    </rPh>
    <rPh sb="6" eb="8">
      <t>カンリ</t>
    </rPh>
    <phoneticPr fontId="3"/>
  </si>
  <si>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</si>
  <si>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</si>
  <si>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</si>
  <si>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</si>
  <si>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</si>
  <si>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</si>
  <si>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</si>
  <si>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</si>
  <si>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</si>
  <si>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</si>
  <si>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</si>
  <si>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</si>
  <si>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千葉事業所及び徳山事業所の石油化学品の入出荷を管理するシステム。</t>
    <rPh sb="17" eb="18">
      <t>ヒン</t>
    </rPh>
    <rPh sb="19" eb="22">
      <t>ニュウシュッカ</t>
    </rPh>
    <rPh sb="23" eb="25">
      <t>カンリ</t>
    </rPh>
    <phoneticPr fontId="1"/>
  </si>
  <si>
    <t>WindowsServer2016</t>
    <phoneticPr fontId="1"/>
  </si>
  <si>
    <t>Systemwalker Operation Manager
OWFT</t>
  </si>
  <si>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</si>
  <si>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</si>
  <si>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</si>
  <si>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</si>
  <si>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</si>
  <si>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</si>
  <si>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</si>
  <si>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</si>
  <si>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</si>
  <si>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VB.NET</t>
    <phoneticPr fontId="1"/>
  </si>
  <si>
    <t>Oracle12C</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</si>
  <si>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</si>
  <si>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</si>
  <si>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</si>
  <si>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</si>
  <si>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</si>
  <si>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</si>
  <si>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</si>
  <si>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</si>
  <si>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</si>
  <si>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</si>
  <si>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</si>
  <si>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</si>
  <si>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</si>
  <si>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</si>
  <si>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</si>
  <si>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</si>
  <si>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</si>
  <si>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</si>
  <si>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</si>
  <si>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</si>
  <si>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</si>
  <si>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</si>
  <si>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</si>
  <si>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</si>
  <si>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</si>
  <si>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</si>
  <si>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</si>
  <si>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</si>
  <si>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</si>
  <si>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</si>
  <si>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</si>
  <si>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</si>
  <si>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システム</t>
  </si>
  <si>
    <t>担当</t>
  </si>
  <si>
    <t>2024年</t>
    <rPh sb="4" eb="5">
      <t>ネン</t>
    </rPh>
    <phoneticPr fontId="1"/>
  </si>
  <si>
    <t>2025年</t>
    <rPh sb="4" eb="5">
      <t>ネン</t>
    </rPh>
    <phoneticPr fontId="1"/>
  </si>
  <si>
    <t>1月</t>
    <rPh sb="1" eb="2">
      <t>ガツ</t>
    </rPh>
    <phoneticPr fontId="1"/>
  </si>
  <si>
    <t>2月</t>
  </si>
  <si>
    <t>3月</t>
  </si>
  <si>
    <t>4月</t>
  </si>
  <si>
    <t>5月</t>
  </si>
  <si>
    <t>6月</t>
  </si>
  <si>
    <t>7月</t>
  </si>
  <si>
    <t>8月</t>
  </si>
  <si>
    <t>9月</t>
  </si>
  <si>
    <t>10月</t>
  </si>
  <si>
    <t>11月</t>
  </si>
  <si>
    <t>12月</t>
  </si>
  <si>
    <t>マイルストン</t>
  </si>
  <si>
    <t>★縮小共通基盤構築</t>
  </si>
  <si>
    <t>★新共通基盤構築</t>
  </si>
  <si>
    <t>数量確定システム（千葉・徳山）</t>
  </si>
  <si>
    <t>用役管理システム（千葉・徳山）</t>
  </si>
  <si>
    <t>ＬＭＰＰ包装システム</t>
  </si>
  <si>
    <t>ヤ－ド操業システム（千葉・徳山）</t>
  </si>
  <si>
    <t>数量確定</t>
    <phoneticPr fontId="1"/>
  </si>
  <si>
    <t>用役管理</t>
    <phoneticPr fontId="1"/>
  </si>
  <si>
    <t>合計</t>
  </si>
  <si>
    <t>パターン</t>
    <phoneticPr fontId="1"/>
  </si>
  <si>
    <t>No.</t>
    <phoneticPr fontId="6"/>
  </si>
  <si>
    <t>製造</t>
    <rPh sb="0" eb="2">
      <t>セイゾウ</t>
    </rPh>
    <phoneticPr fontId="6"/>
  </si>
  <si>
    <t>管理</t>
    <rPh sb="0" eb="2">
      <t>カンリ</t>
    </rPh>
    <phoneticPr fontId="6"/>
  </si>
  <si>
    <t>備考</t>
    <rPh sb="0" eb="2">
      <t>ビコウ</t>
    </rPh>
    <phoneticPr fontId="6"/>
  </si>
  <si>
    <t>工数直入力のため注意！！</t>
    <rPh sb="0" eb="2">
      <t>コウスウ</t>
    </rPh>
    <rPh sb="2" eb="3">
      <t>チョク</t>
    </rPh>
    <rPh sb="3" eb="5">
      <t>ニュウリョク</t>
    </rPh>
    <rPh sb="8" eb="10">
      <t>チュウイ</t>
    </rPh>
    <phoneticPr fontId="1"/>
  </si>
  <si>
    <t>アプリ</t>
  </si>
  <si>
    <t>DB</t>
  </si>
  <si>
    <t>全体</t>
  </si>
  <si>
    <t>システム</t>
    <phoneticPr fontId="6"/>
  </si>
  <si>
    <t>調査・要件定義</t>
  </si>
  <si>
    <t>設計</t>
  </si>
  <si>
    <t>結合テスト</t>
    <rPh sb="0" eb="2">
      <t>ケツゴウ</t>
    </rPh>
    <phoneticPr fontId="1"/>
  </si>
  <si>
    <t>システムテスト</t>
    <phoneticPr fontId="1"/>
  </si>
  <si>
    <t>ユーザテスト</t>
    <phoneticPr fontId="1"/>
  </si>
  <si>
    <t>本番稼働</t>
  </si>
  <si>
    <t>工数計</t>
  </si>
  <si>
    <t>金額</t>
  </si>
  <si>
    <t>計</t>
  </si>
  <si>
    <t>単価</t>
  </si>
  <si>
    <t>ST以降</t>
    <rPh sb="2" eb="4">
      <t>イコウ</t>
    </rPh>
    <phoneticPr fontId="1"/>
  </si>
  <si>
    <t>小計</t>
    <rPh sb="0" eb="2">
      <t>ショウケイ</t>
    </rPh>
    <phoneticPr fontId="1"/>
  </si>
  <si>
    <t>作業パターン：</t>
  </si>
  <si>
    <t>工程</t>
  </si>
  <si>
    <t>タスク</t>
  </si>
  <si>
    <t>作業詳細</t>
  </si>
  <si>
    <t>工数</t>
  </si>
  <si>
    <t>計算</t>
  </si>
  <si>
    <t>レビュー工数+バッファ
（×1.2）</t>
  </si>
  <si>
    <t>設計</t>
    <phoneticPr fontId="1"/>
  </si>
  <si>
    <t>移行方式設計</t>
    <phoneticPr fontId="1"/>
  </si>
  <si>
    <t>製造</t>
    <phoneticPr fontId="1"/>
  </si>
  <si>
    <t>アプリケーション構築</t>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</si>
  <si>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</si>
  <si>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本番稼働</t>
    <rPh sb="0" eb="2">
      <t>ホンバン</t>
    </rPh>
    <rPh sb="2" eb="4">
      <t>カドウ</t>
    </rPh>
    <phoneticPr fontId="1"/>
  </si>
  <si>
    <t>アプリ移行</t>
  </si>
  <si>
    <t>初期流動</t>
  </si>
  <si>
    <t>月末月初挟む0.5ヶ月×2名</t>
    <phoneticPr fontId="1"/>
  </si>
  <si>
    <t xml:space="preserve">全体工数＊15%
</t>
    <phoneticPr fontId="1"/>
  </si>
  <si>
    <t>定例会：(準備+実施＋議事録)</t>
    <phoneticPr fontId="1"/>
  </si>
  <si>
    <t>本番稼働</t>
    <phoneticPr fontId="1"/>
  </si>
  <si>
    <t>システムテスト
本番切り替えテスト</t>
    <phoneticPr fontId="1"/>
  </si>
  <si>
    <t>月末月初挟む0.5ヶ月×0.5名</t>
    <phoneticPr fontId="1"/>
  </si>
  <si>
    <t>各工程完了レビュー：(準備+実施＋議事録)（要件定義～試験、PJ総括）</t>
    <phoneticPr fontId="1"/>
  </si>
  <si>
    <t>WindowsServer2022</t>
    <phoneticPr fontId="1"/>
  </si>
  <si>
    <t>アプリケーション構築、ミドルウェアのセットアップ　※デプロイ作業のみ想定</t>
    <phoneticPr fontId="1"/>
  </si>
  <si>
    <t>アプリ動作検証（全画面、帳票、バッチ、IF打鍵　※初期画面の描画や正常系の動作に問題がないことを確認）</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</si>
  <si>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</si>
  <si>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時期：2025年度1Q以降見込</t>
    <phoneticPr fontId="1"/>
  </si>
  <si>
    <t>顧客受領資料より</t>
    <rPh sb="0" eb="2">
      <t>コキャク</t>
    </rPh>
    <rPh sb="2" eb="4">
      <t>ジュリョウ</t>
    </rPh>
    <rPh sb="4" eb="6">
      <t>シリョウ</t>
    </rPh>
    <phoneticPr fontId="1"/>
  </si>
  <si>
    <t>開始時期を2025/4月以降</t>
    <rPh sb="0" eb="2">
      <t>カイシ</t>
    </rPh>
    <rPh sb="2" eb="4">
      <t>ジキ</t>
    </rPh>
    <rPh sb="11" eb="14">
      <t>ガツイコウ</t>
    </rPh>
    <phoneticPr fontId="1"/>
  </si>
  <si>
    <t>数量確定システム(千葉)</t>
    <phoneticPr fontId="1"/>
  </si>
  <si>
    <t>用役管理システム(千葉工場)</t>
    <rPh sb="0" eb="2">
      <t>ヨウエキ</t>
    </rPh>
    <rPh sb="2" eb="4">
      <t>カンリ</t>
    </rPh>
    <phoneticPr fontId="3"/>
  </si>
  <si>
    <t>用役管理システム(徳山工場)</t>
    <phoneticPr fontId="1"/>
  </si>
  <si>
    <t>数量確定システム(徳山)</t>
    <phoneticPr fontId="1"/>
  </si>
  <si>
    <t>開発フェーズ</t>
    <rPh sb="0" eb="2">
      <t>カイハツ</t>
    </rPh>
    <phoneticPr fontId="1"/>
  </si>
  <si>
    <t>調査・要件定義</t>
    <rPh sb="0" eb="2">
      <t>チョウサ</t>
    </rPh>
    <rPh sb="3" eb="7">
      <t>ヨウケンテイギ</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</si>
  <si>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</si>
  <si>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</si>
  <si>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</si>
  <si>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</si>
  <si>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</si>
  <si>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</si>
  <si>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</si>
  <si>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</si>
  <si>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</si>
  <si>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</si>
  <si>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</si>
  <si>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</si>
  <si>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</si>
  <si>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</si>
  <si>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</si>
  <si>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</si>
  <si>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AP基盤</t>
    <rPh sb="2" eb="4">
      <t>キバン</t>
    </rPh>
    <phoneticPr fontId="1"/>
  </si>
  <si>
    <t>バッチ基盤</t>
    <rPh sb="3" eb="5">
      <t>キバン</t>
    </rPh>
    <phoneticPr fontId="1"/>
  </si>
  <si>
    <t>次工程以降正式見積</t>
    <phoneticPr fontId="1"/>
  </si>
  <si>
    <t>クラウドアーキ基盤への移行</t>
    <rPh sb="7" eb="9">
      <t>キバン</t>
    </rPh>
    <rPh sb="11" eb="13">
      <t>イコウ</t>
    </rPh>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</si>
  <si>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</si>
  <si>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人月換算</t>
    <rPh sb="0" eb="2">
      <t>ニンゲツ</t>
    </rPh>
    <rPh sb="2" eb="4">
      <t>カンサン</t>
    </rPh>
    <phoneticPr fontId="1"/>
  </si>
  <si>
    <t>認証基盤
認証AP：Oracle WebLogic
⇒Azure Entra ID</t>
    <rPh sb="0" eb="2">
      <t>ニンショウ</t>
    </rPh>
    <rPh sb="2" eb="4">
      <t>キバン</t>
    </rPh>
    <rPh sb="5" eb="7">
      <t>ニンショウ</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</si>
  <si>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</si>
  <si>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</si>
  <si>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</si>
  <si>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 xml:space="preserve">AP基盤
</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</si>
  <si>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</si>
  <si>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AP基盤</t>
    <phoneticPr fontId="1"/>
  </si>
  <si>
    <t>認証基盤</t>
    <phoneticPr fontId="1"/>
  </si>
  <si>
    <t>バッチ基盤</t>
    <phoneticPr fontId="1"/>
  </si>
  <si>
    <t>特になし</t>
    <rPh sb="0" eb="1">
      <t>トク</t>
    </rPh>
    <phoneticPr fontId="1"/>
  </si>
  <si>
    <t>ear⇒warファイルへのビルド手順変更 0.5人月
EJBの対応 0.1人月
クラウドアーキ環境の情報収集 0.2人月</t>
    <phoneticPr fontId="1"/>
  </si>
  <si>
    <t>DP課調整 0.1人月</t>
    <rPh sb="3" eb="5">
      <t>チョウセイ</t>
    </rPh>
    <rPh sb="9" eb="11">
      <t>ニンゲツ</t>
    </rPh>
    <phoneticPr fontId="1"/>
  </si>
  <si>
    <t>前提条件</t>
    <rPh sb="0" eb="4">
      <t>ゼンテイジョウケン</t>
    </rPh>
    <phoneticPr fontId="1"/>
  </si>
  <si>
    <t>クラウドアーキ基盤に移行</t>
    <rPh sb="7" eb="9">
      <t>キバン</t>
    </rPh>
    <phoneticPr fontId="1"/>
  </si>
  <si>
    <t>見積</t>
    <rPh sb="0" eb="2">
      <t>ミツモリ</t>
    </rPh>
    <phoneticPr fontId="1"/>
  </si>
  <si>
    <t>202６年</t>
    <rPh sb="4" eb="5">
      <t>ネン</t>
    </rPh>
    <phoneticPr fontId="1"/>
  </si>
  <si>
    <t>１月</t>
    <phoneticPr fontId="1"/>
  </si>
  <si>
    <t>２月</t>
  </si>
  <si>
    <t>３月</t>
  </si>
  <si>
    <t>４月</t>
  </si>
  <si>
    <t>５月</t>
  </si>
  <si>
    <t>６月</t>
  </si>
  <si>
    <r>
      <t xml:space="preserve">java 1.8.0_202
</t>
    </r>
    <r>
      <rPr>
        <sz val="11"/>
        <color rgb="FFFF0000"/>
        <rFont val="游ゴシック"/>
        <family val="3"/>
        <charset val="128"/>
        <scheme val="minor"/>
      </rPr>
      <t>Tomcat 9.0</t>
    </r>
    <phoneticPr fontId="1"/>
  </si>
  <si>
    <t>A-AUTO</t>
    <phoneticPr fontId="1"/>
  </si>
  <si>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</si>
  <si>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</si>
  <si>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</si>
  <si>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OS更新対応にて現地サーバ構築済み</t>
    <rPh sb="2" eb="4">
      <t>コウシン</t>
    </rPh>
    <rPh sb="4" eb="6">
      <t>タイオウ</t>
    </rPh>
    <rPh sb="8" eb="10">
      <t>ゲンチ</t>
    </rPh>
    <rPh sb="13" eb="16">
      <t>コウチクズ</t>
    </rPh>
    <phoneticPr fontId="1"/>
  </si>
  <si>
    <t>SQLServer2022</t>
    <phoneticPr fontId="1"/>
  </si>
  <si>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</si>
  <si>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</si>
  <si>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</si>
  <si>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</si>
  <si>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縮小共通基盤：13.5人月</t>
    <rPh sb="0" eb="2">
      <t>シュクショウ</t>
    </rPh>
    <rPh sb="2" eb="6">
      <t>キョウツウキバン</t>
    </rPh>
    <rPh sb="11" eb="13">
      <t>ニンゲツ</t>
    </rPh>
    <phoneticPr fontId="1"/>
  </si>
  <si>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</si>
  <si>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５，com0-lib2_4_0.jarファイル対応 0.05人月</t>
    <rPh sb="22" eb="24">
      <t>ニンゲツ</t>
    </rPh>
    <phoneticPr fontId="1"/>
  </si>
  <si>
    <t>共通</t>
    <rPh sb="0" eb="2">
      <t>キョウツウ</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</si>
  <si>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</si>
  <si>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A-AUTO実行 0.2人月
</t>
    <phoneticPr fontId="1"/>
  </si>
  <si>
    <t>区分</t>
    <rPh sb="0" eb="2">
      <t>クブン</t>
    </rPh>
    <phoneticPr fontId="1"/>
  </si>
  <si>
    <t>フェーズ</t>
    <phoneticPr fontId="1"/>
  </si>
  <si>
    <t>要件定義</t>
  </si>
  <si>
    <t>要件定義</t>
    <phoneticPr fontId="1"/>
  </si>
  <si>
    <t>移行フェーズ</t>
    <rPh sb="0" eb="2">
      <t>イコウ</t>
    </rPh>
    <phoneticPr fontId="1"/>
  </si>
  <si>
    <t>要件定義フェーズ</t>
    <phoneticPr fontId="1"/>
  </si>
  <si>
    <t>全体工数（各フェーズ合計）</t>
    <rPh sb="0" eb="4">
      <t>ゼンタイコウスウ</t>
    </rPh>
    <rPh sb="5" eb="6">
      <t>カク</t>
    </rPh>
    <rPh sb="10" eb="12">
      <t>ゴウケイ</t>
    </rPh>
    <phoneticPr fontId="1"/>
  </si>
  <si>
    <t>定例会関連</t>
    <rPh sb="0" eb="3">
      <t>テイレイカイ</t>
    </rPh>
    <rPh sb="3" eb="5">
      <t>カンレン</t>
    </rPh>
    <phoneticPr fontId="1"/>
  </si>
  <si>
    <t>工程完了レビュー関連</t>
    <rPh sb="0" eb="4">
      <t>コウテイカンリョウ</t>
    </rPh>
    <rPh sb="8" eb="10">
      <t>カンレン</t>
    </rPh>
    <phoneticPr fontId="1"/>
  </si>
  <si>
    <t>アプリケーション関連
（FW関連）</t>
    <rPh sb="8" eb="10">
      <t>カンレン</t>
    </rPh>
    <rPh sb="14" eb="16">
      <t>カンレン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</si>
  <si>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</si>
  <si>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認証基盤</t>
    <rPh sb="0" eb="4">
      <t>ニンショウキバン</t>
    </rPh>
    <phoneticPr fontId="1"/>
  </si>
  <si>
    <t>合計</t>
    <rPh sb="0" eb="2">
      <t>ゴウケイ</t>
    </rPh>
    <phoneticPr fontId="1"/>
  </si>
  <si>
    <t>区分別</t>
    <rPh sb="0" eb="3">
      <t>クブンベツ</t>
    </rPh>
    <phoneticPr fontId="1"/>
  </si>
  <si>
    <t>管理</t>
    <rPh sb="0" eb="2">
      <t>カンリ</t>
    </rPh>
    <phoneticPr fontId="1"/>
  </si>
  <si>
    <t>工数</t>
    <rPh sb="0" eb="2">
      <t>コウスウ</t>
    </rPh>
    <phoneticPr fontId="1"/>
  </si>
  <si>
    <t>工程別</t>
    <rPh sb="0" eb="3">
      <t>コウテイベツ</t>
    </rPh>
    <phoneticPr fontId="1"/>
  </si>
  <si>
    <t>結合テスト</t>
    <phoneticPr fontId="1"/>
  </si>
  <si>
    <t>製造</t>
  </si>
  <si>
    <t>管理</t>
    <phoneticPr fontId="1"/>
  </si>
  <si>
    <t>調整工数</t>
    <rPh sb="0" eb="2">
      <t>チョウセイ</t>
    </rPh>
    <rPh sb="2" eb="4">
      <t>コウスウ</t>
    </rPh>
    <phoneticPr fontId="1"/>
  </si>
  <si>
    <t>アプリケーション関連
（認証基盤関連）</t>
    <rPh sb="8" eb="10">
      <t>カンレン</t>
    </rPh>
    <rPh sb="12" eb="14">
      <t>ニンショウ</t>
    </rPh>
    <rPh sb="14" eb="16">
      <t>キバン</t>
    </rPh>
    <rPh sb="16" eb="18">
      <t>カンレン</t>
    </rPh>
    <phoneticPr fontId="1"/>
  </si>
  <si>
    <t>各工程完了レビュー：(準備+実施＋議事録)（要件定義～試験）</t>
    <phoneticPr fontId="1"/>
  </si>
  <si>
    <t>各工程完了レビュー：(準備+実施＋議事録)6H*5回
（要件定義～試験）</t>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</si>
  <si>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</si>
  <si>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</si>
  <si>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 xml:space="preserve">アプリケーション関連設計書修正
・認証基盤
⇒認証機能に関する設計書を新規1本作成（ヤード操業システム）
</t>
    <rPh sb="8" eb="10">
      <t>カンレン</t>
    </rPh>
    <phoneticPr fontId="1"/>
  </si>
  <si>
    <t>認証基盤としてはアプリケーション構築作業はなし</t>
    <rPh sb="0" eb="2">
      <t>ニンショウ</t>
    </rPh>
    <rPh sb="2" eb="4">
      <t>キバン</t>
    </rPh>
    <rPh sb="18" eb="20">
      <t>サギョウ</t>
    </rPh>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</si>
  <si>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</si>
  <si>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</si>
  <si>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</si>
  <si>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 xml:space="preserve">エラー事項の対応 0.35人月
</t>
    <phoneticPr fontId="1"/>
  </si>
  <si>
    <t>SSOからリンク呼び出し対応 0.1人月</t>
    <phoneticPr fontId="1"/>
  </si>
  <si>
    <t>共通 0.2人月</t>
    <rPh sb="6" eb="8">
      <t>ニンゲツ</t>
    </rPh>
    <phoneticPr fontId="1"/>
  </si>
  <si>
    <t>検証 0.25人月
検証 0.125人月</t>
    <rPh sb="0" eb="2">
      <t>ケンショウ</t>
    </rPh>
    <rPh sb="7" eb="9">
      <t>ニンゲツ</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</si>
  <si>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</si>
  <si>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工場系システム：0.1人月</t>
    <rPh sb="11" eb="13">
      <t>ニンゲツ</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</si>
  <si>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</si>
  <si>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94機能
画面：6H
帳票：3H</t>
    <rPh sb="2" eb="4">
      <t>キノウ</t>
    </rPh>
    <phoneticPr fontId="1"/>
  </si>
  <si>
    <t>定例会：(準備+実施＋議事録)：3H
期間：4回/月・5ヵ月</t>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</si>
  <si>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</si>
  <si>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</si>
  <si>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t>想定要員数</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</si>
  <si>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</si>
  <si>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</si>
  <si>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</si>
  <si>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</si>
  <si>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他システムとの連携テスト(本番環境⇔他システム(本番))
SAP、PIMS（ヤード操業千葉・徳山）、オフラス（千葉）
他シスとのテスト調整
※全確認ではなく代表1本
</t>
    <phoneticPr fontId="1"/>
  </si>
  <si>
    <t>他システムとの連携テスト(本番環境⇔他システム(本番))
SAP、PIMS（FTP連携）
他シスとのテスト調整
※全確認ではなく代表1本</t>
    <rPh sb="41" eb="43">
      <t>レンケイ</t>
    </rPh>
    <phoneticPr fontId="1"/>
  </si>
  <si>
    <t>縮小共通基盤：9.5人月</t>
    <rPh sb="0" eb="2">
      <t>シュクショウ</t>
    </rPh>
    <rPh sb="2" eb="6">
      <t>キョウツウキバン</t>
    </rPh>
    <rPh sb="10" eb="12">
      <t>ニンゲツ</t>
    </rPh>
    <phoneticPr fontId="1"/>
  </si>
  <si>
    <t>他システムとの連携テスト(本番環境⇔他システム(本番))
SAP
他シスとのテスト調整
※全確認ではなく代表1本</t>
    <phoneticPr fontId="1"/>
  </si>
  <si>
    <t>作業項目なし</t>
    <rPh sb="0" eb="2">
      <t>サギョウ</t>
    </rPh>
    <rPh sb="2" eb="4">
      <t>コウモク</t>
    </rPh>
    <phoneticPr fontId="1"/>
  </si>
  <si>
    <t>作業項目なし</t>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</si>
  <si>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</si>
  <si>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</si>
  <si>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各工程完了レビュー：(準備+実施＋議事録)4H*2回
（リリース手順、PJ総括）</t>
    <rPh sb="32" eb="34">
      <t>テジュン</t>
    </rPh>
    <phoneticPr fontId="1"/>
  </si>
  <si>
    <t>定例会：(準備+実施＋議事録)：3H
期間：4回/月・2ヵ月</t>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</si>
  <si>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</si>
  <si>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★館林DC廃止</t>
    <rPh sb="1" eb="3">
      <t>タテバヤシ</t>
    </rPh>
    <rPh sb="5" eb="7">
      <t>ハイシ</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</si>
  <si>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</si>
  <si>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</si>
  <si>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</si>
  <si>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</si>
  <si>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</si>
  <si>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管理工数(小数第2で繰り上げ)</t>
    <rPh sb="0" eb="2">
      <t>カンリ</t>
    </rPh>
    <rPh sb="2" eb="4">
      <t>コウスウ</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</si>
  <si>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</si>
  <si>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</si>
  <si>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</si>
  <si>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</si>
  <si>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</si>
  <si>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他システムとの連携テスト 0.9人月
※縮小共通基盤から変更なし
</t>
    <rPh sb="16" eb="18">
      <t>ニンゲツ</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</si>
  <si>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</si>
  <si>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アプリ移行：1.0人月
縮小共通基盤から変更なし</t>
    <rPh sb="3" eb="5">
      <t>イコウ</t>
    </rPh>
    <rPh sb="9" eb="11">
      <t>ニンゲツ</t>
    </rPh>
    <phoneticPr fontId="1"/>
  </si>
  <si>
    <t>初期流動：1.0人月
縮小共通基盤から変更なし</t>
    <rPh sb="0" eb="4">
      <t>ショキリュウドウ</t>
    </rPh>
    <phoneticPr fontId="1"/>
  </si>
  <si>
    <t>各工程完了レビュー：(準備+実施＋議事録)6H*5回
（要件定義～試験、PJ総括）
縮小共通基盤から変更なし</t>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</si>
  <si>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</si>
  <si>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</si>
  <si>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</si>
  <si>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</si>
  <si>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アプリ移行：0.3人月
縮小共通基盤から変更なし</t>
    <rPh sb="3" eb="5">
      <t>イコウ</t>
    </rPh>
    <rPh sb="9" eb="11">
      <t>ニンゲツ</t>
    </rPh>
    <phoneticPr fontId="1"/>
  </si>
  <si>
    <t>初期流動：0.25人月
縮小共通基盤から変更なし</t>
    <rPh sb="0" eb="4">
      <t>ショキリュウドウ</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</si>
  <si>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</si>
  <si>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</si>
  <si>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</si>
  <si>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</si>
  <si>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</si>
  <si>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</si>
  <si>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</si>
  <si>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</si>
  <si>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</si>
  <si>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</si>
  <si>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</si>
  <si>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</si>
  <si>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</si>
  <si>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</si>
  <si>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</si>
  <si>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</si>
  <si>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</si>
  <si>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</si>
  <si>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</si>
  <si>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ヤ－ド操業システム（千葉・徳山）</t>
    <phoneticPr fontId="1"/>
  </si>
  <si>
    <t>千葉化学</t>
    <phoneticPr fontId="1"/>
  </si>
  <si>
    <t>包装</t>
    <phoneticPr fontId="1"/>
  </si>
  <si>
    <t>数量確定システム（千葉・徳山）</t>
    <phoneticPr fontId="1"/>
  </si>
  <si>
    <t>用役管理システム（千葉・徳山）</t>
    <phoneticPr fontId="1"/>
  </si>
  <si>
    <t>ヤード操業</t>
    <phoneticPr fontId="1"/>
  </si>
  <si>
    <t xml:space="preserve">エラー事項の対応 0.85人月
</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</si>
  <si>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</si>
  <si>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</si>
  <si>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工場系システム 0.3人月
EntraID利用申請 0.2人月</t>
    <rPh sb="29" eb="31">
      <t>ニンゲツ</t>
    </rPh>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</si>
  <si>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</si>
  <si>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</si>
  <si>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</si>
  <si>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</si>
  <si>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</si>
  <si>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結合テスト0.28人月
15機能　
バッチ：3H
</t>
    <rPh sb="0" eb="2">
      <t>ケツゴウ</t>
    </rPh>
    <rPh sb="9" eb="11">
      <t>ニンゲツ</t>
    </rPh>
    <rPh sb="14" eb="16">
      <t>キノウ</t>
    </rPh>
    <phoneticPr fontId="1"/>
  </si>
  <si>
    <t xml:space="preserve">A-AUTOバスクリプトのテスト
機能数（バッチ）=15
</t>
    <phoneticPr fontId="1"/>
  </si>
  <si>
    <t>AP基盤、認証基盤 0.75人月 ※29本対象。計算式参照
テスト仕様書 0.2人月</t>
    <rPh sb="20" eb="21">
      <t>ホン</t>
    </rPh>
    <rPh sb="21" eb="23">
      <t>タイショウ</t>
    </rPh>
    <rPh sb="24" eb="27">
      <t>ケイサンシキ</t>
    </rPh>
    <rPh sb="27" eb="29">
      <t>サンショウ</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</si>
  <si>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</si>
  <si>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</si>
  <si>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移行手順書作成
移行作業</t>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</si>
  <si>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</si>
  <si>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</si>
  <si>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</si>
  <si>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工場系システム：0.1人月
Https通信へ変更：0.4人月</t>
    <rPh sb="11" eb="13">
      <t>ニンゲツ</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</si>
  <si>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</si>
  <si>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５，com0-lib2_4_0.jarファイル対応 0.05人月
Https通信：0.5人月</t>
    <rPh sb="44" eb="46">
      <t>ニンゲツ</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</si>
  <si>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</si>
  <si>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プログラム改修、ビルドファイル作成 0.05人月
内訳
５，com0-lib2_4_0.jarファイル対応 0.05人月</t>
    <rPh sb="22" eb="24">
      <t>ニンゲツ</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</si>
  <si>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</si>
  <si>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</si>
  <si>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112機能
画面：6H
帳票：3H
IF:3H</t>
    <rPh sb="3" eb="5">
      <t>キノウ</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</si>
  <si>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</si>
  <si>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</si>
  <si>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</si>
  <si>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20機能
画面：6H
帳票：3H
IF:3H</t>
    <rPh sb="2" eb="4">
      <t>キノウ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</si>
  <si>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</si>
  <si>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工場DB</t>
    <rPh sb="0" eb="2">
      <t>コウジョウ</t>
    </rPh>
    <phoneticPr fontId="1"/>
  </si>
  <si>
    <t xml:space="preserve">バッチ基盤 0.1人月 ※2本対象。計算式参照
</t>
    <rPh sb="3" eb="5">
      <t>キバン</t>
    </rPh>
    <rPh sb="14" eb="15">
      <t>ホン</t>
    </rPh>
    <rPh sb="15" eb="17">
      <t>タイショウ</t>
    </rPh>
    <rPh sb="18" eb="21">
      <t>ケイサンシキ</t>
    </rPh>
    <rPh sb="21" eb="23">
      <t>サンショウ</t>
    </rPh>
    <phoneticPr fontId="1"/>
  </si>
  <si>
    <t>アプリケーション関連設計書修正
・バッチ基盤
⇒A-AUTO用ジョブネット一覧、ジョブ構成図の2本修正</t>
    <rPh sb="8" eb="10">
      <t>カンレン</t>
    </rPh>
    <rPh sb="30" eb="31">
      <t>ヨウ</t>
    </rPh>
    <rPh sb="37" eb="39">
      <t>イチラン</t>
    </rPh>
    <rPh sb="43" eb="46">
      <t>コウセイズ</t>
    </rPh>
    <rPh sb="49" eb="51">
      <t>シュウセイ</t>
    </rPh>
    <phoneticPr fontId="1"/>
  </si>
  <si>
    <t xml:space="preserve">アプリケーション関連設計書修正
・DB基盤
⇒A-AUTO用ジョブネット一覧、ジョブ構成図の2本修正
</t>
    <phoneticPr fontId="1"/>
  </si>
  <si>
    <t>AP基盤、認証基盤 0.01人月 ※2本対象。計算式参照</t>
    <rPh sb="19" eb="20">
      <t>ホン</t>
    </rPh>
    <rPh sb="20" eb="22">
      <t>タイショウ</t>
    </rPh>
    <rPh sb="23" eb="26">
      <t>ケイサンシキ</t>
    </rPh>
    <rPh sb="26" eb="28">
      <t>サンショウ</t>
    </rPh>
    <phoneticPr fontId="1"/>
  </si>
  <si>
    <t>アプリケーション関連設計書修正
・DB基盤
⇒A-AUTO用ジョブネット一覧、ジョブ構成図の2本修正</t>
    <phoneticPr fontId="1"/>
  </si>
  <si>
    <t>バッチ基盤 0.1人月 ※2本対象。計算式参照</t>
    <rPh sb="14" eb="15">
      <t>ホン</t>
    </rPh>
    <rPh sb="15" eb="17">
      <t>タイショウ</t>
    </rPh>
    <rPh sb="18" eb="21">
      <t>ケイサンシキ</t>
    </rPh>
    <rPh sb="21" eb="23">
      <t>サンショウ</t>
    </rPh>
    <phoneticPr fontId="1"/>
  </si>
  <si>
    <t>アプリケーション関連
（DB基盤）</t>
    <rPh sb="8" eb="10">
      <t>カンレン</t>
    </rPh>
    <rPh sb="14" eb="16">
      <t>キバン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</si>
</sst>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Red]\(0.00\)"/>
    <numFmt numFmtId="177" formatCode="0.0"/>
    <numFmt numFmtId="178" formatCode="_-[$¥-411]* #,##0_-;\-[$¥-411]* #,##0_-;_-[$¥-411]* &quot;-&quot;??_-;_-@_-"/>
    <numFmt numFmtId="179" formatCode="0.00_ "/>
    <numFmt numFmtId="180" formatCode="&quot;¥&quot;#,##0_);[Red]\(&quot;¥&quot;#,##0\)"/>
  </numFmts>
  <fonts count="22">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s>
  <fills count="1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s>
  <cellStyleXfs count="4">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cellStyleXfs>
  <cellXfs count="308">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0" fillId="0" borderId="0" xfId="1" applyFont="1"/>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0" fontId="0" fillId="0" borderId="0" xfId="1" applyFont="1" applyAlignment="1">
      <alignment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0" fillId="0" borderId="1" xfId="1" applyFont="1" applyBorder="1" applyAlignment="1">
      <alignment vertical="top" wrapText="1"/>
    </xf>
    <xf numFmtId="0" fontId="0" fillId="0" borderId="8" xfId="0" applyBorder="1">
      <alignment vertical="center"/>
    </xf>
    <xf numFmtId="0" fontId="0" fillId="11" borderId="8" xfId="0" applyFill="1" applyBorder="1">
      <alignment vertical="center"/>
    </xf>
    <xf numFmtId="49" fontId="4" fillId="11" borderId="8" xfId="0" applyNumberFormat="1" applyFont="1" applyFill="1" applyBorder="1" applyAlignment="1">
      <alignment vertical="center" wrapText="1"/>
    </xf>
    <xf numFmtId="0" fontId="4" fillId="11" borderId="8" xfId="0" applyFont="1" applyFill="1" applyBorder="1">
      <alignment vertical="center"/>
    </xf>
    <xf numFmtId="0" fontId="4" fillId="4" borderId="1" xfId="0" applyFont="1" applyFill="1" applyBorder="1">
      <alignment vertical="center"/>
    </xf>
    <xf numFmtId="0" fontId="4" fillId="4" borderId="1" xfId="0" applyFont="1" applyFill="1" applyBorder="1" applyAlignment="1">
      <alignment vertical="center" wrapText="1"/>
    </xf>
    <xf numFmtId="0" fontId="12" fillId="0" borderId="8" xfId="0" applyFont="1" applyBorder="1">
      <alignment vertical="center"/>
    </xf>
    <xf numFmtId="0" fontId="12" fillId="0" borderId="9" xfId="0" applyFont="1" applyBorder="1">
      <alignment vertical="center"/>
    </xf>
    <xf numFmtId="0" fontId="0" fillId="0" borderId="9" xfId="0" applyBorder="1">
      <alignment vertical="center"/>
    </xf>
    <xf numFmtId="0" fontId="0" fillId="0" borderId="11" xfId="0" applyBorder="1">
      <alignment vertical="center"/>
    </xf>
    <xf numFmtId="0" fontId="0" fillId="11" borderId="14" xfId="0" applyFill="1" applyBorder="1">
      <alignment vertical="center"/>
    </xf>
    <xf numFmtId="0" fontId="12" fillId="0" borderId="0" xfId="0" applyFont="1">
      <alignment vertical="center"/>
    </xf>
    <xf numFmtId="0" fontId="0" fillId="11" borderId="51" xfId="0" applyFill="1" applyBorder="1">
      <alignment vertical="center"/>
    </xf>
    <xf numFmtId="0" fontId="12" fillId="0" borderId="13" xfId="0" applyFont="1" applyBorder="1">
      <alignment vertical="center"/>
    </xf>
    <xf numFmtId="176" fontId="0" fillId="0" borderId="0" xfId="1" applyNumberFormat="1" applyFont="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5" borderId="1" xfId="1" applyNumberFormat="1" applyFont="1" applyFill="1" applyBorder="1" applyAlignment="1">
      <alignment horizontal="left"/>
    </xf>
    <xf numFmtId="176" fontId="0" fillId="5" borderId="1" xfId="1" applyNumberFormat="1" applyFont="1" applyFill="1" applyBorder="1" applyAlignment="1">
      <alignment horizontal="left" wrapText="1"/>
    </xf>
    <xf numFmtId="0" fontId="14" fillId="0" borderId="0" xfId="1" applyFont="1" applyAlignment="1">
      <alignment vertical="center"/>
    </xf>
    <xf numFmtId="0" fontId="0" fillId="6" borderId="1" xfId="1" applyFont="1" applyFill="1" applyBorder="1" applyAlignment="1">
      <alignment vertical="center" wrapText="1"/>
    </xf>
    <xf numFmtId="176" fontId="0" fillId="0" borderId="1" xfId="1" applyNumberFormat="1" applyFont="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1" xfId="1" applyFont="1" applyFill="1" applyBorder="1" applyAlignment="1">
      <alignment vertical="top" wrapText="1"/>
    </xf>
    <xf numFmtId="176" fontId="0" fillId="4" borderId="1" xfId="1" applyNumberFormat="1" applyFont="1" applyFill="1" applyBorder="1" applyAlignment="1">
      <alignment horizontal="right"/>
    </xf>
    <xf numFmtId="0" fontId="0" fillId="4" borderId="0" xfId="0" applyFill="1">
      <alignment vertical="center"/>
    </xf>
    <xf numFmtId="0" fontId="0" fillId="0" borderId="1" xfId="1" applyFont="1" applyBorder="1" applyAlignment="1">
      <alignment vertical="top"/>
    </xf>
    <xf numFmtId="178" fontId="12" fillId="0" borderId="0" xfId="2" applyNumberFormat="1" applyFont="1" applyBorder="1" applyAlignment="1">
      <alignment vertical="center"/>
    </xf>
    <xf numFmtId="0" fontId="0" fillId="11"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3" borderId="0" xfId="1" applyFont="1" applyFill="1"/>
    <xf numFmtId="0" fontId="0" fillId="8" borderId="0" xfId="1" applyFont="1" applyFill="1"/>
    <xf numFmtId="0" fontId="0" fillId="5" borderId="0" xfId="1" applyFont="1" applyFill="1"/>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6" fontId="15" fillId="0" borderId="0" xfId="1" applyNumberFormat="1" applyFont="1" applyAlignment="1">
      <alignment horizontal="right" vertical="top" wrapText="1"/>
    </xf>
    <xf numFmtId="176" fontId="15" fillId="0" borderId="0" xfId="1" applyNumberFormat="1" applyFont="1" applyAlignment="1">
      <alignment vertical="top"/>
    </xf>
    <xf numFmtId="0" fontId="0" fillId="5"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6" borderId="4" xfId="1" applyFont="1" applyFill="1" applyBorder="1" applyAlignment="1">
      <alignment vertical="center" wrapText="1"/>
    </xf>
    <xf numFmtId="0" fontId="0" fillId="6" borderId="12" xfId="1" applyFont="1" applyFill="1" applyBorder="1" applyAlignment="1">
      <alignment vertical="center" wrapText="1"/>
    </xf>
    <xf numFmtId="0" fontId="18" fillId="6" borderId="12" xfId="1" applyFont="1" applyFill="1" applyBorder="1" applyAlignment="1">
      <alignment vertical="center" wrapText="1"/>
    </xf>
    <xf numFmtId="0" fontId="19" fillId="6" borderId="5" xfId="1" applyFont="1" applyFill="1" applyBorder="1" applyAlignment="1">
      <alignment vertical="center" wrapText="1"/>
    </xf>
    <xf numFmtId="0" fontId="0" fillId="5" borderId="4" xfId="1" applyFont="1" applyFill="1" applyBorder="1" applyAlignment="1">
      <alignment horizontal="left"/>
    </xf>
    <xf numFmtId="0" fontId="19" fillId="6" borderId="12" xfId="1" applyFont="1" applyFill="1" applyBorder="1" applyAlignment="1">
      <alignment vertical="center" wrapText="1"/>
    </xf>
    <xf numFmtId="0" fontId="18" fillId="6" borderId="5" xfId="1" applyFont="1" applyFill="1" applyBorder="1" applyAlignment="1">
      <alignment vertical="center" wrapText="1"/>
    </xf>
    <xf numFmtId="0" fontId="18" fillId="6" borderId="1" xfId="1" applyFont="1" applyFill="1" applyBorder="1" applyAlignment="1">
      <alignment vertical="center" wrapText="1"/>
    </xf>
    <xf numFmtId="0" fontId="19" fillId="6" borderId="1" xfId="1" applyFont="1" applyFill="1" applyBorder="1" applyAlignment="1">
      <alignment vertical="center" wrapText="1"/>
    </xf>
    <xf numFmtId="176" fontId="14" fillId="0" borderId="0" xfId="1" applyNumberFormat="1" applyFont="1" applyAlignment="1">
      <alignment horizontal="right"/>
    </xf>
    <xf numFmtId="176" fontId="14" fillId="0" borderId="0" xfId="1" applyNumberFormat="1" applyFont="1"/>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0" fontId="15" fillId="6" borderId="12" xfId="1" applyFont="1" applyFill="1" applyBorder="1" applyAlignment="1">
      <alignment vertical="center" wrapText="1"/>
    </xf>
    <xf numFmtId="0" fontId="15" fillId="0" borderId="1" xfId="1" applyFont="1" applyBorder="1" applyAlignment="1">
      <alignment horizontal="left" vertical="top" wrapText="1"/>
    </xf>
    <xf numFmtId="0" fontId="15" fillId="0" borderId="1" xfId="1" applyFont="1" applyBorder="1" applyAlignment="1">
      <alignment vertical="top" wrapText="1"/>
    </xf>
    <xf numFmtId="0" fontId="16" fillId="6" borderId="5" xfId="1" applyFont="1" applyFill="1" applyBorder="1" applyAlignment="1">
      <alignment vertical="center" wrapText="1"/>
    </xf>
    <xf numFmtId="0" fontId="16" fillId="6" borderId="1" xfId="1" applyFont="1" applyFill="1" applyBorder="1" applyAlignment="1">
      <alignment vertical="center" wrapText="1"/>
    </xf>
    <xf numFmtId="0" fontId="0" fillId="4" borderId="3" xfId="1" applyFont="1" applyFill="1" applyBorder="1" applyAlignment="1">
      <alignment vertical="top" wrapText="1"/>
    </xf>
    <xf numFmtId="176" fontId="0" fillId="4" borderId="1" xfId="1" applyNumberFormat="1" applyFont="1" applyFill="1" applyBorder="1" applyAlignment="1">
      <alignment horizontal="left" vertical="top"/>
    </xf>
    <xf numFmtId="0" fontId="15" fillId="4" borderId="1" xfId="1" applyFont="1" applyFill="1" applyBorder="1" applyAlignment="1">
      <alignment vertical="top" wrapText="1"/>
    </xf>
    <xf numFmtId="0" fontId="15" fillId="0" borderId="0" xfId="1" applyFont="1"/>
    <xf numFmtId="0" fontId="15" fillId="5" borderId="1" xfId="1" applyFont="1" applyFill="1" applyBorder="1" applyAlignment="1">
      <alignment horizontal="left"/>
    </xf>
    <xf numFmtId="0" fontId="15" fillId="12" borderId="1" xfId="1" applyFont="1" applyFill="1" applyBorder="1" applyAlignment="1">
      <alignment vertical="top" wrapText="1"/>
    </xf>
    <xf numFmtId="0" fontId="15" fillId="0" borderId="1" xfId="1" applyFont="1" applyBorder="1" applyAlignment="1">
      <alignment vertical="top"/>
    </xf>
    <xf numFmtId="14" fontId="15" fillId="0" borderId="1" xfId="1" applyNumberFormat="1" applyFont="1" applyBorder="1" applyAlignment="1">
      <alignment vertical="top" wrapText="1"/>
    </xf>
    <xf numFmtId="14" fontId="15" fillId="0" borderId="1" xfId="1" applyNumberFormat="1" applyFont="1" applyBorder="1"/>
    <xf numFmtId="176" fontId="15" fillId="0" borderId="0" xfId="1" applyNumberFormat="1" applyFont="1" applyAlignment="1">
      <alignment horizontal="right"/>
    </xf>
    <xf numFmtId="0" fontId="0" fillId="4" borderId="4" xfId="1" applyFont="1" applyFill="1" applyBorder="1" applyAlignment="1">
      <alignment vertical="center" wrapText="1"/>
    </xf>
    <xf numFmtId="0" fontId="0" fillId="0" borderId="4" xfId="1" applyFont="1" applyBorder="1" applyAlignment="1">
      <alignment vertical="center" wrapText="1"/>
    </xf>
    <xf numFmtId="0" fontId="0" fillId="4" borderId="1" xfId="1" applyFont="1" applyFill="1" applyBorder="1" applyAlignment="1">
      <alignment vertical="center" wrapText="1"/>
    </xf>
    <xf numFmtId="0" fontId="0" fillId="4" borderId="3" xfId="1" applyFont="1" applyFill="1" applyBorder="1" applyAlignment="1">
      <alignment horizontal="left" vertical="top" wrapText="1"/>
    </xf>
    <xf numFmtId="0" fontId="15" fillId="4" borderId="1" xfId="1" applyFont="1" applyFill="1" applyBorder="1" applyAlignment="1">
      <alignment horizontal="left" vertical="top" wrapText="1"/>
    </xf>
    <xf numFmtId="0" fontId="18" fillId="4" borderId="12" xfId="1" applyFont="1" applyFill="1" applyBorder="1" applyAlignment="1">
      <alignment vertical="center" wrapText="1"/>
    </xf>
    <xf numFmtId="0" fontId="19" fillId="4" borderId="12" xfId="1" applyFont="1" applyFill="1" applyBorder="1" applyAlignment="1">
      <alignment vertical="center" wrapText="1"/>
    </xf>
    <xf numFmtId="0" fontId="19" fillId="4" borderId="5" xfId="1" applyFont="1" applyFill="1" applyBorder="1" applyAlignment="1">
      <alignment vertical="center" wrapText="1"/>
    </xf>
    <xf numFmtId="0" fontId="0" fillId="4" borderId="12" xfId="1" applyFont="1" applyFill="1" applyBorder="1" applyAlignment="1">
      <alignment vertical="center" wrapText="1"/>
    </xf>
    <xf numFmtId="0" fontId="18" fillId="4" borderId="5" xfId="1" applyFont="1" applyFill="1" applyBorder="1" applyAlignment="1">
      <alignment vertical="center" wrapText="1"/>
    </xf>
    <xf numFmtId="176" fontId="15" fillId="4" borderId="1" xfId="1" applyNumberFormat="1" applyFont="1" applyFill="1" applyBorder="1"/>
    <xf numFmtId="176" fontId="15" fillId="4" borderId="1" xfId="1" applyNumberFormat="1" applyFont="1" applyFill="1" applyBorder="1" applyAlignment="1">
      <alignment horizontal="right"/>
    </xf>
    <xf numFmtId="176" fontId="15" fillId="0" borderId="0" xfId="1" applyNumberFormat="1" applyFont="1"/>
    <xf numFmtId="0" fontId="15" fillId="0" borderId="0" xfId="1" applyFont="1" applyAlignment="1">
      <alignment horizontal="left" vertical="top"/>
    </xf>
    <xf numFmtId="0" fontId="15" fillId="11" borderId="0" xfId="1" applyFont="1" applyFill="1" applyAlignment="1">
      <alignment horizontal="left" vertical="top"/>
    </xf>
    <xf numFmtId="176" fontId="15" fillId="5" borderId="1" xfId="1" applyNumberFormat="1" applyFont="1" applyFill="1" applyBorder="1" applyAlignment="1">
      <alignment horizontal="left"/>
    </xf>
    <xf numFmtId="176" fontId="15" fillId="5" borderId="1" xfId="1" applyNumberFormat="1" applyFont="1" applyFill="1" applyBorder="1" applyAlignment="1">
      <alignment horizontal="left" wrapText="1"/>
    </xf>
    <xf numFmtId="0" fontId="15" fillId="11" borderId="1" xfId="1" applyFont="1" applyFill="1" applyBorder="1" applyAlignment="1">
      <alignment horizontal="left" vertical="top"/>
    </xf>
    <xf numFmtId="176" fontId="15" fillId="0" borderId="1" xfId="1" applyNumberFormat="1" applyFont="1" applyBorder="1"/>
    <xf numFmtId="176" fontId="15" fillId="0" borderId="1" xfId="1" applyNumberFormat="1" applyFont="1" applyBorder="1" applyAlignment="1">
      <alignment horizontal="right"/>
    </xf>
    <xf numFmtId="176" fontId="15" fillId="12" borderId="1" xfId="1" applyNumberFormat="1" applyFont="1" applyFill="1" applyBorder="1" applyAlignment="1">
      <alignment horizontal="right"/>
    </xf>
    <xf numFmtId="0" fontId="15" fillId="0" borderId="1" xfId="1" applyFont="1" applyBorder="1" applyAlignment="1">
      <alignment horizontal="left" vertical="top"/>
    </xf>
    <xf numFmtId="176" fontId="15" fillId="0" borderId="1" xfId="1" applyNumberFormat="1" applyFont="1" applyBorder="1" applyAlignment="1">
      <alignment horizontal="center" vertical="center"/>
    </xf>
    <xf numFmtId="176" fontId="15" fillId="0" borderId="0" xfId="1" applyNumberFormat="1" applyFont="1" applyAlignment="1">
      <alignment horizontal="left"/>
    </xf>
    <xf numFmtId="176" fontId="17" fillId="0" borderId="0" xfId="1" applyNumberFormat="1" applyFont="1"/>
    <xf numFmtId="176" fontId="15" fillId="4" borderId="1" xfId="1" applyNumberFormat="1" applyFont="1" applyFill="1" applyBorder="1" applyAlignment="1">
      <alignment horizontal="center" vertical="center"/>
    </xf>
    <xf numFmtId="176" fontId="15" fillId="4" borderId="8" xfId="1" applyNumberFormat="1" applyFont="1" applyFill="1" applyBorder="1"/>
    <xf numFmtId="176" fontId="15" fillId="4" borderId="8" xfId="1" applyNumberFormat="1" applyFont="1" applyFill="1" applyBorder="1" applyAlignment="1">
      <alignment wrapText="1"/>
    </xf>
    <xf numFmtId="0" fontId="15" fillId="0" borderId="1" xfId="1" applyFont="1" applyBorder="1" applyAlignment="1">
      <alignment wrapText="1"/>
    </xf>
    <xf numFmtId="176" fontId="17" fillId="0" borderId="0" xfId="1" applyNumberFormat="1" applyFont="1" applyAlignment="1">
      <alignment horizontal="right"/>
    </xf>
    <xf numFmtId="176" fontId="15" fillId="0" borderId="8" xfId="1" applyNumberFormat="1" applyFont="1" applyBorder="1"/>
    <xf numFmtId="0" fontId="15" fillId="0" borderId="0" xfId="1" applyFont="1" applyAlignment="1">
      <alignment vertical="top" wrapText="1"/>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76" fontId="20" fillId="0" borderId="1" xfId="1" applyNumberFormat="1" applyFont="1" applyBorder="1" applyAlignment="1">
      <alignment horizontal="right"/>
    </xf>
    <xf numFmtId="0" fontId="21" fillId="6" borderId="12" xfId="1" applyFont="1" applyFill="1" applyBorder="1" applyAlignment="1">
      <alignment vertical="center" wrapText="1"/>
    </xf>
    <xf numFmtId="176" fontId="15" fillId="0" borderId="1" xfId="1" applyNumberFormat="1" applyFont="1" applyBorder="1" applyAlignment="1">
      <alignment wrapText="1"/>
    </xf>
    <xf numFmtId="180" fontId="15" fillId="0" borderId="0" xfId="1" applyNumberFormat="1" applyFont="1" applyAlignment="1">
      <alignment vertical="center"/>
    </xf>
    <xf numFmtId="0" fontId="17" fillId="9" borderId="17" xfId="1" applyFont="1" applyFill="1" applyBorder="1" applyAlignment="1">
      <alignment horizontal="center" vertical="center" wrapText="1"/>
    </xf>
    <xf numFmtId="0" fontId="17" fillId="9" borderId="8" xfId="1" applyFont="1" applyFill="1" applyBorder="1" applyAlignment="1">
      <alignment vertical="center" wrapText="1"/>
    </xf>
    <xf numFmtId="180" fontId="17" fillId="9" borderId="15" xfId="1" applyNumberFormat="1" applyFont="1" applyFill="1" applyBorder="1" applyAlignment="1">
      <alignment vertical="center" wrapText="1"/>
    </xf>
    <xf numFmtId="176" fontId="17" fillId="0" borderId="8" xfId="1" applyNumberFormat="1" applyFont="1" applyBorder="1" applyAlignment="1">
      <alignment vertical="center"/>
    </xf>
    <xf numFmtId="180" fontId="17" fillId="0" borderId="15" xfId="1" applyNumberFormat="1" applyFont="1" applyBorder="1" applyAlignment="1">
      <alignment horizontal="right" vertical="center"/>
    </xf>
    <xf numFmtId="176" fontId="17" fillId="0" borderId="24" xfId="1" applyNumberFormat="1" applyFont="1" applyBorder="1" applyAlignment="1">
      <alignment vertical="center"/>
    </xf>
    <xf numFmtId="180" fontId="17" fillId="0" borderId="28" xfId="1" applyNumberFormat="1" applyFont="1" applyBorder="1" applyAlignment="1">
      <alignment horizontal="right" vertical="center"/>
    </xf>
    <xf numFmtId="178" fontId="17" fillId="0" borderId="8" xfId="2" applyNumberFormat="1" applyFont="1" applyBorder="1" applyAlignment="1">
      <alignment vertical="center"/>
    </xf>
    <xf numFmtId="180" fontId="17" fillId="0" borderId="15" xfId="2" applyNumberFormat="1" applyFont="1" applyBorder="1" applyAlignment="1">
      <alignment vertical="center"/>
    </xf>
    <xf numFmtId="178" fontId="17" fillId="0" borderId="27" xfId="2" applyNumberFormat="1" applyFont="1" applyBorder="1" applyAlignment="1">
      <alignment vertical="center"/>
    </xf>
    <xf numFmtId="180" fontId="17" fillId="0" borderId="29" xfId="2" applyNumberFormat="1" applyFont="1" applyBorder="1" applyAlignment="1">
      <alignment vertical="center"/>
    </xf>
    <xf numFmtId="178" fontId="17" fillId="0" borderId="0" xfId="2" applyNumberFormat="1" applyFont="1" applyBorder="1" applyAlignment="1">
      <alignment vertical="center"/>
    </xf>
    <xf numFmtId="180" fontId="17" fillId="0" borderId="0" xfId="2" applyNumberFormat="1" applyFont="1" applyBorder="1" applyAlignment="1">
      <alignment vertical="center"/>
    </xf>
    <xf numFmtId="180" fontId="17" fillId="9" borderId="13" xfId="1" applyNumberFormat="1" applyFont="1" applyFill="1" applyBorder="1" applyAlignment="1">
      <alignment horizontal="center" vertical="center" wrapText="1"/>
    </xf>
    <xf numFmtId="179" fontId="17" fillId="0" borderId="8" xfId="1" applyNumberFormat="1" applyFont="1" applyBorder="1" applyAlignment="1">
      <alignment vertical="center"/>
    </xf>
    <xf numFmtId="179" fontId="17" fillId="0" borderId="24" xfId="1" applyNumberFormat="1" applyFont="1" applyBorder="1" applyAlignment="1">
      <alignment vertical="center"/>
    </xf>
    <xf numFmtId="176" fontId="17" fillId="0" borderId="0" xfId="1" applyNumberFormat="1" applyFont="1" applyAlignment="1">
      <alignment vertical="center"/>
    </xf>
    <xf numFmtId="180" fontId="17" fillId="0" borderId="0" xfId="1" applyNumberFormat="1" applyFont="1" applyAlignment="1">
      <alignment vertical="center"/>
    </xf>
    <xf numFmtId="176" fontId="17" fillId="5" borderId="0" xfId="1" applyNumberFormat="1" applyFont="1" applyFill="1" applyAlignment="1">
      <alignment vertical="center"/>
    </xf>
    <xf numFmtId="180" fontId="17" fillId="5" borderId="0" xfId="1" applyNumberFormat="1" applyFont="1" applyFill="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2" borderId="8" xfId="1" applyNumberFormat="1" applyFont="1" applyFill="1" applyBorder="1" applyAlignment="1">
      <alignment vertical="center"/>
    </xf>
    <xf numFmtId="179" fontId="4" fillId="0" borderId="8" xfId="1" applyNumberFormat="1" applyFont="1" applyBorder="1" applyAlignment="1">
      <alignment vertical="center"/>
    </xf>
    <xf numFmtId="179" fontId="4" fillId="12"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15" fillId="4" borderId="1" xfId="1" applyNumberFormat="1" applyFont="1" applyFill="1" applyBorder="1" applyAlignment="1">
      <alignment wrapText="1"/>
    </xf>
    <xf numFmtId="176" fontId="0" fillId="4" borderId="1" xfId="1" applyNumberFormat="1" applyFont="1" applyFill="1" applyBorder="1"/>
    <xf numFmtId="49" fontId="4" fillId="4" borderId="4" xfId="0" applyNumberFormat="1" applyFont="1" applyFill="1" applyBorder="1" applyAlignment="1">
      <alignment vertical="center" wrapText="1"/>
    </xf>
    <xf numFmtId="49" fontId="4" fillId="4" borderId="12"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4" fillId="0" borderId="4" xfId="0" applyFont="1" applyBorder="1" applyAlignment="1">
      <alignment vertical="center" wrapText="1"/>
    </xf>
    <xf numFmtId="0" fontId="4" fillId="0" borderId="5" xfId="0" applyFont="1" applyBorder="1">
      <alignment vertical="center"/>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4" fillId="0" borderId="5" xfId="0" applyFont="1" applyBorder="1" applyAlignment="1">
      <alignment vertical="center" wrapText="1"/>
    </xf>
    <xf numFmtId="0" fontId="4" fillId="0" borderId="4" xfId="0" applyFont="1" applyBorder="1">
      <alignment vertical="center"/>
    </xf>
    <xf numFmtId="0" fontId="4" fillId="4" borderId="4" xfId="0" quotePrefix="1" applyFont="1" applyFill="1" applyBorder="1">
      <alignment vertical="center"/>
    </xf>
    <xf numFmtId="0" fontId="4" fillId="4" borderId="5" xfId="0" applyFont="1" applyFill="1" applyBorder="1">
      <alignment vertical="center"/>
    </xf>
    <xf numFmtId="0" fontId="4" fillId="4" borderId="4" xfId="0" applyFont="1" applyFill="1" applyBorder="1">
      <alignment vertical="center"/>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12" fillId="11" borderId="8" xfId="0" applyFont="1" applyFill="1" applyBorder="1" applyAlignment="1">
      <alignment horizontal="right" vertical="center"/>
    </xf>
    <xf numFmtId="0" fontId="0" fillId="11" borderId="8" xfId="0" applyFill="1" applyBorder="1" applyAlignment="1">
      <alignment horizontal="center" vertical="center"/>
    </xf>
    <xf numFmtId="0" fontId="0" fillId="11" borderId="15" xfId="0" applyFill="1" applyBorder="1" applyAlignment="1">
      <alignment horizontal="center" vertical="center"/>
    </xf>
    <xf numFmtId="0" fontId="0" fillId="11" borderId="17" xfId="0" applyFill="1" applyBorder="1" applyAlignment="1">
      <alignment horizontal="center" vertical="center"/>
    </xf>
    <xf numFmtId="0" fontId="0" fillId="11" borderId="1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7" fillId="9" borderId="17" xfId="1" applyFont="1" applyFill="1" applyBorder="1" applyAlignment="1">
      <alignment horizontal="center" vertical="center" wrapText="1"/>
    </xf>
    <xf numFmtId="0" fontId="17"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176" fontId="0" fillId="0" borderId="1" xfId="1" applyNumberFormat="1" applyFont="1" applyBorder="1" applyAlignment="1">
      <alignment horizontal="center" vertical="center"/>
    </xf>
    <xf numFmtId="0" fontId="0" fillId="11" borderId="0" xfId="1" applyFont="1" applyFill="1" applyAlignment="1">
      <alignment horizontal="center"/>
    </xf>
    <xf numFmtId="176" fontId="0" fillId="0" borderId="1" xfId="1" applyNumberFormat="1" applyFont="1" applyBorder="1" applyAlignment="1">
      <alignment horizontal="center" vertical="center" wrapText="1"/>
    </xf>
    <xf numFmtId="0" fontId="0" fillId="6" borderId="4" xfId="1" applyFont="1" applyFill="1" applyBorder="1" applyAlignment="1">
      <alignment horizontal="center" vertical="center" wrapText="1"/>
    </xf>
    <xf numFmtId="0" fontId="0" fillId="6" borderId="12" xfId="1" applyFont="1" applyFill="1" applyBorder="1" applyAlignment="1">
      <alignment horizontal="center" vertical="center" wrapText="1"/>
    </xf>
    <xf numFmtId="0" fontId="0" fillId="6" borderId="5" xfId="1" applyFont="1" applyFill="1" applyBorder="1" applyAlignment="1">
      <alignment horizontal="center" vertical="center" wrapText="1"/>
    </xf>
    <xf numFmtId="0" fontId="0" fillId="6" borderId="1" xfId="1" applyFont="1" applyFill="1" applyBorder="1" applyAlignment="1">
      <alignment horizontal="left" vertical="center" wrapText="1"/>
    </xf>
    <xf numFmtId="0" fontId="0" fillId="6" borderId="2" xfId="1" applyFont="1" applyFill="1" applyBorder="1" applyAlignment="1">
      <alignment horizontal="left" vertical="center" wrapText="1"/>
    </xf>
    <xf numFmtId="0" fontId="0" fillId="5" borderId="1" xfId="1" applyFont="1" applyFill="1" applyBorder="1" applyAlignment="1">
      <alignment horizontal="right"/>
    </xf>
    <xf numFmtId="0" fontId="0" fillId="4" borderId="3" xfId="1" applyFont="1" applyFill="1" applyBorder="1" applyAlignment="1">
      <alignment horizontal="left" vertical="top" wrapText="1"/>
    </xf>
    <xf numFmtId="0" fontId="0" fillId="0" borderId="3" xfId="1" applyFont="1" applyBorder="1" applyAlignment="1">
      <alignment horizontal="left" vertical="top" wrapText="1"/>
    </xf>
    <xf numFmtId="176" fontId="15" fillId="4" borderId="1" xfId="1" applyNumberFormat="1" applyFont="1" applyFill="1" applyBorder="1" applyAlignment="1">
      <alignment horizontal="center" vertical="center"/>
    </xf>
    <xf numFmtId="176" fontId="15" fillId="4" borderId="1" xfId="1" applyNumberFormat="1" applyFont="1" applyFill="1" applyBorder="1" applyAlignment="1">
      <alignment horizontal="center" vertical="center" wrapText="1"/>
    </xf>
    <xf numFmtId="176" fontId="15" fillId="0" borderId="1" xfId="1" applyNumberFormat="1" applyFont="1" applyBorder="1" applyAlignment="1">
      <alignment horizontal="center" vertical="center"/>
    </xf>
    <xf numFmtId="176" fontId="15" fillId="0" borderId="1" xfId="1" applyNumberFormat="1" applyFont="1" applyBorder="1" applyAlignment="1">
      <alignment horizontal="center" vertical="center" wrapText="1"/>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2925" cy="2775671"/>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1632" y="11485563"/>
          <a:ext cx="3089275" cy="2775671"/>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1644" y="20877213"/>
          <a:ext cx="3089275" cy="2775671"/>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8</xdr:row>
      <xdr:rowOff>276225</xdr:rowOff>
    </xdr:from>
    <xdr:to>
      <xdr:col>7</xdr:col>
      <xdr:colOff>9525</xdr:colOff>
      <xdr:row>9</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5953</xdr:colOff>
      <xdr:row>7</xdr:row>
      <xdr:rowOff>217091</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514913" cy="89408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3175</xdr:colOff>
      <xdr:row>4</xdr:row>
      <xdr:rowOff>22176</xdr:rowOff>
    </xdr:from>
    <xdr:to>
      <xdr:col>15</xdr:col>
      <xdr:colOff>240904</xdr:colOff>
      <xdr:row>8</xdr:row>
      <xdr:rowOff>0</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444206" y="927051"/>
          <a:ext cx="237729" cy="88269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262338</xdr:colOff>
      <xdr:row>4</xdr:row>
      <xdr:rowOff>35718</xdr:rowOff>
    </xdr:from>
    <xdr:to>
      <xdr:col>16</xdr:col>
      <xdr:colOff>3176</xdr:colOff>
      <xdr:row>7</xdr:row>
      <xdr:rowOff>217091</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703369" y="940593"/>
          <a:ext cx="246854" cy="86002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4207</xdr:colOff>
      <xdr:row>4</xdr:row>
      <xdr:rowOff>6850</xdr:rowOff>
    </xdr:from>
    <xdr:to>
      <xdr:col>16</xdr:col>
      <xdr:colOff>490935</xdr:colOff>
      <xdr:row>8</xdr:row>
      <xdr:rowOff>0</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4951254" y="911725"/>
          <a:ext cx="486728" cy="8980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5556</xdr:colOff>
      <xdr:row>4</xdr:row>
      <xdr:rowOff>15319</xdr:rowOff>
    </xdr:from>
    <xdr:to>
      <xdr:col>17</xdr:col>
      <xdr:colOff>274241</xdr:colOff>
      <xdr:row>7</xdr:row>
      <xdr:rowOff>223044</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458619" y="920194"/>
          <a:ext cx="268685" cy="88638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253603</xdr:colOff>
      <xdr:row>4</xdr:row>
      <xdr:rowOff>31829</xdr:rowOff>
    </xdr:from>
    <xdr:to>
      <xdr:col>18</xdr:col>
      <xdr:colOff>3093</xdr:colOff>
      <xdr:row>8</xdr:row>
      <xdr:rowOff>5953</xdr:rowOff>
    </xdr:to>
    <xdr:sp macro="" textlink="">
      <xdr:nvSpPr>
        <xdr:cNvPr id="39" name="五角形 14">
          <a:extLst>
            <a:ext uri="{FF2B5EF4-FFF2-40B4-BE49-F238E27FC236}">
              <a16:creationId xmlns:a16="http://schemas.microsoft.com/office/drawing/2014/main" id="{863FD8F4-707D-116C-3B03-120C33510B6C}"/>
            </a:ext>
            <a:ext uri="{147F2762-F138-4A5C-976F-8EAC2B608ADB}">
              <a16:predDERef xmlns:a16="http://schemas.microsoft.com/office/drawing/2014/main" pred="{E714C38A-E526-4458-AC91-D65AE4B34C6E}"/>
            </a:ext>
          </a:extLst>
        </xdr:cNvPr>
        <xdr:cNvSpPr/>
      </xdr:nvSpPr>
      <xdr:spPr>
        <a:xfrm>
          <a:off x="5706666" y="936704"/>
          <a:ext cx="255505" cy="87899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3519</xdr:colOff>
      <xdr:row>4</xdr:row>
      <xdr:rowOff>27309</xdr:rowOff>
    </xdr:from>
    <xdr:to>
      <xdr:col>18</xdr:col>
      <xdr:colOff>214313</xdr:colOff>
      <xdr:row>8</xdr:row>
      <xdr:rowOff>220266</xdr:rowOff>
    </xdr:to>
    <xdr:sp macro="" textlink="">
      <xdr:nvSpPr>
        <xdr:cNvPr id="40" name="五角形 10">
          <a:extLst>
            <a:ext uri="{FF2B5EF4-FFF2-40B4-BE49-F238E27FC236}">
              <a16:creationId xmlns:a16="http://schemas.microsoft.com/office/drawing/2014/main" id="{6C81F57F-7B97-506A-2E6A-95A4857C672C}"/>
            </a:ext>
            <a:ext uri="{147F2762-F138-4A5C-976F-8EAC2B608ADB}">
              <a16:predDERef xmlns:a16="http://schemas.microsoft.com/office/drawing/2014/main" pred="{87A917E3-4DC5-4705-AE88-A8538D9D121C}"/>
            </a:ext>
          </a:extLst>
        </xdr:cNvPr>
        <xdr:cNvSpPr/>
      </xdr:nvSpPr>
      <xdr:spPr>
        <a:xfrm>
          <a:off x="5962597" y="932184"/>
          <a:ext cx="210794" cy="109783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18</xdr:col>
      <xdr:colOff>246517</xdr:colOff>
      <xdr:row>4</xdr:row>
      <xdr:rowOff>20642</xdr:rowOff>
    </xdr:from>
    <xdr:to>
      <xdr:col>19</xdr:col>
      <xdr:colOff>8730</xdr:colOff>
      <xdr:row>9</xdr:row>
      <xdr:rowOff>26987</xdr:rowOff>
    </xdr:to>
    <xdr:sp macro="" textlink="">
      <xdr:nvSpPr>
        <xdr:cNvPr id="41" name="五角形 10">
          <a:extLst>
            <a:ext uri="{FF2B5EF4-FFF2-40B4-BE49-F238E27FC236}">
              <a16:creationId xmlns:a16="http://schemas.microsoft.com/office/drawing/2014/main" id="{FA000A57-BFC7-1E4F-0BEA-6F08D092DFE7}"/>
            </a:ext>
            <a:ext uri="{147F2762-F138-4A5C-976F-8EAC2B608ADB}">
              <a16:predDERef xmlns:a16="http://schemas.microsoft.com/office/drawing/2014/main" pred="{87A917E3-4DC5-4705-AE88-A8538D9D121C}"/>
            </a:ext>
          </a:extLst>
        </xdr:cNvPr>
        <xdr:cNvSpPr/>
      </xdr:nvSpPr>
      <xdr:spPr>
        <a:xfrm>
          <a:off x="6205595" y="925517"/>
          <a:ext cx="268229" cy="113743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58203125" defaultRowHeight="18"/>
  <cols>
    <col min="1" max="1" width="4.08203125" style="10" customWidth="1"/>
    <col min="2" max="2" width="5" style="10" customWidth="1"/>
    <col min="3" max="16384" width="8.582031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218</v>
      </c>
    </row>
    <row r="16" spans="2:10">
      <c r="C16" s="10" t="s">
        <v>10</v>
      </c>
    </row>
    <row r="17" spans="2:10">
      <c r="C17" s="10" t="s">
        <v>11</v>
      </c>
    </row>
    <row r="20" spans="2:10">
      <c r="B20" s="10" t="s">
        <v>12</v>
      </c>
    </row>
    <row r="21" spans="2:10">
      <c r="B21" s="10" t="s">
        <v>13</v>
      </c>
      <c r="J21" s="11"/>
    </row>
    <row r="24" spans="2:10">
      <c r="B24" s="10" t="s">
        <v>219</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cols>
    <col min="1" max="1" width="3" customWidth="1"/>
  </cols>
  <sheetData>
    <row r="1" spans="1:2">
      <c r="A1" t="s">
        <v>14</v>
      </c>
    </row>
    <row r="2" spans="1:2">
      <c r="B2" t="s">
        <v>15</v>
      </c>
    </row>
    <row r="3" spans="1:2">
      <c r="B3" t="s">
        <v>16</v>
      </c>
    </row>
    <row r="4" spans="1:2">
      <c r="B4" t="s">
        <v>17</v>
      </c>
    </row>
    <row r="5" spans="1:2">
      <c r="B5" t="s">
        <v>18</v>
      </c>
    </row>
    <row r="6" spans="1:2">
      <c r="B6" t="s">
        <v>19</v>
      </c>
    </row>
    <row r="7" spans="1:2">
      <c r="B7" t="s">
        <v>220</v>
      </c>
    </row>
    <row r="8" spans="1:2">
      <c r="B8" t="s">
        <v>20</v>
      </c>
    </row>
    <row r="11" spans="1:2">
      <c r="A11" t="s">
        <v>21</v>
      </c>
    </row>
    <row r="12" spans="1:2">
      <c r="A12" t="s">
        <v>22</v>
      </c>
    </row>
    <row r="13" spans="1:2">
      <c r="B13" t="s">
        <v>23</v>
      </c>
    </row>
    <row r="14" spans="1:2">
      <c r="B14" t="s">
        <v>216</v>
      </c>
    </row>
    <row r="15" spans="1:2">
      <c r="B15" t="s">
        <v>215</v>
      </c>
    </row>
    <row r="16" spans="1:2">
      <c r="B16" t="s">
        <v>217</v>
      </c>
    </row>
    <row r="18" spans="1:2">
      <c r="A18" s="10" t="s">
        <v>3</v>
      </c>
      <c r="B18" s="10"/>
    </row>
    <row r="19" spans="1:2">
      <c r="A19" s="10"/>
      <c r="B19" t="s">
        <v>24</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08203125" defaultRowHeight="13"/>
  <cols>
    <col min="1" max="16384" width="8.08203125" style="13"/>
  </cols>
  <sheetData>
    <row r="1" spans="3:9">
      <c r="C1" s="13" t="s">
        <v>25</v>
      </c>
      <c r="E1" s="14"/>
      <c r="F1" s="13" t="s">
        <v>26</v>
      </c>
      <c r="H1" s="15"/>
      <c r="I1" s="13" t="s">
        <v>27</v>
      </c>
    </row>
    <row r="2" spans="3:9">
      <c r="C2" s="13" t="s">
        <v>28</v>
      </c>
      <c r="E2" s="16"/>
      <c r="F2" s="13" t="s">
        <v>29</v>
      </c>
      <c r="H2" s="17"/>
      <c r="I2" s="13" t="s">
        <v>30</v>
      </c>
    </row>
    <row r="17" spans="15:15">
      <c r="O17" s="18"/>
    </row>
    <row r="18" spans="15:15">
      <c r="O18" s="18"/>
    </row>
    <row r="63" spans="10:11">
      <c r="J63" s="20"/>
      <c r="K63" s="13" t="s">
        <v>31</v>
      </c>
    </row>
    <row r="121" spans="10:11">
      <c r="J121" s="20"/>
      <c r="K121" s="13" t="s">
        <v>31</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08203125" defaultRowHeight="13"/>
  <cols>
    <col min="1" max="16384" width="8.08203125" style="13"/>
  </cols>
  <sheetData>
    <row r="1" spans="3:9">
      <c r="C1" s="13" t="s">
        <v>25</v>
      </c>
      <c r="E1" s="14"/>
      <c r="F1" s="13" t="s">
        <v>26</v>
      </c>
      <c r="H1" s="15"/>
      <c r="I1" s="13" t="s">
        <v>27</v>
      </c>
    </row>
    <row r="2" spans="3:9">
      <c r="C2" s="13" t="s">
        <v>28</v>
      </c>
      <c r="E2" s="16"/>
      <c r="F2" s="13" t="s">
        <v>29</v>
      </c>
      <c r="H2" s="17"/>
      <c r="I2" s="13" t="s">
        <v>30</v>
      </c>
    </row>
    <row r="60" spans="2:3">
      <c r="B60" s="20"/>
      <c r="C60" s="13" t="s">
        <v>31</v>
      </c>
    </row>
    <row r="114" spans="2:3">
      <c r="B114" s="20"/>
      <c r="C114" s="13" t="s">
        <v>31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activeCell="O5" sqref="O5:O6"/>
      <selection pane="topRight" activeCell="O5" sqref="O5:O6"/>
      <selection pane="bottomLeft" activeCell="O5" sqref="O5:O6"/>
      <selection pane="bottomRight" activeCell="O5" sqref="O5:O6"/>
    </sheetView>
  </sheetViews>
  <sheetFormatPr defaultRowHeight="18.75" customHeight="1" outlineLevelCol="1"/>
  <cols>
    <col min="1" max="1" width="15.58203125" style="8" bestFit="1" customWidth="1"/>
    <col min="2" max="2" width="35" style="8" customWidth="1"/>
    <col min="3" max="3" width="8.58203125" style="8" customWidth="1"/>
    <col min="4" max="4" width="20.58203125" style="8" customWidth="1"/>
    <col min="5" max="5" width="35.08203125" style="8" customWidth="1"/>
    <col min="6" max="6" width="20.58203125" style="8" customWidth="1" outlineLevel="1"/>
    <col min="7" max="11" width="17.58203125" style="8" customWidth="1" outlineLevel="1"/>
    <col min="12" max="12" width="29.6640625" style="8" customWidth="1" outlineLevel="1"/>
    <col min="13" max="18" width="8.58203125" style="8" customWidth="1"/>
    <col min="19" max="24" width="9" style="9"/>
  </cols>
  <sheetData>
    <row r="1" spans="1:25" ht="18">
      <c r="A1"/>
      <c r="B1"/>
      <c r="C1"/>
      <c r="D1"/>
      <c r="E1" s="241" t="s">
        <v>32</v>
      </c>
      <c r="F1" s="242"/>
      <c r="G1" s="242"/>
      <c r="H1" s="242"/>
      <c r="I1" s="242"/>
      <c r="J1" s="242"/>
      <c r="K1" s="242"/>
      <c r="L1" s="22"/>
      <c r="M1" s="241" t="s">
        <v>33</v>
      </c>
      <c r="N1" s="242"/>
      <c r="O1" s="242"/>
      <c r="P1" s="242"/>
      <c r="Q1" s="242"/>
      <c r="R1" s="242"/>
      <c r="S1" s="241" t="s">
        <v>34</v>
      </c>
      <c r="T1" s="242"/>
      <c r="U1" s="242"/>
      <c r="V1" s="242"/>
      <c r="W1" s="242"/>
      <c r="X1" s="242"/>
    </row>
    <row r="2" spans="1:25" ht="36">
      <c r="A2" s="1" t="s">
        <v>35</v>
      </c>
      <c r="B2" s="1" t="s">
        <v>36</v>
      </c>
      <c r="C2" s="1" t="s">
        <v>37</v>
      </c>
      <c r="D2" s="1" t="s">
        <v>38</v>
      </c>
      <c r="E2" s="1" t="s">
        <v>39</v>
      </c>
      <c r="F2" s="1" t="s">
        <v>40</v>
      </c>
      <c r="G2" s="1" t="s">
        <v>41</v>
      </c>
      <c r="H2" s="1" t="s">
        <v>42</v>
      </c>
      <c r="I2" s="1" t="s">
        <v>43</v>
      </c>
      <c r="J2" s="1" t="s">
        <v>44</v>
      </c>
      <c r="K2" s="1" t="s">
        <v>45</v>
      </c>
      <c r="L2" s="1" t="s">
        <v>46</v>
      </c>
      <c r="M2" s="1" t="s">
        <v>47</v>
      </c>
      <c r="N2" s="1" t="s">
        <v>48</v>
      </c>
      <c r="O2" s="1" t="s">
        <v>49</v>
      </c>
      <c r="P2" s="1" t="s">
        <v>50</v>
      </c>
      <c r="Q2" s="1" t="s">
        <v>51</v>
      </c>
      <c r="R2" s="1" t="s">
        <v>45</v>
      </c>
      <c r="S2" s="1" t="s">
        <v>52</v>
      </c>
      <c r="T2" s="1" t="s">
        <v>53</v>
      </c>
      <c r="U2" s="1" t="s">
        <v>54</v>
      </c>
      <c r="V2" s="1" t="s">
        <v>55</v>
      </c>
      <c r="W2" s="1" t="s">
        <v>56</v>
      </c>
      <c r="X2" s="1" t="s">
        <v>57</v>
      </c>
    </row>
    <row r="3" spans="1:25" ht="36" customHeight="1">
      <c r="A3" s="2" t="s">
        <v>58</v>
      </c>
      <c r="B3" s="2" t="s">
        <v>221</v>
      </c>
      <c r="C3" s="245" t="s">
        <v>59</v>
      </c>
      <c r="D3" s="247" t="s">
        <v>273</v>
      </c>
      <c r="E3" s="245" t="s">
        <v>60</v>
      </c>
      <c r="F3" s="245" t="s">
        <v>61</v>
      </c>
      <c r="G3" s="245" t="s">
        <v>271</v>
      </c>
      <c r="H3" s="245" t="s">
        <v>63</v>
      </c>
      <c r="I3" s="247" t="s">
        <v>272</v>
      </c>
      <c r="J3" s="245" t="s">
        <v>64</v>
      </c>
      <c r="K3" s="245"/>
      <c r="L3" s="245" t="s">
        <v>65</v>
      </c>
      <c r="M3" s="243" t="s">
        <v>66</v>
      </c>
      <c r="N3" s="243" t="s">
        <v>67</v>
      </c>
      <c r="O3" s="245" t="s">
        <v>68</v>
      </c>
      <c r="P3" s="243" t="s">
        <v>69</v>
      </c>
      <c r="Q3" s="245" t="s">
        <v>70</v>
      </c>
      <c r="R3" s="245"/>
      <c r="S3" s="239" t="s">
        <v>71</v>
      </c>
      <c r="T3" s="239" t="s">
        <v>71</v>
      </c>
      <c r="U3" s="239" t="s">
        <v>71</v>
      </c>
      <c r="V3" s="239" t="s">
        <v>72</v>
      </c>
      <c r="W3" s="239" t="s">
        <v>71</v>
      </c>
      <c r="X3" s="239" t="s">
        <v>71</v>
      </c>
      <c r="Y3" t="s">
        <v>73</v>
      </c>
    </row>
    <row r="4" spans="1:25" ht="36" customHeight="1">
      <c r="A4" s="2" t="s">
        <v>74</v>
      </c>
      <c r="B4" s="2" t="s">
        <v>224</v>
      </c>
      <c r="C4" s="246"/>
      <c r="D4" s="248"/>
      <c r="E4" s="246"/>
      <c r="F4" s="246"/>
      <c r="G4" s="246"/>
      <c r="H4" s="246"/>
      <c r="I4" s="248"/>
      <c r="J4" s="246"/>
      <c r="K4" s="246"/>
      <c r="L4" s="246"/>
      <c r="M4" s="244"/>
      <c r="N4" s="244"/>
      <c r="O4" s="246"/>
      <c r="P4" s="244"/>
      <c r="Q4" s="246"/>
      <c r="R4" s="246"/>
      <c r="S4" s="240"/>
      <c r="T4" s="240"/>
      <c r="U4" s="240"/>
      <c r="V4" s="240"/>
      <c r="W4" s="240"/>
      <c r="X4" s="240"/>
      <c r="Y4" t="s">
        <v>73</v>
      </c>
    </row>
    <row r="5" spans="1:25" ht="36" customHeight="1">
      <c r="A5" s="6" t="s">
        <v>75</v>
      </c>
      <c r="B5" s="6" t="s">
        <v>222</v>
      </c>
      <c r="C5" s="245" t="s">
        <v>59</v>
      </c>
      <c r="D5" s="247" t="s">
        <v>273</v>
      </c>
      <c r="E5" s="245" t="s">
        <v>76</v>
      </c>
      <c r="F5" s="245" t="s">
        <v>61</v>
      </c>
      <c r="G5" s="245" t="s">
        <v>271</v>
      </c>
      <c r="H5" s="245" t="s">
        <v>63</v>
      </c>
      <c r="I5" s="247" t="s">
        <v>272</v>
      </c>
      <c r="J5" s="245" t="s">
        <v>77</v>
      </c>
      <c r="K5" s="245"/>
      <c r="L5" s="245" t="s">
        <v>65</v>
      </c>
      <c r="M5" s="243" t="s">
        <v>78</v>
      </c>
      <c r="N5" s="243" t="s">
        <v>79</v>
      </c>
      <c r="O5" s="245" t="s">
        <v>80</v>
      </c>
      <c r="P5" s="243" t="s">
        <v>81</v>
      </c>
      <c r="Q5" s="245" t="s">
        <v>82</v>
      </c>
      <c r="R5" s="245"/>
      <c r="S5" s="239" t="s">
        <v>71</v>
      </c>
      <c r="T5" s="239" t="s">
        <v>71</v>
      </c>
      <c r="U5" s="239" t="s">
        <v>71</v>
      </c>
      <c r="V5" s="239" t="s">
        <v>72</v>
      </c>
      <c r="W5" s="239" t="s">
        <v>71</v>
      </c>
      <c r="X5" s="239" t="s">
        <v>71</v>
      </c>
      <c r="Y5" t="s">
        <v>73</v>
      </c>
    </row>
    <row r="6" spans="1:25" ht="36" customHeight="1">
      <c r="A6" s="2" t="s">
        <v>83</v>
      </c>
      <c r="B6" s="2" t="s">
        <v>223</v>
      </c>
      <c r="C6" s="246"/>
      <c r="D6" s="248"/>
      <c r="E6" s="246"/>
      <c r="F6" s="246"/>
      <c r="G6" s="246"/>
      <c r="H6" s="246"/>
      <c r="I6" s="248"/>
      <c r="J6" s="246"/>
      <c r="K6" s="246"/>
      <c r="L6" s="246"/>
      <c r="M6" s="244"/>
      <c r="N6" s="244"/>
      <c r="O6" s="246"/>
      <c r="P6" s="244"/>
      <c r="Q6" s="246"/>
      <c r="R6" s="246"/>
      <c r="S6" s="240"/>
      <c r="T6" s="240"/>
      <c r="U6" s="240"/>
      <c r="V6" s="240"/>
      <c r="W6" s="240"/>
      <c r="X6" s="240"/>
      <c r="Y6" t="s">
        <v>73</v>
      </c>
    </row>
    <row r="7" spans="1:25" ht="72">
      <c r="A7" s="6" t="s">
        <v>84</v>
      </c>
      <c r="B7" s="6" t="s">
        <v>85</v>
      </c>
      <c r="C7" s="6" t="s">
        <v>59</v>
      </c>
      <c r="D7" s="110" t="s">
        <v>274</v>
      </c>
      <c r="E7" s="23" t="s">
        <v>86</v>
      </c>
      <c r="F7" s="2" t="s">
        <v>61</v>
      </c>
      <c r="G7" s="2" t="s">
        <v>271</v>
      </c>
      <c r="H7" s="2" t="s">
        <v>63</v>
      </c>
      <c r="I7" s="109" t="s">
        <v>272</v>
      </c>
      <c r="J7" s="6" t="s">
        <v>77</v>
      </c>
      <c r="K7" s="23" t="s">
        <v>87</v>
      </c>
      <c r="L7" s="23" t="s">
        <v>65</v>
      </c>
      <c r="M7" s="6">
        <v>83</v>
      </c>
      <c r="N7" s="6">
        <v>25</v>
      </c>
      <c r="O7" s="6">
        <v>5</v>
      </c>
      <c r="P7" s="6">
        <v>4</v>
      </c>
      <c r="Q7" s="6">
        <v>67</v>
      </c>
      <c r="R7" s="6"/>
      <c r="S7" s="7" t="s">
        <v>71</v>
      </c>
      <c r="T7" s="7" t="s">
        <v>71</v>
      </c>
      <c r="U7" s="7" t="s">
        <v>71</v>
      </c>
      <c r="V7" s="7" t="s">
        <v>71</v>
      </c>
      <c r="W7" s="7" t="s">
        <v>71</v>
      </c>
      <c r="X7" s="7" t="s">
        <v>71</v>
      </c>
      <c r="Y7" t="s">
        <v>73</v>
      </c>
    </row>
    <row r="8" spans="1:25" ht="72">
      <c r="A8" s="2" t="s">
        <v>88</v>
      </c>
      <c r="B8" s="2" t="s">
        <v>89</v>
      </c>
      <c r="C8" s="2" t="s">
        <v>59</v>
      </c>
      <c r="D8" s="110" t="s">
        <v>274</v>
      </c>
      <c r="E8" s="2" t="s">
        <v>90</v>
      </c>
      <c r="F8" s="2" t="s">
        <v>61</v>
      </c>
      <c r="G8" s="2" t="s">
        <v>271</v>
      </c>
      <c r="H8" s="2" t="s">
        <v>63</v>
      </c>
      <c r="I8" s="109" t="s">
        <v>272</v>
      </c>
      <c r="J8" s="6" t="s">
        <v>77</v>
      </c>
      <c r="K8" s="23" t="s">
        <v>87</v>
      </c>
      <c r="L8" s="2" t="s">
        <v>91</v>
      </c>
      <c r="M8" s="6">
        <v>17</v>
      </c>
      <c r="N8" s="6">
        <v>3</v>
      </c>
      <c r="O8" s="23">
        <v>1</v>
      </c>
      <c r="P8" s="6">
        <v>3</v>
      </c>
      <c r="Q8" s="23">
        <v>12</v>
      </c>
      <c r="R8" s="2"/>
      <c r="S8" s="3" t="s">
        <v>71</v>
      </c>
      <c r="T8" s="3" t="s">
        <v>71</v>
      </c>
      <c r="U8" s="3" t="s">
        <v>71</v>
      </c>
      <c r="V8" s="3" t="s">
        <v>71</v>
      </c>
      <c r="W8" s="3" t="s">
        <v>71</v>
      </c>
      <c r="X8" s="3" t="s">
        <v>71</v>
      </c>
      <c r="Y8" t="s">
        <v>73</v>
      </c>
    </row>
    <row r="9" spans="1:25" ht="72">
      <c r="A9" s="2" t="s">
        <v>92</v>
      </c>
      <c r="B9" s="2" t="s">
        <v>93</v>
      </c>
      <c r="C9" s="2" t="s">
        <v>59</v>
      </c>
      <c r="D9" s="110" t="s">
        <v>275</v>
      </c>
      <c r="E9" s="2" t="s">
        <v>94</v>
      </c>
      <c r="F9" s="2" t="s">
        <v>75</v>
      </c>
      <c r="G9" s="12" t="s">
        <v>95</v>
      </c>
      <c r="H9" s="2" t="s">
        <v>63</v>
      </c>
      <c r="I9" s="2" t="s">
        <v>75</v>
      </c>
      <c r="J9" s="2" t="s">
        <v>75</v>
      </c>
      <c r="K9" s="2"/>
      <c r="L9" s="2" t="s">
        <v>91</v>
      </c>
      <c r="M9" s="6">
        <v>0</v>
      </c>
      <c r="N9" s="6">
        <v>0</v>
      </c>
      <c r="O9" s="23">
        <v>0</v>
      </c>
      <c r="P9" s="6">
        <v>0</v>
      </c>
      <c r="Q9" s="23">
        <v>211</v>
      </c>
      <c r="R9" s="2"/>
      <c r="S9" s="3" t="s">
        <v>72</v>
      </c>
      <c r="T9" s="3" t="s">
        <v>71</v>
      </c>
      <c r="U9" s="3" t="s">
        <v>72</v>
      </c>
      <c r="V9" s="3" t="s">
        <v>72</v>
      </c>
      <c r="W9" s="3" t="s">
        <v>72</v>
      </c>
      <c r="X9" s="3" t="s">
        <v>72</v>
      </c>
      <c r="Y9" t="s">
        <v>73</v>
      </c>
    </row>
    <row r="10" spans="1:25" ht="49.5" customHeight="1">
      <c r="A10" s="2" t="s">
        <v>96</v>
      </c>
      <c r="B10" s="2" t="s">
        <v>97</v>
      </c>
      <c r="C10" s="245" t="s">
        <v>59</v>
      </c>
      <c r="D10" s="245" t="s">
        <v>276</v>
      </c>
      <c r="E10" s="245" t="s">
        <v>98</v>
      </c>
      <c r="F10" s="245" t="s">
        <v>214</v>
      </c>
      <c r="G10" s="245" t="s">
        <v>62</v>
      </c>
      <c r="H10" s="245" t="s">
        <v>277</v>
      </c>
      <c r="I10" s="243" t="s">
        <v>272</v>
      </c>
      <c r="J10" s="250" t="s">
        <v>77</v>
      </c>
      <c r="K10" s="250"/>
      <c r="L10" s="256" t="s">
        <v>101</v>
      </c>
      <c r="M10" s="250">
        <v>80</v>
      </c>
      <c r="N10" s="250">
        <v>20</v>
      </c>
      <c r="O10" s="243" t="s">
        <v>102</v>
      </c>
      <c r="P10" s="243" t="s">
        <v>103</v>
      </c>
      <c r="Q10" s="250">
        <v>75</v>
      </c>
      <c r="R10" s="250"/>
      <c r="S10" s="3" t="s">
        <v>72</v>
      </c>
      <c r="T10" s="3" t="s">
        <v>71</v>
      </c>
      <c r="U10" s="3" t="s">
        <v>71</v>
      </c>
      <c r="V10" s="3" t="s">
        <v>72</v>
      </c>
      <c r="W10" s="111" t="s">
        <v>71</v>
      </c>
      <c r="X10" s="3" t="s">
        <v>72</v>
      </c>
      <c r="Y10" t="s">
        <v>73</v>
      </c>
    </row>
    <row r="11" spans="1:25" ht="49.5" customHeight="1">
      <c r="A11" s="2" t="s">
        <v>104</v>
      </c>
      <c r="B11" s="2" t="s">
        <v>105</v>
      </c>
      <c r="C11" s="246"/>
      <c r="D11" s="246"/>
      <c r="E11" s="246"/>
      <c r="F11" s="246"/>
      <c r="G11" s="246"/>
      <c r="H11" s="246"/>
      <c r="I11" s="249"/>
      <c r="J11" s="244"/>
      <c r="K11" s="244"/>
      <c r="L11" s="257"/>
      <c r="M11" s="244"/>
      <c r="N11" s="244"/>
      <c r="O11" s="244"/>
      <c r="P11" s="244"/>
      <c r="Q11" s="244"/>
      <c r="R11" s="244"/>
      <c r="S11" s="3" t="s">
        <v>72</v>
      </c>
      <c r="T11" s="3" t="s">
        <v>71</v>
      </c>
      <c r="U11" s="3" t="s">
        <v>71</v>
      </c>
      <c r="V11" s="3" t="s">
        <v>72</v>
      </c>
      <c r="W11" s="111" t="s">
        <v>71</v>
      </c>
      <c r="X11" s="3" t="s">
        <v>72</v>
      </c>
      <c r="Y11" t="s">
        <v>73</v>
      </c>
    </row>
    <row r="12" spans="1:25" s="100" customFormat="1" ht="74.75" customHeight="1">
      <c r="A12" s="4" t="s">
        <v>106</v>
      </c>
      <c r="B12" s="4" t="s">
        <v>107</v>
      </c>
      <c r="C12" s="4" t="s">
        <v>59</v>
      </c>
      <c r="D12" s="4" t="s">
        <v>108</v>
      </c>
      <c r="E12" s="4" t="s">
        <v>109</v>
      </c>
      <c r="F12" s="4" t="s">
        <v>99</v>
      </c>
      <c r="G12" s="4" t="s">
        <v>110</v>
      </c>
      <c r="H12" s="4" t="s">
        <v>111</v>
      </c>
      <c r="I12" s="56" t="s">
        <v>100</v>
      </c>
      <c r="J12" s="55"/>
      <c r="K12" s="4"/>
      <c r="L12" s="236" t="s">
        <v>112</v>
      </c>
      <c r="M12" s="55">
        <v>68</v>
      </c>
      <c r="N12" s="55">
        <v>43</v>
      </c>
      <c r="O12" s="56">
        <v>9</v>
      </c>
      <c r="P12" s="55">
        <v>45</v>
      </c>
      <c r="Q12" s="56">
        <v>205</v>
      </c>
      <c r="R12" s="4"/>
      <c r="S12" s="5" t="s">
        <v>72</v>
      </c>
      <c r="T12" s="5" t="s">
        <v>72</v>
      </c>
      <c r="U12" s="5" t="s">
        <v>71</v>
      </c>
      <c r="V12" s="5" t="s">
        <v>72</v>
      </c>
      <c r="W12" s="5" t="s">
        <v>72</v>
      </c>
      <c r="X12" s="5" t="s">
        <v>72</v>
      </c>
      <c r="Y12" s="100" t="s">
        <v>73</v>
      </c>
    </row>
    <row r="13" spans="1:25" s="100" customFormat="1" ht="74.75" customHeight="1">
      <c r="A13" s="4" t="s">
        <v>113</v>
      </c>
      <c r="B13" s="4" t="s">
        <v>114</v>
      </c>
      <c r="C13" s="4" t="s">
        <v>59</v>
      </c>
      <c r="D13" s="4" t="s">
        <v>115</v>
      </c>
      <c r="E13" s="4" t="s">
        <v>116</v>
      </c>
      <c r="F13" s="4" t="s">
        <v>99</v>
      </c>
      <c r="G13" s="4" t="s">
        <v>117</v>
      </c>
      <c r="H13" s="4" t="s">
        <v>111</v>
      </c>
      <c r="I13" s="56" t="s">
        <v>100</v>
      </c>
      <c r="J13" s="55"/>
      <c r="K13" s="4"/>
      <c r="L13" s="237"/>
      <c r="M13" s="55">
        <v>20</v>
      </c>
      <c r="N13" s="55">
        <v>4</v>
      </c>
      <c r="O13" s="56">
        <v>2</v>
      </c>
      <c r="P13" s="55">
        <v>2</v>
      </c>
      <c r="Q13" s="56">
        <v>30</v>
      </c>
      <c r="R13" s="4"/>
      <c r="S13" s="5" t="s">
        <v>72</v>
      </c>
      <c r="T13" s="5" t="s">
        <v>72</v>
      </c>
      <c r="U13" s="5" t="s">
        <v>72</v>
      </c>
      <c r="V13" s="5" t="s">
        <v>72</v>
      </c>
      <c r="W13" s="5" t="s">
        <v>72</v>
      </c>
      <c r="X13" s="5" t="s">
        <v>72</v>
      </c>
      <c r="Y13" s="100" t="s">
        <v>73</v>
      </c>
    </row>
    <row r="14" spans="1:25" s="100" customFormat="1" ht="74.75" customHeight="1">
      <c r="A14" s="4" t="s">
        <v>118</v>
      </c>
      <c r="B14" s="4" t="s">
        <v>119</v>
      </c>
      <c r="C14" s="4" t="s">
        <v>59</v>
      </c>
      <c r="D14" s="4" t="s">
        <v>108</v>
      </c>
      <c r="E14" s="4" t="s">
        <v>120</v>
      </c>
      <c r="F14" s="4" t="s">
        <v>99</v>
      </c>
      <c r="G14" s="4" t="s">
        <v>121</v>
      </c>
      <c r="H14" s="4" t="s">
        <v>111</v>
      </c>
      <c r="I14" s="56" t="s">
        <v>100</v>
      </c>
      <c r="J14" s="55"/>
      <c r="K14" s="4"/>
      <c r="L14" s="238"/>
      <c r="M14" s="55">
        <v>15</v>
      </c>
      <c r="N14" s="55">
        <v>0</v>
      </c>
      <c r="O14" s="56">
        <v>12</v>
      </c>
      <c r="P14" s="55">
        <v>5</v>
      </c>
      <c r="Q14" s="56">
        <v>24</v>
      </c>
      <c r="R14" s="4"/>
      <c r="S14" s="5" t="s">
        <v>72</v>
      </c>
      <c r="T14" s="5" t="s">
        <v>72</v>
      </c>
      <c r="U14" s="5" t="s">
        <v>72</v>
      </c>
      <c r="V14" s="5" t="s">
        <v>72</v>
      </c>
      <c r="W14" s="5" t="s">
        <v>72</v>
      </c>
      <c r="X14" s="5" t="s">
        <v>72</v>
      </c>
      <c r="Y14" s="100" t="s">
        <v>73</v>
      </c>
    </row>
    <row r="15" spans="1:25" s="100" customFormat="1" ht="39" customHeight="1">
      <c r="A15" s="55" t="s">
        <v>75</v>
      </c>
      <c r="B15" s="55" t="s">
        <v>122</v>
      </c>
      <c r="C15" s="236" t="s">
        <v>59</v>
      </c>
      <c r="D15" s="236" t="s">
        <v>108</v>
      </c>
      <c r="E15" s="236" t="s">
        <v>123</v>
      </c>
      <c r="F15" s="236" t="s">
        <v>99</v>
      </c>
      <c r="G15" s="251" t="s">
        <v>75</v>
      </c>
      <c r="H15" s="251" t="s">
        <v>75</v>
      </c>
      <c r="I15" s="254" t="s">
        <v>100</v>
      </c>
      <c r="J15" s="251" t="s">
        <v>75</v>
      </c>
      <c r="K15" s="253"/>
      <c r="L15" s="254" t="s">
        <v>124</v>
      </c>
      <c r="M15" s="253">
        <v>0</v>
      </c>
      <c r="N15" s="253">
        <v>0</v>
      </c>
      <c r="O15" s="253">
        <v>2</v>
      </c>
      <c r="P15" s="254" t="s">
        <v>125</v>
      </c>
      <c r="Q15" s="253">
        <v>0</v>
      </c>
      <c r="R15" s="253"/>
      <c r="S15" s="5" t="s">
        <v>72</v>
      </c>
      <c r="T15" s="5" t="s">
        <v>72</v>
      </c>
      <c r="U15" s="5" t="s">
        <v>72</v>
      </c>
      <c r="V15" s="5" t="s">
        <v>72</v>
      </c>
      <c r="W15" s="5" t="s">
        <v>72</v>
      </c>
      <c r="X15" s="5" t="s">
        <v>72</v>
      </c>
    </row>
    <row r="16" spans="1:25" s="100" customFormat="1" ht="39" customHeight="1">
      <c r="A16" s="55" t="s">
        <v>75</v>
      </c>
      <c r="B16" s="55" t="s">
        <v>126</v>
      </c>
      <c r="C16" s="238"/>
      <c r="D16" s="238"/>
      <c r="E16" s="238"/>
      <c r="F16" s="238"/>
      <c r="G16" s="252"/>
      <c r="H16" s="252"/>
      <c r="I16" s="255"/>
      <c r="J16" s="252"/>
      <c r="K16" s="252"/>
      <c r="L16" s="252"/>
      <c r="M16" s="252"/>
      <c r="N16" s="252"/>
      <c r="O16" s="252"/>
      <c r="P16" s="252"/>
      <c r="Q16" s="252"/>
      <c r="R16" s="252"/>
      <c r="S16" s="5" t="s">
        <v>72</v>
      </c>
      <c r="T16" s="5" t="s">
        <v>72</v>
      </c>
      <c r="U16" s="5" t="s">
        <v>72</v>
      </c>
      <c r="V16" s="5" t="s">
        <v>72</v>
      </c>
      <c r="W16" s="5" t="s">
        <v>72</v>
      </c>
      <c r="X16" s="5" t="s">
        <v>72</v>
      </c>
    </row>
    <row r="17" spans="1:25" ht="36">
      <c r="A17" s="4" t="s">
        <v>127</v>
      </c>
      <c r="B17" s="4" t="s">
        <v>128</v>
      </c>
      <c r="C17" s="4" t="s">
        <v>59</v>
      </c>
      <c r="D17" s="4" t="s">
        <v>129</v>
      </c>
      <c r="E17" s="4" t="s">
        <v>130</v>
      </c>
      <c r="F17" s="4"/>
      <c r="G17" s="4" t="s">
        <v>95</v>
      </c>
      <c r="H17" s="4"/>
      <c r="I17" s="4"/>
      <c r="J17" s="4"/>
      <c r="K17" s="4"/>
      <c r="L17" s="4"/>
      <c r="M17" s="55"/>
      <c r="N17" s="55"/>
      <c r="O17" s="56"/>
      <c r="P17" s="55"/>
      <c r="Q17" s="56"/>
      <c r="R17" s="4"/>
      <c r="S17" s="5" t="s">
        <v>131</v>
      </c>
      <c r="T17" s="5" t="s">
        <v>132</v>
      </c>
      <c r="U17" s="5" t="s">
        <v>131</v>
      </c>
      <c r="V17" s="5" t="s">
        <v>131</v>
      </c>
      <c r="W17" s="5" t="s">
        <v>131</v>
      </c>
      <c r="X17" s="5" t="s">
        <v>131</v>
      </c>
      <c r="Y17" t="s">
        <v>73</v>
      </c>
    </row>
    <row r="18" spans="1:25" ht="36">
      <c r="A18" s="4" t="s">
        <v>133</v>
      </c>
      <c r="B18" s="4" t="s">
        <v>134</v>
      </c>
      <c r="C18" s="4" t="s">
        <v>59</v>
      </c>
      <c r="D18" s="4" t="s">
        <v>135</v>
      </c>
      <c r="E18" s="4" t="s">
        <v>136</v>
      </c>
      <c r="F18" s="4"/>
      <c r="G18" s="4"/>
      <c r="H18" s="4"/>
      <c r="I18" s="4"/>
      <c r="J18" s="4"/>
      <c r="K18" s="4"/>
      <c r="L18" s="4"/>
      <c r="M18" s="4"/>
      <c r="N18" s="55"/>
      <c r="O18" s="4"/>
      <c r="P18" s="4"/>
      <c r="Q18" s="4"/>
      <c r="R18" s="4"/>
      <c r="S18" s="5" t="s">
        <v>72</v>
      </c>
      <c r="T18" s="5" t="s">
        <v>72</v>
      </c>
      <c r="U18" s="5" t="s">
        <v>72</v>
      </c>
      <c r="V18" s="5" t="s">
        <v>72</v>
      </c>
      <c r="W18" s="5" t="s">
        <v>72</v>
      </c>
      <c r="X18" s="5" t="s">
        <v>72</v>
      </c>
      <c r="Y18" t="s">
        <v>73</v>
      </c>
    </row>
    <row r="19" spans="1:25" ht="18">
      <c r="A19" s="4" t="s">
        <v>137</v>
      </c>
      <c r="B19" s="4" t="s">
        <v>138</v>
      </c>
      <c r="C19" s="4" t="s">
        <v>59</v>
      </c>
      <c r="D19" s="4" t="s">
        <v>139</v>
      </c>
      <c r="E19" s="4"/>
      <c r="F19" s="4"/>
      <c r="G19" s="4" t="s">
        <v>95</v>
      </c>
      <c r="H19" s="4"/>
      <c r="I19" s="4"/>
      <c r="J19" s="4"/>
      <c r="K19" s="4"/>
      <c r="L19" s="4"/>
      <c r="M19" s="4"/>
      <c r="N19" s="55"/>
      <c r="O19" s="4"/>
      <c r="P19" s="4"/>
      <c r="Q19" s="4"/>
      <c r="R19" s="4"/>
      <c r="S19" s="5" t="s">
        <v>72</v>
      </c>
      <c r="T19" s="5" t="s">
        <v>72</v>
      </c>
      <c r="U19" s="5" t="s">
        <v>72</v>
      </c>
      <c r="V19" s="5" t="s">
        <v>72</v>
      </c>
      <c r="W19" s="5" t="s">
        <v>72</v>
      </c>
      <c r="X19" s="5" t="s">
        <v>72</v>
      </c>
      <c r="Y19" t="s">
        <v>73</v>
      </c>
    </row>
    <row r="20" spans="1:25" ht="18">
      <c r="A20" s="4" t="s">
        <v>140</v>
      </c>
      <c r="B20" s="4" t="s">
        <v>141</v>
      </c>
      <c r="C20" s="4" t="s">
        <v>59</v>
      </c>
      <c r="D20" s="4"/>
      <c r="E20" s="4"/>
      <c r="F20" s="4"/>
      <c r="G20" s="4"/>
      <c r="H20" s="4"/>
      <c r="I20" s="4"/>
      <c r="J20" s="4"/>
      <c r="K20" s="4"/>
      <c r="L20" s="4"/>
      <c r="M20" s="4"/>
      <c r="N20" s="55"/>
      <c r="O20" s="4"/>
      <c r="P20" s="4"/>
      <c r="Q20" s="4"/>
      <c r="R20" s="4"/>
      <c r="S20" s="5" t="s">
        <v>72</v>
      </c>
      <c r="T20" s="5" t="s">
        <v>132</v>
      </c>
      <c r="U20" s="5" t="s">
        <v>72</v>
      </c>
      <c r="V20" s="5" t="s">
        <v>72</v>
      </c>
      <c r="W20" s="5" t="s">
        <v>72</v>
      </c>
      <c r="X20" s="5" t="s">
        <v>72</v>
      </c>
      <c r="Y20" t="s">
        <v>73</v>
      </c>
    </row>
    <row r="21" spans="1:25" ht="18">
      <c r="A21" s="4" t="s">
        <v>142</v>
      </c>
      <c r="B21" s="4" t="s">
        <v>143</v>
      </c>
      <c r="C21" s="4" t="s">
        <v>59</v>
      </c>
      <c r="D21" s="4"/>
      <c r="E21" s="4"/>
      <c r="F21" s="4"/>
      <c r="G21" s="4"/>
      <c r="H21" s="4"/>
      <c r="I21" s="4"/>
      <c r="J21" s="4"/>
      <c r="K21" s="4"/>
      <c r="L21" s="4"/>
      <c r="M21" s="4"/>
      <c r="N21" s="55"/>
      <c r="O21" s="4"/>
      <c r="P21" s="4"/>
      <c r="Q21" s="4"/>
      <c r="R21" s="4"/>
      <c r="S21" s="5" t="s">
        <v>72</v>
      </c>
      <c r="T21" s="5" t="s">
        <v>72</v>
      </c>
      <c r="U21" s="5" t="s">
        <v>72</v>
      </c>
      <c r="V21" s="5" t="s">
        <v>72</v>
      </c>
      <c r="W21" s="5" t="s">
        <v>72</v>
      </c>
      <c r="X21" s="5" t="s">
        <v>72</v>
      </c>
      <c r="Y21" t="s">
        <v>73</v>
      </c>
    </row>
  </sheetData>
  <mergeCells count="80">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 ref="K10:K11"/>
    <mergeCell ref="M10:M11"/>
    <mergeCell ref="N10:N11"/>
    <mergeCell ref="O10:O11"/>
    <mergeCell ref="P10:P11"/>
    <mergeCell ref="K15:K16"/>
    <mergeCell ref="M15:M16"/>
    <mergeCell ref="N15:N16"/>
    <mergeCell ref="H15:H16"/>
    <mergeCell ref="I15:I16"/>
    <mergeCell ref="H10:H11"/>
    <mergeCell ref="I10:I11"/>
    <mergeCell ref="J10:J11"/>
    <mergeCell ref="J15:J16"/>
    <mergeCell ref="E10:E11"/>
    <mergeCell ref="E15:E16"/>
    <mergeCell ref="F10:F11"/>
    <mergeCell ref="F15:F16"/>
    <mergeCell ref="G10:G11"/>
    <mergeCell ref="G15:G16"/>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L5:L6"/>
    <mergeCell ref="P5:P6"/>
    <mergeCell ref="E1:K1"/>
    <mergeCell ref="D3:D4"/>
    <mergeCell ref="E3:E4"/>
    <mergeCell ref="F3:F4"/>
    <mergeCell ref="G3:G4"/>
    <mergeCell ref="H3:H4"/>
    <mergeCell ref="I3:I4"/>
    <mergeCell ref="J3:J4"/>
    <mergeCell ref="K3:K4"/>
    <mergeCell ref="P3:P4"/>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1"/>
  <sheetViews>
    <sheetView tabSelected="1" zoomScale="160" zoomScaleNormal="160" workbookViewId="0"/>
  </sheetViews>
  <sheetFormatPr defaultRowHeight="18.75" customHeight="1" outlineLevelCol="1"/>
  <cols>
    <col min="1" max="1" width="30.6640625" customWidth="1"/>
    <col min="2" max="2" width="21" customWidth="1"/>
    <col min="3" max="5" width="6.58203125" hidden="1" customWidth="1" outlineLevel="1"/>
    <col min="6" max="8" width="8.5" hidden="1" customWidth="1" outlineLevel="1"/>
    <col min="9" max="14" width="6.58203125" hidden="1" customWidth="1" outlineLevel="1"/>
    <col min="15" max="15" width="6.58203125" customWidth="1" collapsed="1"/>
    <col min="16" max="24" width="6.58203125" customWidth="1"/>
  </cols>
  <sheetData>
    <row r="1" spans="1:24" ht="18"/>
    <row r="2" spans="1:24" ht="18">
      <c r="A2" s="263" t="s">
        <v>144</v>
      </c>
      <c r="B2" s="263" t="s">
        <v>145</v>
      </c>
      <c r="C2" s="259" t="s">
        <v>146</v>
      </c>
      <c r="D2" s="259"/>
      <c r="E2" s="259"/>
      <c r="F2" s="259"/>
      <c r="G2" s="259"/>
      <c r="H2" s="259"/>
      <c r="I2" s="259"/>
      <c r="J2" s="259"/>
      <c r="K2" s="259"/>
      <c r="L2" s="259"/>
      <c r="M2" s="259"/>
      <c r="N2" s="259"/>
      <c r="O2" s="260" t="s">
        <v>147</v>
      </c>
      <c r="P2" s="261"/>
      <c r="Q2" s="261"/>
      <c r="R2" s="262"/>
      <c r="S2" s="260" t="s">
        <v>264</v>
      </c>
      <c r="T2" s="261"/>
      <c r="U2" s="261"/>
      <c r="V2" s="261"/>
      <c r="W2" s="261"/>
      <c r="X2" s="261"/>
    </row>
    <row r="3" spans="1:24" ht="18">
      <c r="A3" s="264"/>
      <c r="B3" s="264"/>
      <c r="C3" s="52" t="s">
        <v>148</v>
      </c>
      <c r="D3" s="52" t="s">
        <v>149</v>
      </c>
      <c r="E3" s="52" t="s">
        <v>150</v>
      </c>
      <c r="F3" s="52" t="s">
        <v>151</v>
      </c>
      <c r="G3" s="52" t="s">
        <v>152</v>
      </c>
      <c r="H3" s="52" t="s">
        <v>153</v>
      </c>
      <c r="I3" s="52" t="s">
        <v>154</v>
      </c>
      <c r="J3" s="52" t="s">
        <v>155</v>
      </c>
      <c r="K3" s="52" t="s">
        <v>156</v>
      </c>
      <c r="L3" s="52" t="s">
        <v>157</v>
      </c>
      <c r="M3" s="52" t="s">
        <v>158</v>
      </c>
      <c r="N3" s="52" t="s">
        <v>159</v>
      </c>
      <c r="O3" s="52" t="s">
        <v>156</v>
      </c>
      <c r="P3" s="52" t="s">
        <v>157</v>
      </c>
      <c r="Q3" s="52" t="s">
        <v>158</v>
      </c>
      <c r="R3" s="52" t="s">
        <v>159</v>
      </c>
      <c r="S3" s="52" t="s">
        <v>265</v>
      </c>
      <c r="T3" s="52" t="s">
        <v>266</v>
      </c>
      <c r="U3" s="52" t="s">
        <v>267</v>
      </c>
      <c r="V3" s="52" t="s">
        <v>268</v>
      </c>
      <c r="W3" s="52" t="s">
        <v>269</v>
      </c>
      <c r="X3" s="52" t="s">
        <v>270</v>
      </c>
    </row>
    <row r="4" spans="1:24" ht="18">
      <c r="A4" s="260" t="s">
        <v>160</v>
      </c>
      <c r="B4" s="262"/>
      <c r="C4" s="51"/>
      <c r="D4" s="51"/>
      <c r="E4" s="51"/>
      <c r="F4" s="51"/>
      <c r="G4" s="51"/>
      <c r="H4" s="51"/>
      <c r="I4" s="51"/>
      <c r="J4" s="51"/>
      <c r="K4" s="51" t="s">
        <v>161</v>
      </c>
      <c r="L4" s="51"/>
      <c r="M4" s="51"/>
      <c r="N4" s="51"/>
      <c r="O4" s="51"/>
      <c r="P4" s="51" t="s">
        <v>162</v>
      </c>
      <c r="Q4" s="51"/>
      <c r="R4" s="51"/>
      <c r="S4" s="51"/>
      <c r="T4" s="51"/>
      <c r="U4" s="51" t="s">
        <v>346</v>
      </c>
      <c r="V4" s="51"/>
      <c r="W4" s="51"/>
      <c r="X4" s="51"/>
    </row>
    <row r="5" spans="1:24" ht="18">
      <c r="A5" s="53" t="s">
        <v>391</v>
      </c>
      <c r="B5" s="53"/>
      <c r="C5" s="51"/>
      <c r="D5" s="51"/>
      <c r="E5" s="51"/>
      <c r="F5" s="51"/>
      <c r="G5" s="51"/>
      <c r="H5" s="51"/>
      <c r="I5" s="51"/>
      <c r="J5" s="51"/>
      <c r="K5" s="51"/>
      <c r="L5" s="51"/>
      <c r="M5" s="51"/>
      <c r="N5" s="51"/>
      <c r="O5" s="51"/>
      <c r="P5" s="51"/>
      <c r="Q5" s="51"/>
      <c r="R5" s="51"/>
      <c r="S5" s="51"/>
      <c r="T5" s="51"/>
      <c r="U5" s="51"/>
      <c r="V5" s="51"/>
      <c r="W5" s="51"/>
      <c r="X5" s="51"/>
    </row>
    <row r="6" spans="1:24" ht="18">
      <c r="A6" s="54" t="s">
        <v>392</v>
      </c>
      <c r="B6" s="54"/>
      <c r="C6" s="51"/>
      <c r="D6" s="51"/>
      <c r="E6" s="51"/>
      <c r="F6" s="51"/>
      <c r="G6" s="51"/>
      <c r="H6" s="51"/>
      <c r="I6" s="51"/>
      <c r="J6" s="51"/>
      <c r="K6" s="51"/>
      <c r="L6" s="51"/>
      <c r="M6" s="51"/>
      <c r="N6" s="51"/>
      <c r="O6" s="51"/>
      <c r="P6" s="51"/>
      <c r="Q6" s="51"/>
      <c r="R6" s="51"/>
      <c r="S6" s="51"/>
      <c r="T6" s="51"/>
      <c r="U6" s="51"/>
      <c r="V6" s="51"/>
      <c r="W6" s="51"/>
      <c r="X6" s="51"/>
    </row>
    <row r="7" spans="1:24" ht="18">
      <c r="A7" s="54" t="s">
        <v>85</v>
      </c>
      <c r="B7" s="54"/>
      <c r="C7" s="51"/>
      <c r="D7" s="51"/>
      <c r="E7" s="51"/>
      <c r="F7" s="51"/>
      <c r="G7" s="51"/>
      <c r="H7" s="51"/>
      <c r="I7" s="51"/>
      <c r="J7" s="51"/>
      <c r="K7" s="51"/>
      <c r="L7" s="51"/>
      <c r="M7" s="51"/>
      <c r="N7" s="51"/>
      <c r="O7" s="51"/>
      <c r="P7" s="51"/>
      <c r="Q7" s="51"/>
      <c r="R7" s="51"/>
      <c r="S7" s="51"/>
      <c r="T7" s="51"/>
      <c r="U7" s="51"/>
      <c r="V7" s="51"/>
      <c r="W7" s="51"/>
      <c r="X7" s="51"/>
    </row>
    <row r="8" spans="1:24" ht="18">
      <c r="A8" s="53" t="s">
        <v>165</v>
      </c>
      <c r="B8" s="53"/>
      <c r="C8" s="51"/>
      <c r="D8" s="51"/>
      <c r="E8" s="51"/>
      <c r="F8" s="51"/>
      <c r="G8" s="51"/>
      <c r="H8" s="51"/>
      <c r="I8" s="51"/>
      <c r="J8" s="51"/>
      <c r="K8" s="51"/>
      <c r="L8" s="51"/>
      <c r="M8" s="51"/>
      <c r="N8" s="51"/>
      <c r="O8" s="51"/>
      <c r="P8" s="51"/>
      <c r="Q8" s="51"/>
      <c r="R8" s="51"/>
      <c r="S8" s="51"/>
      <c r="T8" s="51"/>
      <c r="U8" s="51"/>
      <c r="V8" s="51"/>
      <c r="W8" s="51"/>
      <c r="X8" s="51"/>
    </row>
    <row r="9" spans="1:24" ht="18">
      <c r="A9" s="53" t="s">
        <v>93</v>
      </c>
      <c r="B9" s="53"/>
      <c r="C9" s="51"/>
      <c r="D9" s="51"/>
      <c r="E9" s="51"/>
      <c r="F9" s="58"/>
      <c r="G9" s="58"/>
      <c r="H9" s="58"/>
      <c r="I9" s="58"/>
      <c r="J9" s="58"/>
      <c r="K9" s="58"/>
      <c r="L9" s="59"/>
      <c r="M9" s="59"/>
      <c r="N9" s="59"/>
      <c r="O9" s="59"/>
      <c r="P9" s="59"/>
      <c r="Q9" s="59"/>
      <c r="R9" s="51"/>
      <c r="S9" s="51"/>
      <c r="T9" s="51"/>
      <c r="U9" s="51"/>
      <c r="V9" s="51"/>
      <c r="W9" s="51"/>
      <c r="X9" s="51"/>
    </row>
    <row r="10" spans="1:24" ht="18"/>
    <row r="11" spans="1:24" ht="18"/>
    <row r="12" spans="1:24" ht="18"/>
    <row r="13" spans="1:24" ht="18">
      <c r="A13" s="62" t="s">
        <v>330</v>
      </c>
      <c r="B13" s="62"/>
    </row>
    <row r="14" spans="1:24" ht="18">
      <c r="A14" s="52" t="s">
        <v>302</v>
      </c>
      <c r="B14" s="52"/>
      <c r="C14" s="51"/>
      <c r="D14" s="51"/>
      <c r="E14" s="51"/>
      <c r="F14" s="51"/>
      <c r="G14" s="51"/>
      <c r="H14" s="51"/>
      <c r="I14" s="51"/>
      <c r="J14" s="51"/>
      <c r="K14" s="51"/>
      <c r="L14" s="51"/>
      <c r="M14" s="51"/>
      <c r="N14" s="51"/>
      <c r="O14" s="51">
        <v>1</v>
      </c>
      <c r="P14" s="51">
        <v>0.9</v>
      </c>
      <c r="Q14" s="51">
        <v>1</v>
      </c>
      <c r="R14" s="51">
        <v>2.15</v>
      </c>
      <c r="S14" s="51">
        <v>2.15</v>
      </c>
      <c r="T14" s="51"/>
      <c r="U14" s="51"/>
      <c r="V14" s="51"/>
      <c r="W14" s="51"/>
      <c r="X14" s="51"/>
    </row>
    <row r="15" spans="1:24" ht="18">
      <c r="A15" s="52" t="s">
        <v>167</v>
      </c>
      <c r="B15" s="52"/>
      <c r="C15" s="51"/>
      <c r="D15" s="51"/>
      <c r="E15" s="51"/>
      <c r="F15" s="51"/>
      <c r="G15" s="51"/>
      <c r="H15" s="51"/>
      <c r="I15" s="51"/>
      <c r="J15" s="51"/>
      <c r="K15" s="51"/>
      <c r="L15" s="51"/>
      <c r="M15" s="51"/>
      <c r="N15" s="51"/>
      <c r="O15" s="51">
        <v>0.5</v>
      </c>
      <c r="P15" s="51">
        <v>0.5</v>
      </c>
      <c r="Q15" s="51">
        <v>0.5</v>
      </c>
      <c r="R15" s="51">
        <v>2</v>
      </c>
      <c r="S15" s="51">
        <v>2</v>
      </c>
      <c r="T15" s="51"/>
      <c r="U15" s="51"/>
      <c r="V15" s="51"/>
      <c r="W15" s="51"/>
      <c r="X15" s="51"/>
    </row>
    <row r="16" spans="1:24" ht="18">
      <c r="A16" s="52" t="s">
        <v>168</v>
      </c>
      <c r="B16" s="52"/>
      <c r="C16" s="51"/>
      <c r="D16" s="51"/>
      <c r="E16" s="51"/>
      <c r="F16" s="51"/>
      <c r="G16" s="51"/>
      <c r="H16" s="51"/>
      <c r="I16" s="51"/>
      <c r="J16" s="51"/>
      <c r="K16" s="51"/>
      <c r="L16" s="51"/>
      <c r="M16" s="51"/>
      <c r="N16" s="51"/>
      <c r="O16" s="51"/>
      <c r="P16" s="51"/>
      <c r="Q16" s="51"/>
      <c r="R16" s="51">
        <v>1.5</v>
      </c>
      <c r="S16" s="51">
        <v>1.5</v>
      </c>
      <c r="T16" s="51"/>
      <c r="U16" s="51"/>
      <c r="V16" s="51"/>
      <c r="W16" s="51"/>
      <c r="X16" s="51"/>
    </row>
    <row r="17" spans="1:24" ht="18.75" customHeight="1">
      <c r="A17" s="61" t="s">
        <v>389</v>
      </c>
      <c r="B17" s="61"/>
      <c r="C17" s="60"/>
      <c r="D17" s="60"/>
      <c r="E17" s="60"/>
      <c r="F17" s="60"/>
      <c r="G17" s="60"/>
      <c r="H17" s="60"/>
      <c r="I17" s="60"/>
      <c r="J17" s="60"/>
      <c r="K17" s="60"/>
      <c r="L17" s="60"/>
      <c r="M17" s="60"/>
      <c r="N17" s="60"/>
      <c r="O17" s="51">
        <v>0.4</v>
      </c>
      <c r="P17" s="51">
        <v>0.25</v>
      </c>
      <c r="Q17" s="51">
        <v>0.25</v>
      </c>
      <c r="R17" s="51">
        <v>1.5</v>
      </c>
      <c r="S17" s="51">
        <v>1</v>
      </c>
      <c r="T17" s="60"/>
      <c r="U17" s="60"/>
      <c r="V17" s="60"/>
      <c r="W17" s="59"/>
      <c r="X17" s="59"/>
    </row>
    <row r="18" spans="1:24" ht="18.75" customHeight="1">
      <c r="A18" s="61" t="s">
        <v>390</v>
      </c>
      <c r="B18" s="61"/>
      <c r="C18" s="60"/>
      <c r="D18" s="60"/>
      <c r="E18" s="60"/>
      <c r="F18" s="60"/>
      <c r="G18" s="60"/>
      <c r="H18" s="60"/>
      <c r="I18" s="60"/>
      <c r="J18" s="60"/>
      <c r="K18" s="60"/>
      <c r="L18" s="60"/>
      <c r="M18" s="60"/>
      <c r="N18" s="60"/>
      <c r="O18" s="51">
        <v>0.4</v>
      </c>
      <c r="P18" s="51">
        <v>0.25</v>
      </c>
      <c r="Q18" s="51">
        <v>0.25</v>
      </c>
      <c r="R18" s="51">
        <v>1</v>
      </c>
      <c r="S18" s="51">
        <v>1</v>
      </c>
      <c r="T18" s="60"/>
      <c r="U18" s="60"/>
      <c r="V18" s="60"/>
      <c r="W18" s="59"/>
      <c r="X18" s="59"/>
    </row>
    <row r="19" spans="1:24" ht="18.75" customHeight="1">
      <c r="A19" s="63" t="s">
        <v>393</v>
      </c>
      <c r="B19" s="63"/>
      <c r="C19" s="59"/>
      <c r="D19" s="59"/>
      <c r="E19" s="59"/>
      <c r="F19" s="59">
        <v>2</v>
      </c>
      <c r="G19" s="59">
        <v>2</v>
      </c>
      <c r="H19" s="59">
        <v>5</v>
      </c>
      <c r="I19" s="59">
        <v>5</v>
      </c>
      <c r="J19" s="59">
        <v>5</v>
      </c>
      <c r="K19" s="59">
        <v>5</v>
      </c>
      <c r="L19" s="59">
        <v>5</v>
      </c>
      <c r="M19" s="59">
        <v>5</v>
      </c>
      <c r="N19" s="59">
        <v>5</v>
      </c>
      <c r="O19" s="51">
        <v>0.5</v>
      </c>
      <c r="P19" s="51">
        <v>1</v>
      </c>
      <c r="Q19" s="51">
        <v>1</v>
      </c>
      <c r="R19" s="51">
        <v>1</v>
      </c>
      <c r="S19" s="51">
        <v>1</v>
      </c>
      <c r="T19" s="60"/>
      <c r="U19" s="59"/>
      <c r="V19" s="59"/>
      <c r="W19" s="59"/>
      <c r="X19" s="59"/>
    </row>
    <row r="20" spans="1:24" ht="18.75" customHeight="1">
      <c r="A20" s="63" t="s">
        <v>425</v>
      </c>
      <c r="B20" s="63"/>
      <c r="C20" s="59"/>
      <c r="D20" s="59"/>
      <c r="E20" s="59"/>
      <c r="F20" s="59">
        <v>2</v>
      </c>
      <c r="G20" s="59">
        <v>2</v>
      </c>
      <c r="H20" s="59">
        <v>5</v>
      </c>
      <c r="I20" s="59">
        <v>5</v>
      </c>
      <c r="J20" s="59">
        <v>5</v>
      </c>
      <c r="K20" s="59">
        <v>5</v>
      </c>
      <c r="L20" s="59">
        <v>5</v>
      </c>
      <c r="M20" s="59">
        <v>5</v>
      </c>
      <c r="N20" s="59">
        <v>5</v>
      </c>
      <c r="O20" s="51"/>
      <c r="P20" s="51"/>
      <c r="Q20" s="51"/>
      <c r="R20" s="59"/>
      <c r="S20" s="60">
        <v>0.5</v>
      </c>
      <c r="T20" s="60"/>
      <c r="U20" s="59"/>
      <c r="V20" s="59"/>
      <c r="W20" s="59"/>
      <c r="X20" s="59"/>
    </row>
    <row r="21" spans="1:24" ht="18.75" customHeight="1">
      <c r="A21" s="258" t="s">
        <v>169</v>
      </c>
      <c r="B21" s="258"/>
      <c r="C21" s="64">
        <f t="shared" ref="C21:N21" si="0">SUM(C15:C20)</f>
        <v>0</v>
      </c>
      <c r="D21" s="57">
        <f t="shared" si="0"/>
        <v>0</v>
      </c>
      <c r="E21" s="57">
        <f t="shared" si="0"/>
        <v>0</v>
      </c>
      <c r="F21" s="57">
        <f t="shared" si="0"/>
        <v>4</v>
      </c>
      <c r="G21" s="57">
        <f t="shared" si="0"/>
        <v>4</v>
      </c>
      <c r="H21" s="57">
        <f t="shared" si="0"/>
        <v>10</v>
      </c>
      <c r="I21" s="57">
        <f t="shared" si="0"/>
        <v>10</v>
      </c>
      <c r="J21" s="57">
        <f t="shared" si="0"/>
        <v>10</v>
      </c>
      <c r="K21" s="57">
        <f t="shared" si="0"/>
        <v>10</v>
      </c>
      <c r="L21" s="57">
        <f t="shared" si="0"/>
        <v>10</v>
      </c>
      <c r="M21" s="57">
        <f t="shared" si="0"/>
        <v>10</v>
      </c>
      <c r="N21" s="57">
        <f t="shared" si="0"/>
        <v>10</v>
      </c>
      <c r="O21" s="57">
        <f>SUM(O14:O20)</f>
        <v>2.8</v>
      </c>
      <c r="P21" s="57">
        <f t="shared" ref="P21:U21" si="1">SUM(P14:P20)</f>
        <v>2.9</v>
      </c>
      <c r="Q21" s="57">
        <f t="shared" si="1"/>
        <v>3</v>
      </c>
      <c r="R21" s="57">
        <f t="shared" si="1"/>
        <v>9.15</v>
      </c>
      <c r="S21" s="57">
        <f t="shared" si="1"/>
        <v>9.15</v>
      </c>
      <c r="T21" s="57">
        <f t="shared" si="1"/>
        <v>0</v>
      </c>
      <c r="U21" s="57">
        <f t="shared" si="1"/>
        <v>0</v>
      </c>
      <c r="V21" s="57">
        <f t="shared" ref="V21:X21" si="2">SUM(V14:V20)</f>
        <v>0</v>
      </c>
      <c r="W21" s="57">
        <f t="shared" si="2"/>
        <v>0</v>
      </c>
      <c r="X21" s="57">
        <f t="shared" si="2"/>
        <v>0</v>
      </c>
    </row>
  </sheetData>
  <mergeCells count="7">
    <mergeCell ref="A21:B21"/>
    <mergeCell ref="C2:N2"/>
    <mergeCell ref="O2:R2"/>
    <mergeCell ref="S2:X2"/>
    <mergeCell ref="A4:B4"/>
    <mergeCell ref="B2:B3"/>
    <mergeCell ref="A2:A3"/>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66"/>
  <sheetViews>
    <sheetView zoomScale="115" zoomScaleNormal="115" workbookViewId="0">
      <pane xSplit="3" ySplit="2" topLeftCell="D3" activePane="bottomRight" state="frozen"/>
      <selection pane="topRight"/>
      <selection pane="bottomLeft"/>
      <selection pane="bottomRight" activeCell="D3" sqref="D3:Q3"/>
    </sheetView>
  </sheetViews>
  <sheetFormatPr defaultColWidth="8.58203125" defaultRowHeight="18.75" customHeight="1" outlineLevelRow="1" outlineLevelCol="1"/>
  <cols>
    <col min="1" max="1" width="2.58203125" style="26" customWidth="1"/>
    <col min="2" max="2" width="4.08203125" style="26" bestFit="1" customWidth="1"/>
    <col min="3" max="3" width="31.1640625" style="26" customWidth="1"/>
    <col min="4" max="6" width="14.1640625" style="213" customWidth="1" outlineLevel="1"/>
    <col min="7" max="7" width="13.5" style="213" customWidth="1" outlineLevel="1"/>
    <col min="8" max="8" width="15.58203125" style="213" customWidth="1" outlineLevel="1"/>
    <col min="9" max="10" width="13.5" style="213" customWidth="1" outlineLevel="1"/>
    <col min="11" max="11" width="15.08203125" style="213" customWidth="1" outlineLevel="1"/>
    <col min="12" max="12" width="13.5" style="97" customWidth="1"/>
    <col min="13" max="13" width="15.08203125" style="192" bestFit="1" customWidth="1"/>
    <col min="14" max="14" width="13.5" style="26" customWidth="1"/>
    <col min="15" max="15" width="14.4140625" style="26" customWidth="1"/>
    <col min="16" max="16" width="13.5" style="26" customWidth="1"/>
    <col min="17" max="17" width="15.08203125" style="26" bestFit="1" customWidth="1"/>
    <col min="18" max="18" width="53.08203125" style="26" customWidth="1"/>
    <col min="19" max="16384" width="8.58203125" style="26"/>
  </cols>
  <sheetData>
    <row r="1" spans="2:18" ht="18" hidden="1">
      <c r="C1" s="70" t="s">
        <v>175</v>
      </c>
    </row>
    <row r="2" spans="2:18" ht="18.5" thickBot="1">
      <c r="C2" s="97" t="s">
        <v>263</v>
      </c>
    </row>
    <row r="3" spans="2:18" ht="18">
      <c r="B3" s="27"/>
      <c r="C3" s="28" t="s">
        <v>170</v>
      </c>
      <c r="D3" s="277" t="s">
        <v>262</v>
      </c>
      <c r="E3" s="277"/>
      <c r="F3" s="277"/>
      <c r="G3" s="277"/>
      <c r="H3" s="277"/>
      <c r="I3" s="277"/>
      <c r="J3" s="277"/>
      <c r="K3" s="277"/>
      <c r="L3" s="277"/>
      <c r="M3" s="277"/>
      <c r="N3" s="277"/>
      <c r="O3" s="277"/>
      <c r="P3" s="277"/>
      <c r="Q3" s="278"/>
      <c r="R3" s="279" t="s">
        <v>174</v>
      </c>
    </row>
    <row r="4" spans="2:18" ht="22.5" customHeight="1">
      <c r="B4" s="43"/>
      <c r="C4" s="44"/>
      <c r="D4" s="282" t="s">
        <v>176</v>
      </c>
      <c r="E4" s="282"/>
      <c r="F4" s="282"/>
      <c r="G4" s="282"/>
      <c r="H4" s="282"/>
      <c r="I4" s="282"/>
      <c r="J4" s="282"/>
      <c r="K4" s="282"/>
      <c r="L4" s="282"/>
      <c r="M4" s="283"/>
      <c r="N4" s="284" t="s">
        <v>177</v>
      </c>
      <c r="O4" s="285"/>
      <c r="P4" s="284" t="s">
        <v>178</v>
      </c>
      <c r="Q4" s="286"/>
      <c r="R4" s="280"/>
    </row>
    <row r="5" spans="2:18" ht="18">
      <c r="B5" s="31" t="s">
        <v>171</v>
      </c>
      <c r="C5" s="32" t="s">
        <v>179</v>
      </c>
      <c r="D5" s="214" t="s">
        <v>180</v>
      </c>
      <c r="E5" s="215" t="s">
        <v>181</v>
      </c>
      <c r="F5" s="215" t="s">
        <v>172</v>
      </c>
      <c r="G5" s="215" t="s">
        <v>182</v>
      </c>
      <c r="H5" s="215" t="s">
        <v>183</v>
      </c>
      <c r="I5" s="215" t="s">
        <v>184</v>
      </c>
      <c r="J5" s="215" t="s">
        <v>185</v>
      </c>
      <c r="K5" s="215" t="s">
        <v>173</v>
      </c>
      <c r="L5" s="194" t="s">
        <v>186</v>
      </c>
      <c r="M5" s="195" t="s">
        <v>187</v>
      </c>
      <c r="N5" s="29" t="s">
        <v>186</v>
      </c>
      <c r="O5" s="30" t="s">
        <v>187</v>
      </c>
      <c r="P5" s="29" t="s">
        <v>186</v>
      </c>
      <c r="Q5" s="47" t="s">
        <v>187</v>
      </c>
      <c r="R5" s="281"/>
    </row>
    <row r="6" spans="2:18" ht="18">
      <c r="B6" s="33">
        <v>1</v>
      </c>
      <c r="C6" s="19" t="s">
        <v>163</v>
      </c>
      <c r="D6" s="216">
        <v>0.5</v>
      </c>
      <c r="E6" s="217">
        <v>0.5</v>
      </c>
      <c r="F6" s="217">
        <v>0</v>
      </c>
      <c r="G6" s="217">
        <v>0.4</v>
      </c>
      <c r="H6" s="217">
        <v>1.4000000000000001</v>
      </c>
      <c r="I6" s="217">
        <v>0.79999999999999993</v>
      </c>
      <c r="J6" s="217">
        <v>2</v>
      </c>
      <c r="K6" s="217">
        <v>2.1</v>
      </c>
      <c r="L6" s="196">
        <f>SUM(D6:K6)</f>
        <v>7.6999999999999993</v>
      </c>
      <c r="M6" s="197">
        <f>SUM(D6:J6)*1000000+K6*1400000</f>
        <v>8540000</v>
      </c>
      <c r="N6" s="271">
        <v>0</v>
      </c>
      <c r="O6" s="274">
        <v>0</v>
      </c>
      <c r="P6" s="271">
        <f>SUM(L6:L10)+N6</f>
        <v>22</v>
      </c>
      <c r="Q6" s="287">
        <f>SUM(M6:M10)+O6</f>
        <v>24720000</v>
      </c>
      <c r="R6" s="290"/>
    </row>
    <row r="7" spans="2:18" ht="18">
      <c r="B7" s="33">
        <v>2</v>
      </c>
      <c r="C7" s="34" t="s">
        <v>164</v>
      </c>
      <c r="D7" s="216">
        <v>0</v>
      </c>
      <c r="E7" s="217">
        <v>0</v>
      </c>
      <c r="F7" s="217">
        <v>0</v>
      </c>
      <c r="G7" s="217">
        <v>0</v>
      </c>
      <c r="H7" s="217">
        <v>1.1000000000000001</v>
      </c>
      <c r="I7" s="217">
        <v>0.79999999999999993</v>
      </c>
      <c r="J7" s="217">
        <v>2</v>
      </c>
      <c r="K7" s="217">
        <v>1.5</v>
      </c>
      <c r="L7" s="196">
        <f t="shared" ref="L7" si="0">SUM(D7:K7)</f>
        <v>5.4</v>
      </c>
      <c r="M7" s="197">
        <f>SUM(D7:J7)*1000000+K7*1400000</f>
        <v>6000000</v>
      </c>
      <c r="N7" s="272"/>
      <c r="O7" s="275"/>
      <c r="P7" s="272"/>
      <c r="Q7" s="288"/>
      <c r="R7" s="291"/>
    </row>
    <row r="8" spans="2:18" ht="18">
      <c r="B8" s="33">
        <v>3</v>
      </c>
      <c r="C8" s="34" t="s">
        <v>85</v>
      </c>
      <c r="D8" s="216">
        <v>0.4</v>
      </c>
      <c r="E8" s="217">
        <v>0.2</v>
      </c>
      <c r="F8" s="217">
        <v>0</v>
      </c>
      <c r="G8" s="217">
        <v>0.2</v>
      </c>
      <c r="H8" s="217">
        <v>0.8</v>
      </c>
      <c r="I8" s="217">
        <v>0.5</v>
      </c>
      <c r="J8" s="217">
        <v>0.60000000000000009</v>
      </c>
      <c r="K8" s="217">
        <v>1.4</v>
      </c>
      <c r="L8" s="196">
        <f>SUM(D8:K8)</f>
        <v>4.0999999999999996</v>
      </c>
      <c r="M8" s="197">
        <f t="shared" ref="M8:M11" si="1">SUM(D8:J8)*1000000+K8*1400000</f>
        <v>4660000</v>
      </c>
      <c r="N8" s="272"/>
      <c r="O8" s="275"/>
      <c r="P8" s="272"/>
      <c r="Q8" s="288"/>
      <c r="R8" s="291"/>
    </row>
    <row r="9" spans="2:18" ht="18">
      <c r="B9" s="33">
        <v>4</v>
      </c>
      <c r="C9" s="19" t="s">
        <v>165</v>
      </c>
      <c r="D9" s="216">
        <v>0.4</v>
      </c>
      <c r="E9" s="217">
        <v>0.2</v>
      </c>
      <c r="F9" s="217">
        <v>0</v>
      </c>
      <c r="G9" s="217">
        <v>0.1</v>
      </c>
      <c r="H9" s="217">
        <v>0.8</v>
      </c>
      <c r="I9" s="217">
        <v>0.5</v>
      </c>
      <c r="J9" s="217">
        <v>0.60000000000000009</v>
      </c>
      <c r="K9" s="217">
        <v>1.3</v>
      </c>
      <c r="L9" s="196">
        <f t="shared" ref="L9:L11" si="2">SUM(D9:K9)</f>
        <v>3.9000000000000004</v>
      </c>
      <c r="M9" s="197">
        <f t="shared" si="1"/>
        <v>4420000</v>
      </c>
      <c r="N9" s="272"/>
      <c r="O9" s="275"/>
      <c r="P9" s="272"/>
      <c r="Q9" s="288"/>
      <c r="R9" s="291"/>
    </row>
    <row r="10" spans="2:18" ht="18.5" thickBot="1">
      <c r="B10" s="33">
        <v>5</v>
      </c>
      <c r="C10" s="19" t="s">
        <v>93</v>
      </c>
      <c r="D10" s="218"/>
      <c r="E10" s="219"/>
      <c r="F10" s="219"/>
      <c r="G10" s="219"/>
      <c r="H10" s="219"/>
      <c r="I10" s="219"/>
      <c r="J10" s="217">
        <v>0.4</v>
      </c>
      <c r="K10" s="217">
        <v>0.5</v>
      </c>
      <c r="L10" s="196">
        <f t="shared" si="2"/>
        <v>0.9</v>
      </c>
      <c r="M10" s="197">
        <f t="shared" si="1"/>
        <v>1100000</v>
      </c>
      <c r="N10" s="273"/>
      <c r="O10" s="276"/>
      <c r="P10" s="273"/>
      <c r="Q10" s="289"/>
      <c r="R10" s="292"/>
    </row>
    <row r="11" spans="2:18" ht="18.5" thickBot="1">
      <c r="B11" s="33">
        <v>6</v>
      </c>
      <c r="C11" s="19" t="s">
        <v>388</v>
      </c>
      <c r="D11" s="216">
        <v>0.5</v>
      </c>
      <c r="E11" s="217">
        <v>0.4</v>
      </c>
      <c r="F11" s="217">
        <v>0.7</v>
      </c>
      <c r="G11" s="217">
        <v>1.4000000000000001</v>
      </c>
      <c r="H11" s="217">
        <v>0.2</v>
      </c>
      <c r="I11" s="217">
        <v>0.1</v>
      </c>
      <c r="J11" s="217">
        <v>1.5</v>
      </c>
      <c r="K11" s="217">
        <v>0.9</v>
      </c>
      <c r="L11" s="196">
        <f t="shared" si="2"/>
        <v>5.7000000000000011</v>
      </c>
      <c r="M11" s="197">
        <f t="shared" si="1"/>
        <v>6060000.0000000009</v>
      </c>
      <c r="N11" s="129">
        <v>0</v>
      </c>
      <c r="O11" s="25">
        <f>SUM(O5:O10)</f>
        <v>0</v>
      </c>
      <c r="P11" s="129">
        <f>SUM(L11:L11)+N11</f>
        <v>5.7000000000000011</v>
      </c>
      <c r="Q11" s="130">
        <f>SUM(M11:M11)+O6</f>
        <v>6060000.0000000009</v>
      </c>
      <c r="R11" s="49"/>
    </row>
    <row r="12" spans="2:18" ht="18">
      <c r="B12" s="265" t="s">
        <v>188</v>
      </c>
      <c r="C12" s="266"/>
      <c r="D12" s="220">
        <f t="shared" ref="D12:K12" si="3">SUM(D6:D11)</f>
        <v>1.8</v>
      </c>
      <c r="E12" s="221">
        <f t="shared" si="3"/>
        <v>1.2999999999999998</v>
      </c>
      <c r="F12" s="221">
        <f t="shared" si="3"/>
        <v>0.7</v>
      </c>
      <c r="G12" s="221">
        <f t="shared" si="3"/>
        <v>2.1</v>
      </c>
      <c r="H12" s="221">
        <f t="shared" si="3"/>
        <v>4.3</v>
      </c>
      <c r="I12" s="221">
        <f t="shared" si="3"/>
        <v>2.6999999999999997</v>
      </c>
      <c r="J12" s="221">
        <f t="shared" si="3"/>
        <v>7.1</v>
      </c>
      <c r="K12" s="221">
        <f t="shared" si="3"/>
        <v>7.7</v>
      </c>
      <c r="L12" s="198">
        <f>SUM(D12:K12)</f>
        <v>27.7</v>
      </c>
      <c r="M12" s="199">
        <f>SUM(M6:M11)</f>
        <v>30780000</v>
      </c>
      <c r="N12" s="42">
        <f>SUM(N6:N11)</f>
        <v>0</v>
      </c>
      <c r="O12" s="25">
        <f>SUM(O6:O11)</f>
        <v>0</v>
      </c>
      <c r="P12" s="42">
        <f>SUM(P6:P11)</f>
        <v>27.700000000000003</v>
      </c>
      <c r="Q12" s="45">
        <f>SUM(Q6:Q11)</f>
        <v>30780000</v>
      </c>
      <c r="R12" s="35"/>
    </row>
    <row r="13" spans="2:18" ht="18">
      <c r="B13" s="267" t="s">
        <v>189</v>
      </c>
      <c r="C13" s="268"/>
      <c r="D13" s="222">
        <v>1000000</v>
      </c>
      <c r="E13" s="223">
        <v>1000000</v>
      </c>
      <c r="F13" s="223">
        <v>1000000</v>
      </c>
      <c r="G13" s="223">
        <v>1000000</v>
      </c>
      <c r="H13" s="223">
        <v>1000000</v>
      </c>
      <c r="I13" s="223">
        <v>1000000</v>
      </c>
      <c r="J13" s="223">
        <v>1000000</v>
      </c>
      <c r="K13" s="223">
        <v>1400000</v>
      </c>
      <c r="L13" s="200"/>
      <c r="M13" s="201"/>
      <c r="N13" s="36"/>
      <c r="O13" s="37"/>
      <c r="P13" s="36"/>
      <c r="Q13" s="48"/>
      <c r="R13" s="38"/>
    </row>
    <row r="14" spans="2:18" ht="18.5" thickBot="1">
      <c r="B14" s="269" t="s">
        <v>187</v>
      </c>
      <c r="C14" s="270"/>
      <c r="D14" s="224">
        <f t="shared" ref="D14:K14" si="4">D12*D13</f>
        <v>1800000</v>
      </c>
      <c r="E14" s="225">
        <f t="shared" si="4"/>
        <v>1299999.9999999998</v>
      </c>
      <c r="F14" s="225">
        <f t="shared" si="4"/>
        <v>700000</v>
      </c>
      <c r="G14" s="225">
        <f t="shared" si="4"/>
        <v>2100000</v>
      </c>
      <c r="H14" s="225">
        <f t="shared" si="4"/>
        <v>4300000</v>
      </c>
      <c r="I14" s="225">
        <f t="shared" si="4"/>
        <v>2699999.9999999995</v>
      </c>
      <c r="J14" s="225">
        <f t="shared" si="4"/>
        <v>7100000</v>
      </c>
      <c r="K14" s="225">
        <f t="shared" si="4"/>
        <v>10780000</v>
      </c>
      <c r="L14" s="202"/>
      <c r="M14" s="203"/>
      <c r="N14" s="39"/>
      <c r="O14" s="40"/>
      <c r="P14" s="39"/>
      <c r="Q14" s="46"/>
      <c r="R14" s="41"/>
    </row>
    <row r="15" spans="2:18" ht="18">
      <c r="B15" s="102"/>
      <c r="C15" s="102"/>
      <c r="D15" s="226"/>
      <c r="E15" s="226"/>
      <c r="F15" s="226"/>
      <c r="G15" s="226"/>
      <c r="H15" s="226"/>
      <c r="I15" s="226"/>
      <c r="J15" s="226"/>
      <c r="K15" s="226"/>
      <c r="L15" s="204"/>
      <c r="M15" s="205"/>
      <c r="N15" s="102"/>
      <c r="O15" s="102"/>
      <c r="P15" s="102"/>
      <c r="Q15" s="102"/>
    </row>
    <row r="16" spans="2:18" ht="18.75" customHeight="1" outlineLevel="1"/>
    <row r="17" spans="2:18" ht="18.5" outlineLevel="1" thickBot="1">
      <c r="C17" s="97" t="s">
        <v>226</v>
      </c>
    </row>
    <row r="18" spans="2:18" ht="18" outlineLevel="1">
      <c r="B18" s="27"/>
      <c r="C18" s="28" t="s">
        <v>170</v>
      </c>
      <c r="D18" s="277" t="s">
        <v>262</v>
      </c>
      <c r="E18" s="277"/>
      <c r="F18" s="277"/>
      <c r="G18" s="277"/>
      <c r="H18" s="277"/>
      <c r="I18" s="277"/>
      <c r="J18" s="277"/>
      <c r="K18" s="277"/>
      <c r="L18" s="277"/>
      <c r="M18" s="277"/>
      <c r="N18" s="277"/>
      <c r="O18" s="277"/>
      <c r="P18" s="277"/>
      <c r="Q18" s="278"/>
      <c r="R18" s="79" t="s">
        <v>174</v>
      </c>
    </row>
    <row r="19" spans="2:18" ht="22.5" customHeight="1" outlineLevel="1">
      <c r="B19" s="43"/>
      <c r="C19" s="44"/>
      <c r="D19" s="227" t="s">
        <v>176</v>
      </c>
      <c r="E19" s="227"/>
      <c r="F19" s="227"/>
      <c r="G19" s="227"/>
      <c r="H19" s="227"/>
      <c r="I19" s="227"/>
      <c r="J19" s="227"/>
      <c r="K19" s="227"/>
      <c r="L19" s="193"/>
      <c r="M19" s="206"/>
      <c r="N19" s="83" t="s">
        <v>177</v>
      </c>
      <c r="O19" s="82"/>
      <c r="P19" s="83" t="s">
        <v>178</v>
      </c>
      <c r="Q19" s="84"/>
      <c r="R19" s="80"/>
    </row>
    <row r="20" spans="2:18" ht="18" outlineLevel="1">
      <c r="B20" s="31" t="s">
        <v>171</v>
      </c>
      <c r="C20" s="32" t="s">
        <v>179</v>
      </c>
      <c r="D20" s="214" t="s">
        <v>180</v>
      </c>
      <c r="E20" s="215" t="s">
        <v>181</v>
      </c>
      <c r="F20" s="215" t="s">
        <v>172</v>
      </c>
      <c r="G20" s="215" t="s">
        <v>182</v>
      </c>
      <c r="H20" s="215" t="s">
        <v>183</v>
      </c>
      <c r="I20" s="215" t="s">
        <v>184</v>
      </c>
      <c r="J20" s="215" t="s">
        <v>185</v>
      </c>
      <c r="K20" s="215" t="s">
        <v>173</v>
      </c>
      <c r="L20" s="194" t="s">
        <v>186</v>
      </c>
      <c r="M20" s="195" t="s">
        <v>187</v>
      </c>
      <c r="N20" s="29" t="s">
        <v>186</v>
      </c>
      <c r="O20" s="30" t="s">
        <v>187</v>
      </c>
      <c r="P20" s="184" t="s">
        <v>186</v>
      </c>
      <c r="Q20" s="47" t="s">
        <v>187</v>
      </c>
      <c r="R20" s="81"/>
    </row>
    <row r="21" spans="2:18" ht="18" outlineLevel="1">
      <c r="B21" s="33">
        <v>1</v>
      </c>
      <c r="C21" s="19" t="s">
        <v>163</v>
      </c>
      <c r="D21" s="228">
        <v>0.5</v>
      </c>
      <c r="E21" s="229"/>
      <c r="F21" s="229"/>
      <c r="G21" s="229"/>
      <c r="H21" s="229"/>
      <c r="I21" s="229"/>
      <c r="J21" s="229"/>
      <c r="K21" s="230">
        <v>0.5</v>
      </c>
      <c r="L21" s="207">
        <f t="shared" ref="L21" si="5">SUM(D21:K21)</f>
        <v>1</v>
      </c>
      <c r="M21" s="197">
        <f>SUM(D21:J21)*1000000+K21*1400000</f>
        <v>1200000</v>
      </c>
      <c r="N21" s="85">
        <v>0</v>
      </c>
      <c r="O21" s="178">
        <v>0</v>
      </c>
      <c r="P21" s="185">
        <f>SUM(L21:L25)+N21</f>
        <v>2.6</v>
      </c>
      <c r="Q21" s="181">
        <f>SUM(M21:M25)+O21</f>
        <v>3120000</v>
      </c>
      <c r="R21" s="94"/>
    </row>
    <row r="22" spans="2:18" ht="18" outlineLevel="1">
      <c r="B22" s="33">
        <v>2</v>
      </c>
      <c r="C22" s="34" t="s">
        <v>164</v>
      </c>
      <c r="D22" s="228">
        <v>0</v>
      </c>
      <c r="E22" s="229"/>
      <c r="F22" s="229"/>
      <c r="G22" s="229"/>
      <c r="H22" s="229"/>
      <c r="I22" s="229"/>
      <c r="J22" s="229"/>
      <c r="K22" s="230">
        <v>0</v>
      </c>
      <c r="L22" s="207">
        <f>SUM(D22:K22)</f>
        <v>0</v>
      </c>
      <c r="M22" s="197">
        <f>SUM(D22:J22)*1000000+K22*1400000</f>
        <v>0</v>
      </c>
      <c r="N22" s="86"/>
      <c r="O22" s="179"/>
      <c r="P22" s="186"/>
      <c r="Q22" s="182"/>
      <c r="R22" s="95"/>
    </row>
    <row r="23" spans="2:18" ht="18" outlineLevel="1">
      <c r="B23" s="33">
        <v>3</v>
      </c>
      <c r="C23" s="34" t="s">
        <v>85</v>
      </c>
      <c r="D23" s="228">
        <v>0.4</v>
      </c>
      <c r="E23" s="229"/>
      <c r="F23" s="229"/>
      <c r="G23" s="229"/>
      <c r="H23" s="229"/>
      <c r="I23" s="229"/>
      <c r="J23" s="229"/>
      <c r="K23" s="230">
        <v>0.4</v>
      </c>
      <c r="L23" s="207">
        <f>SUM(D23:K23)</f>
        <v>0.8</v>
      </c>
      <c r="M23" s="197">
        <f>SUM(D23:J23)*1000000+K23*1400000</f>
        <v>960000</v>
      </c>
      <c r="N23" s="86"/>
      <c r="O23" s="179"/>
      <c r="P23" s="186"/>
      <c r="Q23" s="182"/>
      <c r="R23" s="95"/>
    </row>
    <row r="24" spans="2:18" ht="18" outlineLevel="1">
      <c r="B24" s="33">
        <v>4</v>
      </c>
      <c r="C24" s="19" t="s">
        <v>165</v>
      </c>
      <c r="D24" s="228">
        <v>0.4</v>
      </c>
      <c r="E24" s="229"/>
      <c r="F24" s="229"/>
      <c r="G24" s="229"/>
      <c r="H24" s="229"/>
      <c r="I24" s="229"/>
      <c r="J24" s="229"/>
      <c r="K24" s="230">
        <v>0.4</v>
      </c>
      <c r="L24" s="207">
        <f t="shared" ref="L24:L26" si="6">SUM(D24:K24)</f>
        <v>0.8</v>
      </c>
      <c r="M24" s="197">
        <f>SUM(D24:J24)*1000000+K24*1400000</f>
        <v>960000</v>
      </c>
      <c r="N24" s="86"/>
      <c r="O24" s="179"/>
      <c r="P24" s="186"/>
      <c r="Q24" s="182"/>
      <c r="R24" s="95"/>
    </row>
    <row r="25" spans="2:18" ht="18" outlineLevel="1">
      <c r="B25" s="33">
        <v>5</v>
      </c>
      <c r="C25" s="19" t="s">
        <v>93</v>
      </c>
      <c r="D25" s="231"/>
      <c r="E25" s="229"/>
      <c r="F25" s="229"/>
      <c r="G25" s="229"/>
      <c r="H25" s="229"/>
      <c r="I25" s="229"/>
      <c r="J25" s="229"/>
      <c r="K25" s="229"/>
      <c r="L25" s="207">
        <f t="shared" si="6"/>
        <v>0</v>
      </c>
      <c r="M25" s="197">
        <f>SUM(D25:J25)*1000000+K25*1400000</f>
        <v>0</v>
      </c>
      <c r="N25" s="87"/>
      <c r="O25" s="180"/>
      <c r="P25" s="187"/>
      <c r="Q25" s="183"/>
      <c r="R25" s="96"/>
    </row>
    <row r="26" spans="2:18" ht="18.5" outlineLevel="1" thickBot="1">
      <c r="B26" s="33">
        <v>6</v>
      </c>
      <c r="C26" s="19" t="s">
        <v>166</v>
      </c>
      <c r="D26" s="228">
        <v>0.5</v>
      </c>
      <c r="E26" s="229"/>
      <c r="F26" s="229"/>
      <c r="G26" s="229"/>
      <c r="H26" s="229"/>
      <c r="I26" s="229"/>
      <c r="J26" s="229"/>
      <c r="K26" s="230">
        <v>0.2</v>
      </c>
      <c r="L26" s="207">
        <f t="shared" si="6"/>
        <v>0.7</v>
      </c>
      <c r="M26" s="197">
        <f t="shared" ref="M26" si="7">SUM(D26:J26)*1000000+K26*1400000</f>
        <v>780000</v>
      </c>
      <c r="N26" s="129"/>
      <c r="O26" s="188"/>
      <c r="P26" s="129">
        <f>SUM(L26:L26)+N26</f>
        <v>0.7</v>
      </c>
      <c r="Q26" s="130">
        <f>SUM(M26:M26)+O21</f>
        <v>780000</v>
      </c>
      <c r="R26" s="49"/>
    </row>
    <row r="27" spans="2:18" ht="18" outlineLevel="1">
      <c r="B27" s="73" t="s">
        <v>188</v>
      </c>
      <c r="C27" s="74"/>
      <c r="D27" s="232">
        <f t="shared" ref="D27:J27" si="8">SUM(D21:D26)</f>
        <v>1.8</v>
      </c>
      <c r="E27" s="233">
        <f t="shared" si="8"/>
        <v>0</v>
      </c>
      <c r="F27" s="233">
        <f t="shared" si="8"/>
        <v>0</v>
      </c>
      <c r="G27" s="233">
        <f t="shared" si="8"/>
        <v>0</v>
      </c>
      <c r="H27" s="233">
        <f t="shared" si="8"/>
        <v>0</v>
      </c>
      <c r="I27" s="233">
        <f t="shared" si="8"/>
        <v>0</v>
      </c>
      <c r="J27" s="233">
        <f t="shared" si="8"/>
        <v>0</v>
      </c>
      <c r="K27" s="233">
        <f>SUM(K22:K26)</f>
        <v>1</v>
      </c>
      <c r="L27" s="208">
        <f>SUM(D27:K27)</f>
        <v>2.8</v>
      </c>
      <c r="M27" s="199">
        <f>SUM(M21:M26)</f>
        <v>3900000</v>
      </c>
      <c r="N27" s="42">
        <f>SUM(N21:N26)</f>
        <v>0</v>
      </c>
      <c r="O27" s="25">
        <f>SUM(O21:O26)</f>
        <v>0</v>
      </c>
      <c r="P27" s="42">
        <f>SUM(P21:P26)</f>
        <v>3.3</v>
      </c>
      <c r="Q27" s="45">
        <f>SUM(Q21:Q26)</f>
        <v>3900000</v>
      </c>
      <c r="R27" s="35"/>
    </row>
    <row r="28" spans="2:18" ht="18" outlineLevel="1">
      <c r="B28" s="75" t="s">
        <v>189</v>
      </c>
      <c r="C28" s="76"/>
      <c r="D28" s="222">
        <v>1000000</v>
      </c>
      <c r="E28" s="223">
        <v>1000000</v>
      </c>
      <c r="F28" s="223">
        <v>1000000</v>
      </c>
      <c r="G28" s="223">
        <v>1000000</v>
      </c>
      <c r="H28" s="223">
        <v>1000000</v>
      </c>
      <c r="I28" s="223">
        <v>1000000</v>
      </c>
      <c r="J28" s="223">
        <v>1000000</v>
      </c>
      <c r="K28" s="223">
        <v>1400000</v>
      </c>
      <c r="L28" s="200"/>
      <c r="M28" s="201"/>
      <c r="N28" s="36"/>
      <c r="O28" s="37"/>
      <c r="P28" s="36"/>
      <c r="Q28" s="48"/>
      <c r="R28" s="38"/>
    </row>
    <row r="29" spans="2:18" ht="18.5" outlineLevel="1" thickBot="1">
      <c r="B29" s="77" t="s">
        <v>187</v>
      </c>
      <c r="C29" s="78"/>
      <c r="D29" s="224">
        <f t="shared" ref="D29:K29" si="9">D27*D28</f>
        <v>1800000</v>
      </c>
      <c r="E29" s="225">
        <f t="shared" si="9"/>
        <v>0</v>
      </c>
      <c r="F29" s="225">
        <f t="shared" si="9"/>
        <v>0</v>
      </c>
      <c r="G29" s="225">
        <f t="shared" si="9"/>
        <v>0</v>
      </c>
      <c r="H29" s="225">
        <f t="shared" si="9"/>
        <v>0</v>
      </c>
      <c r="I29" s="225">
        <f t="shared" si="9"/>
        <v>0</v>
      </c>
      <c r="J29" s="225">
        <f t="shared" si="9"/>
        <v>0</v>
      </c>
      <c r="K29" s="225">
        <f t="shared" si="9"/>
        <v>1400000</v>
      </c>
      <c r="L29" s="202"/>
      <c r="M29" s="203"/>
      <c r="N29" s="39"/>
      <c r="O29" s="40"/>
      <c r="P29" s="39"/>
      <c r="Q29" s="46"/>
      <c r="R29" s="41"/>
    </row>
    <row r="30" spans="2:18" ht="18" outlineLevel="1">
      <c r="B30" s="102"/>
      <c r="C30" s="102"/>
      <c r="D30" s="226"/>
      <c r="E30" s="226"/>
      <c r="F30" s="226"/>
      <c r="G30" s="226"/>
      <c r="H30" s="226"/>
      <c r="I30" s="226"/>
      <c r="J30" s="226"/>
      <c r="K30" s="226"/>
      <c r="L30" s="204"/>
      <c r="M30" s="205"/>
      <c r="N30" s="102"/>
      <c r="O30" s="102"/>
      <c r="P30" s="102"/>
      <c r="Q30" s="102"/>
    </row>
    <row r="31" spans="2:18" ht="18.5" outlineLevel="1" thickBot="1">
      <c r="C31" s="97" t="s">
        <v>225</v>
      </c>
    </row>
    <row r="32" spans="2:18" ht="18" outlineLevel="1">
      <c r="B32" s="27"/>
      <c r="C32" s="28" t="s">
        <v>170</v>
      </c>
      <c r="D32" s="277" t="s">
        <v>262</v>
      </c>
      <c r="E32" s="277"/>
      <c r="F32" s="277"/>
      <c r="G32" s="277"/>
      <c r="H32" s="277"/>
      <c r="I32" s="277"/>
      <c r="J32" s="277"/>
      <c r="K32" s="277"/>
      <c r="L32" s="277"/>
      <c r="M32" s="277"/>
      <c r="N32" s="277"/>
      <c r="O32" s="277"/>
      <c r="P32" s="277"/>
      <c r="Q32" s="278"/>
      <c r="R32" s="79" t="s">
        <v>174</v>
      </c>
    </row>
    <row r="33" spans="2:18" ht="22.5" customHeight="1" outlineLevel="1">
      <c r="B33" s="43"/>
      <c r="C33" s="44"/>
      <c r="D33" s="227" t="s">
        <v>176</v>
      </c>
      <c r="E33" s="227"/>
      <c r="F33" s="227"/>
      <c r="G33" s="227"/>
      <c r="H33" s="227"/>
      <c r="I33" s="227"/>
      <c r="J33" s="227"/>
      <c r="K33" s="227"/>
      <c r="L33" s="193"/>
      <c r="M33" s="206"/>
      <c r="N33" s="83" t="s">
        <v>177</v>
      </c>
      <c r="O33" s="82"/>
      <c r="P33" s="83" t="s">
        <v>178</v>
      </c>
      <c r="Q33" s="84"/>
      <c r="R33" s="80"/>
    </row>
    <row r="34" spans="2:18" ht="18" outlineLevel="1">
      <c r="B34" s="31" t="s">
        <v>171</v>
      </c>
      <c r="C34" s="32" t="s">
        <v>179</v>
      </c>
      <c r="D34" s="214" t="s">
        <v>180</v>
      </c>
      <c r="E34" s="215" t="s">
        <v>181</v>
      </c>
      <c r="F34" s="215" t="s">
        <v>172</v>
      </c>
      <c r="G34" s="215" t="s">
        <v>182</v>
      </c>
      <c r="H34" s="215" t="s">
        <v>183</v>
      </c>
      <c r="I34" s="215" t="s">
        <v>184</v>
      </c>
      <c r="J34" s="215" t="s">
        <v>185</v>
      </c>
      <c r="K34" s="215" t="s">
        <v>173</v>
      </c>
      <c r="L34" s="194" t="s">
        <v>186</v>
      </c>
      <c r="M34" s="195" t="s">
        <v>187</v>
      </c>
      <c r="N34" s="29" t="s">
        <v>186</v>
      </c>
      <c r="O34" s="30" t="s">
        <v>187</v>
      </c>
      <c r="P34" s="29" t="s">
        <v>186</v>
      </c>
      <c r="Q34" s="47" t="s">
        <v>187</v>
      </c>
      <c r="R34" s="81"/>
    </row>
    <row r="35" spans="2:18" ht="18" outlineLevel="1">
      <c r="B35" s="33">
        <v>1</v>
      </c>
      <c r="C35" s="19" t="s">
        <v>163</v>
      </c>
      <c r="D35" s="231"/>
      <c r="E35" s="230">
        <v>0.5</v>
      </c>
      <c r="F35" s="230">
        <v>0</v>
      </c>
      <c r="G35" s="230">
        <v>0.4</v>
      </c>
      <c r="H35" s="229"/>
      <c r="I35" s="229"/>
      <c r="J35" s="229"/>
      <c r="K35" s="230">
        <v>0.6</v>
      </c>
      <c r="L35" s="207">
        <f t="shared" ref="L35" si="10">SUM(D35:K35)</f>
        <v>1.5</v>
      </c>
      <c r="M35" s="197">
        <f>SUM(D35:J35)*1000000+K35*1400000</f>
        <v>1740000</v>
      </c>
      <c r="N35" s="85">
        <v>0</v>
      </c>
      <c r="O35" s="88">
        <v>0</v>
      </c>
      <c r="P35" s="85">
        <f>SUM(L35:L39)+N35</f>
        <v>3.1</v>
      </c>
      <c r="Q35" s="91">
        <f>SUM(M35:M39)+O35</f>
        <v>3700000</v>
      </c>
      <c r="R35" s="94"/>
    </row>
    <row r="36" spans="2:18" ht="18" outlineLevel="1">
      <c r="B36" s="33">
        <v>2</v>
      </c>
      <c r="C36" s="34" t="s">
        <v>164</v>
      </c>
      <c r="D36" s="231"/>
      <c r="E36" s="230">
        <v>0</v>
      </c>
      <c r="F36" s="230">
        <v>0</v>
      </c>
      <c r="G36" s="230">
        <v>0</v>
      </c>
      <c r="H36" s="229"/>
      <c r="I36" s="229"/>
      <c r="J36" s="229"/>
      <c r="K36" s="230">
        <v>0</v>
      </c>
      <c r="L36" s="207">
        <f>SUM(D36:K36)</f>
        <v>0</v>
      </c>
      <c r="M36" s="197">
        <f>SUM(D36:J36)*1000000+K36*1400000</f>
        <v>0</v>
      </c>
      <c r="N36" s="86"/>
      <c r="O36" s="89"/>
      <c r="P36" s="86"/>
      <c r="Q36" s="92"/>
      <c r="R36" s="95"/>
    </row>
    <row r="37" spans="2:18" ht="18" outlineLevel="1">
      <c r="B37" s="33">
        <v>3</v>
      </c>
      <c r="C37" s="34" t="s">
        <v>85</v>
      </c>
      <c r="D37" s="231"/>
      <c r="E37" s="230">
        <v>0.2</v>
      </c>
      <c r="F37" s="230">
        <v>0</v>
      </c>
      <c r="G37" s="230">
        <v>0.2</v>
      </c>
      <c r="H37" s="229"/>
      <c r="I37" s="229"/>
      <c r="J37" s="229"/>
      <c r="K37" s="230">
        <v>0.5</v>
      </c>
      <c r="L37" s="207">
        <f>SUM(D37:K37)</f>
        <v>0.9</v>
      </c>
      <c r="M37" s="197">
        <f>SUM(D37:J37)*1000000+K37*1400000</f>
        <v>1100000</v>
      </c>
      <c r="N37" s="86"/>
      <c r="O37" s="89"/>
      <c r="P37" s="86"/>
      <c r="Q37" s="92"/>
      <c r="R37" s="95"/>
    </row>
    <row r="38" spans="2:18" ht="18" outlineLevel="1">
      <c r="B38" s="33">
        <v>4</v>
      </c>
      <c r="C38" s="19" t="s">
        <v>165</v>
      </c>
      <c r="D38" s="231"/>
      <c r="E38" s="230">
        <v>0.2</v>
      </c>
      <c r="F38" s="230">
        <v>0</v>
      </c>
      <c r="G38" s="230">
        <v>0.1</v>
      </c>
      <c r="H38" s="229"/>
      <c r="I38" s="229"/>
      <c r="J38" s="229"/>
      <c r="K38" s="230">
        <v>0.4</v>
      </c>
      <c r="L38" s="207">
        <f t="shared" ref="L38:L40" si="11">SUM(D38:K38)</f>
        <v>0.70000000000000007</v>
      </c>
      <c r="M38" s="197">
        <f>SUM(D38:J38)*1000000+K38*1400000</f>
        <v>860000</v>
      </c>
      <c r="N38" s="86"/>
      <c r="O38" s="89"/>
      <c r="P38" s="86"/>
      <c r="Q38" s="92"/>
      <c r="R38" s="95"/>
    </row>
    <row r="39" spans="2:18" ht="18" outlineLevel="1">
      <c r="B39" s="33">
        <v>5</v>
      </c>
      <c r="C39" s="19" t="s">
        <v>93</v>
      </c>
      <c r="D39" s="231"/>
      <c r="E39" s="229"/>
      <c r="F39" s="229"/>
      <c r="G39" s="229"/>
      <c r="H39" s="229"/>
      <c r="I39" s="229"/>
      <c r="J39" s="229"/>
      <c r="K39" s="229"/>
      <c r="L39" s="207">
        <f t="shared" si="11"/>
        <v>0</v>
      </c>
      <c r="M39" s="197">
        <f t="shared" ref="M39:M40" si="12">SUM(D39:J39)*1000000+K39*1400000</f>
        <v>0</v>
      </c>
      <c r="N39" s="87"/>
      <c r="O39" s="90"/>
      <c r="P39" s="87"/>
      <c r="Q39" s="93"/>
      <c r="R39" s="96"/>
    </row>
    <row r="40" spans="2:18" ht="18.5" outlineLevel="1" thickBot="1">
      <c r="B40" s="33">
        <v>6</v>
      </c>
      <c r="C40" s="19" t="s">
        <v>166</v>
      </c>
      <c r="D40" s="231"/>
      <c r="E40" s="230">
        <v>0.4</v>
      </c>
      <c r="F40" s="230">
        <v>0.7</v>
      </c>
      <c r="G40" s="230">
        <v>1.4000000000000001</v>
      </c>
      <c r="H40" s="229"/>
      <c r="I40" s="229"/>
      <c r="J40" s="229"/>
      <c r="K40" s="230">
        <v>0.4</v>
      </c>
      <c r="L40" s="207">
        <f t="shared" si="11"/>
        <v>2.9</v>
      </c>
      <c r="M40" s="197">
        <f t="shared" si="12"/>
        <v>3060000</v>
      </c>
      <c r="N40" s="129"/>
      <c r="O40" s="188"/>
      <c r="P40" s="129">
        <f>SUM(L40:L40)+N40</f>
        <v>2.9</v>
      </c>
      <c r="Q40" s="130">
        <f>SUM(M40:M40)+O35</f>
        <v>3060000</v>
      </c>
      <c r="R40" s="49"/>
    </row>
    <row r="41" spans="2:18" ht="18" outlineLevel="1">
      <c r="B41" s="73" t="s">
        <v>188</v>
      </c>
      <c r="C41" s="74"/>
      <c r="D41" s="232">
        <f t="shared" ref="D41:J41" si="13">SUM(D35:D40)</f>
        <v>0</v>
      </c>
      <c r="E41" s="233">
        <f t="shared" si="13"/>
        <v>1.2999999999999998</v>
      </c>
      <c r="F41" s="233">
        <f t="shared" si="13"/>
        <v>0.7</v>
      </c>
      <c r="G41" s="233">
        <f t="shared" si="13"/>
        <v>2.1</v>
      </c>
      <c r="H41" s="233">
        <f t="shared" si="13"/>
        <v>0</v>
      </c>
      <c r="I41" s="233">
        <f t="shared" si="13"/>
        <v>0</v>
      </c>
      <c r="J41" s="233">
        <f t="shared" si="13"/>
        <v>0</v>
      </c>
      <c r="K41" s="233">
        <f>SUM(K35:K40)</f>
        <v>1.9</v>
      </c>
      <c r="L41" s="208">
        <f>SUM(D41:K41)</f>
        <v>6</v>
      </c>
      <c r="M41" s="199">
        <f>SUM(M35:M40)</f>
        <v>6760000</v>
      </c>
      <c r="N41" s="42">
        <f>SUM(N35:N40)</f>
        <v>0</v>
      </c>
      <c r="O41" s="25">
        <f>SUM(O35:O40)</f>
        <v>0</v>
      </c>
      <c r="P41" s="42">
        <f>SUM(P35:P40)</f>
        <v>6</v>
      </c>
      <c r="Q41" s="45">
        <f>SUM(Q35:Q40)</f>
        <v>6760000</v>
      </c>
      <c r="R41" s="35"/>
    </row>
    <row r="42" spans="2:18" ht="18" outlineLevel="1">
      <c r="B42" s="75" t="s">
        <v>189</v>
      </c>
      <c r="C42" s="76"/>
      <c r="D42" s="222">
        <v>1000000</v>
      </c>
      <c r="E42" s="223">
        <v>1000000</v>
      </c>
      <c r="F42" s="223">
        <v>1000000</v>
      </c>
      <c r="G42" s="223">
        <v>1000000</v>
      </c>
      <c r="H42" s="223">
        <v>1000000</v>
      </c>
      <c r="I42" s="223">
        <v>1000000</v>
      </c>
      <c r="J42" s="223">
        <v>1000000</v>
      </c>
      <c r="K42" s="223">
        <v>1400000</v>
      </c>
      <c r="L42" s="200"/>
      <c r="M42" s="201"/>
      <c r="N42" s="36"/>
      <c r="O42" s="37"/>
      <c r="P42" s="36"/>
      <c r="Q42" s="48"/>
      <c r="R42" s="38"/>
    </row>
    <row r="43" spans="2:18" ht="18.5" outlineLevel="1" thickBot="1">
      <c r="B43" s="77" t="s">
        <v>187</v>
      </c>
      <c r="C43" s="78"/>
      <c r="D43" s="224">
        <f t="shared" ref="D43:K43" si="14">D41*D42</f>
        <v>0</v>
      </c>
      <c r="E43" s="225">
        <f t="shared" si="14"/>
        <v>1299999.9999999998</v>
      </c>
      <c r="F43" s="225">
        <f t="shared" si="14"/>
        <v>700000</v>
      </c>
      <c r="G43" s="225">
        <f t="shared" si="14"/>
        <v>2100000</v>
      </c>
      <c r="H43" s="225">
        <f t="shared" si="14"/>
        <v>0</v>
      </c>
      <c r="I43" s="225">
        <f t="shared" si="14"/>
        <v>0</v>
      </c>
      <c r="J43" s="225">
        <f t="shared" si="14"/>
        <v>0</v>
      </c>
      <c r="K43" s="225">
        <f t="shared" si="14"/>
        <v>2660000</v>
      </c>
      <c r="L43" s="202"/>
      <c r="M43" s="203"/>
      <c r="N43" s="39"/>
      <c r="O43" s="40"/>
      <c r="P43" s="39"/>
      <c r="Q43" s="46"/>
      <c r="R43" s="41"/>
    </row>
    <row r="44" spans="2:18" ht="18.75" customHeight="1" outlineLevel="1"/>
    <row r="45" spans="2:18" ht="18.5" outlineLevel="1" thickBot="1">
      <c r="C45" s="97" t="s">
        <v>190</v>
      </c>
    </row>
    <row r="46" spans="2:18" ht="18" outlineLevel="1">
      <c r="B46" s="27"/>
      <c r="C46" s="28" t="s">
        <v>170</v>
      </c>
      <c r="D46" s="277" t="s">
        <v>262</v>
      </c>
      <c r="E46" s="277"/>
      <c r="F46" s="277"/>
      <c r="G46" s="277"/>
      <c r="H46" s="277"/>
      <c r="I46" s="277"/>
      <c r="J46" s="277"/>
      <c r="K46" s="277"/>
      <c r="L46" s="277"/>
      <c r="M46" s="277"/>
      <c r="N46" s="277"/>
      <c r="O46" s="277"/>
      <c r="P46" s="277"/>
      <c r="Q46" s="278"/>
      <c r="R46" s="79" t="s">
        <v>174</v>
      </c>
    </row>
    <row r="47" spans="2:18" ht="22.5" customHeight="1" outlineLevel="1">
      <c r="B47" s="43"/>
      <c r="C47" s="44"/>
      <c r="D47" s="227" t="s">
        <v>176</v>
      </c>
      <c r="E47" s="227"/>
      <c r="F47" s="227"/>
      <c r="G47" s="227"/>
      <c r="H47" s="227"/>
      <c r="I47" s="227"/>
      <c r="J47" s="227"/>
      <c r="K47" s="227"/>
      <c r="L47" s="193"/>
      <c r="M47" s="206"/>
      <c r="N47" s="83" t="s">
        <v>177</v>
      </c>
      <c r="O47" s="82"/>
      <c r="P47" s="83" t="s">
        <v>178</v>
      </c>
      <c r="Q47" s="84"/>
      <c r="R47" s="80"/>
    </row>
    <row r="48" spans="2:18" ht="18" outlineLevel="1">
      <c r="B48" s="31" t="s">
        <v>171</v>
      </c>
      <c r="C48" s="32" t="s">
        <v>179</v>
      </c>
      <c r="D48" s="214" t="s">
        <v>180</v>
      </c>
      <c r="E48" s="215" t="s">
        <v>181</v>
      </c>
      <c r="F48" s="215" t="s">
        <v>172</v>
      </c>
      <c r="G48" s="215" t="s">
        <v>182</v>
      </c>
      <c r="H48" s="215" t="s">
        <v>183</v>
      </c>
      <c r="I48" s="215" t="s">
        <v>184</v>
      </c>
      <c r="J48" s="215" t="s">
        <v>185</v>
      </c>
      <c r="K48" s="215" t="s">
        <v>173</v>
      </c>
      <c r="L48" s="194" t="s">
        <v>186</v>
      </c>
      <c r="M48" s="195" t="s">
        <v>187</v>
      </c>
      <c r="N48" s="29" t="s">
        <v>186</v>
      </c>
      <c r="O48" s="30" t="s">
        <v>187</v>
      </c>
      <c r="P48" s="29" t="s">
        <v>186</v>
      </c>
      <c r="Q48" s="47" t="s">
        <v>187</v>
      </c>
      <c r="R48" s="81"/>
    </row>
    <row r="49" spans="2:18" ht="18" outlineLevel="1">
      <c r="B49" s="33">
        <v>1</v>
      </c>
      <c r="C49" s="19" t="s">
        <v>163</v>
      </c>
      <c r="D49" s="229"/>
      <c r="E49" s="229"/>
      <c r="F49" s="229"/>
      <c r="G49" s="229"/>
      <c r="H49" s="230">
        <v>1.4000000000000001</v>
      </c>
      <c r="I49" s="230">
        <v>0.79999999999999993</v>
      </c>
      <c r="J49" s="230">
        <v>2</v>
      </c>
      <c r="K49" s="230">
        <v>1</v>
      </c>
      <c r="L49" s="207">
        <f t="shared" ref="L49" si="15">SUM(D49:K49)</f>
        <v>5.2</v>
      </c>
      <c r="M49" s="197">
        <f>SUM(D49:J49)*1000000+K49*1400000</f>
        <v>5600000</v>
      </c>
      <c r="N49" s="85">
        <v>0</v>
      </c>
      <c r="O49" s="88">
        <v>0</v>
      </c>
      <c r="P49" s="85">
        <f>SUM(L49:L53)+N49</f>
        <v>16.3</v>
      </c>
      <c r="Q49" s="91">
        <f>SUM(M49:M53)+O49</f>
        <v>17900000</v>
      </c>
      <c r="R49" s="94"/>
    </row>
    <row r="50" spans="2:18" ht="18" outlineLevel="1">
      <c r="B50" s="33">
        <v>2</v>
      </c>
      <c r="C50" s="34" t="s">
        <v>164</v>
      </c>
      <c r="D50" s="229"/>
      <c r="E50" s="229"/>
      <c r="F50" s="229"/>
      <c r="G50" s="229"/>
      <c r="H50" s="230">
        <v>1.1000000000000001</v>
      </c>
      <c r="I50" s="230">
        <v>0.79999999999999993</v>
      </c>
      <c r="J50" s="230">
        <v>2</v>
      </c>
      <c r="K50" s="230">
        <v>1.5</v>
      </c>
      <c r="L50" s="207">
        <f>SUM(D50:K50)</f>
        <v>5.4</v>
      </c>
      <c r="M50" s="197">
        <f>SUM(D50:J50)*1000000+K50*1400000</f>
        <v>6000000</v>
      </c>
      <c r="N50" s="86"/>
      <c r="O50" s="89"/>
      <c r="P50" s="86"/>
      <c r="Q50" s="92"/>
      <c r="R50" s="95"/>
    </row>
    <row r="51" spans="2:18" ht="18" outlineLevel="1">
      <c r="B51" s="33">
        <v>3</v>
      </c>
      <c r="C51" s="34" t="s">
        <v>85</v>
      </c>
      <c r="D51" s="229"/>
      <c r="E51" s="229"/>
      <c r="F51" s="229"/>
      <c r="G51" s="229"/>
      <c r="H51" s="230">
        <v>0.8</v>
      </c>
      <c r="I51" s="230">
        <v>0.5</v>
      </c>
      <c r="J51" s="230">
        <v>0.60000000000000009</v>
      </c>
      <c r="K51" s="230">
        <v>0.5</v>
      </c>
      <c r="L51" s="207">
        <f>SUM(D51:K51)</f>
        <v>2.4000000000000004</v>
      </c>
      <c r="M51" s="197">
        <f t="shared" ref="M51:M54" si="16">SUM(D51:J51)*1000000+K51*1400000</f>
        <v>2600000</v>
      </c>
      <c r="N51" s="86"/>
      <c r="O51" s="89"/>
      <c r="P51" s="86"/>
      <c r="Q51" s="92"/>
      <c r="R51" s="95"/>
    </row>
    <row r="52" spans="2:18" ht="18" outlineLevel="1">
      <c r="B52" s="33">
        <v>4</v>
      </c>
      <c r="C52" s="19" t="s">
        <v>165</v>
      </c>
      <c r="D52" s="229"/>
      <c r="E52" s="229"/>
      <c r="F52" s="229"/>
      <c r="G52" s="229"/>
      <c r="H52" s="230">
        <v>0.8</v>
      </c>
      <c r="I52" s="230">
        <v>0.5</v>
      </c>
      <c r="J52" s="230">
        <v>0.60000000000000009</v>
      </c>
      <c r="K52" s="230">
        <v>0.5</v>
      </c>
      <c r="L52" s="207">
        <f t="shared" ref="L52:L54" si="17">SUM(D52:K52)</f>
        <v>2.4000000000000004</v>
      </c>
      <c r="M52" s="197">
        <f t="shared" si="16"/>
        <v>2600000</v>
      </c>
      <c r="N52" s="86"/>
      <c r="O52" s="89"/>
      <c r="P52" s="86"/>
      <c r="Q52" s="92"/>
      <c r="R52" s="95"/>
    </row>
    <row r="53" spans="2:18" ht="18" outlineLevel="1">
      <c r="B53" s="33">
        <v>5</v>
      </c>
      <c r="C53" s="19" t="s">
        <v>93</v>
      </c>
      <c r="D53" s="229"/>
      <c r="E53" s="229"/>
      <c r="F53" s="229"/>
      <c r="G53" s="229"/>
      <c r="H53" s="229"/>
      <c r="I53" s="229"/>
      <c r="J53" s="230">
        <v>0.4</v>
      </c>
      <c r="K53" s="230">
        <v>0.5</v>
      </c>
      <c r="L53" s="207">
        <f t="shared" si="17"/>
        <v>0.9</v>
      </c>
      <c r="M53" s="197">
        <f t="shared" si="16"/>
        <v>1100000</v>
      </c>
      <c r="N53" s="87"/>
      <c r="O53" s="90"/>
      <c r="P53" s="87"/>
      <c r="Q53" s="93"/>
      <c r="R53" s="96"/>
    </row>
    <row r="54" spans="2:18" ht="18.5" outlineLevel="1" thickBot="1">
      <c r="B54" s="33">
        <v>6</v>
      </c>
      <c r="C54" s="19" t="s">
        <v>166</v>
      </c>
      <c r="D54" s="231"/>
      <c r="E54" s="229"/>
      <c r="F54" s="229"/>
      <c r="G54" s="229"/>
      <c r="H54" s="230">
        <v>0.2</v>
      </c>
      <c r="I54" s="230">
        <v>0.1</v>
      </c>
      <c r="J54" s="230">
        <v>1.5</v>
      </c>
      <c r="K54" s="230">
        <v>0.3</v>
      </c>
      <c r="L54" s="207">
        <f t="shared" si="17"/>
        <v>2.1</v>
      </c>
      <c r="M54" s="197">
        <f t="shared" si="16"/>
        <v>2220000</v>
      </c>
      <c r="N54" s="129"/>
      <c r="O54" s="188"/>
      <c r="P54" s="129">
        <f>SUM(L54:L54)+N54</f>
        <v>2.1</v>
      </c>
      <c r="Q54" s="130">
        <f>SUM(M54:M54)+O49</f>
        <v>2220000</v>
      </c>
      <c r="R54" s="49"/>
    </row>
    <row r="55" spans="2:18" ht="18" outlineLevel="1">
      <c r="B55" s="73" t="s">
        <v>188</v>
      </c>
      <c r="C55" s="74"/>
      <c r="D55" s="232">
        <f t="shared" ref="D55:K55" si="18">SUM(D49:D54)</f>
        <v>0</v>
      </c>
      <c r="E55" s="233">
        <f t="shared" si="18"/>
        <v>0</v>
      </c>
      <c r="F55" s="233">
        <f t="shared" si="18"/>
        <v>0</v>
      </c>
      <c r="G55" s="233">
        <f t="shared" si="18"/>
        <v>0</v>
      </c>
      <c r="H55" s="233">
        <f t="shared" si="18"/>
        <v>4.3</v>
      </c>
      <c r="I55" s="233">
        <f t="shared" si="18"/>
        <v>2.6999999999999997</v>
      </c>
      <c r="J55" s="233">
        <f t="shared" si="18"/>
        <v>7.1</v>
      </c>
      <c r="K55" s="233">
        <f t="shared" si="18"/>
        <v>4.3</v>
      </c>
      <c r="L55" s="208">
        <f>SUM(D55:K55)</f>
        <v>18.399999999999999</v>
      </c>
      <c r="M55" s="199">
        <f>SUM(M49:M54)</f>
        <v>20120000</v>
      </c>
      <c r="N55" s="42">
        <f>SUM(N49:N54)</f>
        <v>0</v>
      </c>
      <c r="O55" s="25">
        <f>SUM(O49:O54)</f>
        <v>0</v>
      </c>
      <c r="P55" s="42">
        <f>SUM(P49:P54)</f>
        <v>18.400000000000002</v>
      </c>
      <c r="Q55" s="45">
        <f>SUM(Q49:Q54)</f>
        <v>20120000</v>
      </c>
      <c r="R55" s="35"/>
    </row>
    <row r="56" spans="2:18" ht="18" outlineLevel="1">
      <c r="B56" s="75" t="s">
        <v>189</v>
      </c>
      <c r="C56" s="76"/>
      <c r="D56" s="222">
        <v>1000000</v>
      </c>
      <c r="E56" s="223">
        <v>1000000</v>
      </c>
      <c r="F56" s="223">
        <v>1000000</v>
      </c>
      <c r="G56" s="223">
        <v>1000000</v>
      </c>
      <c r="H56" s="223">
        <v>1000000</v>
      </c>
      <c r="I56" s="223">
        <v>1000000</v>
      </c>
      <c r="J56" s="223">
        <v>1000000</v>
      </c>
      <c r="K56" s="223">
        <v>1400000</v>
      </c>
      <c r="L56" s="200"/>
      <c r="M56" s="201"/>
      <c r="N56" s="36"/>
      <c r="O56" s="37"/>
      <c r="P56" s="36"/>
      <c r="Q56" s="48"/>
      <c r="R56" s="38"/>
    </row>
    <row r="57" spans="2:18" ht="18.5" outlineLevel="1" thickBot="1">
      <c r="B57" s="77" t="s">
        <v>187</v>
      </c>
      <c r="C57" s="78"/>
      <c r="D57" s="224">
        <f t="shared" ref="D57:K57" si="19">D55*D56</f>
        <v>0</v>
      </c>
      <c r="E57" s="225">
        <f t="shared" si="19"/>
        <v>0</v>
      </c>
      <c r="F57" s="225">
        <f t="shared" si="19"/>
        <v>0</v>
      </c>
      <c r="G57" s="225">
        <f t="shared" si="19"/>
        <v>0</v>
      </c>
      <c r="H57" s="225">
        <f t="shared" si="19"/>
        <v>4300000</v>
      </c>
      <c r="I57" s="225">
        <f t="shared" si="19"/>
        <v>2699999.9999999995</v>
      </c>
      <c r="J57" s="225">
        <f t="shared" si="19"/>
        <v>7100000</v>
      </c>
      <c r="K57" s="225">
        <f t="shared" si="19"/>
        <v>6020000</v>
      </c>
      <c r="L57" s="202"/>
      <c r="M57" s="203"/>
      <c r="N57" s="39"/>
      <c r="O57" s="40"/>
      <c r="P57" s="39"/>
      <c r="Q57" s="46"/>
      <c r="R57" s="41"/>
    </row>
    <row r="58" spans="2:18" ht="18.75" customHeight="1" outlineLevel="1"/>
    <row r="59" spans="2:18" ht="18.75" customHeight="1" outlineLevel="1">
      <c r="J59" s="213" t="s">
        <v>191</v>
      </c>
      <c r="K59" s="213" t="s">
        <v>163</v>
      </c>
      <c r="L59" s="209">
        <f>SUM(L21,L35,L49)</f>
        <v>7.7</v>
      </c>
      <c r="M59" s="210">
        <f t="shared" ref="L59:M64" si="20">SUM(M21,M35,M49)</f>
        <v>8540000</v>
      </c>
    </row>
    <row r="60" spans="2:18" ht="18.75" customHeight="1" outlineLevel="1">
      <c r="K60" s="213" t="s">
        <v>164</v>
      </c>
      <c r="L60" s="209">
        <f t="shared" si="20"/>
        <v>5.4</v>
      </c>
      <c r="M60" s="210">
        <f>SUM(M22,M36,M50)</f>
        <v>6000000</v>
      </c>
    </row>
    <row r="61" spans="2:18" ht="18.75" customHeight="1" outlineLevel="1">
      <c r="K61" s="213" t="s">
        <v>85</v>
      </c>
      <c r="L61" s="209">
        <f t="shared" si="20"/>
        <v>4.1000000000000005</v>
      </c>
      <c r="M61" s="210">
        <f t="shared" si="20"/>
        <v>4660000</v>
      </c>
    </row>
    <row r="62" spans="2:18" ht="18.75" customHeight="1" outlineLevel="1">
      <c r="K62" s="213" t="s">
        <v>165</v>
      </c>
      <c r="L62" s="209">
        <f t="shared" si="20"/>
        <v>3.9000000000000004</v>
      </c>
      <c r="M62" s="210">
        <f t="shared" si="20"/>
        <v>4420000</v>
      </c>
    </row>
    <row r="63" spans="2:18" ht="19.5" customHeight="1" outlineLevel="1">
      <c r="K63" s="213" t="s">
        <v>93</v>
      </c>
      <c r="L63" s="209">
        <f t="shared" si="20"/>
        <v>0.9</v>
      </c>
      <c r="M63" s="210">
        <f t="shared" si="20"/>
        <v>1100000</v>
      </c>
    </row>
    <row r="64" spans="2:18" ht="19.5" customHeight="1" outlineLevel="1">
      <c r="K64" s="213" t="s">
        <v>388</v>
      </c>
      <c r="L64" s="209">
        <f t="shared" si="20"/>
        <v>5.6999999999999993</v>
      </c>
      <c r="M64" s="210">
        <f t="shared" si="20"/>
        <v>6060000</v>
      </c>
    </row>
    <row r="65" spans="12:13" ht="18.75" customHeight="1" outlineLevel="1">
      <c r="L65" s="211">
        <f>SUM(L59:L64)</f>
        <v>27.7</v>
      </c>
      <c r="M65" s="212">
        <f>SUM(M59:M64)</f>
        <v>30780000</v>
      </c>
    </row>
    <row r="66" spans="12:13" ht="18.75" hidden="1" customHeight="1"/>
  </sheetData>
  <mergeCells count="16">
    <mergeCell ref="D18:Q18"/>
    <mergeCell ref="D32:Q32"/>
    <mergeCell ref="D46:Q46"/>
    <mergeCell ref="D3:Q3"/>
    <mergeCell ref="R3:R5"/>
    <mergeCell ref="D4:M4"/>
    <mergeCell ref="N4:O4"/>
    <mergeCell ref="P4:Q4"/>
    <mergeCell ref="P6:P10"/>
    <mergeCell ref="Q6:Q10"/>
    <mergeCell ref="R6:R10"/>
    <mergeCell ref="B12:C12"/>
    <mergeCell ref="B13:C13"/>
    <mergeCell ref="B14:C14"/>
    <mergeCell ref="N6:N10"/>
    <mergeCell ref="O6:O10"/>
  </mergeCells>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filterMode="1">
    <tabColor rgb="FF2863C9"/>
  </sheetPr>
  <dimension ref="B1:AA58"/>
  <sheetViews>
    <sheetView topLeftCell="A10" zoomScale="115" zoomScaleNormal="115"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6" width="17.25" style="66" bestFit="1" customWidth="1"/>
    <col min="7" max="7" width="12.6640625" style="65"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c r="B5" s="21">
        <v>3</v>
      </c>
      <c r="C5" s="21" t="s">
        <v>349</v>
      </c>
    </row>
    <row r="6" spans="2:27" outlineLevel="1">
      <c r="B6" s="21">
        <v>4</v>
      </c>
      <c r="C6" s="21" t="s">
        <v>386</v>
      </c>
    </row>
    <row r="7" spans="2:27" outlineLevel="1">
      <c r="B7" s="21">
        <v>5</v>
      </c>
      <c r="C7" s="21" t="s">
        <v>387</v>
      </c>
    </row>
    <row r="8" spans="2:27" outlineLevel="1"/>
    <row r="9" spans="2:27" ht="13.5" customHeight="1" outlineLevel="1"/>
    <row r="10" spans="2:27" ht="75.5" customHeight="1">
      <c r="B10" s="21" t="s">
        <v>192</v>
      </c>
      <c r="C10" s="21" t="s">
        <v>192</v>
      </c>
      <c r="D10" s="24" t="s">
        <v>246</v>
      </c>
      <c r="E10" s="112"/>
      <c r="F10" s="112" t="s">
        <v>279</v>
      </c>
      <c r="G10" s="113" t="s">
        <v>227</v>
      </c>
      <c r="L10" s="160" t="s">
        <v>228</v>
      </c>
      <c r="M10" s="294" t="s">
        <v>229</v>
      </c>
      <c r="N10" s="294"/>
      <c r="O10" s="294"/>
      <c r="P10" s="294"/>
      <c r="Q10" s="103" t="s">
        <v>230</v>
      </c>
      <c r="R10" s="103"/>
      <c r="S10" s="103"/>
      <c r="T10" s="294" t="s">
        <v>231</v>
      </c>
      <c r="U10" s="294"/>
      <c r="V10" s="294"/>
      <c r="W10" s="294"/>
      <c r="X10" s="294"/>
      <c r="Y10" s="294"/>
      <c r="Z10" s="294"/>
      <c r="AA10" s="294"/>
    </row>
    <row r="11" spans="2:27" ht="38.25" customHeight="1">
      <c r="B11" s="114" t="s">
        <v>289</v>
      </c>
      <c r="C11" s="122" t="s">
        <v>193</v>
      </c>
      <c r="D11" s="114" t="s">
        <v>194</v>
      </c>
      <c r="E11" s="68" t="s">
        <v>288</v>
      </c>
      <c r="F11" s="68" t="s">
        <v>195</v>
      </c>
      <c r="G11" s="69" t="s">
        <v>196</v>
      </c>
      <c r="H11" s="140" t="s">
        <v>174</v>
      </c>
      <c r="I11" s="161" t="s">
        <v>197</v>
      </c>
      <c r="J11" s="161" t="s">
        <v>188</v>
      </c>
      <c r="K11" s="162" t="s">
        <v>198</v>
      </c>
      <c r="L11" s="163" t="s">
        <v>232</v>
      </c>
      <c r="M11" s="106" t="s">
        <v>233</v>
      </c>
      <c r="N11" s="106" t="s">
        <v>234</v>
      </c>
      <c r="O11" s="106" t="s">
        <v>235</v>
      </c>
      <c r="P11" s="106" t="s">
        <v>248</v>
      </c>
      <c r="Q11" s="106" t="s">
        <v>236</v>
      </c>
      <c r="R11" s="106"/>
      <c r="S11" s="107"/>
      <c r="T11" s="107" t="s">
        <v>237</v>
      </c>
      <c r="U11" s="107" t="s">
        <v>238</v>
      </c>
      <c r="V11" s="107" t="s">
        <v>239</v>
      </c>
      <c r="W11" s="107" t="s">
        <v>238</v>
      </c>
      <c r="X11" s="107" t="s">
        <v>240</v>
      </c>
      <c r="Y11" s="107" t="s">
        <v>238</v>
      </c>
      <c r="Z11" s="107" t="s">
        <v>241</v>
      </c>
      <c r="AA11" s="107" t="s">
        <v>238</v>
      </c>
    </row>
    <row r="12" spans="2:27" ht="409.5" hidden="1" customHeight="1">
      <c r="B12" s="300" t="s">
        <v>293</v>
      </c>
      <c r="C12" s="118" t="s">
        <v>291</v>
      </c>
      <c r="D12" s="302" t="s">
        <v>247</v>
      </c>
      <c r="E12" s="137" t="s">
        <v>255</v>
      </c>
      <c r="F12" s="235"/>
      <c r="G12" s="295">
        <f>SUM(F12:F16)</f>
        <v>0.5</v>
      </c>
      <c r="H12" s="138" t="s">
        <v>395</v>
      </c>
      <c r="I12" s="156">
        <f>M12*N12*O12/P12</f>
        <v>0.82499999999999996</v>
      </c>
      <c r="J12" s="156">
        <v>0.85</v>
      </c>
      <c r="K12" s="156">
        <f t="shared" ref="K12:K34" si="0">J12*Q12</f>
        <v>1.02</v>
      </c>
      <c r="L12" s="150" t="s">
        <v>394</v>
      </c>
      <c r="M12" s="21">
        <v>22</v>
      </c>
      <c r="N12" s="21">
        <v>1</v>
      </c>
      <c r="O12" s="108">
        <v>6</v>
      </c>
      <c r="P12" s="21">
        <v>160</v>
      </c>
      <c r="Q12" s="21">
        <v>1.2</v>
      </c>
    </row>
    <row r="13" spans="2:27" ht="299.5" hidden="1" customHeight="1">
      <c r="B13" s="300"/>
      <c r="C13" s="120" t="s">
        <v>291</v>
      </c>
      <c r="D13" s="302"/>
      <c r="E13" s="137" t="s">
        <v>255</v>
      </c>
      <c r="F13" s="235"/>
      <c r="G13" s="295"/>
      <c r="H13" s="138" t="s">
        <v>396</v>
      </c>
      <c r="I13" s="156"/>
      <c r="J13" s="156">
        <v>0.8</v>
      </c>
      <c r="K13" s="156">
        <f>J13*Q13</f>
        <v>0.96</v>
      </c>
      <c r="L13" s="150" t="s">
        <v>259</v>
      </c>
      <c r="Q13" s="21">
        <v>1.2</v>
      </c>
    </row>
    <row r="14" spans="2:27" ht="406" hidden="1" customHeight="1">
      <c r="B14" s="300"/>
      <c r="C14" s="123" t="s">
        <v>291</v>
      </c>
      <c r="D14" s="149" t="s">
        <v>249</v>
      </c>
      <c r="E14" s="137" t="s">
        <v>256</v>
      </c>
      <c r="F14" s="99"/>
      <c r="G14" s="295"/>
      <c r="H14" s="150" t="s">
        <v>398</v>
      </c>
      <c r="I14" s="157"/>
      <c r="J14" s="157">
        <v>0.5</v>
      </c>
      <c r="K14" s="157">
        <f t="shared" ref="K14" si="1">J14*Q14</f>
        <v>0.6</v>
      </c>
      <c r="L14" s="150" t="s">
        <v>397</v>
      </c>
      <c r="Q14" s="21">
        <v>1.2</v>
      </c>
    </row>
    <row r="15" spans="2:27" ht="185.5" customHeight="1">
      <c r="B15" s="300"/>
      <c r="C15" s="123" t="s">
        <v>291</v>
      </c>
      <c r="D15" s="104" t="s">
        <v>250</v>
      </c>
      <c r="E15" s="115" t="s">
        <v>244</v>
      </c>
      <c r="F15" s="67">
        <f t="shared" ref="F15:F17" si="2">ROUNDUP(K15,1)</f>
        <v>0.2</v>
      </c>
      <c r="G15" s="295"/>
      <c r="H15" s="133" t="s">
        <v>353</v>
      </c>
      <c r="I15" s="165"/>
      <c r="J15" s="165">
        <v>0.1</v>
      </c>
      <c r="K15" s="165">
        <f t="shared" ref="K15:K16" si="3">J15*Q15</f>
        <v>0.12</v>
      </c>
      <c r="L15" s="132" t="s">
        <v>260</v>
      </c>
      <c r="Q15" s="21">
        <v>1.2</v>
      </c>
    </row>
    <row r="16" spans="2:27" ht="59.5" customHeight="1">
      <c r="B16" s="300"/>
      <c r="C16" s="121" t="s">
        <v>291</v>
      </c>
      <c r="D16" s="104" t="s">
        <v>245</v>
      </c>
      <c r="E16" s="115" t="s">
        <v>285</v>
      </c>
      <c r="F16" s="67">
        <f t="shared" si="2"/>
        <v>0.30000000000000004</v>
      </c>
      <c r="G16" s="295"/>
      <c r="H16" s="133" t="s">
        <v>252</v>
      </c>
      <c r="I16" s="165"/>
      <c r="J16" s="165">
        <v>0.2</v>
      </c>
      <c r="K16" s="165">
        <f t="shared" si="3"/>
        <v>0.24</v>
      </c>
      <c r="L16" s="132" t="s">
        <v>354</v>
      </c>
      <c r="Q16" s="21">
        <v>1.2</v>
      </c>
    </row>
    <row r="17" spans="2:27" ht="108">
      <c r="B17" s="296" t="s">
        <v>225</v>
      </c>
      <c r="C17" s="119" t="s">
        <v>199</v>
      </c>
      <c r="D17" s="104" t="s">
        <v>200</v>
      </c>
      <c r="E17" s="115" t="s">
        <v>285</v>
      </c>
      <c r="F17" s="67">
        <f t="shared" si="2"/>
        <v>0.30000000000000004</v>
      </c>
      <c r="G17" s="293">
        <f>SUM(F17:F19)</f>
        <v>0.5</v>
      </c>
      <c r="H17" s="133" t="s">
        <v>254</v>
      </c>
      <c r="I17" s="165"/>
      <c r="J17" s="165">
        <v>0.2</v>
      </c>
      <c r="K17" s="165">
        <f t="shared" si="0"/>
        <v>0.24</v>
      </c>
      <c r="L17" s="132" t="s">
        <v>280</v>
      </c>
      <c r="Q17" s="21">
        <v>1.2</v>
      </c>
    </row>
    <row r="18" spans="2:27" ht="109" hidden="1" customHeight="1">
      <c r="B18" s="297"/>
      <c r="C18" s="120" t="s">
        <v>199</v>
      </c>
      <c r="D18" s="136" t="s">
        <v>297</v>
      </c>
      <c r="E18" s="137" t="s">
        <v>255</v>
      </c>
      <c r="F18" s="99"/>
      <c r="G18" s="293"/>
      <c r="H18" s="138" t="s">
        <v>355</v>
      </c>
      <c r="I18" s="157">
        <f>M18*N18*O18/P18</f>
        <v>0</v>
      </c>
      <c r="J18" s="157">
        <v>0.2</v>
      </c>
      <c r="K18" s="157">
        <f>J18*Q18</f>
        <v>0.24</v>
      </c>
      <c r="L18" s="150" t="s">
        <v>321</v>
      </c>
      <c r="P18" s="21">
        <v>160</v>
      </c>
      <c r="Q18" s="21">
        <v>1.2</v>
      </c>
    </row>
    <row r="19" spans="2:27" ht="72">
      <c r="B19" s="297"/>
      <c r="C19" s="121" t="s">
        <v>199</v>
      </c>
      <c r="D19" s="104" t="s">
        <v>399</v>
      </c>
      <c r="E19" s="115" t="s">
        <v>285</v>
      </c>
      <c r="F19" s="67">
        <f t="shared" ref="F19" si="4">ROUNDUP(K19,1)</f>
        <v>0.2</v>
      </c>
      <c r="G19" s="293"/>
      <c r="H19" s="133" t="s">
        <v>427</v>
      </c>
      <c r="I19" s="189">
        <f>M19*N19*O19/P19</f>
        <v>0.625</v>
      </c>
      <c r="J19" s="165">
        <v>0.1</v>
      </c>
      <c r="K19" s="165">
        <f>J19*Q19</f>
        <v>0.12</v>
      </c>
      <c r="L19" s="132" t="s">
        <v>426</v>
      </c>
      <c r="M19" s="21">
        <v>25</v>
      </c>
      <c r="N19" s="21">
        <v>1</v>
      </c>
      <c r="O19" s="21">
        <v>4</v>
      </c>
      <c r="P19" s="21">
        <v>160</v>
      </c>
      <c r="Q19" s="21">
        <v>1.2</v>
      </c>
    </row>
    <row r="20" spans="2:27" ht="81" hidden="1" customHeight="1">
      <c r="B20" s="297"/>
      <c r="C20" s="119" t="s">
        <v>201</v>
      </c>
      <c r="D20" s="136" t="s">
        <v>202</v>
      </c>
      <c r="E20" s="137" t="s">
        <v>243</v>
      </c>
      <c r="F20" s="99"/>
      <c r="G20" s="293">
        <f>SUM(F20:F23)</f>
        <v>0</v>
      </c>
      <c r="H20" s="138" t="s">
        <v>350</v>
      </c>
      <c r="I20" s="157"/>
      <c r="J20" s="157">
        <v>0.75</v>
      </c>
      <c r="K20" s="157">
        <f t="shared" si="0"/>
        <v>0.89999999999999991</v>
      </c>
      <c r="L20" s="150" t="s">
        <v>286</v>
      </c>
      <c r="Q20" s="21">
        <v>1.2</v>
      </c>
    </row>
    <row r="21" spans="2:27" ht="126.5" hidden="1" customHeight="1">
      <c r="B21" s="297"/>
      <c r="C21" s="123" t="s">
        <v>201</v>
      </c>
      <c r="D21" s="136" t="s">
        <v>253</v>
      </c>
      <c r="E21" s="137" t="s">
        <v>255</v>
      </c>
      <c r="F21" s="99"/>
      <c r="G21" s="293"/>
      <c r="H21" s="138" t="s">
        <v>351</v>
      </c>
      <c r="I21" s="157"/>
      <c r="J21" s="157">
        <v>1.4</v>
      </c>
      <c r="K21" s="157">
        <f t="shared" si="0"/>
        <v>1.68</v>
      </c>
      <c r="L21" s="150" t="s">
        <v>400</v>
      </c>
      <c r="Q21" s="21">
        <v>1.2</v>
      </c>
      <c r="T21" s="24"/>
    </row>
    <row r="22" spans="2:27" ht="72" hidden="1">
      <c r="B22" s="297"/>
      <c r="C22" s="123" t="s">
        <v>306</v>
      </c>
      <c r="D22" s="136" t="s">
        <v>256</v>
      </c>
      <c r="E22" s="137" t="s">
        <v>256</v>
      </c>
      <c r="F22" s="99"/>
      <c r="G22" s="293"/>
      <c r="H22" s="138" t="s">
        <v>283</v>
      </c>
      <c r="I22" s="157"/>
      <c r="J22" s="157">
        <v>0.05</v>
      </c>
      <c r="K22" s="157">
        <f t="shared" ref="K22" si="5">J22*Q22</f>
        <v>0.06</v>
      </c>
      <c r="L22" s="150" t="s">
        <v>416</v>
      </c>
      <c r="Q22" s="21">
        <v>1.2</v>
      </c>
      <c r="T22" s="24"/>
    </row>
    <row r="23" spans="2:27">
      <c r="B23" s="297"/>
      <c r="C23" s="121" t="s">
        <v>201</v>
      </c>
      <c r="D23" s="104" t="s">
        <v>257</v>
      </c>
      <c r="E23" s="115" t="s">
        <v>257</v>
      </c>
      <c r="F23" s="67">
        <v>0</v>
      </c>
      <c r="G23" s="293"/>
      <c r="H23" s="141" t="s">
        <v>258</v>
      </c>
      <c r="I23" s="166"/>
      <c r="J23" s="166"/>
      <c r="K23" s="166">
        <f t="shared" ref="K23" si="6">J23*Q23</f>
        <v>0</v>
      </c>
      <c r="L23" s="132"/>
      <c r="Q23" s="21">
        <v>1.2</v>
      </c>
      <c r="T23" s="24"/>
    </row>
    <row r="24" spans="2:27" ht="198" hidden="1">
      <c r="B24" s="297"/>
      <c r="C24" s="119" t="s">
        <v>305</v>
      </c>
      <c r="D24" s="98" t="s">
        <v>182</v>
      </c>
      <c r="E24" s="137" t="s">
        <v>255</v>
      </c>
      <c r="F24" s="99"/>
      <c r="G24" s="72">
        <f>SUM(F24:F24)</f>
        <v>0</v>
      </c>
      <c r="H24" s="138" t="s">
        <v>401</v>
      </c>
      <c r="I24" s="157">
        <f>(T24*U24+V24*W24+X24*Y24+Z24*AA24)/P24</f>
        <v>3.45</v>
      </c>
      <c r="J24" s="157">
        <v>3.45</v>
      </c>
      <c r="K24" s="157">
        <f t="shared" si="0"/>
        <v>4.1399999999999997</v>
      </c>
      <c r="L24" s="150" t="s">
        <v>402</v>
      </c>
      <c r="P24" s="21">
        <v>160</v>
      </c>
      <c r="Q24" s="21">
        <v>1.2</v>
      </c>
      <c r="T24" s="21">
        <v>71</v>
      </c>
      <c r="U24" s="21">
        <v>6</v>
      </c>
      <c r="V24" s="21">
        <v>30</v>
      </c>
      <c r="W24" s="21">
        <v>3</v>
      </c>
      <c r="Z24" s="21">
        <v>12</v>
      </c>
      <c r="AA24" s="21">
        <v>3</v>
      </c>
    </row>
    <row r="25" spans="2:27" ht="72">
      <c r="B25" s="297"/>
      <c r="C25" s="119" t="s">
        <v>305</v>
      </c>
      <c r="D25" s="50" t="s">
        <v>182</v>
      </c>
      <c r="E25" s="115" t="s">
        <v>257</v>
      </c>
      <c r="F25" s="67">
        <f t="shared" ref="F25" si="7">ROUNDUP(K25,1)</f>
        <v>0.4</v>
      </c>
      <c r="G25" s="72">
        <f>SUM(F25:F25)</f>
        <v>0.4</v>
      </c>
      <c r="H25" s="133" t="s">
        <v>404</v>
      </c>
      <c r="I25" s="165">
        <f>(T25*U25+V25*W25+X25*Y25+Z25*AA25)/P25</f>
        <v>0.28125</v>
      </c>
      <c r="J25" s="165">
        <v>0.28000000000000003</v>
      </c>
      <c r="K25" s="165">
        <f t="shared" ref="K25" si="8">J25*Q25</f>
        <v>0.33600000000000002</v>
      </c>
      <c r="L25" s="132" t="s">
        <v>403</v>
      </c>
      <c r="P25" s="21">
        <v>160</v>
      </c>
      <c r="Q25" s="21">
        <v>1.2</v>
      </c>
      <c r="X25" s="21">
        <v>15</v>
      </c>
      <c r="Y25" s="21">
        <v>3</v>
      </c>
    </row>
    <row r="26" spans="2:27" ht="100.5" hidden="1" customHeight="1">
      <c r="B26" s="297"/>
      <c r="C26" s="124" t="s">
        <v>305</v>
      </c>
      <c r="D26" s="98" t="s">
        <v>182</v>
      </c>
      <c r="E26" s="137" t="s">
        <v>256</v>
      </c>
      <c r="F26" s="99"/>
      <c r="G26" s="72">
        <f>SUM(F26:F26)</f>
        <v>0</v>
      </c>
      <c r="H26" s="138" t="s">
        <v>413</v>
      </c>
      <c r="I26" s="157"/>
      <c r="J26" s="157">
        <v>0.5</v>
      </c>
      <c r="K26" s="157">
        <f t="shared" ref="K26:K27" si="9">J26*Q26</f>
        <v>0.6</v>
      </c>
      <c r="L26" s="150" t="s">
        <v>412</v>
      </c>
      <c r="P26" s="21">
        <v>160</v>
      </c>
      <c r="Q26" s="21">
        <v>1.2</v>
      </c>
      <c r="T26" s="21">
        <v>71</v>
      </c>
      <c r="U26" s="21">
        <v>6</v>
      </c>
      <c r="V26" s="21">
        <v>30</v>
      </c>
      <c r="W26" s="21">
        <v>3</v>
      </c>
      <c r="X26" s="21">
        <v>15</v>
      </c>
      <c r="Y26" s="21">
        <v>3</v>
      </c>
      <c r="Z26" s="21">
        <v>12</v>
      </c>
      <c r="AA26" s="21">
        <v>3</v>
      </c>
    </row>
    <row r="27" spans="2:27" ht="72">
      <c r="B27" s="296" t="s">
        <v>292</v>
      </c>
      <c r="C27" s="118" t="s">
        <v>183</v>
      </c>
      <c r="D27" s="50" t="s">
        <v>183</v>
      </c>
      <c r="E27" s="115" t="s">
        <v>257</v>
      </c>
      <c r="F27" s="67">
        <f t="shared" ref="F27" si="10">ROUNDUP(K27,1)</f>
        <v>0.30000000000000004</v>
      </c>
      <c r="G27" s="72">
        <f>SUM(F27:F27)</f>
        <v>0.30000000000000004</v>
      </c>
      <c r="H27" s="133" t="s">
        <v>334</v>
      </c>
      <c r="I27" s="165"/>
      <c r="J27" s="165">
        <v>0.2</v>
      </c>
      <c r="K27" s="165">
        <f t="shared" si="9"/>
        <v>0.24</v>
      </c>
      <c r="L27" s="132" t="s">
        <v>287</v>
      </c>
      <c r="P27" s="21">
        <v>160</v>
      </c>
      <c r="Q27" s="21">
        <v>1.2</v>
      </c>
    </row>
    <row r="28" spans="2:27" ht="90">
      <c r="B28" s="297"/>
      <c r="C28" s="124" t="s">
        <v>183</v>
      </c>
      <c r="D28" s="50" t="s">
        <v>211</v>
      </c>
      <c r="E28" s="115" t="s">
        <v>285</v>
      </c>
      <c r="F28" s="67">
        <f t="shared" ref="F28" si="11">ROUNDUP(K28,1)</f>
        <v>1.1000000000000001</v>
      </c>
      <c r="G28" s="72">
        <f>SUM(F28:F28)</f>
        <v>1.1000000000000001</v>
      </c>
      <c r="H28" s="133" t="s">
        <v>335</v>
      </c>
      <c r="I28" s="165"/>
      <c r="J28" s="165">
        <v>0.9</v>
      </c>
      <c r="K28" s="165">
        <f t="shared" ref="K28" si="12">J28*Q28</f>
        <v>1.08</v>
      </c>
      <c r="L28" s="132" t="s">
        <v>358</v>
      </c>
      <c r="P28" s="21">
        <v>160</v>
      </c>
      <c r="Q28" s="21">
        <v>1.2</v>
      </c>
    </row>
    <row r="29" spans="2:27" ht="36">
      <c r="B29" s="297"/>
      <c r="C29" s="71" t="s">
        <v>184</v>
      </c>
      <c r="D29" s="50" t="s">
        <v>184</v>
      </c>
      <c r="E29" s="115" t="s">
        <v>285</v>
      </c>
      <c r="F29" s="67">
        <f t="shared" ref="F29" si="13">ROUNDUP(K29,1)</f>
        <v>0.79999999999999993</v>
      </c>
      <c r="G29" s="72">
        <f t="shared" ref="G29" si="14">SUM(F29:F29)</f>
        <v>0.79999999999999993</v>
      </c>
      <c r="H29" s="132" t="s">
        <v>203</v>
      </c>
      <c r="I29" s="165"/>
      <c r="J29" s="165">
        <v>0.75</v>
      </c>
      <c r="K29" s="165">
        <f t="shared" si="0"/>
        <v>0.75</v>
      </c>
      <c r="L29" s="132" t="s">
        <v>359</v>
      </c>
      <c r="Q29" s="21">
        <v>1</v>
      </c>
    </row>
    <row r="30" spans="2:27" ht="126">
      <c r="B30" s="297"/>
      <c r="C30" s="71" t="s">
        <v>204</v>
      </c>
      <c r="D30" s="50" t="s">
        <v>205</v>
      </c>
      <c r="E30" s="115" t="s">
        <v>285</v>
      </c>
      <c r="F30" s="67">
        <f>ROUNDUP(K30,1)</f>
        <v>1</v>
      </c>
      <c r="G30" s="293">
        <f>SUM(F30:F31)</f>
        <v>2</v>
      </c>
      <c r="H30" s="133" t="s">
        <v>278</v>
      </c>
      <c r="I30" s="165"/>
      <c r="J30" s="165">
        <v>1</v>
      </c>
      <c r="K30" s="165">
        <f t="shared" si="0"/>
        <v>1</v>
      </c>
      <c r="L30" s="132" t="s">
        <v>360</v>
      </c>
      <c r="Q30" s="21">
        <v>1</v>
      </c>
    </row>
    <row r="31" spans="2:27" ht="39.75" customHeight="1">
      <c r="B31" s="298"/>
      <c r="C31" s="125" t="s">
        <v>210</v>
      </c>
      <c r="D31" s="50" t="s">
        <v>206</v>
      </c>
      <c r="E31" s="115" t="s">
        <v>285</v>
      </c>
      <c r="F31" s="67">
        <f>ROUNDUP(K31,1)</f>
        <v>1</v>
      </c>
      <c r="G31" s="293"/>
      <c r="H31" s="142" t="s">
        <v>207</v>
      </c>
      <c r="I31" s="165"/>
      <c r="J31" s="165">
        <v>1</v>
      </c>
      <c r="K31" s="165">
        <f t="shared" si="0"/>
        <v>1</v>
      </c>
      <c r="L31" s="132" t="s">
        <v>361</v>
      </c>
      <c r="Q31" s="21">
        <v>1</v>
      </c>
    </row>
    <row r="32" spans="2:27" ht="39.75" customHeight="1">
      <c r="B32" s="299" t="s">
        <v>173</v>
      </c>
      <c r="C32" s="71"/>
      <c r="D32" s="101" t="s">
        <v>294</v>
      </c>
      <c r="E32" s="115"/>
      <c r="F32" s="67">
        <f>ROUNDUP(SUM(G12:G31)*0.15,1)</f>
        <v>0.9</v>
      </c>
      <c r="G32" s="293">
        <f>SUM(F32:F34)</f>
        <v>2.1</v>
      </c>
      <c r="H32" s="143" t="s">
        <v>208</v>
      </c>
      <c r="I32" s="166"/>
      <c r="J32" s="166"/>
      <c r="K32" s="166"/>
      <c r="L32" s="132"/>
    </row>
    <row r="33" spans="2:17" ht="36">
      <c r="B33" s="299"/>
      <c r="C33" s="125" t="s">
        <v>307</v>
      </c>
      <c r="D33" s="50" t="s">
        <v>295</v>
      </c>
      <c r="E33" s="115" t="s">
        <v>302</v>
      </c>
      <c r="F33" s="67">
        <f>ROUNDUP(K33,1)</f>
        <v>0.4</v>
      </c>
      <c r="G33" s="293"/>
      <c r="H33" s="143" t="s">
        <v>209</v>
      </c>
      <c r="I33" s="165">
        <f>M33*N33*O33/P33</f>
        <v>0.375</v>
      </c>
      <c r="J33" s="165">
        <f>ROUNDUP(I33,1)</f>
        <v>0.4</v>
      </c>
      <c r="K33" s="165">
        <f t="shared" si="0"/>
        <v>0.4</v>
      </c>
      <c r="L33" s="132" t="s">
        <v>327</v>
      </c>
      <c r="M33" s="21">
        <v>3</v>
      </c>
      <c r="N33" s="21">
        <v>4</v>
      </c>
      <c r="O33" s="21">
        <v>5</v>
      </c>
      <c r="P33" s="21">
        <v>160</v>
      </c>
      <c r="Q33" s="21">
        <v>1</v>
      </c>
    </row>
    <row r="34" spans="2:17" ht="54">
      <c r="B34" s="299"/>
      <c r="C34" s="126" t="s">
        <v>307</v>
      </c>
      <c r="D34" s="50" t="s">
        <v>296</v>
      </c>
      <c r="E34" s="115" t="s">
        <v>302</v>
      </c>
      <c r="F34" s="67">
        <f>ROUNDUP(K34,1)</f>
        <v>0.79999999999999993</v>
      </c>
      <c r="G34" s="293"/>
      <c r="H34" s="143" t="s">
        <v>213</v>
      </c>
      <c r="I34" s="165">
        <f>M34*N34*O34/P34</f>
        <v>0.75</v>
      </c>
      <c r="J34" s="165">
        <v>0.75</v>
      </c>
      <c r="K34" s="165">
        <f t="shared" si="0"/>
        <v>0.75</v>
      </c>
      <c r="L34" s="132" t="s">
        <v>362</v>
      </c>
      <c r="M34" s="21">
        <v>6</v>
      </c>
      <c r="N34" s="21">
        <v>5</v>
      </c>
      <c r="O34" s="21">
        <v>4</v>
      </c>
      <c r="P34" s="21">
        <v>160</v>
      </c>
      <c r="Q34" s="21">
        <v>1</v>
      </c>
    </row>
    <row r="35" spans="2:17">
      <c r="C35" s="301" t="s">
        <v>169</v>
      </c>
      <c r="D35" s="301"/>
      <c r="E35" s="301"/>
      <c r="F35" s="301"/>
      <c r="G35" s="72">
        <f>SUM(G12:G34)</f>
        <v>7.6999999999999993</v>
      </c>
      <c r="H35" s="144"/>
      <c r="I35" s="164"/>
      <c r="J35" s="164"/>
      <c r="K35" s="164"/>
      <c r="L35" s="167" t="s">
        <v>282</v>
      </c>
    </row>
    <row r="38" spans="2:17">
      <c r="D38" s="116" t="s">
        <v>301</v>
      </c>
      <c r="E38" s="117" t="s">
        <v>303</v>
      </c>
      <c r="F38" s="117" t="s">
        <v>352</v>
      </c>
      <c r="G38" s="117" t="s">
        <v>191</v>
      </c>
      <c r="H38" s="139" t="s">
        <v>308</v>
      </c>
    </row>
    <row r="39" spans="2:17">
      <c r="D39" s="21" t="s">
        <v>285</v>
      </c>
      <c r="E39" s="66">
        <f>SUMIF($E$12:E34, D39, $F$12:F34)</f>
        <v>4.7</v>
      </c>
      <c r="F39" s="66">
        <f>ROUNDUP(E39*0.15,1)</f>
        <v>0.79999999999999993</v>
      </c>
      <c r="G39" s="65">
        <f>SUM(E39:F39)</f>
        <v>5.5</v>
      </c>
    </row>
    <row r="40" spans="2:17">
      <c r="D40" s="21" t="s">
        <v>243</v>
      </c>
      <c r="E40" s="66">
        <f>SUMIF($E$12:E35, D40, $F$12:F35)</f>
        <v>0</v>
      </c>
      <c r="F40" s="66">
        <f>ROUNDUP(E40*0.15,1)</f>
        <v>0</v>
      </c>
      <c r="G40" s="65">
        <f>SUM(E40:F40)</f>
        <v>0</v>
      </c>
    </row>
    <row r="41" spans="2:17">
      <c r="D41" s="21" t="s">
        <v>299</v>
      </c>
      <c r="E41" s="66">
        <f>SUMIF($E$12:E36, D41, $F$12:F36)</f>
        <v>0</v>
      </c>
      <c r="F41" s="66">
        <f>ROUNDUP(E41*0.15,1)</f>
        <v>0</v>
      </c>
      <c r="G41" s="65">
        <f>SUM(E41:F41)</f>
        <v>0</v>
      </c>
    </row>
    <row r="42" spans="2:17">
      <c r="D42" s="21" t="s">
        <v>244</v>
      </c>
      <c r="E42" s="66">
        <f>SUMIF($E$12:E37, D42, $F$12:F37)</f>
        <v>0.90000000000000013</v>
      </c>
      <c r="F42" s="66">
        <f>ROUNDUP(E42*0.15,1)</f>
        <v>0.2</v>
      </c>
      <c r="G42" s="65">
        <f>SUM(E42:F42)</f>
        <v>1.1000000000000001</v>
      </c>
    </row>
    <row r="43" spans="2:17">
      <c r="D43" s="21" t="s">
        <v>302</v>
      </c>
      <c r="F43" s="66">
        <f ca="1">SUMIF($E$12:F38, D43, $F$12:F38)+H43</f>
        <v>1.0999999999999999</v>
      </c>
      <c r="G43" s="65">
        <f ca="1">SUM(E43:F43)</f>
        <v>1.0999999999999999</v>
      </c>
      <c r="H43" s="145">
        <v>-0.1</v>
      </c>
    </row>
    <row r="45" spans="2:17">
      <c r="F45" s="127" t="s">
        <v>300</v>
      </c>
      <c r="G45" s="128">
        <f ca="1">SUM(G39:G43)</f>
        <v>7.6999999999999993</v>
      </c>
    </row>
    <row r="48" spans="2:17">
      <c r="D48" s="21" t="s">
        <v>304</v>
      </c>
      <c r="E48" s="117" t="s">
        <v>303</v>
      </c>
      <c r="F48" s="117" t="s">
        <v>352</v>
      </c>
      <c r="G48" s="117" t="s">
        <v>191</v>
      </c>
      <c r="H48" s="139" t="s">
        <v>308</v>
      </c>
    </row>
    <row r="49" spans="4:8">
      <c r="D49" s="21" t="s">
        <v>290</v>
      </c>
      <c r="E49" s="66">
        <f>SUMIF($C$12:C44, D49, $F$12:F44)</f>
        <v>0.5</v>
      </c>
      <c r="F49" s="66">
        <f>ROUNDUP(E49*0.15,1)</f>
        <v>0.1</v>
      </c>
      <c r="G49" s="65">
        <f t="shared" ref="G49:G56" si="15">SUM(E49:F49)</f>
        <v>0.6</v>
      </c>
    </row>
    <row r="50" spans="4:8">
      <c r="D50" s="21" t="s">
        <v>181</v>
      </c>
      <c r="E50" s="66">
        <f>SUMIF($C$12:C35, D50, $F$12:F35)</f>
        <v>0.5</v>
      </c>
      <c r="F50" s="66">
        <f>ROUNDUP(SUM(E50:E52)*0.15,1)</f>
        <v>0.2</v>
      </c>
      <c r="G50" s="65">
        <f t="shared" si="15"/>
        <v>0.7</v>
      </c>
    </row>
    <row r="51" spans="4:8">
      <c r="D51" s="21" t="s">
        <v>201</v>
      </c>
      <c r="E51" s="66">
        <f>SUMIF($C$12:C35, D51, $F$12:F35)</f>
        <v>0</v>
      </c>
      <c r="G51" s="65">
        <f t="shared" si="15"/>
        <v>0</v>
      </c>
    </row>
    <row r="52" spans="4:8">
      <c r="D52" s="21" t="s">
        <v>182</v>
      </c>
      <c r="E52" s="66">
        <f>SUMIF($C$12:C35, D52, $F$12:F35)</f>
        <v>0.4</v>
      </c>
      <c r="G52" s="65">
        <f t="shared" si="15"/>
        <v>0.4</v>
      </c>
    </row>
    <row r="53" spans="4:8">
      <c r="D53" s="21" t="s">
        <v>183</v>
      </c>
      <c r="E53" s="66">
        <f>SUMIF($C$12:C36, D53, $F$12:F36)</f>
        <v>1.4000000000000001</v>
      </c>
      <c r="F53" s="66">
        <f>ROUNDUP(SUM(E53:E55)*0.15,1)</f>
        <v>0.7</v>
      </c>
      <c r="G53" s="65">
        <f t="shared" si="15"/>
        <v>2.1</v>
      </c>
    </row>
    <row r="54" spans="4:8">
      <c r="D54" s="21" t="s">
        <v>184</v>
      </c>
      <c r="E54" s="66">
        <f>SUMIF($C$12:C37, D54, $F$12:F37)</f>
        <v>0.79999999999999993</v>
      </c>
      <c r="G54" s="65">
        <f t="shared" si="15"/>
        <v>0.79999999999999993</v>
      </c>
    </row>
    <row r="55" spans="4:8">
      <c r="D55" s="21" t="s">
        <v>185</v>
      </c>
      <c r="E55" s="66">
        <f>SUMIF($C$12:C35, D55, $F$12:F35)</f>
        <v>2</v>
      </c>
      <c r="G55" s="65">
        <f t="shared" si="15"/>
        <v>2</v>
      </c>
    </row>
    <row r="56" spans="4:8">
      <c r="D56" s="21" t="s">
        <v>307</v>
      </c>
      <c r="F56" s="66">
        <f ca="1">SUMIF($E$12:F51, D56, $F$12:F51)+H56</f>
        <v>1.0999999999999999</v>
      </c>
      <c r="G56" s="65">
        <f t="shared" ca="1" si="15"/>
        <v>1.0999999999999999</v>
      </c>
      <c r="H56" s="145">
        <v>-0.1</v>
      </c>
    </row>
    <row r="58" spans="4:8">
      <c r="F58" s="127" t="s">
        <v>300</v>
      </c>
      <c r="G58" s="128">
        <f ca="1">SUM(G49:G56)</f>
        <v>7.6999999999999993</v>
      </c>
    </row>
  </sheetData>
  <autoFilter ref="B11:K35" xr:uid="{339D98F8-05A9-4E3E-BC15-5F4867DAA8C2}">
    <filterColumn colId="3">
      <filters blank="1">
        <filter val="バッチ基盤"/>
        <filter val="管理"/>
        <filter val="共通"/>
      </filters>
    </filterColumn>
  </autoFilter>
  <mergeCells count="13">
    <mergeCell ref="B27:B31"/>
    <mergeCell ref="B32:B34"/>
    <mergeCell ref="B17:B26"/>
    <mergeCell ref="B12:B16"/>
    <mergeCell ref="C35:F35"/>
    <mergeCell ref="D12:D13"/>
    <mergeCell ref="G20:G23"/>
    <mergeCell ref="G30:G31"/>
    <mergeCell ref="G32:G34"/>
    <mergeCell ref="M10:P10"/>
    <mergeCell ref="T10:AA10"/>
    <mergeCell ref="G12:G16"/>
    <mergeCell ref="G17:G19"/>
  </mergeCells>
  <phoneticPr fontId="1"/>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filterMode="1">
    <tabColor rgb="FF2863C9"/>
  </sheetPr>
  <dimension ref="B1:AA57"/>
  <sheetViews>
    <sheetView zoomScaleNormal="100"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6" width="17.25" style="66" bestFit="1" customWidth="1"/>
    <col min="7" max="7" width="12.6640625" style="65"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c r="B5" s="21">
        <v>3</v>
      </c>
      <c r="C5" s="21" t="s">
        <v>349</v>
      </c>
    </row>
    <row r="6" spans="2:27" outlineLevel="1">
      <c r="B6" s="21">
        <v>4</v>
      </c>
      <c r="C6" s="21" t="s">
        <v>386</v>
      </c>
    </row>
    <row r="7" spans="2:27" outlineLevel="1">
      <c r="B7" s="21">
        <v>5</v>
      </c>
      <c r="C7" s="21" t="s">
        <v>387</v>
      </c>
    </row>
    <row r="8" spans="2:27" outlineLevel="1"/>
    <row r="9" spans="2:27" ht="13.5" customHeight="1" outlineLevel="1"/>
    <row r="10" spans="2:27" ht="75.5" customHeight="1">
      <c r="B10" s="21" t="s">
        <v>192</v>
      </c>
      <c r="C10" s="21" t="s">
        <v>192</v>
      </c>
      <c r="D10" s="24" t="s">
        <v>246</v>
      </c>
      <c r="E10" s="112"/>
      <c r="F10" s="112" t="s">
        <v>279</v>
      </c>
      <c r="G10" s="113" t="s">
        <v>227</v>
      </c>
      <c r="L10" s="160" t="s">
        <v>228</v>
      </c>
      <c r="M10" s="294" t="s">
        <v>229</v>
      </c>
      <c r="N10" s="294"/>
      <c r="O10" s="294"/>
      <c r="P10" s="294"/>
      <c r="Q10" s="103" t="s">
        <v>230</v>
      </c>
      <c r="R10" s="103"/>
      <c r="S10" s="103"/>
      <c r="T10" s="294" t="s">
        <v>231</v>
      </c>
      <c r="U10" s="294"/>
      <c r="V10" s="294"/>
      <c r="W10" s="294"/>
      <c r="X10" s="294"/>
      <c r="Y10" s="294"/>
      <c r="Z10" s="294"/>
      <c r="AA10" s="294"/>
    </row>
    <row r="11" spans="2:27" ht="38.25" customHeight="1">
      <c r="B11" s="114" t="s">
        <v>289</v>
      </c>
      <c r="C11" s="122" t="s">
        <v>193</v>
      </c>
      <c r="D11" s="114" t="s">
        <v>194</v>
      </c>
      <c r="E11" s="68" t="s">
        <v>288</v>
      </c>
      <c r="F11" s="68" t="s">
        <v>195</v>
      </c>
      <c r="G11" s="69" t="s">
        <v>196</v>
      </c>
      <c r="H11" s="140" t="s">
        <v>174</v>
      </c>
      <c r="I11" s="161" t="s">
        <v>197</v>
      </c>
      <c r="J11" s="161" t="s">
        <v>188</v>
      </c>
      <c r="K11" s="162" t="s">
        <v>198</v>
      </c>
      <c r="L11" s="163" t="s">
        <v>232</v>
      </c>
      <c r="M11" s="106" t="s">
        <v>233</v>
      </c>
      <c r="N11" s="106" t="s">
        <v>234</v>
      </c>
      <c r="O11" s="106" t="s">
        <v>235</v>
      </c>
      <c r="P11" s="106" t="s">
        <v>248</v>
      </c>
      <c r="Q11" s="106" t="s">
        <v>236</v>
      </c>
      <c r="R11" s="106"/>
      <c r="S11" s="107"/>
      <c r="T11" s="107" t="s">
        <v>237</v>
      </c>
      <c r="U11" s="107" t="s">
        <v>238</v>
      </c>
      <c r="V11" s="107" t="s">
        <v>239</v>
      </c>
      <c r="W11" s="107" t="s">
        <v>238</v>
      </c>
      <c r="X11" s="107" t="s">
        <v>240</v>
      </c>
      <c r="Y11" s="107" t="s">
        <v>238</v>
      </c>
      <c r="Z11" s="107" t="s">
        <v>241</v>
      </c>
      <c r="AA11" s="107" t="s">
        <v>238</v>
      </c>
    </row>
    <row r="12" spans="2:27" ht="295.5" hidden="1" customHeight="1">
      <c r="B12" s="300" t="s">
        <v>293</v>
      </c>
      <c r="C12" s="146" t="s">
        <v>291</v>
      </c>
      <c r="D12" s="302" t="s">
        <v>247</v>
      </c>
      <c r="E12" s="137" t="s">
        <v>255</v>
      </c>
      <c r="F12" s="235"/>
      <c r="G12" s="295">
        <f>SUM(F12:F16)</f>
        <v>0</v>
      </c>
      <c r="H12" s="138" t="s">
        <v>380</v>
      </c>
      <c r="I12" s="156">
        <f>M12*N12*O12/P12</f>
        <v>0.35</v>
      </c>
      <c r="J12" s="156">
        <v>0.35</v>
      </c>
      <c r="K12" s="156">
        <f t="shared" ref="K12:K33" si="0">J12*Q12</f>
        <v>0.42</v>
      </c>
      <c r="L12" s="132" t="s">
        <v>319</v>
      </c>
      <c r="M12" s="21">
        <v>28</v>
      </c>
      <c r="N12" s="21">
        <v>1</v>
      </c>
      <c r="O12" s="108">
        <v>2</v>
      </c>
      <c r="P12" s="21">
        <v>160</v>
      </c>
      <c r="Q12" s="21">
        <v>1.2</v>
      </c>
    </row>
    <row r="13" spans="2:27" ht="204" hidden="1" customHeight="1">
      <c r="B13" s="300"/>
      <c r="C13" s="151" t="s">
        <v>291</v>
      </c>
      <c r="D13" s="302"/>
      <c r="E13" s="137" t="s">
        <v>255</v>
      </c>
      <c r="F13" s="235"/>
      <c r="G13" s="295"/>
      <c r="H13" s="138" t="s">
        <v>381</v>
      </c>
      <c r="I13" s="156"/>
      <c r="J13" s="156">
        <v>0.4</v>
      </c>
      <c r="K13" s="156">
        <f>J13*Q13</f>
        <v>0.48</v>
      </c>
      <c r="L13" s="132" t="s">
        <v>317</v>
      </c>
      <c r="Q13" s="21">
        <v>1.2</v>
      </c>
    </row>
    <row r="14" spans="2:27" ht="222" hidden="1" customHeight="1">
      <c r="B14" s="300"/>
      <c r="C14" s="152" t="s">
        <v>291</v>
      </c>
      <c r="D14" s="149" t="s">
        <v>249</v>
      </c>
      <c r="E14" s="137" t="s">
        <v>256</v>
      </c>
      <c r="F14" s="99"/>
      <c r="G14" s="295"/>
      <c r="H14" s="150" t="s">
        <v>318</v>
      </c>
      <c r="I14" s="157"/>
      <c r="J14" s="157">
        <v>0.1</v>
      </c>
      <c r="K14" s="157">
        <f t="shared" ref="K14:K16" si="1">J14*Q14</f>
        <v>0.12</v>
      </c>
      <c r="L14" s="132" t="s">
        <v>320</v>
      </c>
      <c r="Q14" s="21">
        <v>1.2</v>
      </c>
    </row>
    <row r="15" spans="2:27" ht="185.5" customHeight="1">
      <c r="B15" s="300"/>
      <c r="C15" s="152" t="s">
        <v>291</v>
      </c>
      <c r="D15" s="136" t="s">
        <v>250</v>
      </c>
      <c r="E15" s="137" t="s">
        <v>244</v>
      </c>
      <c r="F15" s="99">
        <f t="shared" ref="F15:F17" si="2">ROUNDUP(K15,1)</f>
        <v>0</v>
      </c>
      <c r="G15" s="295"/>
      <c r="H15" s="138" t="s">
        <v>382</v>
      </c>
      <c r="I15" s="157"/>
      <c r="J15" s="157"/>
      <c r="K15" s="157">
        <f t="shared" si="1"/>
        <v>0</v>
      </c>
      <c r="L15" s="150"/>
      <c r="Q15" s="21">
        <v>1.2</v>
      </c>
    </row>
    <row r="16" spans="2:27" ht="59.5" customHeight="1">
      <c r="B16" s="300"/>
      <c r="C16" s="153" t="s">
        <v>291</v>
      </c>
      <c r="D16" s="136" t="s">
        <v>245</v>
      </c>
      <c r="E16" s="137" t="s">
        <v>285</v>
      </c>
      <c r="F16" s="99"/>
      <c r="G16" s="295"/>
      <c r="H16" s="138" t="s">
        <v>252</v>
      </c>
      <c r="I16" s="157"/>
      <c r="J16" s="157">
        <v>0.1</v>
      </c>
      <c r="K16" s="157">
        <f t="shared" si="1"/>
        <v>0.12</v>
      </c>
      <c r="L16" s="150" t="s">
        <v>242</v>
      </c>
      <c r="Q16" s="21">
        <v>1.2</v>
      </c>
    </row>
    <row r="17" spans="2:27" ht="126">
      <c r="B17" s="296" t="s">
        <v>225</v>
      </c>
      <c r="C17" s="154" t="s">
        <v>199</v>
      </c>
      <c r="D17" s="136" t="s">
        <v>200</v>
      </c>
      <c r="E17" s="137" t="s">
        <v>285</v>
      </c>
      <c r="F17" s="99">
        <f t="shared" si="2"/>
        <v>0</v>
      </c>
      <c r="G17" s="293">
        <f>SUM(F17:F19)</f>
        <v>0</v>
      </c>
      <c r="H17" s="138" t="s">
        <v>370</v>
      </c>
      <c r="I17" s="157"/>
      <c r="J17" s="157"/>
      <c r="K17" s="157">
        <f t="shared" si="0"/>
        <v>0</v>
      </c>
      <c r="L17" s="150"/>
      <c r="Q17" s="21">
        <v>1.2</v>
      </c>
    </row>
    <row r="18" spans="2:27" ht="155.5" hidden="1" customHeight="1">
      <c r="B18" s="297"/>
      <c r="C18" s="151" t="s">
        <v>199</v>
      </c>
      <c r="D18" s="136" t="s">
        <v>297</v>
      </c>
      <c r="E18" s="137" t="s">
        <v>255</v>
      </c>
      <c r="F18" s="99"/>
      <c r="G18" s="293"/>
      <c r="H18" s="138" t="s">
        <v>371</v>
      </c>
      <c r="I18" s="157"/>
      <c r="J18" s="157"/>
      <c r="K18" s="157">
        <f>J18*Q18</f>
        <v>0</v>
      </c>
      <c r="L18" s="150"/>
      <c r="P18" s="21">
        <v>160</v>
      </c>
      <c r="Q18" s="21">
        <v>1.2</v>
      </c>
    </row>
    <row r="19" spans="2:27" ht="288">
      <c r="B19" s="297"/>
      <c r="C19" s="153" t="s">
        <v>199</v>
      </c>
      <c r="D19" s="136" t="s">
        <v>298</v>
      </c>
      <c r="E19" s="137" t="s">
        <v>285</v>
      </c>
      <c r="F19" s="99"/>
      <c r="G19" s="293"/>
      <c r="H19" s="138" t="s">
        <v>383</v>
      </c>
      <c r="I19" s="157">
        <f>M19*N19*O19/P19</f>
        <v>9.0624999999999997E-2</v>
      </c>
      <c r="J19" s="157">
        <v>0.9</v>
      </c>
      <c r="K19" s="157">
        <f>J19*Q19</f>
        <v>1.08</v>
      </c>
      <c r="L19" s="150" t="s">
        <v>405</v>
      </c>
      <c r="M19" s="21">
        <v>29</v>
      </c>
      <c r="N19" s="21">
        <v>1</v>
      </c>
      <c r="O19" s="21">
        <v>0.5</v>
      </c>
      <c r="P19" s="21">
        <v>160</v>
      </c>
      <c r="Q19" s="21">
        <v>1.2</v>
      </c>
    </row>
    <row r="20" spans="2:27" ht="106.5" hidden="1" customHeight="1">
      <c r="B20" s="297"/>
      <c r="C20" s="154" t="s">
        <v>201</v>
      </c>
      <c r="D20" s="136" t="s">
        <v>202</v>
      </c>
      <c r="E20" s="137" t="s">
        <v>255</v>
      </c>
      <c r="F20" s="99"/>
      <c r="G20" s="293">
        <f>SUM(F20:F23)</f>
        <v>0</v>
      </c>
      <c r="H20" s="138" t="s">
        <v>372</v>
      </c>
      <c r="I20" s="157"/>
      <c r="J20" s="157">
        <v>0.375</v>
      </c>
      <c r="K20" s="157">
        <f t="shared" si="0"/>
        <v>0.44999999999999996</v>
      </c>
      <c r="L20" s="132" t="s">
        <v>322</v>
      </c>
      <c r="Q20" s="21">
        <v>1.2</v>
      </c>
    </row>
    <row r="21" spans="2:27" ht="165.5" hidden="1" customHeight="1">
      <c r="B21" s="297"/>
      <c r="C21" s="152" t="s">
        <v>201</v>
      </c>
      <c r="D21" s="136" t="s">
        <v>253</v>
      </c>
      <c r="E21" s="137" t="s">
        <v>255</v>
      </c>
      <c r="F21" s="99"/>
      <c r="G21" s="293"/>
      <c r="H21" s="138" t="s">
        <v>373</v>
      </c>
      <c r="I21" s="157"/>
      <c r="J21" s="157">
        <v>0.7</v>
      </c>
      <c r="K21" s="157">
        <f t="shared" si="0"/>
        <v>0.84</v>
      </c>
      <c r="L21" s="132" t="s">
        <v>406</v>
      </c>
      <c r="Q21" s="21">
        <v>1.2</v>
      </c>
      <c r="T21" s="24"/>
    </row>
    <row r="22" spans="2:27" ht="72" hidden="1">
      <c r="B22" s="297"/>
      <c r="C22" s="152" t="s">
        <v>306</v>
      </c>
      <c r="D22" s="136" t="s">
        <v>256</v>
      </c>
      <c r="E22" s="137" t="s">
        <v>256</v>
      </c>
      <c r="F22" s="99"/>
      <c r="G22" s="293"/>
      <c r="H22" s="138" t="s">
        <v>283</v>
      </c>
      <c r="I22" s="157"/>
      <c r="J22" s="157">
        <v>0.05</v>
      </c>
      <c r="K22" s="157">
        <f t="shared" si="0"/>
        <v>0.06</v>
      </c>
      <c r="L22" s="132" t="s">
        <v>284</v>
      </c>
      <c r="Q22" s="21">
        <v>1.2</v>
      </c>
      <c r="T22" s="24"/>
    </row>
    <row r="23" spans="2:27">
      <c r="B23" s="297"/>
      <c r="C23" s="153" t="s">
        <v>201</v>
      </c>
      <c r="D23" s="136" t="s">
        <v>257</v>
      </c>
      <c r="E23" s="137" t="s">
        <v>257</v>
      </c>
      <c r="F23" s="99">
        <v>0</v>
      </c>
      <c r="G23" s="293"/>
      <c r="H23" s="138" t="s">
        <v>258</v>
      </c>
      <c r="I23" s="157"/>
      <c r="J23" s="157"/>
      <c r="K23" s="157">
        <f t="shared" si="0"/>
        <v>0</v>
      </c>
      <c r="L23" s="150"/>
      <c r="Q23" s="21">
        <v>1.2</v>
      </c>
      <c r="T23" s="24"/>
    </row>
    <row r="24" spans="2:27" ht="188" hidden="1" customHeight="1">
      <c r="B24" s="297"/>
      <c r="C24" s="154" t="s">
        <v>305</v>
      </c>
      <c r="D24" s="98" t="s">
        <v>182</v>
      </c>
      <c r="E24" s="137" t="s">
        <v>255</v>
      </c>
      <c r="F24" s="99"/>
      <c r="G24" s="72">
        <f>SUM(F24:F24)</f>
        <v>0</v>
      </c>
      <c r="H24" s="138" t="s">
        <v>407</v>
      </c>
      <c r="I24" s="157">
        <f>(T24*U24+V24*W24+X24*Y24+Z24*AA24)/P24</f>
        <v>2.4</v>
      </c>
      <c r="J24" s="157">
        <v>2.4</v>
      </c>
      <c r="K24" s="157">
        <f t="shared" si="0"/>
        <v>2.88</v>
      </c>
      <c r="L24" s="177" t="s">
        <v>326</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36" hidden="1">
      <c r="B25" s="297"/>
      <c r="C25" s="155" t="s">
        <v>305</v>
      </c>
      <c r="D25" s="98" t="s">
        <v>182</v>
      </c>
      <c r="E25" s="137" t="s">
        <v>256</v>
      </c>
      <c r="F25" s="99"/>
      <c r="G25" s="72">
        <f>SUM(F25:F25)</f>
        <v>0</v>
      </c>
      <c r="H25" s="138" t="s">
        <v>325</v>
      </c>
      <c r="I25" s="157"/>
      <c r="J25" s="157">
        <v>0.1</v>
      </c>
      <c r="K25" s="157">
        <f t="shared" si="0"/>
        <v>0.12</v>
      </c>
      <c r="L25" s="132" t="s">
        <v>324</v>
      </c>
      <c r="P25" s="21">
        <v>160</v>
      </c>
      <c r="Q25" s="21">
        <v>1.2</v>
      </c>
    </row>
    <row r="26" spans="2:27" ht="90">
      <c r="B26" s="296" t="s">
        <v>292</v>
      </c>
      <c r="C26" s="146" t="s">
        <v>183</v>
      </c>
      <c r="D26" s="98" t="s">
        <v>183</v>
      </c>
      <c r="E26" s="137" t="s">
        <v>257</v>
      </c>
      <c r="F26" s="99">
        <f t="shared" ref="F26:F28" si="3">ROUNDUP(K26,1)</f>
        <v>0</v>
      </c>
      <c r="G26" s="72">
        <f>SUM(F26:F26)</f>
        <v>0</v>
      </c>
      <c r="H26" s="138" t="s">
        <v>384</v>
      </c>
      <c r="I26" s="157"/>
      <c r="J26" s="157"/>
      <c r="K26" s="157">
        <f t="shared" si="0"/>
        <v>0</v>
      </c>
      <c r="L26" s="150" t="s">
        <v>287</v>
      </c>
      <c r="P26" s="21">
        <v>160</v>
      </c>
      <c r="Q26" s="21">
        <v>1.2</v>
      </c>
    </row>
    <row r="27" spans="2:27" ht="90">
      <c r="B27" s="297"/>
      <c r="C27" s="124" t="s">
        <v>183</v>
      </c>
      <c r="D27" s="50" t="s">
        <v>211</v>
      </c>
      <c r="E27" s="115" t="s">
        <v>285</v>
      </c>
      <c r="F27" s="67">
        <f t="shared" si="3"/>
        <v>1.1000000000000001</v>
      </c>
      <c r="G27" s="72">
        <f>SUM(F27:F27)</f>
        <v>1.1000000000000001</v>
      </c>
      <c r="H27" s="133" t="s">
        <v>335</v>
      </c>
      <c r="I27" s="165"/>
      <c r="J27" s="165">
        <v>0.9</v>
      </c>
      <c r="K27" s="165">
        <f t="shared" si="0"/>
        <v>1.08</v>
      </c>
      <c r="L27" s="132" t="s">
        <v>385</v>
      </c>
      <c r="P27" s="21">
        <v>160</v>
      </c>
      <c r="Q27" s="21">
        <v>1.2</v>
      </c>
    </row>
    <row r="28" spans="2:27" ht="36">
      <c r="B28" s="297"/>
      <c r="C28" s="71" t="s">
        <v>184</v>
      </c>
      <c r="D28" s="50" t="s">
        <v>184</v>
      </c>
      <c r="E28" s="115" t="s">
        <v>285</v>
      </c>
      <c r="F28" s="67">
        <f t="shared" si="3"/>
        <v>0.79999999999999993</v>
      </c>
      <c r="G28" s="72">
        <f t="shared" ref="G28" si="4">SUM(F28:F28)</f>
        <v>0.79999999999999993</v>
      </c>
      <c r="H28" s="132" t="s">
        <v>203</v>
      </c>
      <c r="I28" s="165"/>
      <c r="J28" s="165">
        <v>0.75</v>
      </c>
      <c r="K28" s="165">
        <f t="shared" si="0"/>
        <v>0.75</v>
      </c>
      <c r="L28" s="132" t="s">
        <v>359</v>
      </c>
      <c r="Q28" s="21">
        <v>1</v>
      </c>
    </row>
    <row r="29" spans="2:27" ht="90">
      <c r="B29" s="297"/>
      <c r="C29" s="71" t="s">
        <v>204</v>
      </c>
      <c r="D29" s="50" t="s">
        <v>205</v>
      </c>
      <c r="E29" s="115" t="s">
        <v>285</v>
      </c>
      <c r="F29" s="67">
        <f>ROUNDUP(K29,1)</f>
        <v>1</v>
      </c>
      <c r="G29" s="293">
        <f>SUM(F29:F30)</f>
        <v>2</v>
      </c>
      <c r="H29" s="133" t="s">
        <v>356</v>
      </c>
      <c r="I29" s="165"/>
      <c r="J29" s="165">
        <v>1</v>
      </c>
      <c r="K29" s="165">
        <f t="shared" si="0"/>
        <v>1</v>
      </c>
      <c r="L29" s="132" t="s">
        <v>360</v>
      </c>
      <c r="Q29" s="21">
        <v>1</v>
      </c>
    </row>
    <row r="30" spans="2:27" ht="39.75" customHeight="1">
      <c r="B30" s="298"/>
      <c r="C30" s="125" t="s">
        <v>210</v>
      </c>
      <c r="D30" s="50" t="s">
        <v>206</v>
      </c>
      <c r="E30" s="115" t="s">
        <v>285</v>
      </c>
      <c r="F30" s="67">
        <f>ROUNDUP(K30,1)</f>
        <v>1</v>
      </c>
      <c r="G30" s="293"/>
      <c r="H30" s="142" t="s">
        <v>207</v>
      </c>
      <c r="I30" s="165"/>
      <c r="J30" s="165">
        <v>1</v>
      </c>
      <c r="K30" s="165">
        <f t="shared" si="0"/>
        <v>1</v>
      </c>
      <c r="L30" s="132" t="s">
        <v>361</v>
      </c>
      <c r="Q30" s="21">
        <v>1</v>
      </c>
    </row>
    <row r="31" spans="2:27" ht="39.75" customHeight="1">
      <c r="B31" s="299" t="s">
        <v>173</v>
      </c>
      <c r="C31" s="71"/>
      <c r="D31" s="101" t="s">
        <v>294</v>
      </c>
      <c r="E31" s="115"/>
      <c r="F31" s="67">
        <f>ROUNDUP(SUM(G12:G30)*0.15,1)</f>
        <v>0.6</v>
      </c>
      <c r="G31" s="293">
        <f>SUM(F31:F33)</f>
        <v>1.5</v>
      </c>
      <c r="H31" s="143" t="s">
        <v>208</v>
      </c>
      <c r="I31" s="166"/>
      <c r="J31" s="166"/>
      <c r="K31" s="166"/>
      <c r="L31" s="132"/>
    </row>
    <row r="32" spans="2:27" ht="36">
      <c r="B32" s="299"/>
      <c r="C32" s="125" t="s">
        <v>307</v>
      </c>
      <c r="D32" s="50" t="s">
        <v>295</v>
      </c>
      <c r="E32" s="115" t="s">
        <v>302</v>
      </c>
      <c r="F32" s="67">
        <f>ROUNDUP(K32,1)</f>
        <v>0.4</v>
      </c>
      <c r="G32" s="293"/>
      <c r="H32" s="143" t="s">
        <v>209</v>
      </c>
      <c r="I32" s="165">
        <f>M32*N32*O32/P32</f>
        <v>0.375</v>
      </c>
      <c r="J32" s="165">
        <f>ROUNDUP(I32,1)</f>
        <v>0.4</v>
      </c>
      <c r="K32" s="165">
        <f t="shared" si="0"/>
        <v>0.4</v>
      </c>
      <c r="L32" s="132" t="s">
        <v>327</v>
      </c>
      <c r="M32" s="21">
        <v>3</v>
      </c>
      <c r="N32" s="21">
        <v>4</v>
      </c>
      <c r="O32" s="21">
        <v>5</v>
      </c>
      <c r="P32" s="21">
        <v>160</v>
      </c>
      <c r="Q32" s="21">
        <v>1</v>
      </c>
    </row>
    <row r="33" spans="2:17" ht="36">
      <c r="B33" s="299"/>
      <c r="C33" s="126" t="s">
        <v>307</v>
      </c>
      <c r="D33" s="50" t="s">
        <v>296</v>
      </c>
      <c r="E33" s="115" t="s">
        <v>302</v>
      </c>
      <c r="F33" s="67">
        <f>ROUNDUP(K33,1)</f>
        <v>0.5</v>
      </c>
      <c r="G33" s="293"/>
      <c r="H33" s="143" t="s">
        <v>213</v>
      </c>
      <c r="I33" s="165">
        <f>M33*N33*O33/P33</f>
        <v>0.5</v>
      </c>
      <c r="J33" s="165">
        <v>0.5</v>
      </c>
      <c r="K33" s="165">
        <f t="shared" si="0"/>
        <v>0.5</v>
      </c>
      <c r="L33" s="174" t="s">
        <v>328</v>
      </c>
      <c r="M33" s="21">
        <v>4</v>
      </c>
      <c r="N33" s="21">
        <v>5</v>
      </c>
      <c r="O33" s="21">
        <v>4</v>
      </c>
      <c r="P33" s="21">
        <v>160</v>
      </c>
      <c r="Q33" s="21">
        <v>1</v>
      </c>
    </row>
    <row r="34" spans="2:17">
      <c r="C34" s="301" t="s">
        <v>169</v>
      </c>
      <c r="D34" s="301"/>
      <c r="E34" s="301"/>
      <c r="F34" s="301"/>
      <c r="G34" s="72">
        <f>SUM(G12:G33)</f>
        <v>5.4</v>
      </c>
      <c r="H34" s="144"/>
      <c r="I34" s="164"/>
      <c r="J34" s="164"/>
      <c r="K34" s="164"/>
      <c r="L34" s="167" t="s">
        <v>329</v>
      </c>
    </row>
    <row r="37" spans="2:17">
      <c r="D37" s="116" t="s">
        <v>301</v>
      </c>
      <c r="E37" s="117" t="s">
        <v>303</v>
      </c>
      <c r="F37" s="117" t="s">
        <v>352</v>
      </c>
      <c r="G37" s="117" t="s">
        <v>191</v>
      </c>
      <c r="H37" s="139" t="s">
        <v>308</v>
      </c>
    </row>
    <row r="38" spans="2:17">
      <c r="D38" s="21" t="s">
        <v>285</v>
      </c>
      <c r="E38" s="66">
        <f>SUMIF($E$12:E33, D38, $F$12:F33)</f>
        <v>3.9</v>
      </c>
      <c r="F38" s="66">
        <f>ROUNDUP(E38*0.15,1)</f>
        <v>0.6</v>
      </c>
      <c r="G38" s="65">
        <f>SUM(E38:F38)</f>
        <v>4.5</v>
      </c>
    </row>
    <row r="39" spans="2:17">
      <c r="D39" s="21" t="s">
        <v>243</v>
      </c>
      <c r="E39" s="66">
        <f>SUMIF($E$12:E34, D39, $F$12:F34)</f>
        <v>0</v>
      </c>
      <c r="F39" s="66">
        <f>ROUNDUP(E39*0.15,1)</f>
        <v>0</v>
      </c>
      <c r="G39" s="65">
        <f>SUM(E39:F39)</f>
        <v>0</v>
      </c>
    </row>
    <row r="40" spans="2:17">
      <c r="D40" s="21" t="s">
        <v>299</v>
      </c>
      <c r="E40" s="66">
        <f>SUMIF($E$12:E35, D40, $F$12:F35)</f>
        <v>0</v>
      </c>
      <c r="F40" s="66">
        <f>ROUNDUP(E40*0.15,1)</f>
        <v>0</v>
      </c>
      <c r="G40" s="65">
        <f>SUM(E40:F40)</f>
        <v>0</v>
      </c>
    </row>
    <row r="41" spans="2:17">
      <c r="D41" s="21" t="s">
        <v>244</v>
      </c>
      <c r="E41" s="66">
        <f>SUMIF($E$12:E36, D41, $F$12:F36)</f>
        <v>0</v>
      </c>
      <c r="F41" s="66">
        <f>ROUNDUP(E41*0.15,1)</f>
        <v>0</v>
      </c>
      <c r="G41" s="65">
        <f>SUM(E41:F41)</f>
        <v>0</v>
      </c>
    </row>
    <row r="42" spans="2:17">
      <c r="D42" s="21" t="s">
        <v>302</v>
      </c>
      <c r="F42" s="66">
        <f ca="1">SUMIF($E$12:F37, D42, $F$12:F37)+H42</f>
        <v>0.9</v>
      </c>
      <c r="G42" s="65">
        <f ca="1">SUM(E42:F42)</f>
        <v>0.9</v>
      </c>
      <c r="H42" s="145"/>
    </row>
    <row r="44" spans="2:17">
      <c r="F44" s="127" t="s">
        <v>300</v>
      </c>
      <c r="G44" s="128">
        <f ca="1">SUM(G38:G42)</f>
        <v>5.4</v>
      </c>
    </row>
    <row r="47" spans="2:17">
      <c r="D47" s="21" t="s">
        <v>304</v>
      </c>
      <c r="E47" s="117" t="s">
        <v>303</v>
      </c>
      <c r="F47" s="117" t="s">
        <v>352</v>
      </c>
      <c r="G47" s="117" t="s">
        <v>191</v>
      </c>
      <c r="H47" s="139" t="s">
        <v>308</v>
      </c>
    </row>
    <row r="48" spans="2:17">
      <c r="D48" s="21" t="s">
        <v>290</v>
      </c>
      <c r="E48" s="66">
        <f>SUMIF($C$12:C43, D48, $F$12:F43)</f>
        <v>0</v>
      </c>
      <c r="F48" s="66">
        <f>ROUNDUP(E48*0.15,1)</f>
        <v>0</v>
      </c>
      <c r="G48" s="65">
        <f>SUM(E48:F48)</f>
        <v>0</v>
      </c>
    </row>
    <row r="49" spans="4:8">
      <c r="D49" s="21" t="s">
        <v>181</v>
      </c>
      <c r="E49" s="66">
        <f>SUMIF($C$12:C34, D49, $F$12:F34)</f>
        <v>0</v>
      </c>
      <c r="F49" s="66">
        <f>ROUNDUP(SUM(E49:E51)*0.15,1)</f>
        <v>0</v>
      </c>
      <c r="G49" s="65">
        <f t="shared" ref="G49:G54" si="5">SUM(E49:F49)</f>
        <v>0</v>
      </c>
    </row>
    <row r="50" spans="4:8">
      <c r="D50" s="21" t="s">
        <v>201</v>
      </c>
      <c r="E50" s="66">
        <f>SUMIF($C$12:C34, D50, $F$12:F34)</f>
        <v>0</v>
      </c>
      <c r="G50" s="65">
        <f t="shared" si="5"/>
        <v>0</v>
      </c>
    </row>
    <row r="51" spans="4:8">
      <c r="D51" s="21" t="s">
        <v>182</v>
      </c>
      <c r="E51" s="66">
        <f>SUMIF($C$12:C34, D51, $F$12:F34)</f>
        <v>0</v>
      </c>
      <c r="G51" s="65">
        <f t="shared" si="5"/>
        <v>0</v>
      </c>
    </row>
    <row r="52" spans="4:8">
      <c r="D52" s="21" t="s">
        <v>183</v>
      </c>
      <c r="E52" s="66">
        <f>SUMIF($C$12:C35, D52, $F$12:F35)</f>
        <v>1.1000000000000001</v>
      </c>
      <c r="F52" s="66">
        <f>ROUNDUP(SUM(E52:E54)*0.15,1)</f>
        <v>0.6</v>
      </c>
      <c r="G52" s="65">
        <f t="shared" si="5"/>
        <v>1.7000000000000002</v>
      </c>
    </row>
    <row r="53" spans="4:8">
      <c r="D53" s="21" t="s">
        <v>184</v>
      </c>
      <c r="E53" s="66">
        <f>SUMIF($C$12:C36, D53, $F$12:F36)</f>
        <v>0.79999999999999993</v>
      </c>
      <c r="G53" s="65">
        <f t="shared" si="5"/>
        <v>0.79999999999999993</v>
      </c>
    </row>
    <row r="54" spans="4:8">
      <c r="D54" s="21" t="s">
        <v>185</v>
      </c>
      <c r="E54" s="66">
        <f>SUMIF($C$12:C34, D54, $F$12:F34)</f>
        <v>2</v>
      </c>
      <c r="G54" s="65">
        <f t="shared" si="5"/>
        <v>2</v>
      </c>
    </row>
    <row r="55" spans="4:8">
      <c r="D55" s="21" t="s">
        <v>307</v>
      </c>
      <c r="F55" s="66">
        <f ca="1">SUMIF($E$12:F50, D55, $F$12:F50)+H55</f>
        <v>0.9</v>
      </c>
      <c r="G55" s="65">
        <f ca="1">SUM(E55:F55)</f>
        <v>0.9</v>
      </c>
      <c r="H55" s="145"/>
    </row>
    <row r="57" spans="4:8">
      <c r="F57" s="127" t="s">
        <v>300</v>
      </c>
      <c r="G57" s="128">
        <f ca="1">SUM(G48:G55)</f>
        <v>5.4</v>
      </c>
    </row>
  </sheetData>
  <autoFilter ref="B11:K34" xr:uid="{339D98F8-05A9-4E3E-BC15-5F4867DAA8C2}">
    <filterColumn colId="3">
      <filters blank="1">
        <filter val="バッチ基盤"/>
        <filter val="管理"/>
        <filter val="共通"/>
      </filters>
    </filterColumn>
  </autoFilter>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filterMode="1">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6" width="17.25" style="66" bestFit="1" customWidth="1"/>
    <col min="7" max="7" width="12.6640625" style="65"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c r="B5" s="21">
        <v>3</v>
      </c>
      <c r="C5" s="21" t="s">
        <v>349</v>
      </c>
    </row>
    <row r="6" spans="2:27" outlineLevel="1">
      <c r="B6" s="21">
        <v>4</v>
      </c>
      <c r="C6" s="21" t="s">
        <v>386</v>
      </c>
    </row>
    <row r="7" spans="2:27" outlineLevel="1">
      <c r="B7" s="21">
        <v>5</v>
      </c>
      <c r="C7" s="21" t="s">
        <v>387</v>
      </c>
    </row>
    <row r="8" spans="2:27" outlineLevel="1"/>
    <row r="9" spans="2:27" ht="13.5" customHeight="1" outlineLevel="1"/>
    <row r="10" spans="2:27" ht="75.5" customHeight="1">
      <c r="B10" s="21" t="s">
        <v>192</v>
      </c>
      <c r="C10" s="21" t="s">
        <v>192</v>
      </c>
      <c r="D10" s="24" t="s">
        <v>246</v>
      </c>
      <c r="E10" s="112"/>
      <c r="F10" s="112" t="s">
        <v>279</v>
      </c>
      <c r="G10" s="113" t="s">
        <v>227</v>
      </c>
      <c r="L10" s="160" t="s">
        <v>228</v>
      </c>
      <c r="M10" s="294" t="s">
        <v>229</v>
      </c>
      <c r="N10" s="294"/>
      <c r="O10" s="294"/>
      <c r="P10" s="294"/>
      <c r="Q10" s="103" t="s">
        <v>230</v>
      </c>
      <c r="R10" s="103"/>
      <c r="S10" s="103"/>
      <c r="T10" s="294" t="s">
        <v>231</v>
      </c>
      <c r="U10" s="294"/>
      <c r="V10" s="294"/>
      <c r="W10" s="294"/>
      <c r="X10" s="294"/>
      <c r="Y10" s="294"/>
      <c r="Z10" s="294"/>
      <c r="AA10" s="294"/>
    </row>
    <row r="11" spans="2:27" ht="38.25" customHeight="1">
      <c r="B11" s="114" t="s">
        <v>289</v>
      </c>
      <c r="C11" s="122" t="s">
        <v>193</v>
      </c>
      <c r="D11" s="114" t="s">
        <v>194</v>
      </c>
      <c r="E11" s="68" t="s">
        <v>288</v>
      </c>
      <c r="F11" s="68" t="s">
        <v>195</v>
      </c>
      <c r="G11" s="69" t="s">
        <v>196</v>
      </c>
      <c r="H11" s="140" t="s">
        <v>174</v>
      </c>
      <c r="I11" s="161" t="s">
        <v>197</v>
      </c>
      <c r="J11" s="161" t="s">
        <v>188</v>
      </c>
      <c r="K11" s="162" t="s">
        <v>198</v>
      </c>
      <c r="L11" s="163" t="s">
        <v>232</v>
      </c>
      <c r="M11" s="106" t="s">
        <v>233</v>
      </c>
      <c r="N11" s="106" t="s">
        <v>234</v>
      </c>
      <c r="O11" s="106" t="s">
        <v>235</v>
      </c>
      <c r="P11" s="106" t="s">
        <v>248</v>
      </c>
      <c r="Q11" s="106" t="s">
        <v>236</v>
      </c>
      <c r="R11" s="106"/>
      <c r="S11" s="107"/>
      <c r="T11" s="107" t="s">
        <v>237</v>
      </c>
      <c r="U11" s="107" t="s">
        <v>238</v>
      </c>
      <c r="V11" s="107" t="s">
        <v>239</v>
      </c>
      <c r="W11" s="107" t="s">
        <v>238</v>
      </c>
      <c r="X11" s="107" t="s">
        <v>240</v>
      </c>
      <c r="Y11" s="107" t="s">
        <v>238</v>
      </c>
      <c r="Z11" s="107" t="s">
        <v>241</v>
      </c>
      <c r="AA11" s="107" t="s">
        <v>238</v>
      </c>
    </row>
    <row r="12" spans="2:27" ht="295.5" hidden="1" customHeight="1">
      <c r="B12" s="300" t="s">
        <v>293</v>
      </c>
      <c r="C12" s="118" t="s">
        <v>291</v>
      </c>
      <c r="D12" s="303" t="s">
        <v>247</v>
      </c>
      <c r="E12" s="137" t="s">
        <v>255</v>
      </c>
      <c r="F12" s="235"/>
      <c r="G12" s="295">
        <f>SUM(F12:F16)</f>
        <v>0.4</v>
      </c>
      <c r="H12" s="138" t="s">
        <v>376</v>
      </c>
      <c r="I12" s="156">
        <f>M12*N12*O12/P12</f>
        <v>0.4375</v>
      </c>
      <c r="J12" s="156">
        <v>0.44</v>
      </c>
      <c r="K12" s="156">
        <f t="shared" ref="K12:K34" si="0">J12*Q12</f>
        <v>0.52800000000000002</v>
      </c>
      <c r="L12" s="150" t="s">
        <v>319</v>
      </c>
      <c r="M12" s="21">
        <v>35</v>
      </c>
      <c r="N12" s="21">
        <v>1</v>
      </c>
      <c r="O12" s="108">
        <v>2</v>
      </c>
      <c r="P12" s="21">
        <v>160</v>
      </c>
      <c r="Q12" s="21">
        <v>1.2</v>
      </c>
    </row>
    <row r="13" spans="2:27" ht="204" hidden="1" customHeight="1">
      <c r="B13" s="300"/>
      <c r="C13" s="120" t="s">
        <v>291</v>
      </c>
      <c r="D13" s="303"/>
      <c r="E13" s="137" t="s">
        <v>255</v>
      </c>
      <c r="F13" s="235"/>
      <c r="G13" s="295"/>
      <c r="H13" s="138" t="s">
        <v>357</v>
      </c>
      <c r="I13" s="156"/>
      <c r="J13" s="156">
        <v>0.4</v>
      </c>
      <c r="K13" s="156">
        <f>J13*Q13</f>
        <v>0.48</v>
      </c>
      <c r="L13" s="150" t="s">
        <v>317</v>
      </c>
      <c r="Q13" s="21">
        <v>1.2</v>
      </c>
    </row>
    <row r="14" spans="2:27" ht="222" hidden="1" customHeight="1">
      <c r="B14" s="300"/>
      <c r="C14" s="123" t="s">
        <v>291</v>
      </c>
      <c r="D14" s="105" t="s">
        <v>249</v>
      </c>
      <c r="E14" s="137" t="s">
        <v>256</v>
      </c>
      <c r="F14" s="99"/>
      <c r="G14" s="295"/>
      <c r="H14" s="150" t="s">
        <v>377</v>
      </c>
      <c r="I14" s="157"/>
      <c r="J14" s="157">
        <v>0.1</v>
      </c>
      <c r="K14" s="157">
        <f t="shared" ref="K14:K16" si="1">J14*Q14</f>
        <v>0.12</v>
      </c>
      <c r="L14" s="150" t="s">
        <v>320</v>
      </c>
      <c r="Q14" s="21">
        <v>1.2</v>
      </c>
    </row>
    <row r="15" spans="2:27" ht="185.5" customHeight="1">
      <c r="B15" s="300"/>
      <c r="C15" s="123" t="s">
        <v>291</v>
      </c>
      <c r="D15" s="104" t="s">
        <v>250</v>
      </c>
      <c r="E15" s="115" t="s">
        <v>244</v>
      </c>
      <c r="F15" s="67">
        <f t="shared" ref="F15:F17" si="2">ROUNDUP(K15,1)</f>
        <v>0.2</v>
      </c>
      <c r="G15" s="295"/>
      <c r="H15" s="133" t="s">
        <v>251</v>
      </c>
      <c r="I15" s="165"/>
      <c r="J15" s="165">
        <v>0.1</v>
      </c>
      <c r="K15" s="165">
        <f t="shared" si="1"/>
        <v>0.12</v>
      </c>
      <c r="L15" s="132" t="s">
        <v>260</v>
      </c>
      <c r="Q15" s="21">
        <v>1.2</v>
      </c>
    </row>
    <row r="16" spans="2:27" ht="59.5" customHeight="1">
      <c r="B16" s="300"/>
      <c r="C16" s="121" t="s">
        <v>291</v>
      </c>
      <c r="D16" s="104" t="s">
        <v>245</v>
      </c>
      <c r="E16" s="115" t="s">
        <v>285</v>
      </c>
      <c r="F16" s="67">
        <f t="shared" si="2"/>
        <v>0.2</v>
      </c>
      <c r="G16" s="295"/>
      <c r="H16" s="133" t="s">
        <v>252</v>
      </c>
      <c r="I16" s="165"/>
      <c r="J16" s="165">
        <v>0.1</v>
      </c>
      <c r="K16" s="165">
        <f t="shared" si="1"/>
        <v>0.12</v>
      </c>
      <c r="L16" s="132" t="s">
        <v>242</v>
      </c>
      <c r="Q16" s="21">
        <v>1.2</v>
      </c>
    </row>
    <row r="17" spans="2:26" ht="126">
      <c r="B17" s="296" t="s">
        <v>225</v>
      </c>
      <c r="C17" s="119" t="s">
        <v>199</v>
      </c>
      <c r="D17" s="136" t="s">
        <v>200</v>
      </c>
      <c r="E17" s="137" t="s">
        <v>285</v>
      </c>
      <c r="F17" s="99">
        <f t="shared" si="2"/>
        <v>0</v>
      </c>
      <c r="G17" s="293">
        <f>SUM(F17:F19)</f>
        <v>0.2</v>
      </c>
      <c r="H17" s="138" t="s">
        <v>370</v>
      </c>
      <c r="I17" s="157"/>
      <c r="J17" s="157"/>
      <c r="K17" s="157">
        <f t="shared" si="0"/>
        <v>0</v>
      </c>
      <c r="L17" s="150"/>
      <c r="Q17" s="21">
        <v>1.2</v>
      </c>
    </row>
    <row r="18" spans="2:26" ht="155.5" hidden="1" customHeight="1">
      <c r="B18" s="297"/>
      <c r="C18" s="120" t="s">
        <v>199</v>
      </c>
      <c r="D18" s="136" t="s">
        <v>297</v>
      </c>
      <c r="E18" s="137" t="s">
        <v>255</v>
      </c>
      <c r="F18" s="99"/>
      <c r="G18" s="293"/>
      <c r="H18" s="138" t="s">
        <v>371</v>
      </c>
      <c r="I18" s="157"/>
      <c r="J18" s="157"/>
      <c r="K18" s="157">
        <f>J18*Q18</f>
        <v>0</v>
      </c>
      <c r="L18" s="150"/>
      <c r="P18" s="21">
        <v>160</v>
      </c>
      <c r="Q18" s="21">
        <v>1.2</v>
      </c>
    </row>
    <row r="19" spans="2:26" ht="90">
      <c r="B19" s="297"/>
      <c r="C19" s="121" t="s">
        <v>199</v>
      </c>
      <c r="D19" s="104" t="s">
        <v>432</v>
      </c>
      <c r="E19" s="115" t="s">
        <v>285</v>
      </c>
      <c r="F19" s="67">
        <f t="shared" ref="F19:F29" si="3">ROUNDUP(K19,1)</f>
        <v>0.2</v>
      </c>
      <c r="G19" s="293"/>
      <c r="H19" s="133" t="s">
        <v>428</v>
      </c>
      <c r="I19" s="165"/>
      <c r="J19" s="165">
        <v>0.1</v>
      </c>
      <c r="K19" s="165">
        <f>J19*Q19</f>
        <v>0.12</v>
      </c>
      <c r="L19" s="132" t="s">
        <v>429</v>
      </c>
      <c r="M19" s="21">
        <v>38</v>
      </c>
      <c r="N19" s="21">
        <v>1</v>
      </c>
      <c r="O19" s="21">
        <v>4</v>
      </c>
      <c r="P19" s="21">
        <v>160</v>
      </c>
      <c r="Q19" s="21">
        <v>1.2</v>
      </c>
    </row>
    <row r="20" spans="2:26" ht="106.5" hidden="1" customHeight="1">
      <c r="B20" s="297"/>
      <c r="C20" s="119" t="s">
        <v>201</v>
      </c>
      <c r="D20" s="136" t="s">
        <v>202</v>
      </c>
      <c r="E20" s="137" t="s">
        <v>243</v>
      </c>
      <c r="F20" s="99"/>
      <c r="G20" s="293">
        <f>SUM(F20:F23)</f>
        <v>0</v>
      </c>
      <c r="H20" s="138" t="s">
        <v>372</v>
      </c>
      <c r="I20" s="157"/>
      <c r="J20" s="157">
        <v>0.375</v>
      </c>
      <c r="K20" s="157">
        <f t="shared" si="0"/>
        <v>0.44999999999999996</v>
      </c>
      <c r="L20" s="150" t="s">
        <v>322</v>
      </c>
      <c r="Q20" s="21">
        <v>1.2</v>
      </c>
    </row>
    <row r="21" spans="2:26" ht="165.5" hidden="1" customHeight="1">
      <c r="B21" s="297"/>
      <c r="C21" s="123" t="s">
        <v>201</v>
      </c>
      <c r="D21" s="136" t="s">
        <v>253</v>
      </c>
      <c r="E21" s="137" t="s">
        <v>255</v>
      </c>
      <c r="F21" s="99"/>
      <c r="G21" s="293"/>
      <c r="H21" s="138" t="s">
        <v>373</v>
      </c>
      <c r="I21" s="157"/>
      <c r="J21" s="157">
        <v>0.7</v>
      </c>
      <c r="K21" s="157">
        <f t="shared" si="0"/>
        <v>0.84</v>
      </c>
      <c r="L21" s="150" t="s">
        <v>323</v>
      </c>
      <c r="Q21" s="21">
        <v>1.2</v>
      </c>
      <c r="T21" s="24"/>
    </row>
    <row r="22" spans="2:26" ht="72" hidden="1">
      <c r="B22" s="297"/>
      <c r="C22" s="123" t="s">
        <v>306</v>
      </c>
      <c r="D22" s="136" t="s">
        <v>256</v>
      </c>
      <c r="E22" s="137" t="s">
        <v>256</v>
      </c>
      <c r="F22" s="99"/>
      <c r="G22" s="293"/>
      <c r="H22" s="138" t="s">
        <v>283</v>
      </c>
      <c r="I22" s="157"/>
      <c r="J22" s="157">
        <v>0.1</v>
      </c>
      <c r="K22" s="157">
        <f t="shared" si="0"/>
        <v>0.12</v>
      </c>
      <c r="L22" s="150" t="s">
        <v>284</v>
      </c>
      <c r="Q22" s="21">
        <v>1.2</v>
      </c>
      <c r="T22" s="24"/>
    </row>
    <row r="23" spans="2:26">
      <c r="B23" s="297"/>
      <c r="C23" s="153" t="s">
        <v>201</v>
      </c>
      <c r="D23" s="136" t="s">
        <v>257</v>
      </c>
      <c r="E23" s="137" t="s">
        <v>257</v>
      </c>
      <c r="F23" s="99">
        <v>0</v>
      </c>
      <c r="G23" s="293"/>
      <c r="H23" s="138" t="s">
        <v>258</v>
      </c>
      <c r="I23" s="157"/>
      <c r="J23" s="157"/>
      <c r="K23" s="157">
        <f t="shared" si="0"/>
        <v>0</v>
      </c>
      <c r="L23" s="150"/>
      <c r="Q23" s="21">
        <v>1.2</v>
      </c>
      <c r="T23" s="24"/>
    </row>
    <row r="24" spans="2:26" ht="206.5" hidden="1" customHeight="1">
      <c r="B24" s="297"/>
      <c r="C24" s="119" t="s">
        <v>305</v>
      </c>
      <c r="D24" s="98" t="s">
        <v>182</v>
      </c>
      <c r="E24" s="137" t="s">
        <v>255</v>
      </c>
      <c r="F24" s="99"/>
      <c r="G24" s="72">
        <f>SUM(F24:F24)</f>
        <v>0</v>
      </c>
      <c r="H24" s="138" t="s">
        <v>420</v>
      </c>
      <c r="I24" s="234">
        <f>(S24*T24+U24*V24+W24*X24+Y24*Z24)/P24</f>
        <v>3.6812499999999999</v>
      </c>
      <c r="J24" s="157">
        <v>3.7</v>
      </c>
      <c r="K24" s="157">
        <f t="shared" si="0"/>
        <v>4.4400000000000004</v>
      </c>
      <c r="L24" s="138" t="s">
        <v>419</v>
      </c>
      <c r="M24" s="21">
        <v>117</v>
      </c>
      <c r="N24" s="21">
        <v>1</v>
      </c>
      <c r="O24" s="21">
        <v>4</v>
      </c>
      <c r="P24" s="21">
        <v>160</v>
      </c>
      <c r="Q24" s="21">
        <v>1.2</v>
      </c>
      <c r="R24"/>
      <c r="S24" s="21">
        <v>83</v>
      </c>
      <c r="T24" s="21">
        <v>6</v>
      </c>
      <c r="U24" s="21">
        <v>25</v>
      </c>
      <c r="V24" s="21">
        <v>3</v>
      </c>
      <c r="Y24" s="21">
        <v>4</v>
      </c>
      <c r="Z24" s="21">
        <v>4</v>
      </c>
    </row>
    <row r="25" spans="2:26" ht="72">
      <c r="B25" s="297"/>
      <c r="C25" s="190" t="s">
        <v>305</v>
      </c>
      <c r="D25" s="50" t="s">
        <v>182</v>
      </c>
      <c r="E25" s="115" t="s">
        <v>257</v>
      </c>
      <c r="F25" s="67">
        <f t="shared" si="3"/>
        <v>0.2</v>
      </c>
      <c r="G25" s="72">
        <f>SUM(F25:F25)</f>
        <v>0.2</v>
      </c>
      <c r="H25" s="133" t="s">
        <v>417</v>
      </c>
      <c r="I25" s="191">
        <f>(S25*T25+U25*V25+W25*X25+Y25*Z25)/P25</f>
        <v>9.375E-2</v>
      </c>
      <c r="J25" s="165">
        <v>0.09</v>
      </c>
      <c r="K25" s="165">
        <f t="shared" si="0"/>
        <v>0.108</v>
      </c>
      <c r="L25" s="132" t="s">
        <v>418</v>
      </c>
      <c r="P25" s="21">
        <v>160</v>
      </c>
      <c r="Q25" s="21">
        <v>1.2</v>
      </c>
      <c r="W25" s="21">
        <v>5</v>
      </c>
      <c r="X25" s="21">
        <v>3</v>
      </c>
    </row>
    <row r="26" spans="2:26" ht="36" hidden="1">
      <c r="B26" s="297"/>
      <c r="C26" s="124" t="s">
        <v>305</v>
      </c>
      <c r="D26" s="50" t="s">
        <v>182</v>
      </c>
      <c r="E26" s="137" t="s">
        <v>256</v>
      </c>
      <c r="F26" s="99"/>
      <c r="G26" s="72">
        <f>SUM(F26:F26)</f>
        <v>0</v>
      </c>
      <c r="H26" s="138" t="s">
        <v>378</v>
      </c>
      <c r="I26" s="157"/>
      <c r="J26" s="157">
        <v>0.6</v>
      </c>
      <c r="K26" s="157">
        <f t="shared" si="0"/>
        <v>0.72</v>
      </c>
      <c r="L26" s="150" t="s">
        <v>324</v>
      </c>
      <c r="P26" s="21">
        <v>160</v>
      </c>
      <c r="Q26" s="21">
        <v>1.2</v>
      </c>
    </row>
    <row r="27" spans="2:26" ht="72">
      <c r="B27" s="296" t="s">
        <v>292</v>
      </c>
      <c r="C27" s="147" t="s">
        <v>183</v>
      </c>
      <c r="D27" s="50" t="s">
        <v>183</v>
      </c>
      <c r="E27" s="115" t="s">
        <v>257</v>
      </c>
      <c r="F27" s="67">
        <f t="shared" si="3"/>
        <v>0.30000000000000004</v>
      </c>
      <c r="G27" s="72">
        <f>SUM(F27:F27)</f>
        <v>0.30000000000000004</v>
      </c>
      <c r="H27" s="133" t="s">
        <v>379</v>
      </c>
      <c r="I27" s="165"/>
      <c r="J27" s="165">
        <v>0.2</v>
      </c>
      <c r="K27" s="165">
        <f t="shared" si="0"/>
        <v>0.24</v>
      </c>
      <c r="L27" s="132" t="s">
        <v>287</v>
      </c>
      <c r="P27" s="21">
        <v>160</v>
      </c>
      <c r="Q27" s="21">
        <v>1.2</v>
      </c>
    </row>
    <row r="28" spans="2:26" ht="72">
      <c r="B28" s="297"/>
      <c r="C28" s="124" t="s">
        <v>183</v>
      </c>
      <c r="D28" s="50" t="s">
        <v>211</v>
      </c>
      <c r="E28" s="115" t="s">
        <v>285</v>
      </c>
      <c r="F28" s="67">
        <f t="shared" si="3"/>
        <v>0.5</v>
      </c>
      <c r="G28" s="72">
        <f>SUM(F28:F28)</f>
        <v>0.5</v>
      </c>
      <c r="H28" s="133" t="s">
        <v>336</v>
      </c>
      <c r="I28" s="165"/>
      <c r="J28" s="165">
        <v>0.5</v>
      </c>
      <c r="K28" s="165">
        <f t="shared" si="0"/>
        <v>0.5</v>
      </c>
      <c r="L28" s="132" t="s">
        <v>341</v>
      </c>
      <c r="P28" s="21">
        <v>160</v>
      </c>
      <c r="Q28" s="21">
        <v>1</v>
      </c>
    </row>
    <row r="29" spans="2:26" ht="36">
      <c r="B29" s="297"/>
      <c r="C29" s="71" t="s">
        <v>184</v>
      </c>
      <c r="D29" s="50" t="s">
        <v>184</v>
      </c>
      <c r="E29" s="115" t="s">
        <v>285</v>
      </c>
      <c r="F29" s="67">
        <f t="shared" si="3"/>
        <v>0.5</v>
      </c>
      <c r="G29" s="72">
        <f t="shared" ref="G29" si="4">SUM(F29:F29)</f>
        <v>0.5</v>
      </c>
      <c r="H29" s="132" t="s">
        <v>203</v>
      </c>
      <c r="I29" s="165"/>
      <c r="J29" s="165">
        <v>0.5</v>
      </c>
      <c r="K29" s="165">
        <f>J29*Q29</f>
        <v>0.5</v>
      </c>
      <c r="L29" s="132" t="s">
        <v>342</v>
      </c>
      <c r="Q29" s="21">
        <v>1</v>
      </c>
    </row>
    <row r="30" spans="2:26" ht="126">
      <c r="B30" s="297"/>
      <c r="C30" s="71" t="s">
        <v>204</v>
      </c>
      <c r="D30" s="50" t="s">
        <v>205</v>
      </c>
      <c r="E30" s="115" t="s">
        <v>285</v>
      </c>
      <c r="F30" s="67">
        <f>ROUNDUP(K30,1)</f>
        <v>0.3</v>
      </c>
      <c r="G30" s="293">
        <f>SUM(F30:F31)</f>
        <v>0.60000000000000009</v>
      </c>
      <c r="H30" s="133" t="s">
        <v>278</v>
      </c>
      <c r="I30" s="165"/>
      <c r="J30" s="165">
        <v>0.3</v>
      </c>
      <c r="K30" s="165">
        <f t="shared" si="0"/>
        <v>0.3</v>
      </c>
      <c r="L30" s="132" t="s">
        <v>367</v>
      </c>
      <c r="Q30" s="21">
        <v>1</v>
      </c>
    </row>
    <row r="31" spans="2:26" ht="39.75" customHeight="1">
      <c r="B31" s="298"/>
      <c r="C31" s="125" t="s">
        <v>210</v>
      </c>
      <c r="D31" s="50" t="s">
        <v>206</v>
      </c>
      <c r="E31" s="115" t="s">
        <v>285</v>
      </c>
      <c r="F31" s="67">
        <f>ROUNDUP(K31,1)</f>
        <v>0.30000000000000004</v>
      </c>
      <c r="G31" s="293"/>
      <c r="H31" s="142" t="s">
        <v>212</v>
      </c>
      <c r="I31" s="165"/>
      <c r="J31" s="165">
        <v>0.25</v>
      </c>
      <c r="K31" s="165">
        <f t="shared" si="0"/>
        <v>0.25</v>
      </c>
      <c r="L31" s="132" t="s">
        <v>368</v>
      </c>
      <c r="Q31" s="21">
        <v>1</v>
      </c>
    </row>
    <row r="32" spans="2:26" ht="39.75" customHeight="1">
      <c r="B32" s="299" t="s">
        <v>173</v>
      </c>
      <c r="C32" s="71"/>
      <c r="D32" s="101" t="s">
        <v>294</v>
      </c>
      <c r="E32" s="115"/>
      <c r="F32" s="67">
        <f>ROUNDUP(SUM(G12:G31)*0.15,1)</f>
        <v>0.5</v>
      </c>
      <c r="G32" s="293">
        <f>SUM(F32:F34)</f>
        <v>1.4</v>
      </c>
      <c r="H32" s="143" t="s">
        <v>208</v>
      </c>
      <c r="I32" s="166"/>
      <c r="J32" s="166"/>
      <c r="K32" s="166"/>
      <c r="L32" s="132"/>
    </row>
    <row r="33" spans="2:17" ht="36">
      <c r="B33" s="299"/>
      <c r="C33" s="125" t="s">
        <v>307</v>
      </c>
      <c r="D33" s="50" t="s">
        <v>295</v>
      </c>
      <c r="E33" s="115" t="s">
        <v>302</v>
      </c>
      <c r="F33" s="67">
        <f>ROUNDUP(K33,1)</f>
        <v>0.4</v>
      </c>
      <c r="G33" s="293"/>
      <c r="H33" s="143" t="s">
        <v>209</v>
      </c>
      <c r="I33" s="165">
        <f>M33*N33*O33/P33</f>
        <v>0.375</v>
      </c>
      <c r="J33" s="165">
        <f>ROUNDUP(I33,1)</f>
        <v>0.4</v>
      </c>
      <c r="K33" s="165">
        <f t="shared" si="0"/>
        <v>0.4</v>
      </c>
      <c r="L33" s="132" t="s">
        <v>327</v>
      </c>
      <c r="M33" s="21">
        <v>3</v>
      </c>
      <c r="N33" s="21">
        <v>4</v>
      </c>
      <c r="O33" s="21">
        <v>5</v>
      </c>
      <c r="P33" s="21">
        <v>160</v>
      </c>
      <c r="Q33" s="21">
        <v>1</v>
      </c>
    </row>
    <row r="34" spans="2:17" ht="36">
      <c r="B34" s="299"/>
      <c r="C34" s="126" t="s">
        <v>307</v>
      </c>
      <c r="D34" s="50" t="s">
        <v>296</v>
      </c>
      <c r="E34" s="115" t="s">
        <v>302</v>
      </c>
      <c r="F34" s="67">
        <f>ROUNDUP(K34,1)</f>
        <v>0.5</v>
      </c>
      <c r="G34" s="293"/>
      <c r="H34" s="143" t="s">
        <v>213</v>
      </c>
      <c r="I34" s="165">
        <f>M34*N34*O34/P34</f>
        <v>0.5</v>
      </c>
      <c r="J34" s="165">
        <v>0.5</v>
      </c>
      <c r="K34" s="165">
        <f t="shared" si="0"/>
        <v>0.5</v>
      </c>
      <c r="L34" s="174" t="s">
        <v>328</v>
      </c>
      <c r="M34" s="21">
        <v>4</v>
      </c>
      <c r="N34" s="21">
        <v>5</v>
      </c>
      <c r="O34" s="21">
        <v>4</v>
      </c>
      <c r="P34" s="21">
        <v>160</v>
      </c>
      <c r="Q34" s="21">
        <v>1</v>
      </c>
    </row>
    <row r="35" spans="2:17">
      <c r="C35" s="301" t="s">
        <v>169</v>
      </c>
      <c r="D35" s="301"/>
      <c r="E35" s="301"/>
      <c r="F35" s="301"/>
      <c r="G35" s="72">
        <f>SUM(G12:G34)</f>
        <v>4.0999999999999996</v>
      </c>
      <c r="H35" s="144"/>
      <c r="I35" s="164"/>
      <c r="J35" s="164"/>
      <c r="K35" s="164"/>
      <c r="L35" s="167" t="s">
        <v>337</v>
      </c>
    </row>
    <row r="38" spans="2:17">
      <c r="D38" s="116" t="s">
        <v>301</v>
      </c>
      <c r="E38" s="117" t="s">
        <v>303</v>
      </c>
      <c r="F38" s="117" t="s">
        <v>352</v>
      </c>
      <c r="G38" s="117" t="s">
        <v>191</v>
      </c>
      <c r="H38" s="139" t="s">
        <v>308</v>
      </c>
    </row>
    <row r="39" spans="2:17">
      <c r="D39" s="21" t="s">
        <v>285</v>
      </c>
      <c r="E39" s="66">
        <f>SUMIF($E$12:E34, D39, $F$12:F34)</f>
        <v>2</v>
      </c>
      <c r="F39" s="66">
        <f>ROUNDUP(E39*0.15,1)</f>
        <v>0.3</v>
      </c>
      <c r="G39" s="65">
        <f>SUM(E39:F39)</f>
        <v>2.2999999999999998</v>
      </c>
    </row>
    <row r="40" spans="2:17">
      <c r="D40" s="21" t="s">
        <v>243</v>
      </c>
      <c r="E40" s="66">
        <f>SUMIF($E$12:E35, D40, $F$12:F35)</f>
        <v>0</v>
      </c>
      <c r="F40" s="66">
        <f>ROUNDUP(E40*0.15,1)</f>
        <v>0</v>
      </c>
      <c r="G40" s="65">
        <f>SUM(E40:F40)</f>
        <v>0</v>
      </c>
    </row>
    <row r="41" spans="2:17">
      <c r="D41" s="21" t="s">
        <v>299</v>
      </c>
      <c r="E41" s="66">
        <f>SUMIF($E$12:E36, D41, $F$12:F36)</f>
        <v>0</v>
      </c>
      <c r="F41" s="66">
        <f>ROUNDUP(E41*0.15,1)</f>
        <v>0</v>
      </c>
      <c r="G41" s="65">
        <f>SUM(E41:F41)</f>
        <v>0</v>
      </c>
    </row>
    <row r="42" spans="2:17">
      <c r="D42" s="21" t="s">
        <v>244</v>
      </c>
      <c r="E42" s="66">
        <f>SUMIF($E$12:E37, D42, $F$12:F37)</f>
        <v>0.70000000000000007</v>
      </c>
      <c r="F42" s="66">
        <f>ROUNDUP(E42*0.15,1)</f>
        <v>0.2</v>
      </c>
      <c r="G42" s="65">
        <f>SUM(E42:F42)</f>
        <v>0.90000000000000013</v>
      </c>
    </row>
    <row r="43" spans="2:17">
      <c r="D43" s="21" t="s">
        <v>302</v>
      </c>
      <c r="F43" s="66">
        <f ca="1">SUMIF($E$12:F38, D43, $F$12:F38)+H43</f>
        <v>0.9</v>
      </c>
      <c r="G43" s="65">
        <f ca="1">SUM(E43:F43)</f>
        <v>0.9</v>
      </c>
      <c r="H43" s="145"/>
    </row>
    <row r="45" spans="2:17">
      <c r="F45" s="127" t="s">
        <v>300</v>
      </c>
      <c r="G45" s="128">
        <f ca="1">SUM(G39:G43)</f>
        <v>4.1000000000000005</v>
      </c>
    </row>
    <row r="48" spans="2:17">
      <c r="D48" s="21" t="s">
        <v>304</v>
      </c>
      <c r="E48" s="117" t="s">
        <v>303</v>
      </c>
      <c r="F48" s="117" t="s">
        <v>352</v>
      </c>
      <c r="G48" s="117" t="s">
        <v>191</v>
      </c>
      <c r="H48" s="139" t="s">
        <v>308</v>
      </c>
    </row>
    <row r="49" spans="4:8">
      <c r="D49" s="21" t="s">
        <v>290</v>
      </c>
      <c r="E49" s="66">
        <f>SUMIF($C$12:C44, D49, $F$12:F44)</f>
        <v>0.4</v>
      </c>
      <c r="F49" s="66">
        <f>ROUNDUP(E49*0.15,1)</f>
        <v>0.1</v>
      </c>
      <c r="G49" s="65">
        <f>SUM(E49:F49)</f>
        <v>0.5</v>
      </c>
    </row>
    <row r="50" spans="4:8">
      <c r="D50" s="21" t="s">
        <v>181</v>
      </c>
      <c r="E50" s="66">
        <f>SUMIF($C$12:C35, D50, $F$12:F35)</f>
        <v>0.2</v>
      </c>
      <c r="F50" s="66">
        <f>ROUNDUP(SUM(E50:E52)*0.15,1)</f>
        <v>0.1</v>
      </c>
      <c r="G50" s="65">
        <f t="shared" ref="G50:G55" si="5">SUM(E50:F50)</f>
        <v>0.30000000000000004</v>
      </c>
    </row>
    <row r="51" spans="4:8">
      <c r="D51" s="21" t="s">
        <v>201</v>
      </c>
      <c r="E51" s="66">
        <f>SUMIF($C$12:C35, D51, $F$12:F35)</f>
        <v>0</v>
      </c>
      <c r="G51" s="65">
        <f t="shared" si="5"/>
        <v>0</v>
      </c>
    </row>
    <row r="52" spans="4:8">
      <c r="D52" s="21" t="s">
        <v>182</v>
      </c>
      <c r="E52" s="66">
        <f>SUMIF($C$12:C35, D52, $F$12:F35)</f>
        <v>0.2</v>
      </c>
      <c r="G52" s="65">
        <f t="shared" si="5"/>
        <v>0.2</v>
      </c>
    </row>
    <row r="53" spans="4:8">
      <c r="D53" s="21" t="s">
        <v>183</v>
      </c>
      <c r="E53" s="66">
        <f>SUMIF($C$12:C36, D53, $F$12:F36)</f>
        <v>0.8</v>
      </c>
      <c r="F53" s="66">
        <f>ROUNDUP(SUM(E53:E55)*0.15,1)</f>
        <v>0.30000000000000004</v>
      </c>
      <c r="G53" s="65">
        <f t="shared" si="5"/>
        <v>1.1000000000000001</v>
      </c>
    </row>
    <row r="54" spans="4:8">
      <c r="D54" s="21" t="s">
        <v>184</v>
      </c>
      <c r="E54" s="66">
        <f>SUMIF($C$12:C37, D54, $F$12:F37)</f>
        <v>0.5</v>
      </c>
      <c r="G54" s="65">
        <f t="shared" si="5"/>
        <v>0.5</v>
      </c>
    </row>
    <row r="55" spans="4:8">
      <c r="D55" s="21" t="s">
        <v>185</v>
      </c>
      <c r="E55" s="66">
        <f>SUMIF($C$12:C35, D55, $F$12:F35)</f>
        <v>0.60000000000000009</v>
      </c>
      <c r="G55" s="65">
        <f t="shared" si="5"/>
        <v>0.60000000000000009</v>
      </c>
    </row>
    <row r="56" spans="4:8">
      <c r="D56" s="21" t="s">
        <v>307</v>
      </c>
      <c r="F56" s="66">
        <f ca="1">SUMIF($E$12:F51, D56, $F$12:F51)+H56</f>
        <v>0.9</v>
      </c>
      <c r="G56" s="65">
        <f ca="1">SUM(E56:F56)</f>
        <v>0.9</v>
      </c>
      <c r="H56" s="145"/>
    </row>
    <row r="58" spans="4:8">
      <c r="F58" s="127" t="s">
        <v>300</v>
      </c>
      <c r="G58" s="128">
        <f ca="1">SUM(G49:G56)</f>
        <v>4.1000000000000005</v>
      </c>
    </row>
  </sheetData>
  <autoFilter ref="B11:K35" xr:uid="{339D98F8-05A9-4E3E-BC15-5F4867DAA8C2}">
    <filterColumn colId="3">
      <filters blank="1">
        <filter val="バッチ基盤"/>
        <filter val="管理"/>
        <filter val="共通"/>
      </filters>
    </filterColumn>
  </autoFilter>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filterMode="1">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6" width="17.25" style="66" bestFit="1" customWidth="1"/>
    <col min="7" max="7" width="12.6640625" style="65"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c r="B5" s="21">
        <v>3</v>
      </c>
      <c r="C5" s="21" t="s">
        <v>349</v>
      </c>
    </row>
    <row r="6" spans="2:27" outlineLevel="1">
      <c r="B6" s="21">
        <v>4</v>
      </c>
      <c r="C6" s="21" t="s">
        <v>386</v>
      </c>
    </row>
    <row r="7" spans="2:27" outlineLevel="1">
      <c r="B7" s="21">
        <v>5</v>
      </c>
      <c r="C7" s="21" t="s">
        <v>387</v>
      </c>
    </row>
    <row r="8" spans="2:27" outlineLevel="1"/>
    <row r="9" spans="2:27" ht="13.5" customHeight="1" outlineLevel="1"/>
    <row r="10" spans="2:27" ht="75.5" customHeight="1">
      <c r="B10" s="21" t="s">
        <v>192</v>
      </c>
      <c r="C10" s="21" t="s">
        <v>192</v>
      </c>
      <c r="D10" s="24" t="s">
        <v>246</v>
      </c>
      <c r="E10" s="112"/>
      <c r="F10" s="112" t="s">
        <v>279</v>
      </c>
      <c r="G10" s="113" t="s">
        <v>227</v>
      </c>
      <c r="L10" s="160" t="s">
        <v>228</v>
      </c>
      <c r="M10" s="294" t="s">
        <v>229</v>
      </c>
      <c r="N10" s="294"/>
      <c r="O10" s="294"/>
      <c r="P10" s="294"/>
      <c r="Q10" s="103" t="s">
        <v>230</v>
      </c>
      <c r="R10" s="103"/>
      <c r="S10" s="103"/>
      <c r="T10" s="294" t="s">
        <v>231</v>
      </c>
      <c r="U10" s="294"/>
      <c r="V10" s="294"/>
      <c r="W10" s="294"/>
      <c r="X10" s="294"/>
      <c r="Y10" s="294"/>
      <c r="Z10" s="294"/>
      <c r="AA10" s="294"/>
    </row>
    <row r="11" spans="2:27" ht="38.25" customHeight="1">
      <c r="B11" s="114" t="s">
        <v>289</v>
      </c>
      <c r="C11" s="122" t="s">
        <v>193</v>
      </c>
      <c r="D11" s="114" t="s">
        <v>194</v>
      </c>
      <c r="E11" s="68" t="s">
        <v>288</v>
      </c>
      <c r="F11" s="68" t="s">
        <v>195</v>
      </c>
      <c r="G11" s="69" t="s">
        <v>196</v>
      </c>
      <c r="H11" s="140" t="s">
        <v>174</v>
      </c>
      <c r="I11" s="161" t="s">
        <v>197</v>
      </c>
      <c r="J11" s="161" t="s">
        <v>188</v>
      </c>
      <c r="K11" s="162" t="s">
        <v>198</v>
      </c>
      <c r="L11" s="163" t="s">
        <v>232</v>
      </c>
      <c r="M11" s="106" t="s">
        <v>233</v>
      </c>
      <c r="N11" s="106" t="s">
        <v>234</v>
      </c>
      <c r="O11" s="106" t="s">
        <v>235</v>
      </c>
      <c r="P11" s="106" t="s">
        <v>248</v>
      </c>
      <c r="Q11" s="106" t="s">
        <v>236</v>
      </c>
      <c r="R11" s="106"/>
      <c r="S11" s="107"/>
      <c r="T11" s="107" t="s">
        <v>237</v>
      </c>
      <c r="U11" s="107" t="s">
        <v>238</v>
      </c>
      <c r="V11" s="107" t="s">
        <v>239</v>
      </c>
      <c r="W11" s="107" t="s">
        <v>238</v>
      </c>
      <c r="X11" s="107" t="s">
        <v>240</v>
      </c>
      <c r="Y11" s="107" t="s">
        <v>238</v>
      </c>
      <c r="Z11" s="107" t="s">
        <v>241</v>
      </c>
      <c r="AA11" s="107" t="s">
        <v>238</v>
      </c>
    </row>
    <row r="12" spans="2:27" ht="295.5" hidden="1" customHeight="1">
      <c r="B12" s="300" t="s">
        <v>293</v>
      </c>
      <c r="C12" s="118" t="s">
        <v>291</v>
      </c>
      <c r="D12" s="302" t="s">
        <v>247</v>
      </c>
      <c r="E12" s="137" t="s">
        <v>255</v>
      </c>
      <c r="F12" s="235"/>
      <c r="G12" s="295">
        <f>SUM(F12:F16)</f>
        <v>0.4</v>
      </c>
      <c r="H12" s="138" t="s">
        <v>369</v>
      </c>
      <c r="I12" s="156">
        <f>M12*N12*O12/P12</f>
        <v>0.1</v>
      </c>
      <c r="J12" s="156">
        <v>0.1</v>
      </c>
      <c r="K12" s="156">
        <f t="shared" ref="K12:K34" si="0">J12*Q12</f>
        <v>0.12</v>
      </c>
      <c r="L12" s="132" t="s">
        <v>319</v>
      </c>
      <c r="M12" s="21">
        <v>8</v>
      </c>
      <c r="N12" s="21">
        <v>1</v>
      </c>
      <c r="O12" s="108">
        <v>2</v>
      </c>
      <c r="P12" s="21">
        <v>160</v>
      </c>
      <c r="Q12" s="21">
        <v>1.2</v>
      </c>
    </row>
    <row r="13" spans="2:27" ht="204" hidden="1" customHeight="1">
      <c r="B13" s="300"/>
      <c r="C13" s="120" t="s">
        <v>291</v>
      </c>
      <c r="D13" s="302"/>
      <c r="E13" s="137" t="s">
        <v>255</v>
      </c>
      <c r="F13" s="235"/>
      <c r="G13" s="295"/>
      <c r="H13" s="138" t="s">
        <v>357</v>
      </c>
      <c r="I13" s="156"/>
      <c r="J13" s="156">
        <v>0.4</v>
      </c>
      <c r="K13" s="156">
        <f>J13*Q13</f>
        <v>0.48</v>
      </c>
      <c r="L13" s="132" t="s">
        <v>317</v>
      </c>
      <c r="Q13" s="21">
        <v>1.2</v>
      </c>
    </row>
    <row r="14" spans="2:27" ht="222" hidden="1" customHeight="1">
      <c r="B14" s="300"/>
      <c r="C14" s="123" t="s">
        <v>291</v>
      </c>
      <c r="D14" s="149" t="s">
        <v>249</v>
      </c>
      <c r="E14" s="137" t="s">
        <v>256</v>
      </c>
      <c r="F14" s="99"/>
      <c r="G14" s="295"/>
      <c r="H14" s="150" t="s">
        <v>318</v>
      </c>
      <c r="I14" s="157"/>
      <c r="J14" s="157">
        <v>0.1</v>
      </c>
      <c r="K14" s="157">
        <f t="shared" ref="K14:K16" si="1">J14*Q14</f>
        <v>0.12</v>
      </c>
      <c r="L14" s="132" t="s">
        <v>320</v>
      </c>
      <c r="Q14" s="21">
        <v>1.2</v>
      </c>
    </row>
    <row r="15" spans="2:27" ht="185.5" customHeight="1">
      <c r="B15" s="300"/>
      <c r="C15" s="123" t="s">
        <v>291</v>
      </c>
      <c r="D15" s="104" t="s">
        <v>250</v>
      </c>
      <c r="E15" s="115" t="s">
        <v>244</v>
      </c>
      <c r="F15" s="67">
        <f t="shared" ref="F15:F17" si="2">ROUNDUP(K15,1)</f>
        <v>0.2</v>
      </c>
      <c r="G15" s="295"/>
      <c r="H15" s="133" t="s">
        <v>251</v>
      </c>
      <c r="I15" s="165"/>
      <c r="J15" s="165">
        <v>0.1</v>
      </c>
      <c r="K15" s="165">
        <f t="shared" si="1"/>
        <v>0.12</v>
      </c>
      <c r="L15" s="132" t="s">
        <v>260</v>
      </c>
      <c r="Q15" s="21">
        <v>1.2</v>
      </c>
    </row>
    <row r="16" spans="2:27" ht="59.5" customHeight="1">
      <c r="B16" s="300"/>
      <c r="C16" s="121" t="s">
        <v>291</v>
      </c>
      <c r="D16" s="104" t="s">
        <v>245</v>
      </c>
      <c r="E16" s="115" t="s">
        <v>285</v>
      </c>
      <c r="F16" s="67">
        <f t="shared" si="2"/>
        <v>0.2</v>
      </c>
      <c r="G16" s="295"/>
      <c r="H16" s="133" t="s">
        <v>252</v>
      </c>
      <c r="I16" s="165"/>
      <c r="J16" s="165">
        <v>0.1</v>
      </c>
      <c r="K16" s="165">
        <f t="shared" si="1"/>
        <v>0.12</v>
      </c>
      <c r="L16" s="132" t="s">
        <v>242</v>
      </c>
      <c r="Q16" s="21">
        <v>1.2</v>
      </c>
    </row>
    <row r="17" spans="2:27" ht="126">
      <c r="B17" s="296" t="s">
        <v>225</v>
      </c>
      <c r="C17" s="119" t="s">
        <v>199</v>
      </c>
      <c r="D17" s="136" t="s">
        <v>200</v>
      </c>
      <c r="E17" s="137" t="s">
        <v>285</v>
      </c>
      <c r="F17" s="99">
        <f t="shared" si="2"/>
        <v>0</v>
      </c>
      <c r="G17" s="293">
        <f>SUM(F17:F19)</f>
        <v>0.2</v>
      </c>
      <c r="H17" s="138" t="s">
        <v>370</v>
      </c>
      <c r="I17" s="157"/>
      <c r="J17" s="157"/>
      <c r="K17" s="157">
        <f t="shared" si="0"/>
        <v>0</v>
      </c>
      <c r="L17" s="150"/>
      <c r="Q17" s="21">
        <v>1.2</v>
      </c>
    </row>
    <row r="18" spans="2:27" ht="155.5" hidden="1" customHeight="1">
      <c r="B18" s="297"/>
      <c r="C18" s="120" t="s">
        <v>199</v>
      </c>
      <c r="D18" s="136" t="s">
        <v>297</v>
      </c>
      <c r="E18" s="137" t="s">
        <v>255</v>
      </c>
      <c r="F18" s="99"/>
      <c r="G18" s="293"/>
      <c r="H18" s="138" t="s">
        <v>371</v>
      </c>
      <c r="I18" s="157"/>
      <c r="J18" s="157"/>
      <c r="K18" s="157">
        <f>J18*Q18</f>
        <v>0</v>
      </c>
      <c r="L18" s="150"/>
      <c r="P18" s="21">
        <v>160</v>
      </c>
      <c r="Q18" s="21">
        <v>1.2</v>
      </c>
    </row>
    <row r="19" spans="2:27" ht="72">
      <c r="B19" s="297"/>
      <c r="C19" s="121" t="s">
        <v>199</v>
      </c>
      <c r="D19" s="104" t="s">
        <v>298</v>
      </c>
      <c r="E19" s="115" t="s">
        <v>285</v>
      </c>
      <c r="F19" s="67">
        <f t="shared" ref="F19:F29" si="3">ROUNDUP(K19,1)</f>
        <v>0.2</v>
      </c>
      <c r="G19" s="293"/>
      <c r="H19" s="133" t="s">
        <v>430</v>
      </c>
      <c r="I19" s="165"/>
      <c r="J19" s="165">
        <v>0.1</v>
      </c>
      <c r="K19" s="165">
        <f>J19*Q19</f>
        <v>0.12</v>
      </c>
      <c r="L19" s="132" t="s">
        <v>431</v>
      </c>
      <c r="M19" s="21">
        <v>11</v>
      </c>
      <c r="N19" s="21">
        <v>1</v>
      </c>
      <c r="O19" s="21">
        <v>4</v>
      </c>
      <c r="P19" s="21">
        <v>160</v>
      </c>
      <c r="Q19" s="21">
        <v>1.2</v>
      </c>
    </row>
    <row r="20" spans="2:27" ht="106.5" hidden="1" customHeight="1">
      <c r="B20" s="297"/>
      <c r="C20" s="119" t="s">
        <v>201</v>
      </c>
      <c r="D20" s="136" t="s">
        <v>202</v>
      </c>
      <c r="E20" s="137" t="s">
        <v>255</v>
      </c>
      <c r="F20" s="99"/>
      <c r="G20" s="293">
        <f>SUM(F20:F23)</f>
        <v>0</v>
      </c>
      <c r="H20" s="138" t="s">
        <v>372</v>
      </c>
      <c r="I20" s="157"/>
      <c r="J20" s="157">
        <v>0.375</v>
      </c>
      <c r="K20" s="157">
        <f t="shared" si="0"/>
        <v>0.44999999999999996</v>
      </c>
      <c r="L20" s="132" t="s">
        <v>322</v>
      </c>
      <c r="Q20" s="21">
        <v>1.2</v>
      </c>
    </row>
    <row r="21" spans="2:27" ht="165.5" hidden="1" customHeight="1">
      <c r="B21" s="297"/>
      <c r="C21" s="123" t="s">
        <v>201</v>
      </c>
      <c r="D21" s="136" t="s">
        <v>253</v>
      </c>
      <c r="E21" s="137" t="s">
        <v>255</v>
      </c>
      <c r="F21" s="99"/>
      <c r="G21" s="293"/>
      <c r="H21" s="138" t="s">
        <v>373</v>
      </c>
      <c r="I21" s="157"/>
      <c r="J21" s="157">
        <v>0.7</v>
      </c>
      <c r="K21" s="157">
        <f t="shared" si="0"/>
        <v>0.84</v>
      </c>
      <c r="L21" s="132" t="s">
        <v>323</v>
      </c>
      <c r="Q21" s="21">
        <v>1.2</v>
      </c>
      <c r="T21" s="24"/>
    </row>
    <row r="22" spans="2:27" ht="72" hidden="1">
      <c r="B22" s="297"/>
      <c r="C22" s="123" t="s">
        <v>306</v>
      </c>
      <c r="D22" s="136" t="s">
        <v>256</v>
      </c>
      <c r="E22" s="137" t="s">
        <v>256</v>
      </c>
      <c r="F22" s="99"/>
      <c r="G22" s="293"/>
      <c r="H22" s="138" t="s">
        <v>283</v>
      </c>
      <c r="I22" s="157"/>
      <c r="J22" s="157">
        <v>0.1</v>
      </c>
      <c r="K22" s="157">
        <f t="shared" si="0"/>
        <v>0.12</v>
      </c>
      <c r="L22" s="132" t="s">
        <v>284</v>
      </c>
      <c r="Q22" s="21">
        <v>1.2</v>
      </c>
      <c r="T22" s="24"/>
    </row>
    <row r="23" spans="2:27">
      <c r="B23" s="297"/>
      <c r="C23" s="121" t="s">
        <v>201</v>
      </c>
      <c r="D23" s="136" t="s">
        <v>257</v>
      </c>
      <c r="E23" s="137" t="s">
        <v>257</v>
      </c>
      <c r="F23" s="99">
        <v>0</v>
      </c>
      <c r="G23" s="293"/>
      <c r="H23" s="141" t="s">
        <v>258</v>
      </c>
      <c r="I23" s="166"/>
      <c r="J23" s="166"/>
      <c r="K23" s="166">
        <f t="shared" si="0"/>
        <v>0</v>
      </c>
      <c r="L23" s="132"/>
      <c r="Q23" s="21">
        <v>1.2</v>
      </c>
      <c r="T23" s="24"/>
    </row>
    <row r="24" spans="2:27" ht="180" hidden="1">
      <c r="B24" s="297"/>
      <c r="C24" s="119" t="s">
        <v>305</v>
      </c>
      <c r="D24" s="98" t="s">
        <v>182</v>
      </c>
      <c r="E24" s="137" t="s">
        <v>255</v>
      </c>
      <c r="F24" s="99"/>
      <c r="G24" s="72">
        <f>SUM(F24:F24)</f>
        <v>0</v>
      </c>
      <c r="H24" s="138" t="s">
        <v>424</v>
      </c>
      <c r="I24" s="172">
        <f>(T24*U24+V24*W24+X24*Y24+Z24*AA24)/P24</f>
        <v>0.71250000000000002</v>
      </c>
      <c r="J24" s="173">
        <v>0.73</v>
      </c>
      <c r="K24" s="156">
        <f t="shared" si="0"/>
        <v>0.876</v>
      </c>
      <c r="L24" s="133" t="s">
        <v>423</v>
      </c>
      <c r="M24" s="21">
        <v>21</v>
      </c>
      <c r="N24" s="21">
        <v>1</v>
      </c>
      <c r="O24" s="21">
        <v>6</v>
      </c>
      <c r="P24" s="21">
        <v>160</v>
      </c>
      <c r="Q24" s="21">
        <v>1.2</v>
      </c>
      <c r="T24" s="21">
        <v>17</v>
      </c>
      <c r="U24" s="21">
        <v>6</v>
      </c>
      <c r="V24" s="21">
        <v>1</v>
      </c>
      <c r="W24" s="21">
        <v>3</v>
      </c>
      <c r="Z24" s="21">
        <v>3</v>
      </c>
      <c r="AA24" s="21">
        <v>3</v>
      </c>
    </row>
    <row r="25" spans="2:27" ht="72">
      <c r="B25" s="297"/>
      <c r="C25" s="190" t="s">
        <v>305</v>
      </c>
      <c r="D25" s="50" t="s">
        <v>182</v>
      </c>
      <c r="E25" s="115" t="s">
        <v>257</v>
      </c>
      <c r="F25" s="67">
        <f t="shared" si="3"/>
        <v>0.1</v>
      </c>
      <c r="G25" s="72">
        <f>SUM(F25:F25)</f>
        <v>0.1</v>
      </c>
      <c r="H25" s="133" t="s">
        <v>421</v>
      </c>
      <c r="I25" s="176">
        <f>(T25*U25+V25*W25+X25*Y25+Z25*AA25)/P25</f>
        <v>1.8749999999999999E-2</v>
      </c>
      <c r="J25" s="165">
        <v>0.02</v>
      </c>
      <c r="K25" s="165">
        <f t="shared" si="0"/>
        <v>2.4E-2</v>
      </c>
      <c r="L25" s="132" t="s">
        <v>422</v>
      </c>
      <c r="P25" s="21">
        <v>160</v>
      </c>
      <c r="Q25" s="21">
        <v>1.2</v>
      </c>
      <c r="X25" s="21">
        <v>1</v>
      </c>
      <c r="Y25" s="21">
        <v>3</v>
      </c>
    </row>
    <row r="26" spans="2:27" ht="36" hidden="1">
      <c r="B26" s="297"/>
      <c r="C26" s="124" t="s">
        <v>305</v>
      </c>
      <c r="D26" s="98" t="s">
        <v>182</v>
      </c>
      <c r="E26" s="137" t="s">
        <v>256</v>
      </c>
      <c r="F26" s="99"/>
      <c r="G26" s="72">
        <f>SUM(F26:F26)</f>
        <v>0</v>
      </c>
      <c r="H26" s="138" t="s">
        <v>374</v>
      </c>
      <c r="I26" s="157"/>
      <c r="J26" s="157">
        <v>0.1</v>
      </c>
      <c r="K26" s="157">
        <f t="shared" si="0"/>
        <v>0.12</v>
      </c>
      <c r="L26" s="132" t="s">
        <v>324</v>
      </c>
      <c r="P26" s="21">
        <v>160</v>
      </c>
      <c r="Q26" s="21">
        <v>1.2</v>
      </c>
    </row>
    <row r="27" spans="2:27" ht="72">
      <c r="B27" s="296" t="s">
        <v>292</v>
      </c>
      <c r="C27" s="147" t="s">
        <v>183</v>
      </c>
      <c r="D27" s="50" t="s">
        <v>183</v>
      </c>
      <c r="E27" s="115" t="s">
        <v>257</v>
      </c>
      <c r="F27" s="67">
        <f t="shared" si="3"/>
        <v>0.30000000000000004</v>
      </c>
      <c r="G27" s="72">
        <f>SUM(F27:F27)</f>
        <v>0.30000000000000004</v>
      </c>
      <c r="H27" s="133" t="s">
        <v>375</v>
      </c>
      <c r="I27" s="165"/>
      <c r="J27" s="165">
        <v>0.2</v>
      </c>
      <c r="K27" s="165">
        <f t="shared" si="0"/>
        <v>0.24</v>
      </c>
      <c r="L27" s="132" t="s">
        <v>287</v>
      </c>
      <c r="P27" s="21">
        <v>160</v>
      </c>
      <c r="Q27" s="21">
        <v>1.2</v>
      </c>
    </row>
    <row r="28" spans="2:27" ht="72">
      <c r="B28" s="297"/>
      <c r="C28" s="124" t="s">
        <v>183</v>
      </c>
      <c r="D28" s="50" t="s">
        <v>211</v>
      </c>
      <c r="E28" s="115" t="s">
        <v>285</v>
      </c>
      <c r="F28" s="67">
        <f t="shared" si="3"/>
        <v>0.5</v>
      </c>
      <c r="G28" s="72">
        <f>SUM(F28:F28)</f>
        <v>0.5</v>
      </c>
      <c r="H28" s="133" t="s">
        <v>338</v>
      </c>
      <c r="I28" s="165"/>
      <c r="J28" s="165">
        <v>0.5</v>
      </c>
      <c r="K28" s="165">
        <f t="shared" si="0"/>
        <v>0.5</v>
      </c>
      <c r="L28" s="132" t="s">
        <v>341</v>
      </c>
      <c r="P28" s="21">
        <v>160</v>
      </c>
      <c r="Q28" s="21">
        <v>1</v>
      </c>
    </row>
    <row r="29" spans="2:27" ht="36">
      <c r="B29" s="297"/>
      <c r="C29" s="71" t="s">
        <v>184</v>
      </c>
      <c r="D29" s="50" t="s">
        <v>184</v>
      </c>
      <c r="E29" s="115" t="s">
        <v>285</v>
      </c>
      <c r="F29" s="67">
        <f t="shared" si="3"/>
        <v>0.5</v>
      </c>
      <c r="G29" s="72">
        <f t="shared" ref="G29" si="4">SUM(F29:F29)</f>
        <v>0.5</v>
      </c>
      <c r="H29" s="132" t="s">
        <v>203</v>
      </c>
      <c r="I29" s="165"/>
      <c r="J29" s="165">
        <v>0.5</v>
      </c>
      <c r="K29" s="165">
        <f>J29*Q29</f>
        <v>0.5</v>
      </c>
      <c r="L29" s="132" t="s">
        <v>342</v>
      </c>
      <c r="Q29" s="21">
        <v>1</v>
      </c>
    </row>
    <row r="30" spans="2:27" ht="126">
      <c r="B30" s="297"/>
      <c r="C30" s="71" t="s">
        <v>204</v>
      </c>
      <c r="D30" s="50" t="s">
        <v>205</v>
      </c>
      <c r="E30" s="115" t="s">
        <v>285</v>
      </c>
      <c r="F30" s="67">
        <f>ROUNDUP(K30,1)</f>
        <v>0.3</v>
      </c>
      <c r="G30" s="293">
        <f>SUM(F30:F31)</f>
        <v>0.60000000000000009</v>
      </c>
      <c r="H30" s="133" t="s">
        <v>278</v>
      </c>
      <c r="I30" s="165"/>
      <c r="J30" s="165">
        <v>0.3</v>
      </c>
      <c r="K30" s="165">
        <f t="shared" si="0"/>
        <v>0.3</v>
      </c>
      <c r="L30" s="132" t="s">
        <v>367</v>
      </c>
      <c r="Q30" s="21">
        <v>1</v>
      </c>
    </row>
    <row r="31" spans="2:27" ht="39.75" customHeight="1">
      <c r="B31" s="298"/>
      <c r="C31" s="125" t="s">
        <v>210</v>
      </c>
      <c r="D31" s="50" t="s">
        <v>206</v>
      </c>
      <c r="E31" s="115" t="s">
        <v>285</v>
      </c>
      <c r="F31" s="67">
        <f>ROUNDUP(K31,1)</f>
        <v>0.30000000000000004</v>
      </c>
      <c r="G31" s="293"/>
      <c r="H31" s="142" t="s">
        <v>212</v>
      </c>
      <c r="I31" s="165"/>
      <c r="J31" s="165">
        <v>0.25</v>
      </c>
      <c r="K31" s="165">
        <f t="shared" si="0"/>
        <v>0.25</v>
      </c>
      <c r="L31" s="132" t="s">
        <v>368</v>
      </c>
      <c r="Q31" s="21">
        <v>1</v>
      </c>
    </row>
    <row r="32" spans="2:27" ht="39.75" customHeight="1">
      <c r="B32" s="299" t="s">
        <v>173</v>
      </c>
      <c r="C32" s="71"/>
      <c r="D32" s="101" t="s">
        <v>294</v>
      </c>
      <c r="E32" s="115"/>
      <c r="F32" s="67">
        <f>ROUNDUP(SUM(G12:G31)*0.15,1)</f>
        <v>0.4</v>
      </c>
      <c r="G32" s="293">
        <f>SUM(F32:F34)</f>
        <v>1.3</v>
      </c>
      <c r="H32" s="143" t="s">
        <v>208</v>
      </c>
      <c r="I32" s="166"/>
      <c r="J32" s="166"/>
      <c r="K32" s="166"/>
      <c r="L32" s="132"/>
    </row>
    <row r="33" spans="2:17" ht="36">
      <c r="B33" s="299"/>
      <c r="C33" s="125" t="s">
        <v>307</v>
      </c>
      <c r="D33" s="50" t="s">
        <v>295</v>
      </c>
      <c r="E33" s="115" t="s">
        <v>302</v>
      </c>
      <c r="F33" s="67">
        <f>ROUNDUP(K33,1)</f>
        <v>0.4</v>
      </c>
      <c r="G33" s="293"/>
      <c r="H33" s="143" t="s">
        <v>209</v>
      </c>
      <c r="I33" s="165">
        <f>M33*N33*O33/P33</f>
        <v>0.375</v>
      </c>
      <c r="J33" s="165">
        <f>ROUNDUP(I33,1)</f>
        <v>0.4</v>
      </c>
      <c r="K33" s="165">
        <f t="shared" si="0"/>
        <v>0.4</v>
      </c>
      <c r="L33" s="132" t="s">
        <v>327</v>
      </c>
      <c r="M33" s="21">
        <v>3</v>
      </c>
      <c r="N33" s="21">
        <v>4</v>
      </c>
      <c r="O33" s="21">
        <v>5</v>
      </c>
      <c r="P33" s="21">
        <v>160</v>
      </c>
      <c r="Q33" s="21">
        <v>1</v>
      </c>
    </row>
    <row r="34" spans="2:17" ht="36">
      <c r="B34" s="299"/>
      <c r="C34" s="126" t="s">
        <v>307</v>
      </c>
      <c r="D34" s="50" t="s">
        <v>296</v>
      </c>
      <c r="E34" s="115" t="s">
        <v>302</v>
      </c>
      <c r="F34" s="67">
        <f>ROUNDUP(K34,1)</f>
        <v>0.5</v>
      </c>
      <c r="G34" s="293"/>
      <c r="H34" s="143" t="s">
        <v>213</v>
      </c>
      <c r="I34" s="165">
        <f>M34*N34*O34/P34</f>
        <v>0.5</v>
      </c>
      <c r="J34" s="165">
        <v>0.5</v>
      </c>
      <c r="K34" s="165">
        <f t="shared" si="0"/>
        <v>0.5</v>
      </c>
      <c r="L34" s="174" t="s">
        <v>328</v>
      </c>
      <c r="M34" s="21">
        <v>4</v>
      </c>
      <c r="N34" s="21">
        <v>5</v>
      </c>
      <c r="O34" s="21">
        <v>4</v>
      </c>
      <c r="P34" s="21">
        <v>160</v>
      </c>
      <c r="Q34" s="21">
        <v>1</v>
      </c>
    </row>
    <row r="35" spans="2:17">
      <c r="C35" s="301" t="s">
        <v>169</v>
      </c>
      <c r="D35" s="301"/>
      <c r="E35" s="301"/>
      <c r="F35" s="301"/>
      <c r="G35" s="72">
        <f>SUM(G12:G34)</f>
        <v>3.9000000000000004</v>
      </c>
      <c r="H35" s="144"/>
      <c r="I35" s="164"/>
      <c r="J35" s="164"/>
      <c r="K35" s="164"/>
      <c r="L35" s="167" t="s">
        <v>337</v>
      </c>
    </row>
    <row r="38" spans="2:17">
      <c r="D38" s="116" t="s">
        <v>301</v>
      </c>
      <c r="E38" s="117" t="s">
        <v>303</v>
      </c>
      <c r="F38" s="117" t="s">
        <v>352</v>
      </c>
      <c r="G38" s="117" t="s">
        <v>191</v>
      </c>
      <c r="H38" s="139" t="s">
        <v>308</v>
      </c>
    </row>
    <row r="39" spans="2:17">
      <c r="D39" s="21" t="s">
        <v>285</v>
      </c>
      <c r="E39" s="66">
        <f>SUMIF($E$12:E34, D39, $F$12:F34)</f>
        <v>2</v>
      </c>
      <c r="F39" s="66">
        <f>ROUNDUP(E39*0.15,1)</f>
        <v>0.3</v>
      </c>
      <c r="G39" s="65">
        <f>SUM(E39:F39)</f>
        <v>2.2999999999999998</v>
      </c>
    </row>
    <row r="40" spans="2:17">
      <c r="D40" s="21" t="s">
        <v>243</v>
      </c>
      <c r="E40" s="66">
        <f>SUMIF($E$12:E35, D40, $F$12:F35)</f>
        <v>0</v>
      </c>
      <c r="F40" s="66">
        <f>ROUNDUP(E40*0.15,1)</f>
        <v>0</v>
      </c>
      <c r="G40" s="65">
        <f>SUM(E40:F40)</f>
        <v>0</v>
      </c>
    </row>
    <row r="41" spans="2:17">
      <c r="D41" s="21" t="s">
        <v>299</v>
      </c>
      <c r="E41" s="66">
        <f>SUMIF($E$12:E36, D41, $F$12:F36)</f>
        <v>0</v>
      </c>
      <c r="F41" s="66">
        <f>ROUNDUP(E41*0.15,1)</f>
        <v>0</v>
      </c>
      <c r="G41" s="65">
        <f>SUM(E41:F41)</f>
        <v>0</v>
      </c>
    </row>
    <row r="42" spans="2:17">
      <c r="D42" s="21" t="s">
        <v>244</v>
      </c>
      <c r="E42" s="66">
        <f>SUMIF($E$12:E37, D42, $F$12:F37)</f>
        <v>0.60000000000000009</v>
      </c>
      <c r="F42" s="66">
        <f>ROUNDUP(E42*0.15,1)</f>
        <v>0.1</v>
      </c>
      <c r="G42" s="65">
        <f>SUM(E42:F42)</f>
        <v>0.70000000000000007</v>
      </c>
    </row>
    <row r="43" spans="2:17">
      <c r="D43" s="21" t="s">
        <v>302</v>
      </c>
      <c r="F43" s="66">
        <f ca="1">SUMIF($E$12:F38, D43, $F$12:F38)+H43</f>
        <v>0.9</v>
      </c>
      <c r="G43" s="65">
        <f ca="1">SUM(E43:F43)</f>
        <v>0.9</v>
      </c>
      <c r="H43" s="145"/>
    </row>
    <row r="45" spans="2:17">
      <c r="F45" s="127" t="s">
        <v>300</v>
      </c>
      <c r="G45" s="128">
        <f ca="1">SUM(G39:G43)</f>
        <v>3.9</v>
      </c>
    </row>
    <row r="48" spans="2:17">
      <c r="D48" s="21" t="s">
        <v>304</v>
      </c>
      <c r="E48" s="117" t="s">
        <v>303</v>
      </c>
      <c r="F48" s="117" t="s">
        <v>352</v>
      </c>
      <c r="G48" s="117" t="s">
        <v>191</v>
      </c>
      <c r="H48" s="139" t="s">
        <v>308</v>
      </c>
    </row>
    <row r="49" spans="4:8">
      <c r="D49" s="21" t="s">
        <v>290</v>
      </c>
      <c r="E49" s="66">
        <f>SUMIF($C$12:C44, D49, $F$12:F44)</f>
        <v>0.4</v>
      </c>
      <c r="F49" s="66">
        <f>ROUNDUP(E49*0.15,1)</f>
        <v>0.1</v>
      </c>
      <c r="G49" s="65">
        <f>SUM(E49:F49)</f>
        <v>0.5</v>
      </c>
    </row>
    <row r="50" spans="4:8">
      <c r="D50" s="21" t="s">
        <v>181</v>
      </c>
      <c r="E50" s="66">
        <f>SUMIF($C$12:C35, D50, $F$12:F35)</f>
        <v>0.2</v>
      </c>
      <c r="F50" s="66">
        <f>ROUNDUP(SUM(E50:E52)*0.15,1)</f>
        <v>0.1</v>
      </c>
      <c r="G50" s="65">
        <f t="shared" ref="G50:G55" si="5">SUM(E50:F50)</f>
        <v>0.30000000000000004</v>
      </c>
    </row>
    <row r="51" spans="4:8">
      <c r="D51" s="21" t="s">
        <v>201</v>
      </c>
      <c r="E51" s="66">
        <f>SUMIF($C$12:C35, D51, $F$12:F35)</f>
        <v>0</v>
      </c>
      <c r="G51" s="65">
        <f t="shared" si="5"/>
        <v>0</v>
      </c>
    </row>
    <row r="52" spans="4:8">
      <c r="D52" s="21" t="s">
        <v>182</v>
      </c>
      <c r="E52" s="66">
        <f>SUMIF($C$12:C35, D52, $F$12:F35)</f>
        <v>0.1</v>
      </c>
      <c r="G52" s="65">
        <f t="shared" si="5"/>
        <v>0.1</v>
      </c>
    </row>
    <row r="53" spans="4:8">
      <c r="D53" s="21" t="s">
        <v>183</v>
      </c>
      <c r="E53" s="66">
        <f>SUMIF($C$12:C36, D53, $F$12:F36)</f>
        <v>0.8</v>
      </c>
      <c r="F53" s="66">
        <f>ROUNDUP(SUM(E53:E55)*0.15,1)</f>
        <v>0.30000000000000004</v>
      </c>
      <c r="G53" s="65">
        <f t="shared" si="5"/>
        <v>1.1000000000000001</v>
      </c>
    </row>
    <row r="54" spans="4:8">
      <c r="D54" s="21" t="s">
        <v>184</v>
      </c>
      <c r="E54" s="66">
        <f>SUMIF($C$12:C37, D54, $F$12:F37)</f>
        <v>0.5</v>
      </c>
      <c r="G54" s="65">
        <f t="shared" si="5"/>
        <v>0.5</v>
      </c>
    </row>
    <row r="55" spans="4:8">
      <c r="D55" s="21" t="s">
        <v>185</v>
      </c>
      <c r="E55" s="66">
        <f>SUMIF($C$12:C35, D55, $F$12:F35)</f>
        <v>0.60000000000000009</v>
      </c>
      <c r="G55" s="65">
        <f t="shared" si="5"/>
        <v>0.60000000000000009</v>
      </c>
    </row>
    <row r="56" spans="4:8">
      <c r="D56" s="21" t="s">
        <v>307</v>
      </c>
      <c r="F56" s="66">
        <f ca="1">SUMIF($E$12:F51, D56, $F$12:F51)+H56</f>
        <v>0.8</v>
      </c>
      <c r="G56" s="65">
        <f ca="1">SUM(E56:F56)</f>
        <v>0.8</v>
      </c>
      <c r="H56" s="145">
        <v>-0.1</v>
      </c>
    </row>
    <row r="58" spans="4:8">
      <c r="F58" s="127" t="s">
        <v>300</v>
      </c>
      <c r="G58" s="128">
        <f ca="1">SUM(G49:G56)</f>
        <v>3.9000000000000004</v>
      </c>
    </row>
  </sheetData>
  <autoFilter ref="B11:K35" xr:uid="{339D98F8-05A9-4E3E-BC15-5F4867DAA8C2}">
    <filterColumn colId="3">
      <filters blank="1">
        <filter val="バッチ基盤"/>
        <filter val="管理"/>
        <filter val="共通"/>
      </filters>
    </filterColumn>
  </autoFilter>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A57"/>
  <sheetViews>
    <sheetView zoomScaleNormal="100"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5" width="17.25" style="66" bestFit="1" customWidth="1"/>
    <col min="6" max="6" width="17.25" style="145" bestFit="1" customWidth="1"/>
    <col min="7" max="7" width="12.6640625" style="158"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c r="B5" s="21">
        <v>3</v>
      </c>
      <c r="C5" s="21" t="s">
        <v>349</v>
      </c>
    </row>
    <row r="6" spans="2:27" outlineLevel="1">
      <c r="B6" s="21">
        <v>4</v>
      </c>
      <c r="C6" s="21" t="s">
        <v>386</v>
      </c>
    </row>
    <row r="7" spans="2:27" outlineLevel="1">
      <c r="B7" s="21">
        <v>5</v>
      </c>
      <c r="C7" s="21" t="s">
        <v>387</v>
      </c>
    </row>
    <row r="8" spans="2:27" outlineLevel="1"/>
    <row r="9" spans="2:27" ht="13.5" customHeight="1" outlineLevel="1"/>
    <row r="10" spans="2:27" ht="75.5" customHeight="1">
      <c r="B10" s="21" t="s">
        <v>192</v>
      </c>
      <c r="C10" s="21" t="s">
        <v>192</v>
      </c>
      <c r="D10" s="24" t="s">
        <v>246</v>
      </c>
      <c r="E10" s="112"/>
      <c r="F10" s="112" t="s">
        <v>279</v>
      </c>
      <c r="G10" s="113" t="s">
        <v>227</v>
      </c>
      <c r="L10" s="160" t="s">
        <v>228</v>
      </c>
      <c r="M10" s="294" t="s">
        <v>229</v>
      </c>
      <c r="N10" s="294"/>
      <c r="O10" s="294"/>
      <c r="P10" s="294"/>
      <c r="Q10" s="103" t="s">
        <v>230</v>
      </c>
      <c r="R10" s="103"/>
      <c r="S10" s="103"/>
      <c r="T10" s="294" t="s">
        <v>231</v>
      </c>
      <c r="U10" s="294"/>
      <c r="V10" s="294"/>
      <c r="W10" s="294"/>
      <c r="X10" s="294"/>
      <c r="Y10" s="294"/>
      <c r="Z10" s="294"/>
      <c r="AA10" s="294"/>
    </row>
    <row r="11" spans="2:27" ht="38.25" customHeight="1">
      <c r="B11" s="114" t="s">
        <v>289</v>
      </c>
      <c r="C11" s="122" t="s">
        <v>193</v>
      </c>
      <c r="D11" s="114" t="s">
        <v>194</v>
      </c>
      <c r="E11" s="68" t="s">
        <v>288</v>
      </c>
      <c r="F11" s="161" t="s">
        <v>195</v>
      </c>
      <c r="G11" s="162" t="s">
        <v>196</v>
      </c>
      <c r="H11" s="140" t="s">
        <v>174</v>
      </c>
      <c r="I11" s="161" t="s">
        <v>197</v>
      </c>
      <c r="J11" s="161" t="s">
        <v>188</v>
      </c>
      <c r="K11" s="162" t="s">
        <v>198</v>
      </c>
      <c r="L11" s="163" t="s">
        <v>232</v>
      </c>
      <c r="M11" s="106" t="s">
        <v>233</v>
      </c>
      <c r="N11" s="106" t="s">
        <v>234</v>
      </c>
      <c r="O11" s="106" t="s">
        <v>235</v>
      </c>
      <c r="P11" s="106" t="s">
        <v>248</v>
      </c>
      <c r="Q11" s="106" t="s">
        <v>236</v>
      </c>
      <c r="R11" s="106"/>
      <c r="S11" s="107"/>
      <c r="T11" s="107" t="s">
        <v>237</v>
      </c>
      <c r="U11" s="107" t="s">
        <v>238</v>
      </c>
      <c r="V11" s="107" t="s">
        <v>239</v>
      </c>
      <c r="W11" s="107" t="s">
        <v>238</v>
      </c>
      <c r="X11" s="107" t="s">
        <v>240</v>
      </c>
      <c r="Y11" s="107" t="s">
        <v>238</v>
      </c>
      <c r="Z11" s="107" t="s">
        <v>241</v>
      </c>
      <c r="AA11" s="107" t="s">
        <v>238</v>
      </c>
    </row>
    <row r="12" spans="2:27" ht="295.5" customHeight="1">
      <c r="B12" s="300" t="s">
        <v>293</v>
      </c>
      <c r="C12" s="146" t="s">
        <v>291</v>
      </c>
      <c r="D12" s="302" t="s">
        <v>247</v>
      </c>
      <c r="E12" s="137" t="s">
        <v>255</v>
      </c>
      <c r="F12" s="156">
        <f t="shared" ref="F12:F17" si="0">ROUNDUP(K12,1)</f>
        <v>0</v>
      </c>
      <c r="G12" s="305">
        <f>SUM(F12:F16)</f>
        <v>0</v>
      </c>
      <c r="H12" s="138" t="s">
        <v>339</v>
      </c>
      <c r="I12" s="156"/>
      <c r="J12" s="156"/>
      <c r="K12" s="156">
        <f t="shared" ref="K12:K33" si="1">J12*Q12</f>
        <v>0</v>
      </c>
      <c r="L12" s="150"/>
      <c r="M12" s="21">
        <v>8</v>
      </c>
      <c r="N12" s="21">
        <v>1</v>
      </c>
      <c r="O12" s="108">
        <v>2</v>
      </c>
      <c r="P12" s="21">
        <v>160</v>
      </c>
      <c r="Q12" s="21">
        <v>1.2</v>
      </c>
    </row>
    <row r="13" spans="2:27" ht="204" customHeight="1">
      <c r="B13" s="300"/>
      <c r="C13" s="151" t="s">
        <v>291</v>
      </c>
      <c r="D13" s="302"/>
      <c r="E13" s="137" t="s">
        <v>255</v>
      </c>
      <c r="F13" s="156">
        <f t="shared" si="0"/>
        <v>0</v>
      </c>
      <c r="G13" s="305"/>
      <c r="H13" s="138" t="s">
        <v>339</v>
      </c>
      <c r="I13" s="156"/>
      <c r="J13" s="156"/>
      <c r="K13" s="156">
        <f>J13*Q13</f>
        <v>0</v>
      </c>
      <c r="L13" s="150"/>
      <c r="Q13" s="21">
        <v>1.2</v>
      </c>
    </row>
    <row r="14" spans="2:27" ht="222" customHeight="1">
      <c r="B14" s="300"/>
      <c r="C14" s="152" t="s">
        <v>291</v>
      </c>
      <c r="D14" s="149" t="s">
        <v>249</v>
      </c>
      <c r="E14" s="137" t="s">
        <v>256</v>
      </c>
      <c r="F14" s="157">
        <f t="shared" si="0"/>
        <v>0</v>
      </c>
      <c r="G14" s="305"/>
      <c r="H14" s="150" t="s">
        <v>339</v>
      </c>
      <c r="I14" s="157"/>
      <c r="J14" s="157"/>
      <c r="K14" s="157">
        <f t="shared" ref="K14:K16" si="2">J14*Q14</f>
        <v>0</v>
      </c>
      <c r="L14" s="150"/>
      <c r="Q14" s="21">
        <v>1.2</v>
      </c>
    </row>
    <row r="15" spans="2:27" ht="185.5" customHeight="1">
      <c r="B15" s="300"/>
      <c r="C15" s="152" t="s">
        <v>291</v>
      </c>
      <c r="D15" s="136" t="s">
        <v>250</v>
      </c>
      <c r="E15" s="137" t="s">
        <v>244</v>
      </c>
      <c r="F15" s="157">
        <f t="shared" si="0"/>
        <v>0</v>
      </c>
      <c r="G15" s="305"/>
      <c r="H15" s="138" t="s">
        <v>339</v>
      </c>
      <c r="I15" s="157"/>
      <c r="J15" s="157"/>
      <c r="K15" s="157">
        <f t="shared" si="2"/>
        <v>0</v>
      </c>
      <c r="L15" s="150"/>
      <c r="Q15" s="21">
        <v>1.2</v>
      </c>
    </row>
    <row r="16" spans="2:27" ht="59.5" customHeight="1">
      <c r="B16" s="300"/>
      <c r="C16" s="153" t="s">
        <v>291</v>
      </c>
      <c r="D16" s="136" t="s">
        <v>245</v>
      </c>
      <c r="E16" s="137" t="s">
        <v>285</v>
      </c>
      <c r="F16" s="157">
        <f t="shared" si="0"/>
        <v>0</v>
      </c>
      <c r="G16" s="305"/>
      <c r="H16" s="138" t="s">
        <v>339</v>
      </c>
      <c r="I16" s="157"/>
      <c r="J16" s="157"/>
      <c r="K16" s="157">
        <f t="shared" si="2"/>
        <v>0</v>
      </c>
      <c r="L16" s="150"/>
      <c r="Q16" s="21">
        <v>1.2</v>
      </c>
    </row>
    <row r="17" spans="2:27">
      <c r="B17" s="296" t="s">
        <v>225</v>
      </c>
      <c r="C17" s="154" t="s">
        <v>199</v>
      </c>
      <c r="D17" s="136" t="s">
        <v>200</v>
      </c>
      <c r="E17" s="137" t="s">
        <v>285</v>
      </c>
      <c r="F17" s="157">
        <f t="shared" si="0"/>
        <v>0</v>
      </c>
      <c r="G17" s="304">
        <f>SUM(F17:F19)</f>
        <v>0</v>
      </c>
      <c r="H17" s="138" t="s">
        <v>339</v>
      </c>
      <c r="I17" s="157"/>
      <c r="J17" s="157"/>
      <c r="K17" s="157">
        <f t="shared" si="1"/>
        <v>0</v>
      </c>
      <c r="L17" s="150"/>
      <c r="Q17" s="21">
        <v>1.2</v>
      </c>
    </row>
    <row r="18" spans="2:27" ht="155.5" customHeight="1">
      <c r="B18" s="297"/>
      <c r="C18" s="151" t="s">
        <v>199</v>
      </c>
      <c r="D18" s="136" t="s">
        <v>297</v>
      </c>
      <c r="E18" s="137" t="s">
        <v>255</v>
      </c>
      <c r="F18" s="157">
        <f t="shared" ref="F18:F28" si="3">ROUNDUP(K18,1)</f>
        <v>0</v>
      </c>
      <c r="G18" s="304"/>
      <c r="H18" s="138" t="s">
        <v>339</v>
      </c>
      <c r="I18" s="157"/>
      <c r="J18" s="157"/>
      <c r="K18" s="157">
        <f>J18*Q18</f>
        <v>0</v>
      </c>
      <c r="L18" s="150"/>
      <c r="P18" s="21">
        <v>160</v>
      </c>
      <c r="Q18" s="21">
        <v>1.2</v>
      </c>
    </row>
    <row r="19" spans="2:27" ht="36">
      <c r="B19" s="297"/>
      <c r="C19" s="153" t="s">
        <v>199</v>
      </c>
      <c r="D19" s="136" t="s">
        <v>298</v>
      </c>
      <c r="E19" s="137" t="s">
        <v>285</v>
      </c>
      <c r="F19" s="157">
        <f t="shared" si="3"/>
        <v>0</v>
      </c>
      <c r="G19" s="304"/>
      <c r="H19" s="138" t="s">
        <v>339</v>
      </c>
      <c r="I19" s="157"/>
      <c r="J19" s="157"/>
      <c r="K19" s="157">
        <f>J19*Q19</f>
        <v>0</v>
      </c>
      <c r="L19" s="150"/>
      <c r="M19" s="21">
        <v>8</v>
      </c>
      <c r="N19" s="21">
        <v>1</v>
      </c>
      <c r="O19" s="21">
        <v>0.5</v>
      </c>
      <c r="P19" s="21">
        <v>160</v>
      </c>
      <c r="Q19" s="21">
        <v>1.2</v>
      </c>
    </row>
    <row r="20" spans="2:27" ht="106.5" customHeight="1">
      <c r="B20" s="297"/>
      <c r="C20" s="154" t="s">
        <v>201</v>
      </c>
      <c r="D20" s="136" t="s">
        <v>202</v>
      </c>
      <c r="E20" s="137" t="s">
        <v>285</v>
      </c>
      <c r="F20" s="157">
        <f t="shared" si="3"/>
        <v>0</v>
      </c>
      <c r="G20" s="304">
        <f>SUM(F20:F23)</f>
        <v>0</v>
      </c>
      <c r="H20" s="138" t="s">
        <v>339</v>
      </c>
      <c r="I20" s="157"/>
      <c r="J20" s="157"/>
      <c r="K20" s="157">
        <f t="shared" si="1"/>
        <v>0</v>
      </c>
      <c r="L20" s="150"/>
      <c r="Q20" s="21">
        <v>1.2</v>
      </c>
    </row>
    <row r="21" spans="2:27" ht="165.5" customHeight="1">
      <c r="B21" s="297"/>
      <c r="C21" s="152" t="s">
        <v>201</v>
      </c>
      <c r="D21" s="136" t="s">
        <v>253</v>
      </c>
      <c r="E21" s="137" t="s">
        <v>255</v>
      </c>
      <c r="F21" s="157">
        <f t="shared" si="3"/>
        <v>0</v>
      </c>
      <c r="G21" s="304"/>
      <c r="H21" s="138" t="s">
        <v>339</v>
      </c>
      <c r="I21" s="157"/>
      <c r="J21" s="157"/>
      <c r="K21" s="157">
        <f t="shared" si="1"/>
        <v>0</v>
      </c>
      <c r="L21" s="150"/>
      <c r="Q21" s="21">
        <v>1.2</v>
      </c>
      <c r="T21" s="24"/>
    </row>
    <row r="22" spans="2:27">
      <c r="B22" s="297"/>
      <c r="C22" s="152" t="s">
        <v>306</v>
      </c>
      <c r="D22" s="136" t="s">
        <v>256</v>
      </c>
      <c r="E22" s="137" t="s">
        <v>256</v>
      </c>
      <c r="F22" s="157">
        <f t="shared" si="3"/>
        <v>0</v>
      </c>
      <c r="G22" s="304"/>
      <c r="H22" s="138" t="s">
        <v>339</v>
      </c>
      <c r="I22" s="157"/>
      <c r="J22" s="157"/>
      <c r="K22" s="157">
        <f t="shared" si="1"/>
        <v>0</v>
      </c>
      <c r="L22" s="150"/>
      <c r="Q22" s="21">
        <v>1.2</v>
      </c>
      <c r="T22" s="24"/>
    </row>
    <row r="23" spans="2:27">
      <c r="B23" s="297"/>
      <c r="C23" s="153" t="s">
        <v>201</v>
      </c>
      <c r="D23" s="136" t="s">
        <v>257</v>
      </c>
      <c r="E23" s="137" t="s">
        <v>257</v>
      </c>
      <c r="F23" s="157">
        <v>0</v>
      </c>
      <c r="G23" s="304"/>
      <c r="H23" s="138" t="s">
        <v>339</v>
      </c>
      <c r="I23" s="157"/>
      <c r="J23" s="157"/>
      <c r="K23" s="157">
        <f t="shared" si="1"/>
        <v>0</v>
      </c>
      <c r="L23" s="150"/>
      <c r="Q23" s="21">
        <v>1.2</v>
      </c>
      <c r="T23" s="24"/>
    </row>
    <row r="24" spans="2:27">
      <c r="B24" s="297"/>
      <c r="C24" s="154" t="s">
        <v>305</v>
      </c>
      <c r="D24" s="98" t="s">
        <v>182</v>
      </c>
      <c r="E24" s="137" t="s">
        <v>255</v>
      </c>
      <c r="F24" s="157">
        <f t="shared" si="3"/>
        <v>0</v>
      </c>
      <c r="G24" s="171">
        <f>SUM(F24:F24)</f>
        <v>0</v>
      </c>
      <c r="H24" s="138" t="s">
        <v>339</v>
      </c>
      <c r="I24" s="172"/>
      <c r="J24" s="173"/>
      <c r="K24" s="156">
        <f t="shared" si="1"/>
        <v>0</v>
      </c>
      <c r="L24" s="138"/>
      <c r="M24" s="21">
        <v>21</v>
      </c>
      <c r="N24" s="21">
        <v>1</v>
      </c>
      <c r="O24" s="21">
        <v>6</v>
      </c>
      <c r="P24" s="21">
        <v>160</v>
      </c>
      <c r="Q24" s="21">
        <v>1.2</v>
      </c>
      <c r="T24" s="21">
        <v>17</v>
      </c>
      <c r="U24" s="21">
        <v>6</v>
      </c>
      <c r="V24" s="21">
        <v>1</v>
      </c>
      <c r="W24" s="21">
        <v>3</v>
      </c>
      <c r="X24" s="21">
        <v>1</v>
      </c>
      <c r="Y24" s="21">
        <v>3</v>
      </c>
      <c r="Z24" s="21">
        <v>3</v>
      </c>
      <c r="AA24" s="21">
        <v>3</v>
      </c>
    </row>
    <row r="25" spans="2:27">
      <c r="B25" s="297"/>
      <c r="C25" s="155" t="s">
        <v>305</v>
      </c>
      <c r="D25" s="98" t="s">
        <v>182</v>
      </c>
      <c r="E25" s="137" t="s">
        <v>256</v>
      </c>
      <c r="F25" s="157">
        <f t="shared" si="3"/>
        <v>0</v>
      </c>
      <c r="G25" s="171">
        <f>SUM(F25:F25)</f>
        <v>0</v>
      </c>
      <c r="H25" s="138" t="s">
        <v>339</v>
      </c>
      <c r="I25" s="157"/>
      <c r="J25" s="157"/>
      <c r="K25" s="157">
        <f t="shared" si="1"/>
        <v>0</v>
      </c>
      <c r="L25" s="150"/>
      <c r="P25" s="21">
        <v>160</v>
      </c>
      <c r="Q25" s="21">
        <v>1.2</v>
      </c>
    </row>
    <row r="26" spans="2:27">
      <c r="B26" s="296" t="s">
        <v>292</v>
      </c>
      <c r="C26" s="146" t="s">
        <v>183</v>
      </c>
      <c r="D26" s="98" t="s">
        <v>183</v>
      </c>
      <c r="E26" s="137" t="s">
        <v>257</v>
      </c>
      <c r="F26" s="157">
        <f t="shared" si="3"/>
        <v>0</v>
      </c>
      <c r="G26" s="171">
        <f>SUM(F26:F26)</f>
        <v>0</v>
      </c>
      <c r="H26" s="138" t="s">
        <v>339</v>
      </c>
      <c r="I26" s="157"/>
      <c r="J26" s="157"/>
      <c r="K26" s="157">
        <f t="shared" si="1"/>
        <v>0</v>
      </c>
      <c r="L26" s="150"/>
      <c r="P26" s="21">
        <v>160</v>
      </c>
      <c r="Q26" s="21">
        <v>1.2</v>
      </c>
    </row>
    <row r="27" spans="2:27" ht="36">
      <c r="B27" s="297"/>
      <c r="C27" s="155" t="s">
        <v>183</v>
      </c>
      <c r="D27" s="98" t="s">
        <v>211</v>
      </c>
      <c r="E27" s="137" t="s">
        <v>285</v>
      </c>
      <c r="F27" s="157">
        <f t="shared" si="3"/>
        <v>0</v>
      </c>
      <c r="G27" s="171">
        <f>SUM(F27:F27)</f>
        <v>0</v>
      </c>
      <c r="H27" s="138" t="s">
        <v>340</v>
      </c>
      <c r="I27" s="157"/>
      <c r="J27" s="157"/>
      <c r="K27" s="157">
        <f t="shared" si="1"/>
        <v>0</v>
      </c>
      <c r="L27" s="150" t="s">
        <v>341</v>
      </c>
      <c r="P27" s="21">
        <v>160</v>
      </c>
      <c r="Q27" s="21">
        <v>1</v>
      </c>
    </row>
    <row r="28" spans="2:27" ht="36">
      <c r="B28" s="297"/>
      <c r="C28" s="148" t="s">
        <v>184</v>
      </c>
      <c r="D28" s="98" t="s">
        <v>184</v>
      </c>
      <c r="E28" s="137" t="s">
        <v>285</v>
      </c>
      <c r="F28" s="157">
        <f t="shared" si="3"/>
        <v>0</v>
      </c>
      <c r="G28" s="171">
        <f t="shared" ref="G28" si="4">SUM(F28:F28)</f>
        <v>0</v>
      </c>
      <c r="H28" s="150" t="s">
        <v>203</v>
      </c>
      <c r="I28" s="157"/>
      <c r="J28" s="157"/>
      <c r="K28" s="157">
        <f>J28*Q28</f>
        <v>0</v>
      </c>
      <c r="L28" s="150" t="s">
        <v>342</v>
      </c>
      <c r="Q28" s="21">
        <v>1</v>
      </c>
    </row>
    <row r="29" spans="2:27" ht="126">
      <c r="B29" s="297"/>
      <c r="C29" s="71" t="s">
        <v>204</v>
      </c>
      <c r="D29" s="50" t="s">
        <v>205</v>
      </c>
      <c r="E29" s="115" t="s">
        <v>285</v>
      </c>
      <c r="F29" s="165">
        <f>ROUNDUP(K29,1)</f>
        <v>0.1</v>
      </c>
      <c r="G29" s="306">
        <f>SUM(F29:F30)</f>
        <v>0.4</v>
      </c>
      <c r="H29" s="133" t="s">
        <v>278</v>
      </c>
      <c r="I29" s="165"/>
      <c r="J29" s="165">
        <v>0.1</v>
      </c>
      <c r="K29" s="165">
        <f t="shared" si="1"/>
        <v>0.1</v>
      </c>
      <c r="L29" s="132" t="s">
        <v>367</v>
      </c>
      <c r="Q29" s="21">
        <v>1</v>
      </c>
    </row>
    <row r="30" spans="2:27" ht="39.75" customHeight="1">
      <c r="B30" s="298"/>
      <c r="C30" s="125" t="s">
        <v>210</v>
      </c>
      <c r="D30" s="50" t="s">
        <v>206</v>
      </c>
      <c r="E30" s="115" t="s">
        <v>285</v>
      </c>
      <c r="F30" s="165">
        <f>ROUNDUP(K30,1)</f>
        <v>0.30000000000000004</v>
      </c>
      <c r="G30" s="306"/>
      <c r="H30" s="142" t="s">
        <v>212</v>
      </c>
      <c r="I30" s="165"/>
      <c r="J30" s="165">
        <v>0.25</v>
      </c>
      <c r="K30" s="165">
        <f t="shared" si="1"/>
        <v>0.25</v>
      </c>
      <c r="L30" s="132" t="s">
        <v>368</v>
      </c>
      <c r="Q30" s="21">
        <v>1</v>
      </c>
    </row>
    <row r="31" spans="2:27" ht="39.75" customHeight="1">
      <c r="B31" s="299" t="s">
        <v>173</v>
      </c>
      <c r="C31" s="71"/>
      <c r="D31" s="101" t="s">
        <v>294</v>
      </c>
      <c r="E31" s="115"/>
      <c r="F31" s="165">
        <f>ROUNDUP(SUM(G12:G30)*0.15,1)</f>
        <v>0.1</v>
      </c>
      <c r="G31" s="306">
        <f>SUM(F31:F33)</f>
        <v>0.5</v>
      </c>
      <c r="H31" s="143" t="s">
        <v>208</v>
      </c>
      <c r="I31" s="166"/>
      <c r="J31" s="166"/>
      <c r="K31" s="166"/>
      <c r="L31" s="132"/>
    </row>
    <row r="32" spans="2:27" ht="36">
      <c r="B32" s="299"/>
      <c r="C32" s="125" t="s">
        <v>307</v>
      </c>
      <c r="D32" s="50" t="s">
        <v>295</v>
      </c>
      <c r="E32" s="115" t="s">
        <v>302</v>
      </c>
      <c r="F32" s="165">
        <f>ROUNDUP(K32,1)</f>
        <v>0.2</v>
      </c>
      <c r="G32" s="306"/>
      <c r="H32" s="143" t="s">
        <v>209</v>
      </c>
      <c r="I32" s="165">
        <f>M32*N32*O32/P32</f>
        <v>0.15</v>
      </c>
      <c r="J32" s="165">
        <v>0.15</v>
      </c>
      <c r="K32" s="165">
        <f t="shared" si="1"/>
        <v>0.15</v>
      </c>
      <c r="L32" s="132" t="s">
        <v>344</v>
      </c>
      <c r="M32" s="21">
        <v>3</v>
      </c>
      <c r="N32" s="21">
        <v>4</v>
      </c>
      <c r="O32" s="21">
        <v>2</v>
      </c>
      <c r="P32" s="21">
        <v>160</v>
      </c>
      <c r="Q32" s="21">
        <v>1</v>
      </c>
    </row>
    <row r="33" spans="2:17" ht="36">
      <c r="B33" s="299"/>
      <c r="C33" s="126" t="s">
        <v>307</v>
      </c>
      <c r="D33" s="50" t="s">
        <v>296</v>
      </c>
      <c r="E33" s="115" t="s">
        <v>302</v>
      </c>
      <c r="F33" s="165">
        <f>ROUNDUP(K33,1)</f>
        <v>0.2</v>
      </c>
      <c r="G33" s="306"/>
      <c r="H33" s="143" t="s">
        <v>213</v>
      </c>
      <c r="I33" s="165">
        <f>M33*N33*O33/P33</f>
        <v>0.2</v>
      </c>
      <c r="J33" s="165">
        <v>0.2</v>
      </c>
      <c r="K33" s="165">
        <f t="shared" si="1"/>
        <v>0.2</v>
      </c>
      <c r="L33" s="174" t="s">
        <v>343</v>
      </c>
      <c r="M33" s="21">
        <v>4</v>
      </c>
      <c r="N33" s="21">
        <v>2</v>
      </c>
      <c r="O33" s="21">
        <v>4</v>
      </c>
      <c r="P33" s="21">
        <v>160</v>
      </c>
      <c r="Q33" s="21">
        <v>1</v>
      </c>
    </row>
    <row r="34" spans="2:17">
      <c r="C34" s="301" t="s">
        <v>169</v>
      </c>
      <c r="D34" s="301"/>
      <c r="E34" s="301"/>
      <c r="F34" s="301"/>
      <c r="G34" s="168">
        <f>SUM(G12:G33)</f>
        <v>0.9</v>
      </c>
      <c r="H34" s="144"/>
      <c r="I34" s="164"/>
      <c r="J34" s="164"/>
      <c r="K34" s="164"/>
      <c r="L34" s="167" t="s">
        <v>345</v>
      </c>
    </row>
    <row r="37" spans="2:17">
      <c r="D37" s="116" t="s">
        <v>301</v>
      </c>
      <c r="E37" s="117" t="s">
        <v>303</v>
      </c>
      <c r="F37" s="169" t="s">
        <v>352</v>
      </c>
      <c r="G37" s="169" t="s">
        <v>191</v>
      </c>
      <c r="H37" s="139" t="s">
        <v>308</v>
      </c>
    </row>
    <row r="38" spans="2:17">
      <c r="D38" s="21" t="s">
        <v>285</v>
      </c>
      <c r="E38" s="66">
        <f>SUMIF($E$12:E33, D38, $F$12:F33)</f>
        <v>0.4</v>
      </c>
      <c r="F38" s="145">
        <f>ROUNDUP(E38*0.15,1)</f>
        <v>0.1</v>
      </c>
      <c r="G38" s="158">
        <f>SUM(E38:F38)</f>
        <v>0.5</v>
      </c>
    </row>
    <row r="39" spans="2:17">
      <c r="D39" s="21" t="s">
        <v>243</v>
      </c>
      <c r="E39" s="66">
        <f>SUMIF($E$12:E34, D39, $F$12:F34)</f>
        <v>0</v>
      </c>
      <c r="F39" s="145">
        <f>ROUNDUP(E39*0.15,1)</f>
        <v>0</v>
      </c>
      <c r="G39" s="158">
        <f>SUM(E39:F39)</f>
        <v>0</v>
      </c>
    </row>
    <row r="40" spans="2:17">
      <c r="D40" s="21" t="s">
        <v>299</v>
      </c>
      <c r="E40" s="66">
        <f>SUMIF($E$12:E35, D40, $F$12:F35)</f>
        <v>0</v>
      </c>
      <c r="F40" s="145">
        <f>ROUNDUP(E40*0.15,1)</f>
        <v>0</v>
      </c>
      <c r="G40" s="158">
        <f>SUM(E40:F40)</f>
        <v>0</v>
      </c>
    </row>
    <row r="41" spans="2:17">
      <c r="D41" s="21" t="s">
        <v>244</v>
      </c>
      <c r="E41" s="66">
        <f>SUMIF($E$12:E36, D41, $F$12:F36)</f>
        <v>0</v>
      </c>
      <c r="F41" s="145">
        <f>ROUNDUP(E41*0.15,1)</f>
        <v>0</v>
      </c>
      <c r="G41" s="158">
        <f>SUM(E41:F41)</f>
        <v>0</v>
      </c>
    </row>
    <row r="42" spans="2:17">
      <c r="D42" s="21" t="s">
        <v>302</v>
      </c>
      <c r="F42" s="145">
        <f ca="1">SUMIF($E$12:F37, D42, $F$12:F37)+H42</f>
        <v>0.4</v>
      </c>
      <c r="G42" s="158">
        <f ca="1">SUM(E42:F42)</f>
        <v>0.4</v>
      </c>
      <c r="H42" s="145"/>
    </row>
    <row r="44" spans="2:17">
      <c r="F44" s="175" t="s">
        <v>300</v>
      </c>
      <c r="G44" s="170">
        <f ca="1">SUM(G38:G42)</f>
        <v>0.9</v>
      </c>
    </row>
    <row r="47" spans="2:17">
      <c r="D47" s="21" t="s">
        <v>304</v>
      </c>
      <c r="E47" s="117" t="s">
        <v>303</v>
      </c>
      <c r="F47" s="169" t="s">
        <v>352</v>
      </c>
      <c r="G47" s="169" t="s">
        <v>191</v>
      </c>
      <c r="H47" s="139" t="s">
        <v>308</v>
      </c>
    </row>
    <row r="48" spans="2:17">
      <c r="D48" s="21" t="s">
        <v>290</v>
      </c>
      <c r="E48" s="66">
        <f>SUMIF($C$12:C43, D48, $F$12:F43)</f>
        <v>0</v>
      </c>
      <c r="F48" s="145">
        <f>ROUNDUP(E48*0.15,1)</f>
        <v>0</v>
      </c>
      <c r="G48" s="158">
        <f>SUM(E48:F48)</f>
        <v>0</v>
      </c>
    </row>
    <row r="49" spans="4:8">
      <c r="D49" s="21" t="s">
        <v>181</v>
      </c>
      <c r="E49" s="66">
        <f>SUMIF($C$12:C34, D49, $F$12:F34)</f>
        <v>0</v>
      </c>
      <c r="F49" s="145">
        <f>ROUNDUP(SUM(E49:E51)*0.15,1)</f>
        <v>0</v>
      </c>
      <c r="G49" s="158">
        <f t="shared" ref="G49:G54" si="5">SUM(E49:F49)</f>
        <v>0</v>
      </c>
    </row>
    <row r="50" spans="4:8">
      <c r="D50" s="21" t="s">
        <v>201</v>
      </c>
      <c r="E50" s="66">
        <f>SUMIF($C$12:C34, D50, $F$12:F34)</f>
        <v>0</v>
      </c>
      <c r="G50" s="158">
        <f t="shared" si="5"/>
        <v>0</v>
      </c>
    </row>
    <row r="51" spans="4:8">
      <c r="D51" s="21" t="s">
        <v>182</v>
      </c>
      <c r="E51" s="66">
        <f>SUMIF($C$12:C34, D51, $F$12:F34)</f>
        <v>0</v>
      </c>
      <c r="G51" s="158">
        <f t="shared" si="5"/>
        <v>0</v>
      </c>
    </row>
    <row r="52" spans="4:8">
      <c r="D52" s="21" t="s">
        <v>183</v>
      </c>
      <c r="E52" s="66">
        <f>SUMIF($C$12:C35, D52, $F$12:F35)</f>
        <v>0</v>
      </c>
      <c r="F52" s="145">
        <f>ROUNDUP(SUM(E52:E54)*0.15,1)</f>
        <v>0.1</v>
      </c>
      <c r="G52" s="158">
        <f t="shared" si="5"/>
        <v>0.1</v>
      </c>
    </row>
    <row r="53" spans="4:8">
      <c r="D53" s="21" t="s">
        <v>184</v>
      </c>
      <c r="E53" s="66">
        <f>SUMIF($C$12:C36, D53, $F$12:F36)</f>
        <v>0</v>
      </c>
      <c r="G53" s="158">
        <f t="shared" si="5"/>
        <v>0</v>
      </c>
    </row>
    <row r="54" spans="4:8">
      <c r="D54" s="21" t="s">
        <v>185</v>
      </c>
      <c r="E54" s="66">
        <f>SUMIF($C$12:C34, D54, $F$12:F34)</f>
        <v>0.4</v>
      </c>
      <c r="G54" s="158">
        <f t="shared" si="5"/>
        <v>0.4</v>
      </c>
    </row>
    <row r="55" spans="4:8">
      <c r="D55" s="21" t="s">
        <v>307</v>
      </c>
      <c r="F55" s="145">
        <f ca="1">SUMIF($E$12:F50, D55, $F$12:F50)+H55</f>
        <v>0.4</v>
      </c>
      <c r="G55" s="158">
        <f ca="1">SUM(E55:F55)</f>
        <v>0.4</v>
      </c>
      <c r="H55" s="145"/>
    </row>
    <row r="57" spans="4:8">
      <c r="F57" s="175" t="s">
        <v>300</v>
      </c>
      <c r="G57" s="170">
        <f ca="1">SUM(G48:G55)</f>
        <v>0.9</v>
      </c>
    </row>
  </sheetData>
  <autoFilter ref="B11:K34" xr:uid="{339D98F8-05A9-4E3E-BC15-5F4867DAA8C2}"/>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zoomScaleNormal="100" workbookViewId="0"/>
  </sheetViews>
  <sheetFormatPr defaultColWidth="8.58203125" defaultRowHeight="18" outlineLevelRow="1" outlineLevelCol="2"/>
  <cols>
    <col min="1" max="1" width="2.58203125" style="21" customWidth="1"/>
    <col min="2" max="2" width="13.6640625" style="21" customWidth="1"/>
    <col min="3" max="3" width="17.58203125" style="21" customWidth="1"/>
    <col min="4" max="4" width="35.83203125" style="21" bestFit="1" customWidth="1"/>
    <col min="5" max="6" width="17.25" style="66" bestFit="1" customWidth="1"/>
    <col min="7" max="7" width="12.6640625" style="158" customWidth="1"/>
    <col min="8" max="8" width="72" style="139" customWidth="1"/>
    <col min="9" max="10" width="8.58203125" style="158" customWidth="1" outlineLevel="1"/>
    <col min="11" max="11" width="21.1640625" style="158" customWidth="1" outlineLevel="1"/>
    <col min="12" max="12" width="56.25" style="159"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261</v>
      </c>
    </row>
    <row r="3" spans="2:27" outlineLevel="1">
      <c r="B3" s="21">
        <v>1</v>
      </c>
      <c r="C3" s="21" t="s">
        <v>347</v>
      </c>
    </row>
    <row r="4" spans="2:27" outlineLevel="1">
      <c r="B4" s="21">
        <v>2</v>
      </c>
      <c r="C4" s="21" t="s">
        <v>348</v>
      </c>
    </row>
    <row r="5" spans="2:27" outlineLevel="1"/>
    <row r="6" spans="2:27" ht="13.5" customHeight="1" outlineLevel="1"/>
    <row r="7" spans="2:27" ht="75.5" customHeight="1">
      <c r="B7" s="21" t="s">
        <v>192</v>
      </c>
      <c r="C7" s="21" t="s">
        <v>192</v>
      </c>
      <c r="D7" s="24" t="s">
        <v>246</v>
      </c>
      <c r="E7" s="112"/>
      <c r="F7" s="112" t="s">
        <v>279</v>
      </c>
      <c r="G7" s="113" t="s">
        <v>227</v>
      </c>
      <c r="L7" s="160" t="s">
        <v>228</v>
      </c>
      <c r="M7" s="294" t="s">
        <v>229</v>
      </c>
      <c r="N7" s="294"/>
      <c r="O7" s="294"/>
      <c r="P7" s="294"/>
      <c r="Q7" s="103" t="s">
        <v>230</v>
      </c>
      <c r="R7" s="103"/>
      <c r="S7" s="103"/>
      <c r="T7" s="294" t="s">
        <v>231</v>
      </c>
      <c r="U7" s="294"/>
      <c r="V7" s="294"/>
      <c r="W7" s="294"/>
      <c r="X7" s="294"/>
      <c r="Y7" s="294"/>
      <c r="Z7" s="294"/>
      <c r="AA7" s="294"/>
    </row>
    <row r="8" spans="2:27" ht="38.25" customHeight="1">
      <c r="B8" s="114" t="s">
        <v>289</v>
      </c>
      <c r="C8" s="122" t="s">
        <v>193</v>
      </c>
      <c r="D8" s="114" t="s">
        <v>194</v>
      </c>
      <c r="E8" s="68" t="s">
        <v>288</v>
      </c>
      <c r="F8" s="68" t="s">
        <v>195</v>
      </c>
      <c r="G8" s="162" t="s">
        <v>196</v>
      </c>
      <c r="H8" s="140" t="s">
        <v>174</v>
      </c>
      <c r="I8" s="161" t="s">
        <v>197</v>
      </c>
      <c r="J8" s="161" t="s">
        <v>188</v>
      </c>
      <c r="K8" s="162" t="s">
        <v>198</v>
      </c>
      <c r="L8" s="163" t="s">
        <v>232</v>
      </c>
      <c r="M8" s="106" t="s">
        <v>233</v>
      </c>
      <c r="N8" s="106" t="s">
        <v>234</v>
      </c>
      <c r="O8" s="106" t="s">
        <v>235</v>
      </c>
      <c r="P8" s="106" t="s">
        <v>248</v>
      </c>
      <c r="Q8" s="106" t="s">
        <v>236</v>
      </c>
      <c r="R8" s="106"/>
      <c r="S8" s="107"/>
      <c r="T8" s="107" t="s">
        <v>237</v>
      </c>
      <c r="U8" s="107" t="s">
        <v>238</v>
      </c>
      <c r="V8" s="107" t="s">
        <v>239</v>
      </c>
      <c r="W8" s="107" t="s">
        <v>238</v>
      </c>
      <c r="X8" s="107" t="s">
        <v>240</v>
      </c>
      <c r="Y8" s="107" t="s">
        <v>238</v>
      </c>
      <c r="Z8" s="107" t="s">
        <v>241</v>
      </c>
      <c r="AA8" s="107" t="s">
        <v>238</v>
      </c>
    </row>
    <row r="9" spans="2:27" ht="229.5" customHeight="1">
      <c r="B9" s="300"/>
      <c r="C9" s="131" t="s">
        <v>291</v>
      </c>
      <c r="D9" s="105" t="s">
        <v>249</v>
      </c>
      <c r="E9" s="115" t="s">
        <v>256</v>
      </c>
      <c r="F9" s="67">
        <f>ROUNDUP(K9,1)</f>
        <v>0.30000000000000004</v>
      </c>
      <c r="G9" s="307">
        <f>SUM(F9:F10)</f>
        <v>0.5</v>
      </c>
      <c r="H9" s="132" t="s">
        <v>411</v>
      </c>
      <c r="I9" s="165"/>
      <c r="J9" s="165">
        <v>0.2</v>
      </c>
      <c r="K9" s="165">
        <f t="shared" ref="K9:K10" si="0">J9*Q9</f>
        <v>0.24</v>
      </c>
      <c r="L9" s="132" t="s">
        <v>312</v>
      </c>
      <c r="Q9" s="21">
        <v>1.2</v>
      </c>
    </row>
    <row r="10" spans="2:27" ht="59.5" customHeight="1">
      <c r="B10" s="300"/>
      <c r="C10" s="121" t="s">
        <v>291</v>
      </c>
      <c r="D10" s="104" t="s">
        <v>245</v>
      </c>
      <c r="E10" s="115" t="s">
        <v>285</v>
      </c>
      <c r="F10" s="67">
        <f>ROUNDUP(K10,1)</f>
        <v>0.2</v>
      </c>
      <c r="G10" s="307"/>
      <c r="H10" s="133" t="s">
        <v>252</v>
      </c>
      <c r="I10" s="165"/>
      <c r="J10" s="165">
        <v>0.1</v>
      </c>
      <c r="K10" s="165">
        <f t="shared" si="0"/>
        <v>0.12</v>
      </c>
      <c r="L10" s="132" t="s">
        <v>242</v>
      </c>
      <c r="Q10" s="21">
        <v>1.2</v>
      </c>
    </row>
    <row r="11" spans="2:27" ht="108">
      <c r="B11" s="296" t="s">
        <v>225</v>
      </c>
      <c r="C11" s="119" t="s">
        <v>199</v>
      </c>
      <c r="D11" s="104" t="s">
        <v>200</v>
      </c>
      <c r="E11" s="115" t="s">
        <v>285</v>
      </c>
      <c r="F11" s="67">
        <f>ROUNDUP(K11,1)</f>
        <v>0.2</v>
      </c>
      <c r="G11" s="306">
        <f>SUM(F11:F12)</f>
        <v>0.4</v>
      </c>
      <c r="H11" s="133" t="s">
        <v>254</v>
      </c>
      <c r="I11" s="165"/>
      <c r="J11" s="165">
        <v>0.1</v>
      </c>
      <c r="K11" s="165">
        <f t="shared" ref="K11:K19" si="1">J11*Q11</f>
        <v>0.12</v>
      </c>
      <c r="L11" s="132" t="s">
        <v>313</v>
      </c>
      <c r="Q11" s="21">
        <v>1.2</v>
      </c>
    </row>
    <row r="12" spans="2:27" ht="90">
      <c r="B12" s="297"/>
      <c r="C12" s="121" t="s">
        <v>199</v>
      </c>
      <c r="D12" s="104" t="s">
        <v>309</v>
      </c>
      <c r="E12" s="115" t="s">
        <v>285</v>
      </c>
      <c r="F12" s="67">
        <f t="shared" ref="F12:F16" si="2">ROUNDUP(K12,1)</f>
        <v>0.2</v>
      </c>
      <c r="G12" s="306"/>
      <c r="H12" s="133" t="s">
        <v>314</v>
      </c>
      <c r="I12" s="165"/>
      <c r="J12" s="165">
        <v>0.1</v>
      </c>
      <c r="K12" s="165">
        <f>J12*Q12</f>
        <v>0.12</v>
      </c>
      <c r="L12" s="132"/>
      <c r="M12" s="21">
        <v>1</v>
      </c>
      <c r="N12" s="21">
        <v>1</v>
      </c>
      <c r="O12" s="21">
        <v>1</v>
      </c>
      <c r="P12" s="21">
        <v>160</v>
      </c>
      <c r="Q12" s="21">
        <v>1.2</v>
      </c>
    </row>
    <row r="13" spans="2:27" ht="81" customHeight="1">
      <c r="B13" s="297"/>
      <c r="C13" s="119" t="s">
        <v>201</v>
      </c>
      <c r="D13" s="136" t="s">
        <v>202</v>
      </c>
      <c r="E13" s="137" t="s">
        <v>285</v>
      </c>
      <c r="F13" s="99">
        <f t="shared" si="2"/>
        <v>0</v>
      </c>
      <c r="G13" s="306">
        <f>SUM(F13:F14)</f>
        <v>0.7</v>
      </c>
      <c r="H13" s="138" t="s">
        <v>281</v>
      </c>
      <c r="I13" s="157"/>
      <c r="J13" s="157"/>
      <c r="K13" s="157">
        <f t="shared" si="1"/>
        <v>0</v>
      </c>
      <c r="L13" s="150" t="s">
        <v>315</v>
      </c>
      <c r="Q13" s="21">
        <v>1.2</v>
      </c>
    </row>
    <row r="14" spans="2:27" ht="108">
      <c r="B14" s="297"/>
      <c r="C14" s="123" t="s">
        <v>306</v>
      </c>
      <c r="D14" s="104" t="s">
        <v>256</v>
      </c>
      <c r="E14" s="115" t="s">
        <v>256</v>
      </c>
      <c r="F14" s="67">
        <f t="shared" si="2"/>
        <v>0.7</v>
      </c>
      <c r="G14" s="306"/>
      <c r="H14" s="133" t="s">
        <v>415</v>
      </c>
      <c r="I14" s="165"/>
      <c r="J14" s="165">
        <v>0.55000000000000004</v>
      </c>
      <c r="K14" s="165">
        <f t="shared" si="1"/>
        <v>0.66</v>
      </c>
      <c r="L14" s="132" t="s">
        <v>414</v>
      </c>
      <c r="Q14" s="21">
        <v>1.2</v>
      </c>
      <c r="T14" s="24"/>
    </row>
    <row r="15" spans="2:27" ht="90">
      <c r="B15" s="297"/>
      <c r="C15" s="135" t="s">
        <v>305</v>
      </c>
      <c r="D15" s="50" t="s">
        <v>182</v>
      </c>
      <c r="E15" s="115" t="s">
        <v>256</v>
      </c>
      <c r="F15" s="67">
        <f t="shared" si="2"/>
        <v>1.4000000000000001</v>
      </c>
      <c r="G15" s="168">
        <f>SUM(F15:F15)</f>
        <v>1.4000000000000001</v>
      </c>
      <c r="H15" s="133" t="s">
        <v>409</v>
      </c>
      <c r="I15" s="165"/>
      <c r="J15" s="165">
        <v>1.1000000000000001</v>
      </c>
      <c r="K15" s="165">
        <f t="shared" si="1"/>
        <v>1.32</v>
      </c>
      <c r="L15" s="132" t="s">
        <v>410</v>
      </c>
      <c r="P15" s="21">
        <v>160</v>
      </c>
      <c r="Q15" s="21">
        <v>1.2</v>
      </c>
    </row>
    <row r="16" spans="2:27" ht="72">
      <c r="B16" s="297"/>
      <c r="C16" s="134" t="s">
        <v>183</v>
      </c>
      <c r="D16" s="50" t="s">
        <v>211</v>
      </c>
      <c r="E16" s="115" t="s">
        <v>285</v>
      </c>
      <c r="F16" s="67">
        <f t="shared" si="2"/>
        <v>0.2</v>
      </c>
      <c r="G16" s="168">
        <f>SUM(F16:F16)</f>
        <v>0.2</v>
      </c>
      <c r="H16" s="133" t="s">
        <v>363</v>
      </c>
      <c r="I16" s="165"/>
      <c r="J16" s="165">
        <v>0.1</v>
      </c>
      <c r="K16" s="165">
        <f t="shared" si="1"/>
        <v>0.12</v>
      </c>
      <c r="L16" s="132" t="s">
        <v>364</v>
      </c>
      <c r="P16" s="21">
        <v>160</v>
      </c>
      <c r="Q16" s="21">
        <v>1.2</v>
      </c>
    </row>
    <row r="17" spans="2:17" ht="36">
      <c r="B17" s="297"/>
      <c r="C17" s="71" t="s">
        <v>184</v>
      </c>
      <c r="D17" s="50" t="s">
        <v>184</v>
      </c>
      <c r="E17" s="115" t="s">
        <v>285</v>
      </c>
      <c r="F17" s="67">
        <f>ROUNDUP(K17,1)</f>
        <v>0.1</v>
      </c>
      <c r="G17" s="168">
        <f t="shared" ref="G17" si="3">SUM(F17:F17)</f>
        <v>0.1</v>
      </c>
      <c r="H17" s="132" t="s">
        <v>203</v>
      </c>
      <c r="I17" s="165"/>
      <c r="J17" s="165">
        <v>0.1</v>
      </c>
      <c r="K17" s="165">
        <f t="shared" si="1"/>
        <v>0.1</v>
      </c>
      <c r="L17" s="132" t="s">
        <v>316</v>
      </c>
      <c r="Q17" s="21">
        <v>1</v>
      </c>
    </row>
    <row r="18" spans="2:17" ht="36">
      <c r="B18" s="297"/>
      <c r="C18" s="71" t="s">
        <v>204</v>
      </c>
      <c r="D18" s="50" t="s">
        <v>205</v>
      </c>
      <c r="E18" s="115" t="s">
        <v>285</v>
      </c>
      <c r="F18" s="67">
        <f>ROUNDUP(K18,1)</f>
        <v>1</v>
      </c>
      <c r="G18" s="306">
        <f>SUM(F18:F19)</f>
        <v>1.5</v>
      </c>
      <c r="H18" s="133" t="s">
        <v>408</v>
      </c>
      <c r="I18" s="165"/>
      <c r="J18" s="165">
        <v>1</v>
      </c>
      <c r="K18" s="165">
        <f t="shared" si="1"/>
        <v>1</v>
      </c>
      <c r="L18" s="132" t="s">
        <v>331</v>
      </c>
      <c r="Q18" s="21">
        <v>1</v>
      </c>
    </row>
    <row r="19" spans="2:17" ht="60.5" customHeight="1">
      <c r="B19" s="298"/>
      <c r="C19" s="125" t="s">
        <v>210</v>
      </c>
      <c r="D19" s="50" t="s">
        <v>206</v>
      </c>
      <c r="E19" s="115" t="s">
        <v>285</v>
      </c>
      <c r="F19" s="67">
        <f>ROUNDUP(K19,1)</f>
        <v>0.5</v>
      </c>
      <c r="G19" s="306"/>
      <c r="H19" s="133" t="s">
        <v>332</v>
      </c>
      <c r="I19" s="165"/>
      <c r="J19" s="165">
        <v>0.5</v>
      </c>
      <c r="K19" s="165">
        <f t="shared" si="1"/>
        <v>0.5</v>
      </c>
      <c r="L19" s="132" t="s">
        <v>333</v>
      </c>
      <c r="Q19" s="21">
        <v>1</v>
      </c>
    </row>
    <row r="20" spans="2:17" ht="39.75" customHeight="1">
      <c r="B20" s="299" t="s">
        <v>173</v>
      </c>
      <c r="C20" s="71"/>
      <c r="D20" s="101" t="s">
        <v>294</v>
      </c>
      <c r="E20" s="115"/>
      <c r="F20" s="67">
        <f>ROUNDUP(SUM(G9:G19)*0.15,1)</f>
        <v>0.79999999999999993</v>
      </c>
      <c r="G20" s="306">
        <f>SUM(F20:F22)</f>
        <v>0.89999999999999991</v>
      </c>
      <c r="H20" s="143" t="s">
        <v>208</v>
      </c>
      <c r="I20" s="165"/>
      <c r="J20" s="165"/>
      <c r="K20" s="165"/>
      <c r="L20" s="132"/>
    </row>
    <row r="21" spans="2:17" ht="54">
      <c r="B21" s="299"/>
      <c r="C21" s="125" t="s">
        <v>307</v>
      </c>
      <c r="D21" s="50" t="s">
        <v>295</v>
      </c>
      <c r="E21" s="115" t="s">
        <v>302</v>
      </c>
      <c r="F21" s="67">
        <f>ROUNDUP(K21,1)</f>
        <v>0</v>
      </c>
      <c r="G21" s="306"/>
      <c r="H21" s="143" t="s">
        <v>365</v>
      </c>
      <c r="I21" s="165">
        <f>M21*N21*O21/P21</f>
        <v>0</v>
      </c>
      <c r="J21" s="165">
        <f>ROUNDUP(I21,1)</f>
        <v>0</v>
      </c>
      <c r="K21" s="165">
        <f t="shared" ref="K21:K22" si="4">J21*Q21</f>
        <v>0</v>
      </c>
      <c r="L21" s="132" t="s">
        <v>366</v>
      </c>
      <c r="M21" s="21">
        <v>0</v>
      </c>
      <c r="N21" s="21">
        <v>0</v>
      </c>
      <c r="O21" s="21">
        <v>0</v>
      </c>
      <c r="P21" s="21">
        <v>160</v>
      </c>
      <c r="Q21" s="21">
        <v>1</v>
      </c>
    </row>
    <row r="22" spans="2:17" ht="36">
      <c r="B22" s="299"/>
      <c r="C22" s="126" t="s">
        <v>307</v>
      </c>
      <c r="D22" s="50" t="s">
        <v>296</v>
      </c>
      <c r="E22" s="115" t="s">
        <v>302</v>
      </c>
      <c r="F22" s="67">
        <f>ROUNDUP(K22,1)</f>
        <v>0.1</v>
      </c>
      <c r="G22" s="306"/>
      <c r="H22" s="143" t="s">
        <v>310</v>
      </c>
      <c r="I22" s="165">
        <f>M22*N22*O22/P22</f>
        <v>7.4999999999999997E-2</v>
      </c>
      <c r="J22" s="165">
        <v>0.08</v>
      </c>
      <c r="K22" s="165">
        <f t="shared" si="4"/>
        <v>0.08</v>
      </c>
      <c r="L22" s="132" t="s">
        <v>311</v>
      </c>
      <c r="M22" s="21">
        <v>3</v>
      </c>
      <c r="N22" s="21">
        <v>1</v>
      </c>
      <c r="O22" s="21">
        <v>4</v>
      </c>
      <c r="P22" s="21">
        <v>160</v>
      </c>
      <c r="Q22" s="21">
        <v>1</v>
      </c>
    </row>
    <row r="23" spans="2:17">
      <c r="C23" s="301" t="s">
        <v>169</v>
      </c>
      <c r="D23" s="301"/>
      <c r="E23" s="301"/>
      <c r="F23" s="301"/>
      <c r="G23" s="168">
        <f>SUM(G9:G22)</f>
        <v>5.7000000000000011</v>
      </c>
      <c r="H23" s="144"/>
      <c r="I23" s="164"/>
      <c r="J23" s="164"/>
      <c r="K23" s="164"/>
      <c r="L23" s="167"/>
    </row>
    <row r="26" spans="2:17">
      <c r="D26" s="116" t="s">
        <v>301</v>
      </c>
      <c r="E26" s="117" t="s">
        <v>303</v>
      </c>
      <c r="F26" s="117" t="s">
        <v>352</v>
      </c>
      <c r="G26" s="169" t="s">
        <v>191</v>
      </c>
      <c r="H26" s="139" t="s">
        <v>308</v>
      </c>
    </row>
    <row r="27" spans="2:17">
      <c r="D27" s="21" t="s">
        <v>285</v>
      </c>
      <c r="E27" s="66">
        <f>SUMIF($E$9:E22, D27, $F$9:F22)</f>
        <v>2.4</v>
      </c>
      <c r="F27" s="66">
        <f>ROUNDUP(E27*0.15,1)</f>
        <v>0.4</v>
      </c>
      <c r="G27" s="158">
        <f>SUM(E27:F27)</f>
        <v>2.8</v>
      </c>
    </row>
    <row r="28" spans="2:17">
      <c r="D28" s="21" t="s">
        <v>243</v>
      </c>
      <c r="E28" s="66">
        <f>SUMIF($E$9:E23, D28, $F$9:F23)</f>
        <v>0</v>
      </c>
      <c r="F28" s="66">
        <f>ROUNDUP(E28*0.15,1)</f>
        <v>0</v>
      </c>
      <c r="G28" s="158">
        <f>SUM(E28:F28)</f>
        <v>0</v>
      </c>
    </row>
    <row r="29" spans="2:17">
      <c r="D29" s="21" t="s">
        <v>299</v>
      </c>
      <c r="E29" s="66">
        <f>SUMIF($E$9:E24, D29, $F$9:F24)</f>
        <v>2.4000000000000004</v>
      </c>
      <c r="F29" s="66">
        <f>ROUNDUP(E29*0.15,1)</f>
        <v>0.4</v>
      </c>
      <c r="G29" s="158">
        <f>SUM(E29:F29)</f>
        <v>2.8000000000000003</v>
      </c>
    </row>
    <row r="30" spans="2:17">
      <c r="D30" s="21" t="s">
        <v>244</v>
      </c>
      <c r="E30" s="66">
        <f>SUMIF($E$9:E25, D30, $F$9:F25)</f>
        <v>0</v>
      </c>
      <c r="F30" s="66">
        <f>ROUNDUP(E30*0.15,1)</f>
        <v>0</v>
      </c>
      <c r="G30" s="158">
        <f>SUM(E30:F30)</f>
        <v>0</v>
      </c>
    </row>
    <row r="31" spans="2:17">
      <c r="D31" s="21" t="s">
        <v>302</v>
      </c>
      <c r="F31" s="66">
        <f>SUMIF($E$9:F26, D31, $F$9:G26)+H31</f>
        <v>0.1</v>
      </c>
      <c r="G31" s="158">
        <f>SUM(E31:F31)</f>
        <v>0.1</v>
      </c>
      <c r="H31" s="145"/>
    </row>
    <row r="33" spans="2:28">
      <c r="F33" s="127" t="s">
        <v>300</v>
      </c>
      <c r="G33" s="170">
        <f>SUM(G27:G31)</f>
        <v>5.6999999999999993</v>
      </c>
    </row>
    <row r="36" spans="2:28">
      <c r="D36" s="21" t="s">
        <v>304</v>
      </c>
      <c r="E36" s="117" t="s">
        <v>303</v>
      </c>
      <c r="F36" s="117" t="s">
        <v>352</v>
      </c>
      <c r="G36" s="169" t="s">
        <v>191</v>
      </c>
      <c r="H36" s="139" t="s">
        <v>308</v>
      </c>
    </row>
    <row r="37" spans="2:28">
      <c r="D37" s="21" t="s">
        <v>290</v>
      </c>
      <c r="E37" s="66">
        <f>SUMIF($C$9:C32, D37, $F$9:F32)</f>
        <v>0.5</v>
      </c>
      <c r="F37" s="66">
        <f>ROUNDUP(E37*0.15,1)</f>
        <v>0.1</v>
      </c>
      <c r="G37" s="158">
        <f>SUM(E37:F37)</f>
        <v>0.6</v>
      </c>
    </row>
    <row r="38" spans="2:28" s="65" customFormat="1">
      <c r="B38" s="21"/>
      <c r="C38" s="21"/>
      <c r="D38" s="21" t="s">
        <v>181</v>
      </c>
      <c r="E38" s="66">
        <f>SUMIF($C$9:C23, D38, $F$9:F23)</f>
        <v>0.4</v>
      </c>
      <c r="F38" s="66">
        <f>ROUNDUP(SUM(E38:E40)*0.15,1)</f>
        <v>0.4</v>
      </c>
      <c r="G38" s="158">
        <f t="shared" ref="G38:G43" si="5">SUM(E38:F38)</f>
        <v>0.8</v>
      </c>
      <c r="H38" s="139"/>
      <c r="I38" s="158"/>
      <c r="J38" s="158"/>
      <c r="K38" s="158"/>
      <c r="L38" s="159"/>
      <c r="M38" s="21"/>
      <c r="N38" s="21"/>
      <c r="O38" s="21"/>
      <c r="P38" s="21"/>
      <c r="Q38" s="21"/>
      <c r="R38" s="21"/>
      <c r="S38" s="21"/>
      <c r="T38" s="21"/>
      <c r="U38" s="21"/>
      <c r="V38" s="21"/>
      <c r="W38" s="21"/>
      <c r="X38" s="21"/>
      <c r="Y38" s="21"/>
      <c r="Z38" s="21"/>
      <c r="AA38" s="21"/>
      <c r="AB38" s="21"/>
    </row>
    <row r="39" spans="2:28" s="65" customFormat="1">
      <c r="B39" s="21"/>
      <c r="C39" s="21"/>
      <c r="D39" s="21" t="s">
        <v>201</v>
      </c>
      <c r="E39" s="66">
        <f>SUMIF($C$9:C23, D39, $F$9:F23)</f>
        <v>0.7</v>
      </c>
      <c r="F39" s="66"/>
      <c r="G39" s="158">
        <f t="shared" si="5"/>
        <v>0.7</v>
      </c>
      <c r="H39" s="139"/>
      <c r="I39" s="158"/>
      <c r="J39" s="158"/>
      <c r="K39" s="158"/>
      <c r="L39" s="159"/>
      <c r="M39" s="21"/>
      <c r="N39" s="21"/>
      <c r="O39" s="21"/>
      <c r="P39" s="21"/>
      <c r="Q39" s="21"/>
      <c r="R39" s="21"/>
      <c r="S39" s="21"/>
      <c r="T39" s="21"/>
      <c r="U39" s="21"/>
      <c r="V39" s="21"/>
      <c r="W39" s="21"/>
      <c r="X39" s="21"/>
      <c r="Y39" s="21"/>
      <c r="Z39" s="21"/>
      <c r="AA39" s="21"/>
      <c r="AB39" s="21"/>
    </row>
    <row r="40" spans="2:28" s="65" customFormat="1">
      <c r="B40" s="21"/>
      <c r="C40" s="21"/>
      <c r="D40" s="21" t="s">
        <v>182</v>
      </c>
      <c r="E40" s="66">
        <f>SUMIF($C$9:C23, D40, $F$9:F23)</f>
        <v>1.4000000000000001</v>
      </c>
      <c r="F40" s="66"/>
      <c r="G40" s="158">
        <f t="shared" si="5"/>
        <v>1.4000000000000001</v>
      </c>
      <c r="H40" s="139"/>
      <c r="I40" s="158"/>
      <c r="J40" s="158"/>
      <c r="K40" s="158"/>
      <c r="L40" s="159"/>
      <c r="M40" s="21"/>
      <c r="N40" s="21"/>
      <c r="O40" s="21"/>
      <c r="P40" s="21"/>
      <c r="Q40" s="21"/>
      <c r="R40" s="21"/>
      <c r="S40" s="21"/>
      <c r="T40" s="21"/>
      <c r="U40" s="21"/>
      <c r="V40" s="21"/>
      <c r="W40" s="21"/>
      <c r="X40" s="21"/>
      <c r="Y40" s="21"/>
      <c r="Z40" s="21"/>
      <c r="AA40" s="21"/>
      <c r="AB40" s="21"/>
    </row>
    <row r="41" spans="2:28" s="65" customFormat="1">
      <c r="B41" s="21"/>
      <c r="C41" s="21"/>
      <c r="D41" s="21" t="s">
        <v>183</v>
      </c>
      <c r="E41" s="66">
        <f>SUMIF($C$9:C24, D41, $F$9:F24)</f>
        <v>0.2</v>
      </c>
      <c r="F41" s="66">
        <f>ROUNDUP(SUM(E41:E43)*0.15,1)</f>
        <v>0.30000000000000004</v>
      </c>
      <c r="G41" s="158">
        <f t="shared" si="5"/>
        <v>0.5</v>
      </c>
      <c r="H41" s="139"/>
      <c r="I41" s="158"/>
      <c r="J41" s="158"/>
      <c r="K41" s="158"/>
      <c r="L41" s="159"/>
      <c r="M41" s="21"/>
      <c r="N41" s="21"/>
      <c r="O41" s="21"/>
      <c r="P41" s="21"/>
      <c r="Q41" s="21"/>
      <c r="R41" s="21"/>
      <c r="S41" s="21"/>
      <c r="T41" s="21"/>
      <c r="U41" s="21"/>
      <c r="V41" s="21"/>
      <c r="W41" s="21"/>
      <c r="X41" s="21"/>
      <c r="Y41" s="21"/>
      <c r="Z41" s="21"/>
      <c r="AA41" s="21"/>
      <c r="AB41" s="21"/>
    </row>
    <row r="42" spans="2:28" s="65" customFormat="1">
      <c r="B42" s="21"/>
      <c r="C42" s="21"/>
      <c r="D42" s="21" t="s">
        <v>184</v>
      </c>
      <c r="E42" s="66">
        <f>SUMIF($C$9:C25, D42, $F$9:F25)</f>
        <v>0.1</v>
      </c>
      <c r="F42" s="66"/>
      <c r="G42" s="158">
        <f t="shared" si="5"/>
        <v>0.1</v>
      </c>
      <c r="H42" s="139"/>
      <c r="I42" s="158"/>
      <c r="J42" s="158"/>
      <c r="K42" s="158"/>
      <c r="L42" s="159"/>
      <c r="M42" s="21"/>
      <c r="N42" s="21"/>
      <c r="O42" s="21"/>
      <c r="P42" s="21"/>
      <c r="Q42" s="21"/>
      <c r="R42" s="21"/>
      <c r="S42" s="21"/>
      <c r="T42" s="21"/>
      <c r="U42" s="21"/>
      <c r="V42" s="21"/>
      <c r="W42" s="21"/>
      <c r="X42" s="21"/>
      <c r="Y42" s="21"/>
      <c r="Z42" s="21"/>
      <c r="AA42" s="21"/>
      <c r="AB42" s="21"/>
    </row>
    <row r="43" spans="2:28" s="65" customFormat="1">
      <c r="B43" s="21"/>
      <c r="C43" s="21"/>
      <c r="D43" s="21" t="s">
        <v>185</v>
      </c>
      <c r="E43" s="66">
        <f>SUMIF($C$9:C23, D43, $F$9:F23)</f>
        <v>1.5</v>
      </c>
      <c r="F43" s="66"/>
      <c r="G43" s="158">
        <f t="shared" si="5"/>
        <v>1.5</v>
      </c>
      <c r="H43" s="139"/>
      <c r="I43" s="158"/>
      <c r="J43" s="158"/>
      <c r="K43" s="158"/>
      <c r="L43" s="159"/>
      <c r="M43" s="21"/>
      <c r="N43" s="21"/>
      <c r="O43" s="21"/>
      <c r="P43" s="21"/>
      <c r="Q43" s="21"/>
      <c r="R43" s="21"/>
      <c r="S43" s="21"/>
      <c r="T43" s="21"/>
      <c r="U43" s="21"/>
      <c r="V43" s="21"/>
      <c r="W43" s="21"/>
      <c r="X43" s="21"/>
      <c r="Y43" s="21"/>
      <c r="Z43" s="21"/>
      <c r="AA43" s="21"/>
      <c r="AB43" s="21"/>
    </row>
    <row r="44" spans="2:28" s="65" customFormat="1">
      <c r="B44" s="21"/>
      <c r="C44" s="21"/>
      <c r="D44" s="21" t="s">
        <v>307</v>
      </c>
      <c r="E44" s="66"/>
      <c r="F44" s="66">
        <f>SUMIF($E$9:F39, D44, $F$9:G39)+H44</f>
        <v>0.1</v>
      </c>
      <c r="G44" s="158">
        <f>SUM(E44:F44)</f>
        <v>0.1</v>
      </c>
      <c r="H44" s="145"/>
      <c r="I44" s="158"/>
      <c r="J44" s="158"/>
      <c r="K44" s="158"/>
      <c r="L44" s="159"/>
      <c r="M44" s="21"/>
      <c r="N44" s="21"/>
      <c r="O44" s="21"/>
      <c r="P44" s="21"/>
      <c r="Q44" s="21"/>
      <c r="R44" s="21"/>
      <c r="S44" s="21"/>
      <c r="T44" s="21"/>
      <c r="U44" s="21"/>
      <c r="V44" s="21"/>
      <c r="W44" s="21"/>
      <c r="X44" s="21"/>
      <c r="Y44" s="21"/>
      <c r="Z44" s="21"/>
      <c r="AA44" s="21"/>
      <c r="AB44" s="21"/>
    </row>
    <row r="46" spans="2:28" s="65" customFormat="1">
      <c r="B46" s="21"/>
      <c r="C46" s="21"/>
      <c r="D46" s="21"/>
      <c r="E46" s="66"/>
      <c r="F46" s="127" t="s">
        <v>300</v>
      </c>
      <c r="G46" s="170">
        <f>SUM(G37:G44)</f>
        <v>5.6999999999999993</v>
      </c>
      <c r="H46" s="139"/>
      <c r="I46" s="158"/>
      <c r="J46" s="158"/>
      <c r="K46" s="158"/>
      <c r="L46" s="159"/>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B16:B19"/>
    <mergeCell ref="G18:G19"/>
    <mergeCell ref="B20:B22"/>
    <mergeCell ref="G20:G22"/>
    <mergeCell ref="C23:F23"/>
    <mergeCell ref="M7:P7"/>
    <mergeCell ref="T7:AA7"/>
    <mergeCell ref="B9:B10"/>
    <mergeCell ref="G9:G10"/>
    <mergeCell ref="B11:B15"/>
    <mergeCell ref="G11:G12"/>
    <mergeCell ref="G13:G14"/>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864CA5-6A36-4D32-A246-460A558B2DC7}">
  <ds:schemaRefs>
    <ds:schemaRef ds:uri="http://schemas.microsoft.com/office/2006/documentManagement/types"/>
    <ds:schemaRef ds:uri="http://schemas.microsoft.com/office/infopath/2007/PartnerControls"/>
    <ds:schemaRef ds:uri="http://www.w3.org/XML/1998/namespace"/>
    <ds:schemaRef ds:uri="http://purl.org/dc/dcmitype/"/>
    <ds:schemaRef ds:uri="http://schemas.microsoft.com/office/2006/metadata/properties"/>
    <ds:schemaRef ds:uri="http://purl.org/dc/terms/"/>
    <ds:schemaRef ds:uri="http://purl.org/dc/elements/1.1/"/>
    <ds:schemaRef ds:uri="2fd442da-66a9-4fa6-ba31-eb0d54ad1381"/>
    <ds:schemaRef ds:uri="http://schemas.openxmlformats.org/package/2006/metadata/core-properties"/>
  </ds:schemaRefs>
</ds:datastoreItem>
</file>

<file path=customXml/itemProps2.xml><?xml version="1.0" encoding="utf-8"?>
<ds:datastoreItem xmlns:ds="http://schemas.openxmlformats.org/officeDocument/2006/customXml" ds:itemID="{9BD6512D-A18B-4320-B63D-7ECD6E39B95B}">
  <ds:schemaRefs>
    <ds:schemaRef ds:uri="http://schemas.microsoft.com/sharepoint/v3/contenttype/forms"/>
  </ds:schemaRefs>
</ds:datastoreItem>
</file>

<file path=customXml/itemProps3.xml><?xml version="1.0" encoding="utf-8"?>
<ds:datastoreItem xmlns:ds="http://schemas.openxmlformats.org/officeDocument/2006/customXml" ds:itemID="{2D264227-CF44-45A8-8D64-CBD364841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依頼概要</vt:lpstr>
      <vt:lpstr>想定作業</vt:lpstr>
      <vt:lpstr>概要図(千葉)</vt:lpstr>
      <vt:lpstr>概要図(徳山)</vt:lpstr>
      <vt:lpstr>システム概要</vt:lpstr>
      <vt:lpstr>スケジュール案</vt:lpstr>
      <vt:lpstr>見積 (サマリ)</vt:lpstr>
      <vt:lpstr>見積（数量確定システム）_明細（社内用）</vt:lpstr>
      <vt:lpstr>見積（用役管理システム）_明細（社内用）</vt:lpstr>
      <vt:lpstr>見積（千葉化学品質管理システム）_明細（社内用）</vt:lpstr>
      <vt:lpstr>見積（包装管理）_明細（社内用）</vt:lpstr>
      <vt:lpstr>見積（工場DB）_明細（社内用）</vt:lpstr>
      <vt:lpstr>見積（ヤード操業システム）_明細（社内用）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石井徹</cp:lastModifiedBy>
  <cp:revision/>
  <dcterms:created xsi:type="dcterms:W3CDTF">2023-12-19T04:33:48Z</dcterms:created>
  <dcterms:modified xsi:type="dcterms:W3CDTF">2025-08-20T00:19:31Z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