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社内業務\見積・契約\出光興産株式会社\千葉化学品質管理システム・ＬＭＰＰ包装システム・工場DB\次期ヤード見積関連\見積り説明\@@@顧客説明_20250826\"/>
    </mc:Choice>
  </mc:AlternateContent>
  <xr:revisionPtr revIDLastSave="0" documentId="13_ncr:1_{C5351395-CC9E-491A-B736-83842FBFE70C}" xr6:coauthVersionLast="47" xr6:coauthVersionMax="47" xr10:uidLastSave="{00000000-0000-0000-0000-000000000000}"/>
  <bookViews>
    <workbookView xWindow="28680" yWindow="-120" windowWidth="29040" windowHeight="15840" tabRatio="790" firstSheet="3" activeTab="3" xr2:uid="{00000000-000D-0000-FFFF-FFFF00000000}"/>
  </bookViews>
  <sheets>
    <sheet name="依頼概要" sheetId="6" state="hidden" r:id="rId1"/>
    <sheet name="想定作業" sheetId="7" state="hidden" r:id="rId2"/>
    <sheet name="概要図(徳山)" sheetId="9" state="hidden" r:id="rId3"/>
    <sheet name="見積 (サマリ)" sheetId="32" r:id="rId4"/>
    <sheet name="スケジュール案" sheetId="3" r:id="rId5"/>
    <sheet name="見積（数量確定システム）_明細（社内用）" sheetId="41" r:id="rId6"/>
    <sheet name="見積（用役管理システム）_明細（社内用）" sheetId="43" r:id="rId7"/>
    <sheet name="見積（千葉化学品質管理システム）_明細（社内用）" sheetId="44" r:id="rId8"/>
    <sheet name="見積（包装管理）_明細（社内用）" sheetId="45" r:id="rId9"/>
    <sheet name="見積（工場DB）_明細（社内用）" sheetId="47" r:id="rId10"/>
    <sheet name="見積（ヤード操業システム）_明細（社内用）" sheetId="42" r:id="rId11"/>
  </sheets>
  <definedNames>
    <definedName name="_xlnm._FilterDatabase" localSheetId="10" hidden="1">'見積（ヤード操業システム）_明細（社内用）'!$B$8:$K$23</definedName>
    <definedName name="_xlnm._FilterDatabase" localSheetId="9" hidden="1">'見積（工場DB）_明細（社内用）'!$B$11:$K$34</definedName>
    <definedName name="_xlnm._FilterDatabase" localSheetId="5" hidden="1">'見積（数量確定システム）_明細（社内用）'!$B$11:$K$35</definedName>
    <definedName name="_xlnm._FilterDatabase" localSheetId="7" hidden="1">'見積（千葉化学品質管理システム）_明細（社内用）'!$B$11:$K$35</definedName>
    <definedName name="_xlnm._FilterDatabase" localSheetId="8" hidden="1">'見積（包装管理）_明細（社内用）'!$B$11:$K$35</definedName>
    <definedName name="_xlnm._FilterDatabase" localSheetId="6" hidden="1">'見積（用役管理システム）_明細（社内用）'!$B$11:$K$34</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0" i="3" l="1"/>
  <c r="T20" i="3"/>
  <c r="S20" i="3"/>
  <c r="R20" i="3"/>
  <c r="Q20" i="3"/>
  <c r="P20" i="3"/>
  <c r="O20" i="3"/>
  <c r="M25" i="32" l="1"/>
  <c r="M24" i="32"/>
  <c r="M23" i="32"/>
  <c r="M22" i="32"/>
  <c r="M21" i="32"/>
  <c r="K30" i="32"/>
  <c r="D30" i="32"/>
  <c r="M7" i="32"/>
  <c r="M50" i="32"/>
  <c r="M36" i="32"/>
  <c r="L50" i="32"/>
  <c r="L36" i="32"/>
  <c r="L22" i="32"/>
  <c r="M38" i="32"/>
  <c r="M37" i="32"/>
  <c r="M35" i="32"/>
  <c r="M49" i="32"/>
  <c r="M6" i="32"/>
  <c r="I19" i="44"/>
  <c r="I25" i="45"/>
  <c r="K25" i="45"/>
  <c r="F25" i="45" s="1"/>
  <c r="G25" i="45" s="1"/>
  <c r="I25" i="44"/>
  <c r="K25" i="44"/>
  <c r="F25" i="44" s="1"/>
  <c r="G25" i="44" s="1"/>
  <c r="K25" i="41"/>
  <c r="F25" i="41" s="1"/>
  <c r="G25" i="41" s="1"/>
  <c r="I25" i="41"/>
  <c r="I19" i="41"/>
  <c r="V20" i="3"/>
  <c r="W20" i="3"/>
  <c r="X20" i="3"/>
  <c r="I19" i="45"/>
  <c r="F52" i="47"/>
  <c r="K33" i="47"/>
  <c r="F33" i="47" s="1"/>
  <c r="I33" i="47"/>
  <c r="I32" i="47"/>
  <c r="K32" i="47" s="1"/>
  <c r="F32" i="47" s="1"/>
  <c r="K30" i="47"/>
  <c r="F30" i="47"/>
  <c r="K29" i="47"/>
  <c r="F29" i="47" s="1"/>
  <c r="K28" i="47"/>
  <c r="F28" i="47" s="1"/>
  <c r="K27" i="47"/>
  <c r="F27" i="47" s="1"/>
  <c r="G27" i="47" s="1"/>
  <c r="K26" i="47"/>
  <c r="F26" i="47"/>
  <c r="K25" i="47"/>
  <c r="F25" i="47" s="1"/>
  <c r="G25" i="47" s="1"/>
  <c r="K24" i="47"/>
  <c r="F24" i="47" s="1"/>
  <c r="K23" i="47"/>
  <c r="K22" i="47"/>
  <c r="F22" i="47"/>
  <c r="K21" i="47"/>
  <c r="F21" i="47"/>
  <c r="K20" i="47"/>
  <c r="F20" i="47" s="1"/>
  <c r="K19" i="47"/>
  <c r="F19" i="47"/>
  <c r="K18" i="47"/>
  <c r="F18" i="47" s="1"/>
  <c r="K17" i="47"/>
  <c r="F17" i="47" s="1"/>
  <c r="K16" i="47"/>
  <c r="F16" i="47" s="1"/>
  <c r="K15" i="47"/>
  <c r="F15" i="47" s="1"/>
  <c r="E41" i="47" s="1"/>
  <c r="K14" i="47"/>
  <c r="F14" i="47" s="1"/>
  <c r="E40" i="47" s="1"/>
  <c r="K13" i="47"/>
  <c r="F13" i="47"/>
  <c r="K12" i="47"/>
  <c r="F12" i="47" s="1"/>
  <c r="K24" i="45"/>
  <c r="F24" i="45" s="1"/>
  <c r="I24" i="45"/>
  <c r="K34" i="45"/>
  <c r="I34" i="45"/>
  <c r="F34" i="45"/>
  <c r="I33" i="45"/>
  <c r="J33" i="45" s="1"/>
  <c r="K33" i="45" s="1"/>
  <c r="F33" i="45" s="1"/>
  <c r="K31" i="45"/>
  <c r="F31" i="45"/>
  <c r="K30" i="45"/>
  <c r="F30" i="45" s="1"/>
  <c r="K29" i="45"/>
  <c r="F29" i="45" s="1"/>
  <c r="K28" i="45"/>
  <c r="F28" i="45"/>
  <c r="G28" i="45" s="1"/>
  <c r="K27" i="45"/>
  <c r="F27" i="45" s="1"/>
  <c r="E53" i="45" s="1"/>
  <c r="K26" i="45"/>
  <c r="F26" i="45"/>
  <c r="G26" i="45" s="1"/>
  <c r="K23" i="45"/>
  <c r="K22" i="45"/>
  <c r="F22" i="45" s="1"/>
  <c r="K21" i="45"/>
  <c r="F21" i="45"/>
  <c r="K20" i="45"/>
  <c r="F20" i="45" s="1"/>
  <c r="K19" i="45"/>
  <c r="F19" i="45" s="1"/>
  <c r="K18" i="45"/>
  <c r="F18" i="45"/>
  <c r="K17" i="45"/>
  <c r="F17" i="45" s="1"/>
  <c r="K16" i="45"/>
  <c r="F16" i="45" s="1"/>
  <c r="E39" i="45" s="1"/>
  <c r="K15" i="45"/>
  <c r="F15" i="45"/>
  <c r="K14" i="45"/>
  <c r="F14" i="45" s="1"/>
  <c r="K13" i="45"/>
  <c r="F13" i="45"/>
  <c r="K12" i="45"/>
  <c r="F12" i="45" s="1"/>
  <c r="I12" i="45"/>
  <c r="K29" i="44"/>
  <c r="I24" i="44"/>
  <c r="M60" i="32" l="1"/>
  <c r="M59" i="32"/>
  <c r="E42" i="45"/>
  <c r="F42" i="45" s="1"/>
  <c r="G42" i="45" s="1"/>
  <c r="G28" i="47"/>
  <c r="E53" i="47"/>
  <c r="G53" i="47" s="1"/>
  <c r="E52" i="47"/>
  <c r="E38" i="47"/>
  <c r="F38" i="47" s="1"/>
  <c r="G38" i="47" s="1"/>
  <c r="F41" i="47"/>
  <c r="G41" i="47" s="1"/>
  <c r="G24" i="47"/>
  <c r="E51" i="47"/>
  <c r="G51" i="47" s="1"/>
  <c r="G29" i="47"/>
  <c r="E54" i="47"/>
  <c r="G54" i="47" s="1"/>
  <c r="G20" i="47"/>
  <c r="E50" i="47"/>
  <c r="G50" i="47" s="1"/>
  <c r="E49" i="47"/>
  <c r="G17" i="47"/>
  <c r="G12" i="47"/>
  <c r="E39" i="47"/>
  <c r="E48" i="47"/>
  <c r="F40" i="47"/>
  <c r="G40" i="47" s="1"/>
  <c r="G26" i="47"/>
  <c r="E54" i="45"/>
  <c r="G54" i="45" s="1"/>
  <c r="G29" i="45"/>
  <c r="G24" i="45"/>
  <c r="E52" i="45"/>
  <c r="G52" i="45" s="1"/>
  <c r="E40" i="45"/>
  <c r="G30" i="45"/>
  <c r="E55" i="45"/>
  <c r="G55" i="45" s="1"/>
  <c r="F39" i="45"/>
  <c r="G39" i="45" s="1"/>
  <c r="G20" i="45"/>
  <c r="E51" i="45"/>
  <c r="G51" i="45" s="1"/>
  <c r="E50" i="45"/>
  <c r="G17" i="45"/>
  <c r="E41" i="45"/>
  <c r="G12" i="45"/>
  <c r="E49" i="45"/>
  <c r="G27" i="45"/>
  <c r="F39" i="47" l="1"/>
  <c r="G39" i="47" s="1"/>
  <c r="F31" i="47"/>
  <c r="F48" i="47"/>
  <c r="G48" i="47" s="1"/>
  <c r="F49" i="47"/>
  <c r="G49" i="47" s="1"/>
  <c r="G52" i="47"/>
  <c r="F40" i="45"/>
  <c r="G40" i="45" s="1"/>
  <c r="F49" i="45"/>
  <c r="G49" i="45" s="1"/>
  <c r="F32" i="45"/>
  <c r="F41" i="45"/>
  <c r="G41" i="45" s="1"/>
  <c r="F53" i="45"/>
  <c r="G53" i="45" s="1"/>
  <c r="F50" i="45"/>
  <c r="G50" i="45" s="1"/>
  <c r="G31" i="47" l="1"/>
  <c r="G34" i="47" s="1"/>
  <c r="F42" i="47"/>
  <c r="G42" i="47" s="1"/>
  <c r="G44" i="47" s="1"/>
  <c r="G32" i="45"/>
  <c r="G35" i="45" s="1"/>
  <c r="F43" i="45"/>
  <c r="G43" i="45" s="1"/>
  <c r="G45" i="45" s="1"/>
  <c r="F55" i="47" l="1"/>
  <c r="G55" i="47" s="1"/>
  <c r="G57" i="47" s="1"/>
  <c r="F56" i="45"/>
  <c r="G56" i="45" s="1"/>
  <c r="G58" i="45" s="1"/>
  <c r="K15" i="44" l="1"/>
  <c r="K34" i="44" l="1"/>
  <c r="I34" i="44"/>
  <c r="F34" i="44"/>
  <c r="I33" i="44"/>
  <c r="J33" i="44" s="1"/>
  <c r="K33" i="44" s="1"/>
  <c r="F33" i="44" s="1"/>
  <c r="K31" i="44"/>
  <c r="F31" i="44" s="1"/>
  <c r="K30" i="44"/>
  <c r="F30" i="44" s="1"/>
  <c r="F29" i="44"/>
  <c r="K28" i="44"/>
  <c r="F28" i="44" s="1"/>
  <c r="G28" i="44" s="1"/>
  <c r="K27" i="44"/>
  <c r="F27" i="44" s="1"/>
  <c r="K26" i="44"/>
  <c r="F26" i="44" s="1"/>
  <c r="G26" i="44" s="1"/>
  <c r="K24" i="44"/>
  <c r="F24" i="44" s="1"/>
  <c r="K23" i="44"/>
  <c r="K22" i="44"/>
  <c r="F22" i="44"/>
  <c r="K21" i="44"/>
  <c r="F21" i="44"/>
  <c r="K20" i="44"/>
  <c r="F20" i="44" s="1"/>
  <c r="K19" i="44"/>
  <c r="F19" i="44" s="1"/>
  <c r="K18" i="44"/>
  <c r="F18" i="44"/>
  <c r="K17" i="44"/>
  <c r="F17" i="44" s="1"/>
  <c r="K16" i="44"/>
  <c r="F16" i="44" s="1"/>
  <c r="F15" i="44"/>
  <c r="K14" i="44"/>
  <c r="F14" i="44" s="1"/>
  <c r="E41" i="44" s="1"/>
  <c r="K13" i="44"/>
  <c r="F13" i="44"/>
  <c r="K12" i="44"/>
  <c r="F12" i="44" s="1"/>
  <c r="I12" i="44"/>
  <c r="G29" i="44" l="1"/>
  <c r="E54" i="44"/>
  <c r="G54" i="44" s="1"/>
  <c r="E53" i="44"/>
  <c r="E42" i="44"/>
  <c r="F42" i="44" s="1"/>
  <c r="G42" i="44" s="1"/>
  <c r="E39" i="44"/>
  <c r="F39" i="44" s="1"/>
  <c r="G39" i="44" s="1"/>
  <c r="G24" i="44"/>
  <c r="E52" i="44"/>
  <c r="G52" i="44" s="1"/>
  <c r="G30" i="44"/>
  <c r="E55" i="44"/>
  <c r="G55" i="44" s="1"/>
  <c r="G20" i="44"/>
  <c r="E51" i="44"/>
  <c r="G51" i="44" s="1"/>
  <c r="E40" i="44"/>
  <c r="E49" i="44"/>
  <c r="G12" i="44"/>
  <c r="E50" i="44"/>
  <c r="G17" i="44"/>
  <c r="F41" i="44"/>
  <c r="G41" i="44" s="1"/>
  <c r="G27" i="44"/>
  <c r="F53" i="44" l="1"/>
  <c r="G53" i="44" s="1"/>
  <c r="F49" i="44"/>
  <c r="G49" i="44" s="1"/>
  <c r="F40" i="44"/>
  <c r="G40" i="44" s="1"/>
  <c r="F32" i="44"/>
  <c r="F50" i="44"/>
  <c r="G50" i="44" s="1"/>
  <c r="G32" i="44" l="1"/>
  <c r="G35" i="44" s="1"/>
  <c r="F43" i="44"/>
  <c r="G43" i="44" s="1"/>
  <c r="G45" i="44" s="1"/>
  <c r="F56" i="44" l="1"/>
  <c r="G56" i="44" s="1"/>
  <c r="G58" i="44" s="1"/>
  <c r="K33" i="43"/>
  <c r="F33" i="43" s="1"/>
  <c r="I33" i="43"/>
  <c r="I32" i="43"/>
  <c r="J32" i="43" s="1"/>
  <c r="K32" i="43" s="1"/>
  <c r="F32" i="43" s="1"/>
  <c r="K30" i="43"/>
  <c r="F30" i="43"/>
  <c r="K29" i="43"/>
  <c r="F29" i="43"/>
  <c r="G29" i="43" s="1"/>
  <c r="K28" i="43"/>
  <c r="F28" i="43" s="1"/>
  <c r="K27" i="43"/>
  <c r="F27" i="43" s="1"/>
  <c r="G27" i="43" s="1"/>
  <c r="K26" i="43"/>
  <c r="F26" i="43" s="1"/>
  <c r="K25" i="43"/>
  <c r="F25" i="43" s="1"/>
  <c r="G25" i="43" s="1"/>
  <c r="K24" i="43"/>
  <c r="F24" i="43" s="1"/>
  <c r="G24" i="43" s="1"/>
  <c r="I24" i="43"/>
  <c r="K23" i="43"/>
  <c r="K22" i="43"/>
  <c r="F22" i="43" s="1"/>
  <c r="K21" i="43"/>
  <c r="F21" i="43" s="1"/>
  <c r="K20" i="43"/>
  <c r="F20" i="43" s="1"/>
  <c r="K19" i="43"/>
  <c r="I19" i="43"/>
  <c r="F19" i="43"/>
  <c r="K18" i="43"/>
  <c r="F18" i="43" s="1"/>
  <c r="K17" i="43"/>
  <c r="F17" i="43" s="1"/>
  <c r="K16" i="43"/>
  <c r="F16" i="43" s="1"/>
  <c r="K15" i="43"/>
  <c r="F15" i="43" s="1"/>
  <c r="K14" i="43"/>
  <c r="F14" i="43" s="1"/>
  <c r="E40" i="43" s="1"/>
  <c r="K13" i="43"/>
  <c r="F13" i="43" s="1"/>
  <c r="K12" i="43"/>
  <c r="F12" i="43" s="1"/>
  <c r="I12" i="43"/>
  <c r="O11" i="32"/>
  <c r="K22" i="42"/>
  <c r="F22" i="42" s="1"/>
  <c r="I22" i="42"/>
  <c r="I21" i="42"/>
  <c r="J21" i="42" s="1"/>
  <c r="K21" i="42" s="1"/>
  <c r="F21" i="42" s="1"/>
  <c r="K16" i="42"/>
  <c r="F16" i="42" s="1"/>
  <c r="G16" i="42" s="1"/>
  <c r="K19" i="42"/>
  <c r="F19" i="42" s="1"/>
  <c r="K18" i="42"/>
  <c r="F18" i="42" s="1"/>
  <c r="K17" i="42"/>
  <c r="F17" i="42" s="1"/>
  <c r="K15" i="42"/>
  <c r="F15" i="42" s="1"/>
  <c r="G15" i="42" s="1"/>
  <c r="K14" i="42"/>
  <c r="F14" i="42" s="1"/>
  <c r="K13" i="42"/>
  <c r="F13" i="42" s="1"/>
  <c r="K12" i="42"/>
  <c r="F12" i="42" s="1"/>
  <c r="K11" i="42"/>
  <c r="F11" i="42" s="1"/>
  <c r="K10" i="42"/>
  <c r="F10" i="42" s="1"/>
  <c r="K9" i="42"/>
  <c r="F9" i="42" s="1"/>
  <c r="G9" i="42" s="1"/>
  <c r="L11" i="32"/>
  <c r="P11" i="32" s="1"/>
  <c r="M11" i="32"/>
  <c r="Q11" i="32" s="1"/>
  <c r="L6" i="32"/>
  <c r="E53" i="43" l="1"/>
  <c r="G53" i="43" s="1"/>
  <c r="G28" i="43"/>
  <c r="G20" i="43"/>
  <c r="E38" i="43"/>
  <c r="F38" i="43" s="1"/>
  <c r="G38" i="43" s="1"/>
  <c r="E49" i="43"/>
  <c r="G17" i="43"/>
  <c r="E52" i="43"/>
  <c r="E41" i="43"/>
  <c r="G26" i="43"/>
  <c r="E48" i="43"/>
  <c r="G12" i="43"/>
  <c r="E39" i="43"/>
  <c r="F40" i="43"/>
  <c r="G40" i="43" s="1"/>
  <c r="E50" i="43"/>
  <c r="G50" i="43" s="1"/>
  <c r="E54" i="43"/>
  <c r="G54" i="43" s="1"/>
  <c r="E51" i="43"/>
  <c r="G51" i="43" s="1"/>
  <c r="E30" i="42"/>
  <c r="F30" i="42" s="1"/>
  <c r="G30" i="42" s="1"/>
  <c r="G17" i="42"/>
  <c r="E42" i="42"/>
  <c r="G42" i="42" s="1"/>
  <c r="E38" i="42"/>
  <c r="E27" i="42"/>
  <c r="F27" i="42" s="1"/>
  <c r="G27" i="42" s="1"/>
  <c r="G18" i="42"/>
  <c r="E43" i="42"/>
  <c r="G43" i="42" s="1"/>
  <c r="E28" i="42"/>
  <c r="E40" i="42"/>
  <c r="G40" i="42" s="1"/>
  <c r="G13" i="42"/>
  <c r="E39" i="42"/>
  <c r="G39" i="42" s="1"/>
  <c r="E29" i="42"/>
  <c r="E37" i="42"/>
  <c r="E41" i="42"/>
  <c r="G11" i="42"/>
  <c r="K27" i="41"/>
  <c r="F27" i="41" s="1"/>
  <c r="K26" i="41"/>
  <c r="F26" i="41" s="1"/>
  <c r="G26" i="41" s="1"/>
  <c r="K16" i="41"/>
  <c r="F16" i="41" s="1"/>
  <c r="K19" i="41"/>
  <c r="F19" i="41" s="1"/>
  <c r="K18" i="41"/>
  <c r="F18" i="41" s="1"/>
  <c r="I18" i="41"/>
  <c r="K21" i="41"/>
  <c r="F21" i="41" s="1"/>
  <c r="K28" i="41"/>
  <c r="F28" i="41" s="1"/>
  <c r="G28" i="41" s="1"/>
  <c r="I24" i="41"/>
  <c r="K13" i="41"/>
  <c r="F13" i="41" s="1"/>
  <c r="I12" i="41"/>
  <c r="K22" i="41"/>
  <c r="F22" i="41" s="1"/>
  <c r="K23" i="41"/>
  <c r="K15" i="41"/>
  <c r="F15" i="41" s="1"/>
  <c r="E42" i="41" s="1"/>
  <c r="K14" i="41"/>
  <c r="F14" i="41" s="1"/>
  <c r="K34" i="41"/>
  <c r="F34" i="41" s="1"/>
  <c r="I34" i="41"/>
  <c r="I33" i="41"/>
  <c r="K31" i="41"/>
  <c r="F31" i="41" s="1"/>
  <c r="K30" i="41"/>
  <c r="F30" i="41" s="1"/>
  <c r="K29" i="41"/>
  <c r="F29" i="41" s="1"/>
  <c r="K24" i="41"/>
  <c r="F24" i="41" s="1"/>
  <c r="K20" i="41"/>
  <c r="F20" i="41" s="1"/>
  <c r="K17" i="41"/>
  <c r="F17" i="41" s="1"/>
  <c r="K12" i="41"/>
  <c r="F12" i="41" s="1"/>
  <c r="F49" i="43" l="1"/>
  <c r="G49" i="43" s="1"/>
  <c r="G27" i="41"/>
  <c r="E53" i="41"/>
  <c r="F42" i="41"/>
  <c r="G42" i="41" s="1"/>
  <c r="J33" i="41"/>
  <c r="K33" i="41" s="1"/>
  <c r="F33" i="41" s="1"/>
  <c r="E52" i="41"/>
  <c r="G52" i="41" s="1"/>
  <c r="G29" i="41"/>
  <c r="E54" i="41"/>
  <c r="G54" i="41" s="1"/>
  <c r="E55" i="41"/>
  <c r="G55" i="41" s="1"/>
  <c r="E51" i="41"/>
  <c r="G51" i="41" s="1"/>
  <c r="E40" i="41"/>
  <c r="F40" i="41" s="1"/>
  <c r="G40" i="41" s="1"/>
  <c r="E39" i="41"/>
  <c r="F39" i="41" s="1"/>
  <c r="G39" i="41" s="1"/>
  <c r="E50" i="41"/>
  <c r="G17" i="41"/>
  <c r="E41" i="41"/>
  <c r="E49" i="41"/>
  <c r="F41" i="43"/>
  <c r="G41" i="43" s="1"/>
  <c r="F31" i="43"/>
  <c r="F42" i="43" s="1"/>
  <c r="F52" i="43"/>
  <c r="G52" i="43" s="1"/>
  <c r="F39" i="43"/>
  <c r="G39" i="43" s="1"/>
  <c r="F48" i="43"/>
  <c r="G48" i="43" s="1"/>
  <c r="F20" i="42"/>
  <c r="F31" i="42" s="1"/>
  <c r="F44" i="42" s="1"/>
  <c r="F28" i="42"/>
  <c r="G28" i="42" s="1"/>
  <c r="F29" i="42"/>
  <c r="G29" i="42" s="1"/>
  <c r="F41" i="42"/>
  <c r="G41" i="42" s="1"/>
  <c r="F37" i="42"/>
  <c r="G37" i="42" s="1"/>
  <c r="F38" i="42"/>
  <c r="G38" i="42" s="1"/>
  <c r="G24" i="41"/>
  <c r="G30" i="41"/>
  <c r="G20" i="41"/>
  <c r="F50" i="41" l="1"/>
  <c r="G50" i="41" s="1"/>
  <c r="F53" i="41"/>
  <c r="G53" i="41" s="1"/>
  <c r="F49" i="41"/>
  <c r="G49" i="41" s="1"/>
  <c r="F41" i="41"/>
  <c r="G41" i="41" s="1"/>
  <c r="G31" i="43"/>
  <c r="G34" i="43" s="1"/>
  <c r="G20" i="42"/>
  <c r="G23" i="42" s="1"/>
  <c r="G31" i="42"/>
  <c r="G33" i="42" s="1"/>
  <c r="G12" i="41"/>
  <c r="F32" i="41" s="1"/>
  <c r="F43" i="41" s="1"/>
  <c r="G43" i="41" s="1"/>
  <c r="F56" i="41" l="1"/>
  <c r="G56" i="41" s="1"/>
  <c r="G58" i="41" s="1"/>
  <c r="G42" i="43"/>
  <c r="G44" i="43" s="1"/>
  <c r="F55" i="43"/>
  <c r="G55" i="43" s="1"/>
  <c r="G57" i="43" s="1"/>
  <c r="G44" i="42"/>
  <c r="G46" i="42" s="1"/>
  <c r="G32" i="41"/>
  <c r="G35" i="41" s="1"/>
  <c r="L37" i="32"/>
  <c r="O27" i="32"/>
  <c r="N27" i="32"/>
  <c r="K27" i="32"/>
  <c r="K29" i="32" s="1"/>
  <c r="J27" i="32"/>
  <c r="J29" i="32" s="1"/>
  <c r="I27" i="32"/>
  <c r="I29" i="32" s="1"/>
  <c r="H27" i="32"/>
  <c r="H29" i="32" s="1"/>
  <c r="G27" i="32"/>
  <c r="G29" i="32" s="1"/>
  <c r="F27" i="32"/>
  <c r="F29" i="32" s="1"/>
  <c r="E27" i="32"/>
  <c r="E29" i="32" s="1"/>
  <c r="D27" i="32"/>
  <c r="D29" i="32" s="1"/>
  <c r="M26" i="32"/>
  <c r="L26" i="32"/>
  <c r="L25" i="32"/>
  <c r="L24" i="32"/>
  <c r="L23" i="32"/>
  <c r="L21" i="32"/>
  <c r="O55" i="32"/>
  <c r="N55" i="32"/>
  <c r="J55" i="32"/>
  <c r="J57" i="32" s="1"/>
  <c r="I55" i="32"/>
  <c r="I57" i="32" s="1"/>
  <c r="H55" i="32"/>
  <c r="H57" i="32" s="1"/>
  <c r="G55" i="32"/>
  <c r="G57" i="32" s="1"/>
  <c r="F55" i="32"/>
  <c r="F57" i="32" s="1"/>
  <c r="E55" i="32"/>
  <c r="E57" i="32" s="1"/>
  <c r="D55" i="32"/>
  <c r="M54" i="32"/>
  <c r="Q54" i="32" s="1"/>
  <c r="L54" i="32"/>
  <c r="P54" i="32" s="1"/>
  <c r="M53" i="32"/>
  <c r="L53" i="32"/>
  <c r="M52" i="32"/>
  <c r="L52" i="32"/>
  <c r="L51" i="32"/>
  <c r="O41" i="32"/>
  <c r="N41" i="32"/>
  <c r="J41" i="32"/>
  <c r="J43" i="32" s="1"/>
  <c r="I41" i="32"/>
  <c r="I43" i="32" s="1"/>
  <c r="H41" i="32"/>
  <c r="H43" i="32" s="1"/>
  <c r="G41" i="32"/>
  <c r="G43" i="32" s="1"/>
  <c r="F41" i="32"/>
  <c r="F43" i="32" s="1"/>
  <c r="E41" i="32"/>
  <c r="E43" i="32" s="1"/>
  <c r="D41" i="32"/>
  <c r="D43" i="32" s="1"/>
  <c r="M40" i="32"/>
  <c r="Q40" i="32" s="1"/>
  <c r="L40" i="32"/>
  <c r="P40" i="32" s="1"/>
  <c r="M39" i="32"/>
  <c r="L35" i="32"/>
  <c r="O12" i="32"/>
  <c r="N12" i="32"/>
  <c r="K12" i="32"/>
  <c r="K14" i="32" s="1"/>
  <c r="J12" i="32"/>
  <c r="J14" i="32" s="1"/>
  <c r="I12" i="32"/>
  <c r="I14" i="32" s="1"/>
  <c r="H12" i="32"/>
  <c r="H14" i="32" s="1"/>
  <c r="G12" i="32"/>
  <c r="G14" i="32" s="1"/>
  <c r="F12" i="32"/>
  <c r="F14" i="32" s="1"/>
  <c r="E12" i="32"/>
  <c r="E14" i="32" s="1"/>
  <c r="D12" i="32"/>
  <c r="M10" i="32"/>
  <c r="L10" i="32"/>
  <c r="M9" i="32"/>
  <c r="L9" i="32"/>
  <c r="M8" i="32"/>
  <c r="L8" i="32"/>
  <c r="L7" i="32"/>
  <c r="Q26" i="32" l="1"/>
  <c r="M64" i="32"/>
  <c r="P26" i="32"/>
  <c r="L64" i="32"/>
  <c r="M62" i="32"/>
  <c r="M63" i="32"/>
  <c r="L61" i="32"/>
  <c r="K55" i="32"/>
  <c r="K57" i="32" s="1"/>
  <c r="M27" i="32"/>
  <c r="P21" i="32"/>
  <c r="P27" i="32" s="1"/>
  <c r="L27" i="32"/>
  <c r="Q21" i="32"/>
  <c r="Q27" i="32" s="1"/>
  <c r="L49" i="32"/>
  <c r="L59" i="32" s="1"/>
  <c r="L38" i="32"/>
  <c r="L62" i="32" s="1"/>
  <c r="M51" i="32"/>
  <c r="P6" i="32"/>
  <c r="P12" i="32" s="1"/>
  <c r="Q6" i="32"/>
  <c r="Q12" i="32" s="1"/>
  <c r="L12" i="32"/>
  <c r="M12" i="32"/>
  <c r="K41" i="32"/>
  <c r="K43" i="32" s="1"/>
  <c r="L60" i="32"/>
  <c r="D14" i="32"/>
  <c r="L39" i="32"/>
  <c r="L63" i="32" s="1"/>
  <c r="D57" i="32"/>
  <c r="L65" i="32" l="1"/>
  <c r="L55" i="32"/>
  <c r="M61" i="32"/>
  <c r="M41" i="32"/>
  <c r="P49" i="32"/>
  <c r="P55" i="32" s="1"/>
  <c r="Q35" i="32"/>
  <c r="Q41" i="32" s="1"/>
  <c r="M55" i="32"/>
  <c r="Q49" i="32"/>
  <c r="Q55" i="32" s="1"/>
  <c r="P35" i="32"/>
  <c r="P41" i="32" s="1"/>
  <c r="L41" i="32"/>
  <c r="M65" i="32" l="1"/>
  <c r="N20" i="3"/>
  <c r="M20" i="3"/>
  <c r="L20" i="3"/>
  <c r="K20" i="3"/>
  <c r="J20" i="3"/>
  <c r="I20" i="3"/>
  <c r="H20" i="3"/>
  <c r="G20" i="3"/>
  <c r="F20" i="3"/>
  <c r="E20" i="3"/>
  <c r="D20" i="3"/>
  <c r="C20" i="3"/>
  <c r="G45" i="41"/>
</calcChain>
</file>

<file path=xl/sharedStrings.xml><?xml version="1.0" encoding="utf-8"?>
<sst xmlns="http://schemas.openxmlformats.org/spreadsheetml/2006/main" count="1211" uniqueCount="310">
  <si>
    <t>1.    経緯</t>
  </si>
  <si>
    <t>館林DCセンターの廃止に伴い、現在のサーバ郡を移転する必要がある。</t>
    <phoneticPr fontId="1"/>
  </si>
  <si>
    <t>期日までに以下のいずれかの対応をとる必要がある。</t>
  </si>
  <si>
    <t>（２）Azureに構築される縮小版の共通基盤に移行</t>
    <phoneticPr fontId="1"/>
  </si>
  <si>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</si>
  <si>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1"/>
  </si>
  <si>
    <t>2.    依頼事項</t>
  </si>
  <si>
    <t>各システム毎に概算見積を行ってほしい。</t>
  </si>
  <si>
    <t>（２）Azureに構築される縮小版の共通基盤に移行</t>
  </si>
  <si>
    <t>対象：現行共通基盤を利用しているシステム</t>
  </si>
  <si>
    <t>出光側で構築した縮小版共通基盤へアプリ、帳票、バッチを移行</t>
  </si>
  <si>
    <t>縮小版共通基盤の構成は現行共通基盤を踏襲した形となるが、OS,MWのバージョンは変更となる見込み</t>
  </si>
  <si>
    <t>3.    希望期日</t>
  </si>
  <si>
    <t>2024/12中に概算見積提示</t>
    <phoneticPr fontId="1"/>
  </si>
  <si>
    <t>前提</t>
  </si>
  <si>
    <t>業務・機能変更は行わない。</t>
  </si>
  <si>
    <t>サーバ構成は現行踏襲とする。</t>
  </si>
  <si>
    <t>DBは現行踏襲（Oracle、SQLSever継続）</t>
  </si>
  <si>
    <t>JavaフレームワークはStruts継続</t>
    <phoneticPr fontId="1"/>
  </si>
  <si>
    <t>テストは新規構築した本番環境（次期本番機）にて行う。</t>
  </si>
  <si>
    <t>※検証、予備環境は最低限の動作確認（アプリ起動、ログイン確認程度）を想定</t>
  </si>
  <si>
    <t>想定作業</t>
  </si>
  <si>
    <t>全パターン共通</t>
    <rPh sb="0" eb="1">
      <t>ゼン</t>
    </rPh>
    <rPh sb="5" eb="7">
      <t>キョウツウ</t>
    </rPh>
    <phoneticPr fontId="1"/>
  </si>
  <si>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1"/>
  </si>
  <si>
    <t>全パターン共通の作業のみ</t>
    <rPh sb="8" eb="10">
      <t>サギョウ</t>
    </rPh>
    <phoneticPr fontId="1"/>
  </si>
  <si>
    <t>ファイル連携</t>
    <rPh sb="4" eb="6">
      <t>レンケイ</t>
    </rPh>
    <phoneticPr fontId="3"/>
  </si>
  <si>
    <t>工場系保守対象</t>
    <rPh sb="0" eb="2">
      <t>コウジョウ</t>
    </rPh>
    <rPh sb="2" eb="3">
      <t>ケイ</t>
    </rPh>
    <rPh sb="3" eb="5">
      <t>ホシュ</t>
    </rPh>
    <rPh sb="5" eb="7">
      <t>タイショウ</t>
    </rPh>
    <phoneticPr fontId="3"/>
  </si>
  <si>
    <t>館林管理</t>
    <rPh sb="0" eb="2">
      <t>タテバヤシ</t>
    </rPh>
    <rPh sb="2" eb="4">
      <t>カンリ</t>
    </rPh>
    <phoneticPr fontId="6"/>
  </si>
  <si>
    <t>DBデータ連携</t>
    <rPh sb="5" eb="7">
      <t>レンケイ</t>
    </rPh>
    <phoneticPr fontId="3"/>
  </si>
  <si>
    <t>工場系保守対象外</t>
    <rPh sb="0" eb="2">
      <t>コウジョウ</t>
    </rPh>
    <rPh sb="2" eb="3">
      <t>ケイ</t>
    </rPh>
    <rPh sb="3" eb="5">
      <t>ホシュ</t>
    </rPh>
    <rPh sb="5" eb="8">
      <t>タイショウガイ</t>
    </rPh>
    <phoneticPr fontId="3"/>
  </si>
  <si>
    <t>現地管理</t>
    <rPh sb="0" eb="2">
      <t>ゲンチ</t>
    </rPh>
    <rPh sb="2" eb="4">
      <t>カンリ</t>
    </rPh>
    <phoneticPr fontId="6"/>
  </si>
  <si>
    <t>Azure環境</t>
  </si>
  <si>
    <t>千葉化学品質管理システム</t>
    <rPh sb="0" eb="2">
      <t>チバ</t>
    </rPh>
    <rPh sb="2" eb="4">
      <t>カガク</t>
    </rPh>
    <rPh sb="4" eb="6">
      <t>ヒンシツ</t>
    </rPh>
    <rPh sb="6" eb="8">
      <t>カンリ</t>
    </rPh>
    <phoneticPr fontId="3"/>
  </si>
  <si>
    <t>工場DB</t>
  </si>
  <si>
    <t>システム</t>
  </si>
  <si>
    <t>担当</t>
  </si>
  <si>
    <t>2024年</t>
    <rPh sb="4" eb="5">
      <t>ネン</t>
    </rPh>
    <phoneticPr fontId="1"/>
  </si>
  <si>
    <t>2025年</t>
    <rPh sb="4" eb="5">
      <t>ネン</t>
    </rPh>
    <phoneticPr fontId="1"/>
  </si>
  <si>
    <t>1月</t>
    <rPh sb="1" eb="2">
      <t>ガツ</t>
    </rPh>
    <phoneticPr fontId="1"/>
  </si>
  <si>
    <t>2月</t>
  </si>
  <si>
    <t>3月</t>
  </si>
  <si>
    <t>4月</t>
  </si>
  <si>
    <t>5月</t>
  </si>
  <si>
    <t>6月</t>
  </si>
  <si>
    <t>7月</t>
  </si>
  <si>
    <t>8月</t>
  </si>
  <si>
    <t>9月</t>
  </si>
  <si>
    <t>10月</t>
  </si>
  <si>
    <t>11月</t>
  </si>
  <si>
    <t>12月</t>
  </si>
  <si>
    <t>マイルストン</t>
  </si>
  <si>
    <t>★縮小共通基盤構築</t>
  </si>
  <si>
    <t>★新共通基盤構築</t>
  </si>
  <si>
    <t>数量確定システム（千葉・徳山）</t>
  </si>
  <si>
    <t>用役管理システム（千葉・徳山）</t>
  </si>
  <si>
    <t>ＬＭＰＰ包装システム</t>
  </si>
  <si>
    <t>ヤ－ド操業システム（千葉・徳山）</t>
  </si>
  <si>
    <t>数量確定</t>
    <phoneticPr fontId="1"/>
  </si>
  <si>
    <t>用役管理</t>
    <phoneticPr fontId="1"/>
  </si>
  <si>
    <t>合計</t>
  </si>
  <si>
    <t>パターン</t>
    <phoneticPr fontId="1"/>
  </si>
  <si>
    <t>No.</t>
    <phoneticPr fontId="6"/>
  </si>
  <si>
    <t>製造</t>
    <rPh sb="0" eb="2">
      <t>セイゾウ</t>
    </rPh>
    <phoneticPr fontId="6"/>
  </si>
  <si>
    <t>管理</t>
    <rPh sb="0" eb="2">
      <t>カンリ</t>
    </rPh>
    <phoneticPr fontId="6"/>
  </si>
  <si>
    <t>備考</t>
    <rPh sb="0" eb="2">
      <t>ビコウ</t>
    </rPh>
    <phoneticPr fontId="6"/>
  </si>
  <si>
    <t>工数直入力のため注意！！</t>
    <rPh sb="0" eb="2">
      <t>コウスウ</t>
    </rPh>
    <rPh sb="2" eb="3">
      <t>チョク</t>
    </rPh>
    <rPh sb="3" eb="5">
      <t>ニュウリョク</t>
    </rPh>
    <rPh sb="8" eb="10">
      <t>チュウイ</t>
    </rPh>
    <phoneticPr fontId="1"/>
  </si>
  <si>
    <t>アプリ</t>
  </si>
  <si>
    <t>DB</t>
  </si>
  <si>
    <t>全体</t>
  </si>
  <si>
    <t>システム</t>
    <phoneticPr fontId="6"/>
  </si>
  <si>
    <t>調査・要件定義</t>
  </si>
  <si>
    <t>設計</t>
  </si>
  <si>
    <t>結合テスト</t>
    <rPh sb="0" eb="2">
      <t>ケツゴウ</t>
    </rPh>
    <phoneticPr fontId="1"/>
  </si>
  <si>
    <t>システムテスト</t>
    <phoneticPr fontId="1"/>
  </si>
  <si>
    <t>ユーザテスト</t>
    <phoneticPr fontId="1"/>
  </si>
  <si>
    <t>本番稼働</t>
  </si>
  <si>
    <t>工数計</t>
  </si>
  <si>
    <t>金額</t>
  </si>
  <si>
    <t>計</t>
  </si>
  <si>
    <t>単価</t>
  </si>
  <si>
    <t>ST以降</t>
    <rPh sb="2" eb="4">
      <t>イコウ</t>
    </rPh>
    <phoneticPr fontId="1"/>
  </si>
  <si>
    <t>小計</t>
    <rPh sb="0" eb="2">
      <t>ショウケイ</t>
    </rPh>
    <phoneticPr fontId="1"/>
  </si>
  <si>
    <t>作業パターン：</t>
  </si>
  <si>
    <t>工程</t>
  </si>
  <si>
    <t>タスク</t>
  </si>
  <si>
    <t>作業詳細</t>
  </si>
  <si>
    <t>工数</t>
  </si>
  <si>
    <t>計算</t>
  </si>
  <si>
    <t>レビュー工数+バッファ
（×1.2）</t>
  </si>
  <si>
    <t>設計</t>
    <phoneticPr fontId="1"/>
  </si>
  <si>
    <t>移行方式設計</t>
    <phoneticPr fontId="1"/>
  </si>
  <si>
    <t>製造</t>
    <phoneticPr fontId="1"/>
  </si>
  <si>
    <t>アプリケーション構築</t>
    <phoneticPr fontId="1"/>
  </si>
  <si>
    <t>ユーザテスト支援、問い合わせ対応、不具合指摘修正
※ユーザテスト仕様書、計画書は含めない</t>
    <rPh sb="6" eb="8">
      <t>シエン</t>
    </rPh>
    <rPh sb="9" eb="10">
      <t>ト</t>
    </rPh>
    <rPh sb="11" eb="12">
      <t>ア</t>
    </rPh>
    <rPh sb="14" eb="16">
      <t>タイオウ</t>
    </rPh>
    <rPh sb="17" eb="20">
      <t>フグアイ</t>
    </rPh>
    <rPh sb="20" eb="22">
      <t>シテキ</t>
    </rPh>
    <rPh sb="22" eb="24">
      <t>シュウセイ</t>
    </rPh>
    <rPh sb="32" eb="35">
      <t>シヨウショ</t>
    </rPh>
    <rPh sb="36" eb="39">
      <t>ケイカクショ</t>
    </rPh>
    <rPh sb="40" eb="41">
      <t>フク</t>
    </rPh>
    <phoneticPr fontId="1"/>
  </si>
  <si>
    <t>本番稼働</t>
    <rPh sb="0" eb="2">
      <t>ホンバン</t>
    </rPh>
    <rPh sb="2" eb="4">
      <t>カドウ</t>
    </rPh>
    <phoneticPr fontId="1"/>
  </si>
  <si>
    <t>アプリ移行</t>
  </si>
  <si>
    <t>初期流動</t>
  </si>
  <si>
    <t>月末月初挟む0.5ヶ月×2名</t>
    <phoneticPr fontId="1"/>
  </si>
  <si>
    <t xml:space="preserve">全体工数＊15%
</t>
    <phoneticPr fontId="1"/>
  </si>
  <si>
    <t>定例会：(準備+実施＋議事録)</t>
    <phoneticPr fontId="1"/>
  </si>
  <si>
    <t>本番稼働</t>
    <phoneticPr fontId="1"/>
  </si>
  <si>
    <t>システムテスト
本番切り替えテスト</t>
    <phoneticPr fontId="1"/>
  </si>
  <si>
    <t>月末月初挟む0.5ヶ月×0.5名</t>
    <phoneticPr fontId="1"/>
  </si>
  <si>
    <t>各工程完了レビュー：(準備+実施＋議事録)（要件定義～試験、PJ総括）</t>
    <phoneticPr fontId="1"/>
  </si>
  <si>
    <t>アプリケーション構築、ミドルウェアのセットアップ　※デプロイ作業のみ想定</t>
    <phoneticPr fontId="1"/>
  </si>
  <si>
    <t>アプリ動作検証（全画面、帳票、バッチ、IF打鍵　※初期画面の描画や正常系の動作に問題がないことを確認）</t>
    <phoneticPr fontId="1"/>
  </si>
  <si>
    <t>※関連基盤の切り替えは完了しており、アプリケーションのAzure移行の切り替え作業は1回の未実施を想定（基盤切り替えが複数回発生する場合は別途工数が必要となります）</t>
    <rPh sb="1" eb="3">
      <t>カンレン</t>
    </rPh>
    <rPh sb="3" eb="5">
      <t>キバン</t>
    </rPh>
    <rPh sb="6" eb="7">
      <t>キ</t>
    </rPh>
    <rPh sb="8" eb="9">
      <t>カ</t>
    </rPh>
    <rPh sb="11" eb="13">
      <t>カンリョウ</t>
    </rPh>
    <rPh sb="32" eb="34">
      <t>イコウ</t>
    </rPh>
    <rPh sb="35" eb="36">
      <t>キ</t>
    </rPh>
    <rPh sb="37" eb="38">
      <t>カ</t>
    </rPh>
    <rPh sb="39" eb="41">
      <t>サギョウ</t>
    </rPh>
    <rPh sb="43" eb="44">
      <t>カイ</t>
    </rPh>
    <rPh sb="45" eb="48">
      <t>ミジッシ</t>
    </rPh>
    <rPh sb="49" eb="51">
      <t>ソウテイ</t>
    </rPh>
    <rPh sb="52" eb="54">
      <t>キバン</t>
    </rPh>
    <rPh sb="54" eb="55">
      <t>キ</t>
    </rPh>
    <rPh sb="56" eb="57">
      <t>カ</t>
    </rPh>
    <rPh sb="59" eb="61">
      <t>フクスウ</t>
    </rPh>
    <rPh sb="61" eb="62">
      <t>カイ</t>
    </rPh>
    <rPh sb="62" eb="64">
      <t>ハッセイ</t>
    </rPh>
    <rPh sb="66" eb="68">
      <t>バアイ</t>
    </rPh>
    <rPh sb="69" eb="71">
      <t>ベット</t>
    </rPh>
    <rPh sb="71" eb="73">
      <t>コウスウ</t>
    </rPh>
    <rPh sb="74" eb="76">
      <t>ヒツヨウ</t>
    </rPh>
    <phoneticPr fontId="1"/>
  </si>
  <si>
    <t>時期：2025年度1Q以降見込</t>
    <phoneticPr fontId="1"/>
  </si>
  <si>
    <t>顧客受領資料より</t>
    <rPh sb="0" eb="2">
      <t>コキャク</t>
    </rPh>
    <rPh sb="2" eb="4">
      <t>ジュリョウ</t>
    </rPh>
    <rPh sb="4" eb="6">
      <t>シリョウ</t>
    </rPh>
    <phoneticPr fontId="1"/>
  </si>
  <si>
    <t>開始時期を2025/4月以降</t>
    <rPh sb="0" eb="2">
      <t>カイシ</t>
    </rPh>
    <rPh sb="2" eb="4">
      <t>ジキ</t>
    </rPh>
    <rPh sb="11" eb="14">
      <t>ガツイコウ</t>
    </rPh>
    <phoneticPr fontId="1"/>
  </si>
  <si>
    <t>開発フェーズ</t>
    <rPh sb="0" eb="2">
      <t>カイハツ</t>
    </rPh>
    <phoneticPr fontId="1"/>
  </si>
  <si>
    <t>調査・要件定義</t>
    <rPh sb="0" eb="2">
      <t>チョウサ</t>
    </rPh>
    <rPh sb="3" eb="7">
      <t>ヨウケンテイギ</t>
    </rPh>
    <phoneticPr fontId="1"/>
  </si>
  <si>
    <t>提示する場合は値のみ</t>
    <rPh sb="0" eb="2">
      <t>テイジ</t>
    </rPh>
    <rPh sb="4" eb="6">
      <t>バアイ</t>
    </rPh>
    <rPh sb="7" eb="8">
      <t>アタイ</t>
    </rPh>
    <phoneticPr fontId="1"/>
  </si>
  <si>
    <t>作業用</t>
    <rPh sb="0" eb="3">
      <t>サギョウヨウ</t>
    </rPh>
    <phoneticPr fontId="1"/>
  </si>
  <si>
    <t>計算用</t>
    <rPh sb="0" eb="3">
      <t>ケイサンヨウ</t>
    </rPh>
    <phoneticPr fontId="1"/>
  </si>
  <si>
    <t>レビュー工数</t>
    <phoneticPr fontId="1"/>
  </si>
  <si>
    <t>テスト用</t>
    <rPh sb="3" eb="4">
      <t>ヨウ</t>
    </rPh>
    <phoneticPr fontId="1"/>
  </si>
  <si>
    <t>根拠補足</t>
    <rPh sb="0" eb="2">
      <t>コンキョ</t>
    </rPh>
    <rPh sb="2" eb="4">
      <t>ホソク</t>
    </rPh>
    <phoneticPr fontId="1"/>
  </si>
  <si>
    <t>機能数</t>
    <rPh sb="0" eb="2">
      <t>キノウ</t>
    </rPh>
    <rPh sb="2" eb="3">
      <t>スウ</t>
    </rPh>
    <phoneticPr fontId="1"/>
  </si>
  <si>
    <t>環境数</t>
    <rPh sb="0" eb="3">
      <t>カンキョウスウ</t>
    </rPh>
    <phoneticPr fontId="1"/>
  </si>
  <si>
    <t>生産性(１人当たりの作業時間)</t>
    <rPh sb="0" eb="3">
      <t>セイサンセイ</t>
    </rPh>
    <rPh sb="5" eb="6">
      <t>ニン</t>
    </rPh>
    <rPh sb="6" eb="7">
      <t>ア</t>
    </rPh>
    <rPh sb="10" eb="12">
      <t>サギョウ</t>
    </rPh>
    <rPh sb="12" eb="14">
      <t>ジカン</t>
    </rPh>
    <phoneticPr fontId="1"/>
  </si>
  <si>
    <t>レビュー工数係数</t>
    <rPh sb="4" eb="6">
      <t>コウスウ</t>
    </rPh>
    <rPh sb="6" eb="8">
      <t>ケイスウ</t>
    </rPh>
    <phoneticPr fontId="1"/>
  </si>
  <si>
    <t>画面数</t>
    <rPh sb="0" eb="2">
      <t>ガメン</t>
    </rPh>
    <rPh sb="2" eb="3">
      <t>スウ</t>
    </rPh>
    <phoneticPr fontId="1"/>
  </si>
  <si>
    <t>生産性</t>
    <rPh sb="0" eb="3">
      <t>セイサンセイ</t>
    </rPh>
    <phoneticPr fontId="1"/>
  </si>
  <si>
    <t>帳票数</t>
    <rPh sb="0" eb="2">
      <t>チョウヒョウ</t>
    </rPh>
    <rPh sb="2" eb="3">
      <t>スウ</t>
    </rPh>
    <phoneticPr fontId="1"/>
  </si>
  <si>
    <t>バッチ数</t>
    <rPh sb="3" eb="4">
      <t>スウ</t>
    </rPh>
    <phoneticPr fontId="1"/>
  </si>
  <si>
    <t>I/F数</t>
    <rPh sb="3" eb="4">
      <t>スウ</t>
    </rPh>
    <phoneticPr fontId="1"/>
  </si>
  <si>
    <t>見積書作成（概算見積根拠を精査）：0.1</t>
    <rPh sb="0" eb="3">
      <t>ミツモリショ</t>
    </rPh>
    <rPh sb="3" eb="5">
      <t>サクセイ</t>
    </rPh>
    <rPh sb="6" eb="8">
      <t>ガイサン</t>
    </rPh>
    <rPh sb="8" eb="10">
      <t>ミツモリ</t>
    </rPh>
    <rPh sb="10" eb="12">
      <t>コンキョ</t>
    </rPh>
    <rPh sb="13" eb="15">
      <t>セイサ</t>
    </rPh>
    <phoneticPr fontId="1"/>
  </si>
  <si>
    <t>AP基盤</t>
    <rPh sb="2" eb="4">
      <t>キバン</t>
    </rPh>
    <phoneticPr fontId="1"/>
  </si>
  <si>
    <t>バッチ基盤</t>
    <rPh sb="3" eb="5">
      <t>キバン</t>
    </rPh>
    <phoneticPr fontId="1"/>
  </si>
  <si>
    <t>次工程以降正式見積</t>
    <phoneticPr fontId="1"/>
  </si>
  <si>
    <t>クラウドアーキ基盤への移行</t>
    <rPh sb="7" eb="9">
      <t>キバン</t>
    </rPh>
    <rPh sb="11" eb="13">
      <t>イコウ</t>
    </rPh>
    <phoneticPr fontId="1"/>
  </si>
  <si>
    <r>
      <t xml:space="preserve">AP基盤
</t>
    </r>
    <r>
      <rPr>
        <sz val="11"/>
        <color theme="1"/>
        <rFont val="游ゴシック"/>
        <family val="3"/>
        <charset val="128"/>
        <scheme val="minor"/>
      </rPr>
      <t xml:space="preserve">Oracle WebLogic
⇒ </t>
    </r>
    <r>
      <rPr>
        <sz val="11"/>
        <color theme="1"/>
        <rFont val="游ゴシック"/>
        <family val="2"/>
        <charset val="128"/>
        <scheme val="minor"/>
      </rPr>
      <t>Azure App Service (PaaS) 
　 Apache Tomcat</t>
    </r>
    <rPh sb="2" eb="4">
      <t>キバン</t>
    </rPh>
    <phoneticPr fontId="1"/>
  </si>
  <si>
    <t>人月換算</t>
    <rPh sb="0" eb="2">
      <t>ニンゲツ</t>
    </rPh>
    <rPh sb="2" eb="4">
      <t>カンサン</t>
    </rPh>
    <phoneticPr fontId="1"/>
  </si>
  <si>
    <t>認証基盤
認証AP：Oracle WebLogic
⇒Azure Entra ID</t>
    <rPh sb="0" eb="2">
      <t>ニンショウ</t>
    </rPh>
    <rPh sb="2" eb="4">
      <t>キバン</t>
    </rPh>
    <rPh sb="5" eb="7">
      <t>ニンショウ</t>
    </rPh>
    <phoneticPr fontId="1"/>
  </si>
  <si>
    <t>バッチ基盤
System Walker Operation Manager
⇒A-AUTO</t>
    <rPh sb="3" eb="5">
      <t>キバン</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</si>
  <si>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</si>
  <si>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 xml:space="preserve">調査結果資料作成、要件定義一覧作成、承認
開発フェーズ以降の見積書作成
</t>
    <rPh sb="2" eb="6">
      <t>ヨウケンテイギ</t>
    </rPh>
    <rPh sb="6" eb="8">
      <t>イチラン</t>
    </rPh>
    <rPh sb="9" eb="12">
      <t>ミツモリショ</t>
    </rPh>
    <rPh sb="12" eb="14">
      <t>サクセイ</t>
    </rPh>
    <rPh sb="15" eb="17">
      <t>サクセイ</t>
    </rPh>
    <rPh sb="18" eb="20">
      <t>ショウニン</t>
    </rPh>
    <rPh sb="21" eb="23">
      <t>カイハツ</t>
    </rPh>
    <rPh sb="27" eb="29">
      <t>イコウ</t>
    </rPh>
    <rPh sb="30" eb="33">
      <t>ミツモリショ</t>
    </rPh>
    <rPh sb="31" eb="33">
      <t>ミツモリ</t>
    </rPh>
    <rPh sb="33" eb="35">
      <t>コンキョ</t>
    </rPh>
    <phoneticPr fontId="1"/>
  </si>
  <si>
    <t xml:space="preserve">AP基盤
</t>
    <phoneticPr fontId="1"/>
  </si>
  <si>
    <t xml:space="preserve">アプリ移行方式設計
その他連携基盤移行設計
移行計画書
テスト計画書（全体、結合、システムテスト）
※縮小共通基盤対応で作成したものを更新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phoneticPr fontId="1"/>
  </si>
  <si>
    <t>AP基盤</t>
    <phoneticPr fontId="1"/>
  </si>
  <si>
    <t>認証基盤</t>
    <phoneticPr fontId="1"/>
  </si>
  <si>
    <t>バッチ基盤</t>
    <phoneticPr fontId="1"/>
  </si>
  <si>
    <t>特になし</t>
    <rPh sb="0" eb="1">
      <t>トク</t>
    </rPh>
    <phoneticPr fontId="1"/>
  </si>
  <si>
    <t>ear⇒warファイルへのビルド手順変更 0.5人月
EJBの対応 0.1人月
クラウドアーキ環境の情報収集 0.2人月</t>
    <phoneticPr fontId="1"/>
  </si>
  <si>
    <t>DP課調整 0.1人月</t>
    <rPh sb="3" eb="5">
      <t>チョウセイ</t>
    </rPh>
    <rPh sb="9" eb="11">
      <t>ニンゲツ</t>
    </rPh>
    <phoneticPr fontId="1"/>
  </si>
  <si>
    <t>前提条件</t>
    <rPh sb="0" eb="4">
      <t>ゼンテイジョウケン</t>
    </rPh>
    <phoneticPr fontId="1"/>
  </si>
  <si>
    <t>クラウドアーキ基盤に移行</t>
    <rPh sb="7" eb="9">
      <t>キバン</t>
    </rPh>
    <phoneticPr fontId="1"/>
  </si>
  <si>
    <t>見積</t>
    <rPh sb="0" eb="2">
      <t>ミツモリ</t>
    </rPh>
    <phoneticPr fontId="1"/>
  </si>
  <si>
    <t>202６年</t>
    <rPh sb="4" eb="5">
      <t>ネン</t>
    </rPh>
    <phoneticPr fontId="1"/>
  </si>
  <si>
    <t>１月</t>
    <phoneticPr fontId="1"/>
  </si>
  <si>
    <t>２月</t>
  </si>
  <si>
    <t>３月</t>
  </si>
  <si>
    <t>４月</t>
  </si>
  <si>
    <t>５月</t>
  </si>
  <si>
    <t>６月</t>
  </si>
  <si>
    <t xml:space="preserve">移行手順書作成＋出光内の移行方式レビュー支援
移行作業
※ユーザテスト段階で環境構築は完了済み想定
※オペマネジョブ停止
※A-AUTOスケジュール実行
※現行環境の停止作業を実施
</t>
    <rPh sb="35" eb="37">
      <t>ダンカイ</t>
    </rPh>
    <rPh sb="38" eb="40">
      <t>カンキョウ</t>
    </rPh>
    <rPh sb="40" eb="42">
      <t>コウチク</t>
    </rPh>
    <rPh sb="43" eb="45">
      <t>カンリョウ</t>
    </rPh>
    <rPh sb="45" eb="46">
      <t>ズ</t>
    </rPh>
    <rPh sb="47" eb="49">
      <t>ソウテイ</t>
    </rPh>
    <rPh sb="58" eb="60">
      <t>テイシ</t>
    </rPh>
    <rPh sb="74" eb="76">
      <t>ジッコウ</t>
    </rPh>
    <rPh sb="78" eb="80">
      <t>ゲンコウ</t>
    </rPh>
    <rPh sb="80" eb="82">
      <t>カンキョウ</t>
    </rPh>
    <rPh sb="83" eb="85">
      <t>テイシ</t>
    </rPh>
    <rPh sb="85" eb="87">
      <t>サギョウ</t>
    </rPh>
    <rPh sb="88" eb="90">
      <t>ジッシ</t>
    </rPh>
    <phoneticPr fontId="1"/>
  </si>
  <si>
    <r>
      <t>端数処理のため、I列値を少数2桁目を</t>
    </r>
    <r>
      <rPr>
        <b/>
        <sz val="11"/>
        <rFont val="游ゴシック"/>
        <family val="3"/>
        <charset val="128"/>
        <scheme val="minor"/>
      </rPr>
      <t>ROUNDUP</t>
    </r>
    <r>
      <rPr>
        <sz val="11"/>
        <rFont val="游ゴシック"/>
        <family val="3"/>
        <charset val="128"/>
        <scheme val="minor"/>
      </rPr>
      <t>している</t>
    </r>
    <rPh sb="0" eb="2">
      <t>ハスウ</t>
    </rPh>
    <rPh sb="2" eb="4">
      <t>ショリ</t>
    </rPh>
    <rPh sb="9" eb="10">
      <t>レツ</t>
    </rPh>
    <rPh sb="10" eb="11">
      <t>アタイ</t>
    </rPh>
    <rPh sb="12" eb="14">
      <t>ショウスウ</t>
    </rPh>
    <rPh sb="15" eb="17">
      <t>ケタメ</t>
    </rPh>
    <phoneticPr fontId="1"/>
  </si>
  <si>
    <t>設計　0.2人月
※縮小共通基盤通盛流用するため0.4⇒0.2で算出</t>
    <rPh sb="0" eb="2">
      <t>セッケイ</t>
    </rPh>
    <rPh sb="6" eb="8">
      <t>ニンゲツ</t>
    </rPh>
    <rPh sb="10" eb="12">
      <t>シュクショウ</t>
    </rPh>
    <rPh sb="12" eb="16">
      <t>キョウツウキバン</t>
    </rPh>
    <rPh sb="16" eb="18">
      <t>ミチモリ</t>
    </rPh>
    <rPh sb="18" eb="20">
      <t>リュウヨウ</t>
    </rPh>
    <rPh sb="32" eb="34">
      <t>サンシュツ</t>
    </rPh>
    <phoneticPr fontId="1"/>
  </si>
  <si>
    <t>・修正ファイルに配備、疎通確認（検証）※リグレッションテストまでに準備
・修正ファイルに配備、疎通確認（本番）※システムテストまでに準備
※デプロイ手順の修正を含む</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phoneticPr fontId="1"/>
  </si>
  <si>
    <t>縮小共通基盤：13.5人月</t>
    <rPh sb="0" eb="2">
      <t>シュクショウ</t>
    </rPh>
    <rPh sb="2" eb="6">
      <t>キョウツウキバン</t>
    </rPh>
    <rPh sb="11" eb="13">
      <t>ニンゲツ</t>
    </rPh>
    <phoneticPr fontId="1"/>
  </si>
  <si>
    <t xml:space="preserve">
・プログラム改修、ビルドファイル作成
５，com0-lib2_4_0.jarファイル対応
</t>
    <rPh sb="7" eb="9">
      <t>カイシュウ</t>
    </rPh>
    <rPh sb="17" eb="19">
      <t>サクセイ</t>
    </rPh>
    <rPh sb="43" eb="45">
      <t>タイオウ</t>
    </rPh>
    <phoneticPr fontId="1"/>
  </si>
  <si>
    <t>プログラム改修、ビルドファイル作成 0.05人月
５，com0-lib2_4_0.jarファイル対応 0.05人月</t>
    <rPh sb="22" eb="24">
      <t>ニンゲツ</t>
    </rPh>
    <phoneticPr fontId="1"/>
  </si>
  <si>
    <t>共通</t>
    <rPh sb="0" eb="2">
      <t>キョウツウ</t>
    </rPh>
    <phoneticPr fontId="1"/>
  </si>
  <si>
    <t>検証 0.5人月
検証 0.25人月
※縮小共通基盤時は0.6。デプロイ手順書対応工数 を追加</t>
    <rPh sb="0" eb="2">
      <t>ケンショウ</t>
    </rPh>
    <rPh sb="6" eb="8">
      <t>ニンゲツ</t>
    </rPh>
    <rPh sb="26" eb="27">
      <t>ジ</t>
    </rPh>
    <rPh sb="36" eb="39">
      <t>テジュンショ</t>
    </rPh>
    <rPh sb="39" eb="41">
      <t>タイオウ</t>
    </rPh>
    <rPh sb="41" eb="43">
      <t>コウスウ</t>
    </rPh>
    <rPh sb="45" eb="47">
      <t>ツイカ</t>
    </rPh>
    <phoneticPr fontId="1"/>
  </si>
  <si>
    <t xml:space="preserve">A-AUTO実行 0.2人月
</t>
    <phoneticPr fontId="1"/>
  </si>
  <si>
    <t>区分</t>
    <rPh sb="0" eb="2">
      <t>クブン</t>
    </rPh>
    <phoneticPr fontId="1"/>
  </si>
  <si>
    <t>フェーズ</t>
    <phoneticPr fontId="1"/>
  </si>
  <si>
    <t>要件定義</t>
  </si>
  <si>
    <t>要件定義</t>
    <phoneticPr fontId="1"/>
  </si>
  <si>
    <t>移行フェーズ</t>
    <rPh sb="0" eb="2">
      <t>イコウ</t>
    </rPh>
    <phoneticPr fontId="1"/>
  </si>
  <si>
    <t>要件定義フェーズ</t>
    <phoneticPr fontId="1"/>
  </si>
  <si>
    <t>全体工数（各フェーズ合計）</t>
    <rPh sb="0" eb="4">
      <t>ゼンタイコウスウ</t>
    </rPh>
    <rPh sb="5" eb="6">
      <t>カク</t>
    </rPh>
    <rPh sb="10" eb="12">
      <t>ゴウケイ</t>
    </rPh>
    <phoneticPr fontId="1"/>
  </si>
  <si>
    <t>定例会関連</t>
    <rPh sb="0" eb="3">
      <t>テイレイカイ</t>
    </rPh>
    <rPh sb="3" eb="5">
      <t>カンレン</t>
    </rPh>
    <phoneticPr fontId="1"/>
  </si>
  <si>
    <t>工程完了レビュー関連</t>
    <rPh sb="0" eb="4">
      <t>コウテイカンリョウ</t>
    </rPh>
    <rPh sb="8" eb="10">
      <t>カンレン</t>
    </rPh>
    <phoneticPr fontId="1"/>
  </si>
  <si>
    <t>アプリケーション関連
（FW関連）</t>
    <rPh sb="8" eb="10">
      <t>カンレン</t>
    </rPh>
    <rPh sb="14" eb="16">
      <t>カンレン</t>
    </rPh>
    <phoneticPr fontId="1"/>
  </si>
  <si>
    <t>アプリケーション関連
（AP基盤、DB基盤、認証基盤関連）</t>
    <rPh sb="8" eb="10">
      <t>カンレン</t>
    </rPh>
    <rPh sb="14" eb="16">
      <t>キバン</t>
    </rPh>
    <rPh sb="19" eb="21">
      <t>キバン</t>
    </rPh>
    <rPh sb="22" eb="24">
      <t>ニンショウ</t>
    </rPh>
    <rPh sb="24" eb="26">
      <t>キバン</t>
    </rPh>
    <rPh sb="26" eb="28">
      <t>カンレン</t>
    </rPh>
    <phoneticPr fontId="1"/>
  </si>
  <si>
    <t>認証基盤</t>
    <rPh sb="0" eb="4">
      <t>ニンショウキバン</t>
    </rPh>
    <phoneticPr fontId="1"/>
  </si>
  <si>
    <t>合計</t>
    <rPh sb="0" eb="2">
      <t>ゴウケイ</t>
    </rPh>
    <phoneticPr fontId="1"/>
  </si>
  <si>
    <t>区分別</t>
    <rPh sb="0" eb="3">
      <t>クブンベツ</t>
    </rPh>
    <phoneticPr fontId="1"/>
  </si>
  <si>
    <t>管理</t>
    <rPh sb="0" eb="2">
      <t>カンリ</t>
    </rPh>
    <phoneticPr fontId="1"/>
  </si>
  <si>
    <t>工数</t>
    <rPh sb="0" eb="2">
      <t>コウスウ</t>
    </rPh>
    <phoneticPr fontId="1"/>
  </si>
  <si>
    <t>工程別</t>
    <rPh sb="0" eb="3">
      <t>コウテイベツ</t>
    </rPh>
    <phoneticPr fontId="1"/>
  </si>
  <si>
    <t>結合テスト</t>
    <phoneticPr fontId="1"/>
  </si>
  <si>
    <t>製造</t>
  </si>
  <si>
    <t>管理</t>
    <phoneticPr fontId="1"/>
  </si>
  <si>
    <t>調整工数</t>
    <rPh sb="0" eb="2">
      <t>チョウセイ</t>
    </rPh>
    <rPh sb="2" eb="4">
      <t>コウスウ</t>
    </rPh>
    <phoneticPr fontId="1"/>
  </si>
  <si>
    <t>アプリケーション関連
（認証基盤関連）</t>
    <rPh sb="8" eb="10">
      <t>カンレン</t>
    </rPh>
    <rPh sb="12" eb="14">
      <t>ニンショウ</t>
    </rPh>
    <rPh sb="14" eb="16">
      <t>キバン</t>
    </rPh>
    <rPh sb="16" eb="18">
      <t>カンレン</t>
    </rPh>
    <phoneticPr fontId="1"/>
  </si>
  <si>
    <t>各工程完了レビュー：(準備+実施＋議事録)（要件定義～試験）</t>
    <phoneticPr fontId="1"/>
  </si>
  <si>
    <t>各工程完了レビュー：(準備+実施＋議事録)6H*5回
（要件定義～試験）</t>
    <phoneticPr fontId="1"/>
  </si>
  <si>
    <t>ヤード操業システム(千葉・徳山) 0.2人月</t>
    <rPh sb="20" eb="22">
      <t>ニンゲツ</t>
    </rPh>
    <phoneticPr fontId="1"/>
  </si>
  <si>
    <t>設計　0.1人月
※縮小共通基盤通盛流用</t>
    <rPh sb="0" eb="2">
      <t>セッケイ</t>
    </rPh>
    <rPh sb="6" eb="8">
      <t>ニンゲツ</t>
    </rPh>
    <rPh sb="10" eb="12">
      <t>シュクショウ</t>
    </rPh>
    <rPh sb="12" eb="16">
      <t>キョウツウキバン</t>
    </rPh>
    <rPh sb="16" eb="18">
      <t>ミチモリ</t>
    </rPh>
    <rPh sb="18" eb="20">
      <t>リュウヨウ</t>
    </rPh>
    <phoneticPr fontId="1"/>
  </si>
  <si>
    <t xml:space="preserve">アプリケーション関連設計書修正
・認証基盤
⇒認証機能に関する設計書を新規1本作成（ヤード操業システム）
</t>
    <rPh sb="8" eb="10">
      <t>カンレン</t>
    </rPh>
    <phoneticPr fontId="1"/>
  </si>
  <si>
    <t>認証基盤としてはアプリケーション構築作業はなし</t>
    <rPh sb="0" eb="2">
      <t>ニンショウ</t>
    </rPh>
    <rPh sb="2" eb="4">
      <t>キバン</t>
    </rPh>
    <rPh sb="18" eb="20">
      <t>サギョウ</t>
    </rPh>
    <phoneticPr fontId="1"/>
  </si>
  <si>
    <t xml:space="preserve">ユーザテスト支援、問い合わせ対応、不具合指摘修正：0.1
</t>
    <rPh sb="6" eb="8">
      <t>シエン</t>
    </rPh>
    <rPh sb="9" eb="10">
      <t>ト</t>
    </rPh>
    <rPh sb="11" eb="12">
      <t>ア</t>
    </rPh>
    <rPh sb="14" eb="16">
      <t>タイオウ</t>
    </rPh>
    <rPh sb="17" eb="20">
      <t>フグアイ</t>
    </rPh>
    <rPh sb="20" eb="22">
      <t>シテキ</t>
    </rPh>
    <rPh sb="22" eb="24">
      <t>シュウセイ</t>
    </rPh>
    <phoneticPr fontId="1"/>
  </si>
  <si>
    <t>ear⇒warファイルへのビルド手順変更 0.25人月
EJBの対応 0.05人月
クラウドアーキ環境の情報収集 0.1人月</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</si>
  <si>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</si>
  <si>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 xml:space="preserve">エラー事項の対応 0.35人月
</t>
    <phoneticPr fontId="1"/>
  </si>
  <si>
    <t>SSOからリンク呼び出し対応 0.1人月</t>
    <phoneticPr fontId="1"/>
  </si>
  <si>
    <t>共通 0.2人月</t>
    <rPh sb="6" eb="8">
      <t>ニンゲツ</t>
    </rPh>
    <phoneticPr fontId="1"/>
  </si>
  <si>
    <t>検証 0.25人月
検証 0.125人月</t>
    <rPh sb="0" eb="2">
      <t>ケンショウ</t>
    </rPh>
    <rPh sb="7" eb="9">
      <t>ニンゲツ</t>
    </rPh>
    <phoneticPr fontId="1"/>
  </si>
  <si>
    <t>プログラム改修、ビルドファイル作成 0.7人月
１．エラー事項の対応 0.5人月
２．ear⇒warファイルへのビルド手順変更 0.15人月
３．EJBの対応 0.025人月
４．IP、ホスト名、DB接続先(必要があれば)の変更 0.025人月</t>
    <rPh sb="21" eb="23">
      <t>ニンゲツ</t>
    </rPh>
    <rPh sb="38" eb="40">
      <t>ニンゲツ</t>
    </rPh>
    <phoneticPr fontId="1"/>
  </si>
  <si>
    <t>工場系システム：0.1人月</t>
    <rPh sb="11" eb="13">
      <t>ニンゲツ</t>
    </rPh>
    <phoneticPr fontId="1"/>
  </si>
  <si>
    <t>EntraID認証でログインができることを確認。
・工場系システム（用役管理）</t>
    <rPh sb="7" eb="9">
      <t>ニンショウ</t>
    </rPh>
    <rPh sb="21" eb="23">
      <t>カクニン</t>
    </rPh>
    <rPh sb="26" eb="29">
      <t>コウジョウケイ</t>
    </rPh>
    <rPh sb="34" eb="38">
      <t>ヨウエキカンリ</t>
    </rPh>
    <phoneticPr fontId="1"/>
  </si>
  <si>
    <t>94機能
画面：6H
帳票：3H</t>
    <rPh sb="2" eb="4">
      <t>キノウ</t>
    </rPh>
    <phoneticPr fontId="1"/>
  </si>
  <si>
    <t>定例会：(準備+実施＋議事録)：3H
期間：4回/月・5ヵ月</t>
    <phoneticPr fontId="1"/>
  </si>
  <si>
    <t>各工程完了レビュー：(準備+実施＋議事録)4H*5回
（要件定義～試験、PJ総括）</t>
  </si>
  <si>
    <t>縮小共通基盤：11.6人月</t>
    <rPh sb="0" eb="2">
      <t>シュクショウ</t>
    </rPh>
    <rPh sb="2" eb="6">
      <t>キョウツウキバン</t>
    </rPh>
    <rPh sb="11" eb="13">
      <t>ニンゲツ</t>
    </rPh>
    <phoneticPr fontId="1"/>
  </si>
  <si>
    <t>想定要員数</t>
    <phoneticPr fontId="1"/>
  </si>
  <si>
    <t xml:space="preserve">アプリ移行：1.0人月(千葉・徳山)
</t>
    <rPh sb="3" eb="5">
      <t>イコウ</t>
    </rPh>
    <rPh sb="9" eb="11">
      <t>ニンゲツ</t>
    </rPh>
    <rPh sb="12" eb="14">
      <t>チバ</t>
    </rPh>
    <rPh sb="15" eb="17">
      <t>トクヤマ</t>
    </rPh>
    <phoneticPr fontId="1"/>
  </si>
  <si>
    <t>月末月初挟む0.25ヶ月×2名</t>
    <phoneticPr fontId="1"/>
  </si>
  <si>
    <t xml:space="preserve">初期流動：0.5人月(千葉・徳山)
</t>
    <rPh sb="0" eb="4">
      <t>ショキリュウドウ</t>
    </rPh>
    <phoneticPr fontId="1"/>
  </si>
  <si>
    <t xml:space="preserve">A-AUTO実行テスト
DP課ご担当者による手動実行、作業立会い。エラー発生時の調査。
※スケジュール実行対象ジョブ全量の確認を想定　12ジョブ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</si>
  <si>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他システムとの連携テスト(本番環境⇔他システム(本番))
SAP、PIMS（ヤード操業千葉・徳山）、オフラス（千葉）
他シスとのテスト調整
※全確認ではなく代表1本
</t>
    <phoneticPr fontId="1"/>
  </si>
  <si>
    <t>他システムとの連携テスト(本番環境⇔他システム(本番))
SAP、PIMS（FTP連携）
他シスとのテスト調整
※全確認ではなく代表1本</t>
    <rPh sb="41" eb="43">
      <t>レンケイ</t>
    </rPh>
    <phoneticPr fontId="1"/>
  </si>
  <si>
    <t>縮小共通基盤：9.5人月</t>
    <rPh sb="0" eb="2">
      <t>シュクショウ</t>
    </rPh>
    <rPh sb="2" eb="6">
      <t>キョウツウキバン</t>
    </rPh>
    <rPh sb="10" eb="12">
      <t>ニンゲツ</t>
    </rPh>
    <phoneticPr fontId="1"/>
  </si>
  <si>
    <t>他システムとの連携テスト(本番環境⇔他システム(本番))
SAP
他シスとのテスト調整
※全確認ではなく代表1本</t>
    <phoneticPr fontId="1"/>
  </si>
  <si>
    <t>作業項目なし</t>
    <rPh sb="0" eb="2">
      <t>サギョウ</t>
    </rPh>
    <rPh sb="2" eb="4">
      <t>コウモク</t>
    </rPh>
    <phoneticPr fontId="1"/>
  </si>
  <si>
    <t>作業項目なし</t>
    <phoneticPr fontId="1"/>
  </si>
  <si>
    <t>他システムとの連携テスト 0.5人月
縮小共通基盤から変更なし</t>
    <rPh sb="16" eb="18">
      <t>ニンゲツ</t>
    </rPh>
    <phoneticPr fontId="1"/>
  </si>
  <si>
    <t>ユーザテスト支援、問い合わせ対応、不具合指摘修正：0.5
縮小共通基盤から変更なし</t>
    <rPh sb="6" eb="8">
      <t>シエン</t>
    </rPh>
    <rPh sb="9" eb="10">
      <t>ト</t>
    </rPh>
    <rPh sb="11" eb="12">
      <t>ア</t>
    </rPh>
    <rPh sb="14" eb="16">
      <t>タイオウ</t>
    </rPh>
    <rPh sb="17" eb="20">
      <t>フグアイ</t>
    </rPh>
    <rPh sb="20" eb="22">
      <t>シテキ</t>
    </rPh>
    <rPh sb="22" eb="24">
      <t>シュウセイ</t>
    </rPh>
    <phoneticPr fontId="1"/>
  </si>
  <si>
    <t>各工程完了レビュー：(準備+実施＋議事録)4H*2回
（リリース手順、PJ総括）</t>
    <rPh sb="32" eb="34">
      <t>テジュン</t>
    </rPh>
    <phoneticPr fontId="1"/>
  </si>
  <si>
    <t>定例会：(準備+実施＋議事録)：3H
期間：4回/月・2ヵ月</t>
    <phoneticPr fontId="1"/>
  </si>
  <si>
    <t>縮小共通基盤：0.9人月 ※移行フェーズ残タスクのみ</t>
    <rPh sb="0" eb="2">
      <t>シュクショウ</t>
    </rPh>
    <rPh sb="2" eb="6">
      <t>キョウツウキバン</t>
    </rPh>
    <rPh sb="10" eb="12">
      <t>ニンゲツ</t>
    </rPh>
    <rPh sb="14" eb="16">
      <t>イコウ</t>
    </rPh>
    <rPh sb="20" eb="21">
      <t>ザン</t>
    </rPh>
    <phoneticPr fontId="1"/>
  </si>
  <si>
    <t>★館林DC廃止</t>
    <rPh sb="1" eb="3">
      <t>タテバヤシ</t>
    </rPh>
    <rPh sb="5" eb="7">
      <t>ハイシ</t>
    </rPh>
    <phoneticPr fontId="1"/>
  </si>
  <si>
    <t>クラウドアーキ環境への移行を想定した作業見積をしています</t>
    <rPh sb="7" eb="9">
      <t>カンキョウ</t>
    </rPh>
    <rPh sb="11" eb="13">
      <t>イコウ</t>
    </rPh>
    <rPh sb="14" eb="16">
      <t>ソウテイ</t>
    </rPh>
    <rPh sb="18" eb="20">
      <t>サギョウ</t>
    </rPh>
    <rPh sb="20" eb="22">
      <t>ミツモリ</t>
    </rPh>
    <phoneticPr fontId="1"/>
  </si>
  <si>
    <t>事前調査で一部検証をしておりますが、未確認および検討事項があるため、要件定義工程にて調査後に改めて開発フェーズ移行のお見積りをいたします。</t>
    <rPh sb="0" eb="5">
      <t>ジゼン</t>
    </rPh>
    <rPh sb="5" eb="7">
      <t>イチブ</t>
    </rPh>
    <rPh sb="7" eb="9">
      <t>ケンショウ</t>
    </rPh>
    <rPh sb="18" eb="21">
      <t>ミカクニン</t>
    </rPh>
    <rPh sb="24" eb="26">
      <t>ケントウ</t>
    </rPh>
    <rPh sb="26" eb="28">
      <t>ジコウ</t>
    </rPh>
    <rPh sb="34" eb="38">
      <t>ヨウケンテイギ</t>
    </rPh>
    <rPh sb="38" eb="40">
      <t>コウテイ</t>
    </rPh>
    <rPh sb="42" eb="44">
      <t>チョウサ</t>
    </rPh>
    <rPh sb="44" eb="45">
      <t>アト</t>
    </rPh>
    <rPh sb="46" eb="47">
      <t>アラタ</t>
    </rPh>
    <rPh sb="49" eb="51">
      <t>カイハツ</t>
    </rPh>
    <rPh sb="55" eb="57">
      <t>イコウ</t>
    </rPh>
    <rPh sb="59" eb="61">
      <t>ミツモ</t>
    </rPh>
    <phoneticPr fontId="1"/>
  </si>
  <si>
    <t>事前調査にて数量確定システムで検証したところ、エラー発生率が高い結果であったため、全画面のテスト(縮小共通基盤での結合テストと同等)の確認が必要</t>
    <rPh sb="0" eb="4">
      <t>ジゼンチョウサ</t>
    </rPh>
    <rPh sb="6" eb="8">
      <t>スウリョウ</t>
    </rPh>
    <rPh sb="8" eb="10">
      <t>カクテイ</t>
    </rPh>
    <rPh sb="15" eb="17">
      <t>ケンショウ</t>
    </rPh>
    <rPh sb="26" eb="28">
      <t>ハッセイ</t>
    </rPh>
    <rPh sb="28" eb="29">
      <t>リツ</t>
    </rPh>
    <rPh sb="30" eb="31">
      <t>タカ</t>
    </rPh>
    <rPh sb="32" eb="34">
      <t>ケッカ</t>
    </rPh>
    <rPh sb="41" eb="44">
      <t>ゼンガメン</t>
    </rPh>
    <rPh sb="49" eb="51">
      <t>シュクショウ</t>
    </rPh>
    <rPh sb="51" eb="53">
      <t>キョウツウ</t>
    </rPh>
    <rPh sb="53" eb="55">
      <t>キバン</t>
    </rPh>
    <rPh sb="57" eb="59">
      <t>ケツゴウ</t>
    </rPh>
    <rPh sb="63" eb="65">
      <t>ドウトウ</t>
    </rPh>
    <rPh sb="67" eb="69">
      <t>カクニン</t>
    </rPh>
    <rPh sb="70" eb="72">
      <t>ヒツヨウ</t>
    </rPh>
    <phoneticPr fontId="1"/>
  </si>
  <si>
    <t>・修正ファイルを配備、疎通確認（検証）※結合テストまでに準備
・修正ファイルを配備、疎通確認（本番）※システムテストまでに準備
※デプロイ手順の修正を含む</t>
    <rPh sb="1" eb="3">
      <t>シュウセイ</t>
    </rPh>
    <rPh sb="8" eb="10">
      <t>ハイビ</t>
    </rPh>
    <rPh sb="11" eb="15">
      <t>ソツウカクニン</t>
    </rPh>
    <rPh sb="16" eb="18">
      <t>ケンショウ</t>
    </rPh>
    <rPh sb="20" eb="22">
      <t>ケツゴウ</t>
    </rPh>
    <rPh sb="47" eb="49">
      <t>ホンバン</t>
    </rPh>
    <rPh sb="61" eb="63">
      <t>ジュンビ</t>
    </rPh>
    <rPh sb="69" eb="71">
      <t>テジュン</t>
    </rPh>
    <rPh sb="72" eb="74">
      <t>シュウセイ</t>
    </rPh>
    <rPh sb="75" eb="76">
      <t>フク</t>
    </rPh>
    <phoneticPr fontId="1"/>
  </si>
  <si>
    <t>・プログラム改修、ビルドファイル作成
１．エラー事項の対応
２．ear⇒warファイルへのビルド手順変更
３．EJBの対応
４．IP、ホスト名、DB接続先(必要があれば)の変更</t>
    <rPh sb="6" eb="8">
      <t>カイシュウ</t>
    </rPh>
    <rPh sb="16" eb="18">
      <t>サクセイ</t>
    </rPh>
    <rPh sb="70" eb="71">
      <t>メイ</t>
    </rPh>
    <rPh sb="74" eb="77">
      <t>セツゾクサキ</t>
    </rPh>
    <rPh sb="78" eb="80">
      <t>ヒツヨウ</t>
    </rPh>
    <rPh sb="86" eb="88">
      <t>ヘンコウ</t>
    </rPh>
    <phoneticPr fontId="1"/>
  </si>
  <si>
    <t>管理工数(小数第2で繰り上げ)</t>
    <rPh sb="0" eb="2">
      <t>カンリ</t>
    </rPh>
    <rPh sb="2" eb="4">
      <t>コウスウ</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</si>
  <si>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※実行ユーザに変更がある場合は設定ファイル、設定内容修正作業が追加で必要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</si>
  <si>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見積書作成（概算見積根拠を精査）：0.2人月
※縮小共通基盤の時は概算見積から変更がなかったが、今回はプログラム修正方法や本数未確定があるため、0.1⇒0.2で算出</t>
    <rPh sb="0" eb="3">
      <t>ミツモリショ</t>
    </rPh>
    <rPh sb="3" eb="5">
      <t>サクセイ</t>
    </rPh>
    <rPh sb="6" eb="8">
      <t>ガイサン</t>
    </rPh>
    <rPh sb="8" eb="10">
      <t>ミツモリ</t>
    </rPh>
    <rPh sb="10" eb="12">
      <t>コンキョ</t>
    </rPh>
    <rPh sb="13" eb="15">
      <t>セイサ</t>
    </rPh>
    <rPh sb="20" eb="22">
      <t>ニンゲツ</t>
    </rPh>
    <rPh sb="24" eb="26">
      <t>シュクショウ</t>
    </rPh>
    <rPh sb="26" eb="30">
      <t>キョウツウキバン</t>
    </rPh>
    <rPh sb="31" eb="32">
      <t>トキ</t>
    </rPh>
    <rPh sb="33" eb="35">
      <t>ガイサン</t>
    </rPh>
    <rPh sb="35" eb="37">
      <t>ミツモリ</t>
    </rPh>
    <rPh sb="39" eb="41">
      <t>ヘンコウ</t>
    </rPh>
    <rPh sb="48" eb="50">
      <t>コンカイ</t>
    </rPh>
    <rPh sb="56" eb="60">
      <t>シュウセイホウホウ</t>
    </rPh>
    <rPh sb="61" eb="63">
      <t>ホンスウ</t>
    </rPh>
    <rPh sb="63" eb="66">
      <t>ミカクテイ</t>
    </rPh>
    <phoneticPr fontId="1"/>
  </si>
  <si>
    <t>アプリケーション関連設計書修正
・通信要件
⇒通信要件FW申請書の作成、設定を依頼
(AP基盤、DB基盤、バッチ基盤 × 2環境(検証・本番環境))
※帳票基盤は利用していないため含めない</t>
    <rPh sb="8" eb="10">
      <t>カンレン</t>
    </rPh>
    <rPh sb="18" eb="22">
      <t>ツウシンヨウケン</t>
    </rPh>
    <rPh sb="24" eb="26">
      <t>ツウシン</t>
    </rPh>
    <rPh sb="26" eb="28">
      <t>ヨウケン</t>
    </rPh>
    <rPh sb="30" eb="32">
      <t>シンセイ</t>
    </rPh>
    <rPh sb="32" eb="33">
      <t>ショ</t>
    </rPh>
    <rPh sb="34" eb="36">
      <t>サクセイ</t>
    </rPh>
    <rPh sb="37" eb="39">
      <t>セッテイ</t>
    </rPh>
    <rPh sb="40" eb="42">
      <t>イライ</t>
    </rPh>
    <rPh sb="51" eb="53">
      <t>キバン</t>
    </rPh>
    <rPh sb="57" eb="59">
      <t>キバン</t>
    </rPh>
    <rPh sb="63" eb="65">
      <t>カンキョウ</t>
    </rPh>
    <rPh sb="66" eb="68">
      <t>ケンショウ</t>
    </rPh>
    <rPh sb="69" eb="73">
      <t>ホンバンカンキョウ</t>
    </rPh>
    <rPh sb="77" eb="81">
      <t>チョウヒョウキバン</t>
    </rPh>
    <rPh sb="82" eb="84">
      <t>リヨウ</t>
    </rPh>
    <rPh sb="91" eb="92">
      <t>フクキバン</t>
    </rPh>
    <phoneticPr fontId="1"/>
  </si>
  <si>
    <t xml:space="preserve">移行手順書作成＋出光内の移行方式レビュー支援
移行作業
※ユーザテスト段階で環境構築は完了済み想定
※現行環境の停止作業を実施
</t>
    <rPh sb="35" eb="37">
      <t>ダンカイ</t>
    </rPh>
    <rPh sb="38" eb="40">
      <t>カンキョウ</t>
    </rPh>
    <rPh sb="40" eb="42">
      <t>コウチク</t>
    </rPh>
    <rPh sb="43" eb="45">
      <t>カンリョウ</t>
    </rPh>
    <rPh sb="45" eb="46">
      <t>ズ</t>
    </rPh>
    <rPh sb="47" eb="49">
      <t>ソウテイ</t>
    </rPh>
    <rPh sb="51" eb="53">
      <t>ゲンコウ</t>
    </rPh>
    <rPh sb="53" eb="55">
      <t>カンキョウ</t>
    </rPh>
    <rPh sb="56" eb="58">
      <t>テイシ</t>
    </rPh>
    <rPh sb="58" eb="60">
      <t>サギョウ</t>
    </rPh>
    <rPh sb="61" eb="63">
      <t>ジッシ</t>
    </rPh>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</si>
  <si>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phoneticPr fontId="1"/>
  </si>
  <si>
    <t xml:space="preserve">他システムとの連携テスト 0.9人月
※縮小共通基盤から変更なし
</t>
    <rPh sb="16" eb="18">
      <t>ニンゲツ</t>
    </rPh>
    <phoneticPr fontId="1"/>
  </si>
  <si>
    <t>ユーザテスト支援、問い合わせ対応、不具合指摘修正：0.75
縮小共通基盤から変更なし</t>
    <rPh sb="6" eb="8">
      <t>シエン</t>
    </rPh>
    <rPh sb="9" eb="10">
      <t>ト</t>
    </rPh>
    <rPh sb="11" eb="12">
      <t>ア</t>
    </rPh>
    <rPh sb="14" eb="16">
      <t>タイオウ</t>
    </rPh>
    <rPh sb="17" eb="20">
      <t>フグアイ</t>
    </rPh>
    <rPh sb="20" eb="22">
      <t>シテキ</t>
    </rPh>
    <rPh sb="22" eb="24">
      <t>シュウセイ</t>
    </rPh>
    <phoneticPr fontId="1"/>
  </si>
  <si>
    <t>アプリ移行：1.0人月
縮小共通基盤から変更なし</t>
    <rPh sb="3" eb="5">
      <t>イコウ</t>
    </rPh>
    <rPh sb="9" eb="11">
      <t>ニンゲツ</t>
    </rPh>
    <phoneticPr fontId="1"/>
  </si>
  <si>
    <t>初期流動：1.0人月
縮小共通基盤から変更なし</t>
    <rPh sb="0" eb="4">
      <t>ショキリュウドウ</t>
    </rPh>
    <phoneticPr fontId="1"/>
  </si>
  <si>
    <t>各工程完了レビュー：(準備+実施＋議事録)6H*5回
（要件定義～試験、PJ総括）
縮小共通基盤から変更なし</t>
    <phoneticPr fontId="1"/>
  </si>
  <si>
    <t>EntraID認証ができることを確認。(本番環境)
・ヤード操業システム(千葉・徳山)
※本稼働中のため事前切り替えテストは不可。FWなどの通信設定がされていることを確認する</t>
    <rPh sb="7" eb="9">
      <t>ニンショウ</t>
    </rPh>
    <rPh sb="16" eb="18">
      <t>カクニン</t>
    </rPh>
    <rPh sb="20" eb="22">
      <t>ホンバン</t>
    </rPh>
    <rPh sb="22" eb="24">
      <t>カンキョウ</t>
    </rPh>
    <rPh sb="30" eb="32">
      <t>ソウギョウ</t>
    </rPh>
    <rPh sb="45" eb="48">
      <t>ホンカドウ</t>
    </rPh>
    <rPh sb="48" eb="49">
      <t>チュウ</t>
    </rPh>
    <rPh sb="52" eb="54">
      <t>ジゼン</t>
    </rPh>
    <rPh sb="54" eb="55">
      <t>キ</t>
    </rPh>
    <rPh sb="56" eb="57">
      <t>カ</t>
    </rPh>
    <rPh sb="62" eb="64">
      <t>フカ</t>
    </rPh>
    <rPh sb="70" eb="72">
      <t>ツウシン</t>
    </rPh>
    <rPh sb="72" eb="74">
      <t>セッテイ</t>
    </rPh>
    <rPh sb="83" eb="85">
      <t>カクニン</t>
    </rPh>
    <phoneticPr fontId="1"/>
  </si>
  <si>
    <t>ヤード操業システム(千葉・徳山)：0.1人月</t>
    <phoneticPr fontId="1"/>
  </si>
  <si>
    <t>定例会：他報告と併せて実施するため対象外
※AP基盤対応作業に含めるため対象外
※AP基盤対応を実施しない場合は作業工数として追加が必要</t>
    <rPh sb="4" eb="7">
      <t>ホカホウコク</t>
    </rPh>
    <rPh sb="8" eb="9">
      <t>アワ</t>
    </rPh>
    <rPh sb="11" eb="13">
      <t>ジッシ</t>
    </rPh>
    <rPh sb="17" eb="20">
      <t>タイショウガイ</t>
    </rPh>
    <phoneticPr fontId="1"/>
  </si>
  <si>
    <t xml:space="preserve">定例会：(準備+実施＋議事録)：3H
期間：4回/月・5ヵ月
</t>
    <phoneticPr fontId="1"/>
  </si>
  <si>
    <t>アプリ移行：0.3人月
縮小共通基盤から変更なし</t>
    <rPh sb="3" eb="5">
      <t>イコウ</t>
    </rPh>
    <rPh sb="9" eb="11">
      <t>ニンゲツ</t>
    </rPh>
    <phoneticPr fontId="1"/>
  </si>
  <si>
    <t>初期流動：0.25人月
縮小共通基盤から変更なし</t>
    <rPh sb="0" eb="4">
      <t>ショキリュウドウ</t>
    </rPh>
    <phoneticPr fontId="1"/>
  </si>
  <si>
    <t xml:space="preserve">事前調査対応・
ローカル環境にてWeblogicからTomcatへ変更して検証をした影響調査結果より正式な対応内容を精査する。
包装管理 18機能 
※事前調査の数量確定(千葉、徳山)にて、機能一覧の内40%程度のエラーが発生したため、同程度のエラー（8機能）が発生することを想定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2" eb="74">
      <t>キノウ</t>
    </rPh>
    <rPh sb="77" eb="79">
      <t>ジゼン</t>
    </rPh>
    <rPh sb="79" eb="81">
      <t>チョウサ</t>
    </rPh>
    <rPh sb="82" eb="84">
      <t>スウリョウ</t>
    </rPh>
    <rPh sb="84" eb="86">
      <t>カクテイ</t>
    </rPh>
    <rPh sb="87" eb="89">
      <t>チバ</t>
    </rPh>
    <rPh sb="90" eb="92">
      <t>トクヤマ</t>
    </rPh>
    <rPh sb="96" eb="98">
      <t>キノウ</t>
    </rPh>
    <rPh sb="98" eb="100">
      <t>イチラン</t>
    </rPh>
    <rPh sb="101" eb="102">
      <t>ウチ</t>
    </rPh>
    <rPh sb="111" eb="113">
      <t>テイド</t>
    </rPh>
    <rPh sb="118" eb="120">
      <t>ハッセイ</t>
    </rPh>
    <rPh sb="138" eb="140">
      <t>ハッセイ</t>
    </rPh>
    <rPh sb="145" eb="147">
      <t>ソウテイ</t>
    </rPh>
    <rPh sb="154" eb="156">
      <t>ジコウ</t>
    </rPh>
    <rPh sb="157" eb="159">
      <t>タイオウ</t>
    </rPh>
    <rPh sb="160" eb="162">
      <t>キチ</t>
    </rPh>
    <rPh sb="163" eb="165">
      <t>スウリョウ</t>
    </rPh>
    <rPh sb="165" eb="167">
      <t>カクテイ</t>
    </rPh>
    <rPh sb="168" eb="170">
      <t>ハッセイ</t>
    </rPh>
    <rPh sb="179" eb="181">
      <t>ドウヨウ</t>
    </rPh>
    <rPh sb="182" eb="184">
      <t>タイオウ</t>
    </rPh>
    <rPh sb="185" eb="187">
      <t>モンダイ</t>
    </rPh>
    <rPh sb="187" eb="188">
      <t>ナ</t>
    </rPh>
    <rPh sb="190" eb="192">
      <t>カクニン</t>
    </rPh>
    <rPh sb="197" eb="201">
      <t>スウリョウカクテイ</t>
    </rPh>
    <rPh sb="202" eb="204">
      <t>ケンチ</t>
    </rPh>
    <rPh sb="216" eb="217">
      <t>フク</t>
    </rPh>
    <rPh sb="230" eb="232">
      <t>ハッセイ</t>
    </rPh>
    <rPh sb="235" eb="237">
      <t>チョウサ</t>
    </rPh>
    <rPh sb="239" eb="241">
      <t>ソウテイ</t>
    </rPh>
    <rPh sb="243" eb="245">
      <t>コウスウケイジョウ</t>
    </rPh>
    <phoneticPr fontId="1"/>
  </si>
  <si>
    <t xml:space="preserve">アプリ移行方式設計
その他連携基盤移行設計
移行計画書
テスト計画書（全体、結合、システムテスト）
※縮小共通基盤対応で作成したものを更新
※数量確定と併せて作成する為対象外とする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rPh sb="71" eb="73">
      <t>スウリョウ</t>
    </rPh>
    <rPh sb="73" eb="75">
      <t>カクテイ</t>
    </rPh>
    <rPh sb="76" eb="77">
      <t>アワ</t>
    </rPh>
    <rPh sb="79" eb="81">
      <t>サクセイ</t>
    </rPh>
    <rPh sb="83" eb="84">
      <t>タメ</t>
    </rPh>
    <rPh sb="84" eb="87">
      <t>タイショウガイ</t>
    </rPh>
    <phoneticPr fontId="1"/>
  </si>
  <si>
    <t>アプリケーション関連設計書修正
・共通
⇒通信要件FW申請書の作成、設定を依頼
(AP基盤、DB基盤、バッチ基盤 × 2環境(検証・本番環境))
※帳票基盤は利用していないため含めない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キバン</t>
    </rPh>
    <rPh sb="61" eb="63">
      <t>カンキョウ</t>
    </rPh>
    <rPh sb="64" eb="66">
      <t>ケンショウ</t>
    </rPh>
    <rPh sb="67" eb="71">
      <t>ホンバンカンキョウ</t>
    </rPh>
    <rPh sb="75" eb="79">
      <t>チョウヒョウキバン</t>
    </rPh>
    <rPh sb="80" eb="82">
      <t>リヨウ</t>
    </rPh>
    <rPh sb="89" eb="90">
      <t>フクキバン</t>
    </rPh>
    <phoneticPr fontId="1"/>
  </si>
  <si>
    <t xml:space="preserve">アプリケーション関連設計書修正
・AP基盤
⇒AppServise、EntraIDの利用申請（検証環境・本番環境）
⇒エラー発生想定の8機能の画面、機能設計書の修正を想定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</si>
  <si>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・修正ファイルに配備、疎通確認（検証）※リグレッションテストまでに準備
・修正ファイルに配備、疎通確認（本番）※システムテストまでに準備
※デプロイ手順の修正を含む
※本システムとしてリリース作業は必要になるため、数量確定工数の50%を作業想定工数とする</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rPh sb="96" eb="98">
      <t>サギョウ</t>
    </rPh>
    <phoneticPr fontId="1"/>
  </si>
  <si>
    <t xml:space="preserve">
・プログラム改修、ビルドファイル作成
１．エラー事項の対応
２．ear⇒warファイルへのビルド手順変更
３．EJBの対応
４．IP、ホスト名、DB接続先(必要があれば)の変更
※本システムとして修正は必要になるため、数量確定工数の50%を作業想定工数とする</t>
    <rPh sb="7" eb="9">
      <t>カイシュウ</t>
    </rPh>
    <rPh sb="17" eb="19">
      <t>サクセイ</t>
    </rPh>
    <rPh sb="71" eb="72">
      <t>メイ</t>
    </rPh>
    <rPh sb="75" eb="78">
      <t>セツゾクサキ</t>
    </rPh>
    <rPh sb="79" eb="81">
      <t>ヒツヨウ</t>
    </rPh>
    <rPh sb="87" eb="89">
      <t>ヘンコウ</t>
    </rPh>
    <rPh sb="99" eb="101">
      <t>シュウセイ</t>
    </rPh>
    <phoneticPr fontId="1"/>
  </si>
  <si>
    <t>EntraID認証でログインができることを確認。
・工場系システム（包装管理）</t>
    <rPh sb="7" eb="9">
      <t>ニンショウ</t>
    </rPh>
    <rPh sb="21" eb="23">
      <t>カクニン</t>
    </rPh>
    <rPh sb="26" eb="29">
      <t>コウジョウケイ</t>
    </rPh>
    <rPh sb="34" eb="36">
      <t>ホウソウ</t>
    </rPh>
    <rPh sb="36" eb="38">
      <t>カンリ</t>
    </rPh>
    <phoneticPr fontId="1"/>
  </si>
  <si>
    <t xml:space="preserve">A-AUTO実行テスト
DP課ご担当者による手動実行、作業立会い。エラー発生時の調査。
※スケジュール実行対象ジョブ全量の確認を想定  3ジョブ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</si>
  <si>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事前調査対応：
ローカル環境にてWeblogicからTomcatへ変更して検証をした影響調査結果より正式な対応内容を精査する。
千葉化学品質管理 86機能 （物性LANは使用しなくなるため除外）
※事前調査の数量確定(千葉、徳山)にて、機能一覧の内40%程度のエラーが発生したため、同程度のエラー（35機能）が発生することを想定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65" eb="69">
      <t>チバカガク</t>
    </rPh>
    <rPh sb="69" eb="73">
      <t>ヒンシツカンリ</t>
    </rPh>
    <rPh sb="76" eb="78">
      <t>キノウ</t>
    </rPh>
    <rPh sb="80" eb="82">
      <t>ブッセイ</t>
    </rPh>
    <rPh sb="86" eb="88">
      <t>シヨウ</t>
    </rPh>
    <rPh sb="95" eb="97">
      <t>ジョガイ</t>
    </rPh>
    <rPh sb="100" eb="102">
      <t>ジゼン</t>
    </rPh>
    <rPh sb="102" eb="104">
      <t>チョウサ</t>
    </rPh>
    <rPh sb="105" eb="107">
      <t>スウリョウ</t>
    </rPh>
    <rPh sb="107" eb="109">
      <t>カクテイ</t>
    </rPh>
    <rPh sb="110" eb="112">
      <t>チバ</t>
    </rPh>
    <rPh sb="113" eb="115">
      <t>トクヤマ</t>
    </rPh>
    <rPh sb="119" eb="121">
      <t>キノウ</t>
    </rPh>
    <rPh sb="121" eb="123">
      <t>イチラン</t>
    </rPh>
    <rPh sb="124" eb="125">
      <t>ウチ</t>
    </rPh>
    <rPh sb="134" eb="136">
      <t>テイド</t>
    </rPh>
    <rPh sb="141" eb="143">
      <t>ハッセイ</t>
    </rPh>
    <rPh sb="162" eb="164">
      <t>ハッセイ</t>
    </rPh>
    <rPh sb="169" eb="171">
      <t>ソウテイ</t>
    </rPh>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</si>
  <si>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</si>
  <si>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 xml:space="preserve">アプリケーション関連設計書修正
・AP基盤
⇒AppServise、EntraIDの利用申請（検証環境・本番環境）
⇒エラー発生想定の35機能の画面、機能設計書の修正を想定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</si>
  <si>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EntraID認証でログインができることを確認。
・工場系システム（千葉化学品質管理）</t>
    <rPh sb="7" eb="9">
      <t>ニンショウ</t>
    </rPh>
    <rPh sb="21" eb="23">
      <t>カクニン</t>
    </rPh>
    <rPh sb="26" eb="29">
      <t>コウジョウケイ</t>
    </rPh>
    <rPh sb="34" eb="38">
      <t>チバカガク</t>
    </rPh>
    <rPh sb="38" eb="40">
      <t>ヒンシツ</t>
    </rPh>
    <rPh sb="40" eb="42">
      <t>カンリ</t>
    </rPh>
    <phoneticPr fontId="1"/>
  </si>
  <si>
    <t xml:space="preserve">A-AUTO実行テスト
DP課ご担当者による手動実行、作業立会い。エラー発生時の調査。
※スケジュール実行対象ジョブ全量の確認を想定  4ジョブ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</si>
  <si>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事前調査対応・
ローカル環境にてWeblogicからTomcatへ変更して検証をした影響調査結果より正式な対応内容を精査する。
※千葉・徳山でソースは共通
用役管理（千葉） 44機能
用役管理（徳山） 26機能
※事前調査の数量確定(千葉、徳山)にて、機能一覧の内40%程度のエラーが発生したため、同程度のエラー（28機能）が発生することを想定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84" eb="86">
      <t>チバ</t>
    </rPh>
    <rPh sb="90" eb="92">
      <t>キノウ</t>
    </rPh>
    <rPh sb="98" eb="100">
      <t>トクヤマ</t>
    </rPh>
    <rPh sb="108" eb="110">
      <t>ジゼン</t>
    </rPh>
    <rPh sb="110" eb="112">
      <t>チョウサ</t>
    </rPh>
    <rPh sb="113" eb="115">
      <t>スウリョウ</t>
    </rPh>
    <rPh sb="115" eb="117">
      <t>カクテイ</t>
    </rPh>
    <rPh sb="118" eb="120">
      <t>チバ</t>
    </rPh>
    <rPh sb="121" eb="123">
      <t>トクヤマ</t>
    </rPh>
    <rPh sb="127" eb="129">
      <t>キノウ</t>
    </rPh>
    <rPh sb="129" eb="131">
      <t>イチラン</t>
    </rPh>
    <rPh sb="132" eb="133">
      <t>ウチ</t>
    </rPh>
    <rPh sb="142" eb="144">
      <t>テイド</t>
    </rPh>
    <rPh sb="149" eb="151">
      <t>ハッセイ</t>
    </rPh>
    <rPh sb="170" eb="172">
      <t>ハッセイ</t>
    </rPh>
    <rPh sb="177" eb="179">
      <t>ソウテイ</t>
    </rPh>
    <rPh sb="186" eb="188">
      <t>ジコウ</t>
    </rPh>
    <rPh sb="189" eb="191">
      <t>タイオウ</t>
    </rPh>
    <rPh sb="192" eb="194">
      <t>キチ</t>
    </rPh>
    <rPh sb="195" eb="197">
      <t>スウリョウ</t>
    </rPh>
    <rPh sb="197" eb="199">
      <t>カクテイ</t>
    </rPh>
    <rPh sb="200" eb="202">
      <t>ハッセイ</t>
    </rPh>
    <rPh sb="211" eb="213">
      <t>ドウヨウ</t>
    </rPh>
    <rPh sb="214" eb="216">
      <t>タイオウ</t>
    </rPh>
    <rPh sb="217" eb="219">
      <t>モンダイ</t>
    </rPh>
    <rPh sb="219" eb="220">
      <t>ナ</t>
    </rPh>
    <rPh sb="222" eb="224">
      <t>カクニン</t>
    </rPh>
    <rPh sb="229" eb="233">
      <t>スウリョウカクテイ</t>
    </rPh>
    <rPh sb="234" eb="236">
      <t>ケンチ</t>
    </rPh>
    <rPh sb="248" eb="249">
      <t>フク</t>
    </rPh>
    <rPh sb="262" eb="264">
      <t>ハッセイ</t>
    </rPh>
    <rPh sb="267" eb="269">
      <t>チョウサ</t>
    </rPh>
    <rPh sb="271" eb="273">
      <t>ソウテイ</t>
    </rPh>
    <rPh sb="275" eb="277">
      <t>コウスウケイジョウ</t>
    </rPh>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</si>
  <si>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rPh sb="92" eb="93">
      <t>ホン</t>
    </rPh>
    <rPh sb="101" eb="103">
      <t>ドウヨウ</t>
    </rPh>
    <rPh sb="103" eb="105">
      <t>タイオウ</t>
    </rPh>
    <rPh sb="106" eb="108">
      <t>ヒツヨウ</t>
    </rPh>
    <rPh sb="114" eb="116">
      <t>スウリョウ</t>
    </rPh>
    <rPh sb="116" eb="118">
      <t>カクテイ</t>
    </rPh>
    <rPh sb="126" eb="128">
      <t>コウスウ</t>
    </rPh>
    <rPh sb="129" eb="131">
      <t>ミツモリ</t>
    </rPh>
    <phoneticPr fontId="1"/>
  </si>
  <si>
    <t>事前調査対応：
実施なし
A-AUTO登録する為の情報提供、作業分担とスケジュールの認識合わせ
⇒DP課ご担当者とのA-AUTO移行に伴う課題や担当、スケジュールを確認する
※用役管理はオペマネジョブが存在しないため対象外</t>
    <rPh sb="8" eb="10">
      <t>ジッシ</t>
    </rPh>
    <rPh sb="43" eb="45">
      <t>ニンシキ</t>
    </rPh>
    <rPh sb="45" eb="46">
      <t>ア</t>
    </rPh>
    <rPh sb="65" eb="67">
      <t>イコウ</t>
    </rPh>
    <rPh sb="68" eb="69">
      <t>トモナ</t>
    </rPh>
    <rPh sb="70" eb="72">
      <t>カダイ</t>
    </rPh>
    <rPh sb="73" eb="75">
      <t>タントウ</t>
    </rPh>
    <rPh sb="83" eb="85">
      <t>カクニン</t>
    </rPh>
    <rPh sb="89" eb="91">
      <t>ヨウエキ</t>
    </rPh>
    <rPh sb="91" eb="93">
      <t>カンリ</t>
    </rPh>
    <rPh sb="102" eb="104">
      <t>ソンザイ</t>
    </rPh>
    <rPh sb="109" eb="112">
      <t>タイショウガイ</t>
    </rPh>
    <phoneticPr fontId="1"/>
  </si>
  <si>
    <t xml:space="preserve">アプリケーション関連設計書修正
・AP基盤
⇒AppServise、EntraIDの利用申請（検証環境・本番環境）
⇒エラー発生想定の28機能について画面、機能設計書の修正を想定
テスト仕様書作成
⇒画面・機能一覧よりチェックシートを作成
以下については数量確定で対応するため工数に含めない
・認証基盤
⇒認証機能に関する設計書を新規1本作成（工場系システム共通）
・DB基盤
⇒A-AUTO用ジョブネット一覧、ジョブ構成図の2本修正
※用役管理はオペマネジョブが存在しないため対象外
</t>
    <rPh sb="63" eb="65">
      <t>ハッセイ</t>
    </rPh>
    <rPh sb="65" eb="67">
      <t>ソウテイ</t>
    </rPh>
    <phoneticPr fontId="1"/>
  </si>
  <si>
    <t xml:space="preserve">A-AUTO実行テスト
DP課ご担当者による手動実行、作業立会い。エラー発生時の調査。
※スケジュール実行対象ジョブ全量の確認を想定
※用役管理はオペマネジョブが存在しないため対象外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</si>
  <si>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他システムとの連携テスト 0.9人月
</t>
    <rPh sb="16" eb="18">
      <t>ニンゲツ</t>
    </rPh>
    <phoneticPr fontId="1"/>
  </si>
  <si>
    <t>インフラ環境の構築作業は含まれていません。出光様にてご準備をいただくきます</t>
    <rPh sb="4" eb="6">
      <t>カンキョウ</t>
    </rPh>
    <rPh sb="7" eb="9">
      <t>コウチク</t>
    </rPh>
    <rPh sb="9" eb="11">
      <t>サギョウ</t>
    </rPh>
    <rPh sb="12" eb="13">
      <t>フク</t>
    </rPh>
    <rPh sb="21" eb="24">
      <t>イデミツサマ</t>
    </rPh>
    <rPh sb="27" eb="29">
      <t>ジュンビ</t>
    </rPh>
    <phoneticPr fontId="1"/>
  </si>
  <si>
    <t>データ移行の作業は含まれていません。出光様にてご準備をいただくきます</t>
    <rPh sb="3" eb="5">
      <t>イコウ</t>
    </rPh>
    <phoneticPr fontId="1"/>
  </si>
  <si>
    <t>ヤ－ド操業システム（千葉・徳山）</t>
    <phoneticPr fontId="1"/>
  </si>
  <si>
    <t>千葉化学</t>
    <phoneticPr fontId="1"/>
  </si>
  <si>
    <t>包装</t>
    <phoneticPr fontId="1"/>
  </si>
  <si>
    <t>数量確定システム（千葉・徳山）</t>
    <phoneticPr fontId="1"/>
  </si>
  <si>
    <t>用役管理システム（千葉・徳山）</t>
    <phoneticPr fontId="1"/>
  </si>
  <si>
    <t>ヤード操業</t>
    <phoneticPr fontId="1"/>
  </si>
  <si>
    <t xml:space="preserve">エラー事項の対応 0.85人月
</t>
    <phoneticPr fontId="1"/>
  </si>
  <si>
    <t xml:space="preserve">事前調査結果：
ローカル環境にてWeblogicからTomcatへ変更して検証をした影響調査結果より正式な対応内容を精査する。
※千葉・徳山でソースは共通
数量確定（千葉） 19/41機能でエラーが発生
数量確定（徳山） 3/25機能でエラーが発生
１．エラー事項の対応
・NoClassDefFound
⇒不足ライブラリの追加および暫定（Weblogic）ライブラリ追加箇所の正式なライブラリ調査およびプログラム改修箇所を調査する
・計算処理でエラー(PimsYard)
⇒計算処理でエラーが発生する。
ローカル環境ではFWの問題で確認ができず。
ローカル環境からPIMSサーバへFW設定をして動作確認。
FW以外の問題が起因をしていないか検証する。
・各種設定値の追加、修正
⇒server.xml、web.xml、Context.xmlの定義を修正する
</t>
    <rPh sb="4" eb="6">
      <t>ケッカ</t>
    </rPh>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9" eb="81">
      <t>スウリョウ</t>
    </rPh>
    <rPh sb="81" eb="83">
      <t>カクテイ</t>
    </rPh>
    <rPh sb="84" eb="86">
      <t>チバ</t>
    </rPh>
    <rPh sb="93" eb="95">
      <t>キノウ</t>
    </rPh>
    <rPh sb="100" eb="102">
      <t>ハッセイ</t>
    </rPh>
    <rPh sb="103" eb="105">
      <t>スウリョウ</t>
    </rPh>
    <rPh sb="105" eb="107">
      <t>カクテイ</t>
    </rPh>
    <rPh sb="108" eb="110">
      <t>トクヤマ</t>
    </rPh>
    <rPh sb="132" eb="134">
      <t>ジコウ</t>
    </rPh>
    <rPh sb="135" eb="137">
      <t>タイオウ</t>
    </rPh>
    <rPh sb="156" eb="158">
      <t>フソク</t>
    </rPh>
    <rPh sb="164" eb="166">
      <t>ツイカ</t>
    </rPh>
    <rPh sb="169" eb="171">
      <t>ザンテイ</t>
    </rPh>
    <rPh sb="186" eb="188">
      <t>ツイカ</t>
    </rPh>
    <rPh sb="188" eb="190">
      <t>カショ</t>
    </rPh>
    <rPh sb="191" eb="193">
      <t>セイシキ</t>
    </rPh>
    <rPh sb="199" eb="201">
      <t>チョウサ</t>
    </rPh>
    <rPh sb="209" eb="211">
      <t>カイシュウ</t>
    </rPh>
    <rPh sb="211" eb="213">
      <t>カショ</t>
    </rPh>
    <rPh sb="214" eb="216">
      <t>チョウサ</t>
    </rPh>
    <rPh sb="250" eb="252">
      <t>ハッセイ</t>
    </rPh>
    <rPh sb="260" eb="262">
      <t>カンキョウ</t>
    </rPh>
    <rPh sb="267" eb="269">
      <t>モンダイ</t>
    </rPh>
    <rPh sb="270" eb="272">
      <t>カクニン</t>
    </rPh>
    <rPh sb="296" eb="298">
      <t>セッテイ</t>
    </rPh>
    <rPh sb="301" eb="303">
      <t>ドウサ</t>
    </rPh>
    <rPh sb="303" eb="305">
      <t>カクニン</t>
    </rPh>
    <rPh sb="332" eb="334">
      <t>ヨウケン</t>
    </rPh>
    <rPh sb="334" eb="336">
      <t>テイギ</t>
    </rPh>
    <rPh sb="336" eb="338">
      <t>コウテイ</t>
    </rPh>
    <rPh sb="342" eb="344">
      <t>イガイ</t>
    </rPh>
    <rPh sb="345" eb="347">
      <t>モンダイ</t>
    </rPh>
    <rPh sb="348" eb="350">
      <t>キイン</t>
    </rPh>
    <rPh sb="357" eb="359">
      <t>ケンショウ</t>
    </rPh>
    <rPh sb="364" eb="366">
      <t>カクシュ</t>
    </rPh>
    <rPh sb="366" eb="369">
      <t>セッテイアタイ</t>
    </rPh>
    <rPh sb="370" eb="372">
      <t>ツイカ</t>
    </rPh>
    <rPh sb="373" eb="375">
      <t>シュウセイテイギシュウセイ</t>
    </rPh>
    <phoneticPr fontId="1"/>
  </si>
  <si>
    <t xml:space="preserve">２．ear⇒warファイルへのビルド手順変更
・build.xmlの定義修正
⇒earに関するビルド定義修正およびwar形式に伴う定義修正をおこなう。
⇒ライブラリの依存関係に影響がある場合は設定の見直しをする。
⇒warでビルドしたファイルをPoC環境Azure App Serviceに配備して動作検証をおこなう。
３．EJBの対応
⇒ライブラリ追加、設定値変更
４．クラウドアーキ環境の情報収集
・サーバ情報の確認（申請準備、システム構成の確認、確定）
⇒アドレスIP、ホスト名、通信要件(FW)、サーバスペックの確認
⇒縮小共通基盤との環境構成に違いがあるか確認
</t>
    <rPh sb="213" eb="217">
      <t>シンセイジュンビ</t>
    </rPh>
    <rPh sb="222" eb="224">
      <t>コウセイ</t>
    </rPh>
    <rPh sb="225" eb="227">
      <t>カクニン</t>
    </rPh>
    <rPh sb="228" eb="230">
      <t>カクテイ</t>
    </rPh>
    <phoneticPr fontId="1"/>
  </si>
  <si>
    <t>工場系システム 0.3人月
EntraID利用申請 0.2人月</t>
    <rPh sb="29" eb="31">
      <t>ニンゲツ</t>
    </rPh>
    <phoneticPr fontId="1"/>
  </si>
  <si>
    <t>事前調査対応：
ローカル環境にて認証用の共通ファイル（com0-lib2_4_0.jar）へ差し替え、ライブラリ内のクラス実行ができることまで確認済み。Azure Entra ID認証について検証をする。
工場系システム
・共通ログイン廃止対応
⇒SSOからリンク呼び出しに変更になるため、呼び出しURL、パラメータの設定値を調査する。また、URL直入力により工場系システムの呼び出しができることを確認する。
・ログインユーザ切り替え方法の検討
⇒権限による機能違いを確認するためのログイン手順を検討する
※SSOからのログインではPCログイン時のアカウントで認証がされるため、ユーザや権限の切り替えができない。
・SSOからの遷移時にエラーが発生した場合の画面制御
⇒エラー画面の表示検討、要件を整理する
・EntraID利用申請
⇒申請に必要な情報の整理まで対応</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13" eb="115">
      <t>キョウツウ</t>
    </rPh>
    <rPh sb="119" eb="121">
      <t>ハイシ</t>
    </rPh>
    <rPh sb="121" eb="123">
      <t>タイオウ</t>
    </rPh>
    <rPh sb="138" eb="140">
      <t>ヘンコウ</t>
    </rPh>
    <rPh sb="146" eb="147">
      <t>ヨ</t>
    </rPh>
    <rPh sb="148" eb="149">
      <t>ダ</t>
    </rPh>
    <rPh sb="160" eb="163">
      <t>セッテイアタイ</t>
    </rPh>
    <rPh sb="164" eb="166">
      <t>チョウサ</t>
    </rPh>
    <rPh sb="175" eb="176">
      <t>チョク</t>
    </rPh>
    <rPh sb="176" eb="178">
      <t>ニュウリョク</t>
    </rPh>
    <rPh sb="215" eb="216">
      <t>キ</t>
    </rPh>
    <rPh sb="217" eb="218">
      <t>カ</t>
    </rPh>
    <rPh sb="219" eb="221">
      <t>ホウホウ</t>
    </rPh>
    <rPh sb="222" eb="224">
      <t>ケントウ</t>
    </rPh>
    <rPh sb="233" eb="235">
      <t>ケントウ</t>
    </rPh>
    <rPh sb="257" eb="258">
      <t>ジ</t>
    </rPh>
    <rPh sb="265" eb="267">
      <t>ニンショウ</t>
    </rPh>
    <rPh sb="278" eb="280">
      <t>ケンゲン</t>
    </rPh>
    <rPh sb="281" eb="282">
      <t>キ</t>
    </rPh>
    <rPh sb="283" eb="284">
      <t>カ</t>
    </rPh>
    <rPh sb="300" eb="303">
      <t>センイジ</t>
    </rPh>
    <rPh sb="308" eb="310">
      <t>ハッセイ</t>
    </rPh>
    <rPh sb="312" eb="314">
      <t>バアイ</t>
    </rPh>
    <rPh sb="340" eb="342">
      <t>ガメン</t>
    </rPh>
    <rPh sb="343" eb="345">
      <t>ヒョウジ</t>
    </rPh>
    <rPh sb="345" eb="347">
      <t>ケントウ</t>
    </rPh>
    <rPh sb="348" eb="350">
      <t>ヨウケン</t>
    </rPh>
    <rPh sb="351" eb="353">
      <t>セイリ</t>
    </rPh>
    <phoneticPr fontId="1"/>
  </si>
  <si>
    <t>アプリケーション関連設計書修正
・AP基盤
⇒AppServise、EntraIDの利用申請（検証環境・本番環境）
⇒事前調査エラーの22機能について画面、機能設計書の修正を想定
・認証基盤
⇒認証機能に関する設計書を新規1本作成（工場系システム共通）
・バッチ基盤
⇒A-AUTO用ジョブネット一覧、ジョブ構成図の2本修正
テスト仕様書作成
⇒画面・機能一覧よりチェックシートを作成</t>
    <rPh sb="8" eb="10">
      <t>カンレン</t>
    </rPh>
    <rPh sb="117" eb="120">
      <t>コウジョウケイ</t>
    </rPh>
    <rPh sb="124" eb="126">
      <t>キョウツウ</t>
    </rPh>
    <rPh sb="143" eb="144">
      <t>ヨウ</t>
    </rPh>
    <rPh sb="150" eb="152">
      <t>イチラン</t>
    </rPh>
    <rPh sb="156" eb="159">
      <t>コウセイズ</t>
    </rPh>
    <rPh sb="162" eb="164">
      <t>シュウセイ</t>
    </rPh>
    <rPh sb="169" eb="172">
      <t>シヨウショ</t>
    </rPh>
    <rPh sb="172" eb="174">
      <t>サクセイ</t>
    </rPh>
    <rPh sb="176" eb="178">
      <t>ガメン</t>
    </rPh>
    <rPh sb="179" eb="181">
      <t>キノウ</t>
    </rPh>
    <rPh sb="181" eb="183">
      <t>イチラン</t>
    </rPh>
    <rPh sb="193" eb="195">
      <t>サクセイ</t>
    </rPh>
    <phoneticPr fontId="1"/>
  </si>
  <si>
    <t>アプリケーション関連
（AP基盤、バッチ基盤、認証基盤関連）</t>
    <rPh sb="8" eb="10">
      <t>カンレン</t>
    </rPh>
    <rPh sb="14" eb="16">
      <t>キバン</t>
    </rPh>
    <rPh sb="20" eb="22">
      <t>キバン</t>
    </rPh>
    <rPh sb="23" eb="25">
      <t>ニンショウ</t>
    </rPh>
    <rPh sb="25" eb="27">
      <t>キバン</t>
    </rPh>
    <rPh sb="27" eb="29">
      <t>カンレン</t>
    </rPh>
    <phoneticPr fontId="1"/>
  </si>
  <si>
    <t>AP基盤、認証基盤、バッチ基盤 0.6人月 ※25本対象。計算式参照
テスト仕様書 0.2人月</t>
    <rPh sb="13" eb="15">
      <t>キバン</t>
    </rPh>
    <rPh sb="25" eb="26">
      <t>ホン</t>
    </rPh>
    <rPh sb="26" eb="28">
      <t>タイショウ</t>
    </rPh>
    <rPh sb="29" eb="32">
      <t>ケイサンシキ</t>
    </rPh>
    <rPh sb="32" eb="34">
      <t>サンショウ</t>
    </rPh>
    <rPh sb="45" eb="47">
      <t>ニンゲツ</t>
    </rPh>
    <phoneticPr fontId="1"/>
  </si>
  <si>
    <t>プログラム改修、ビルドファイル作成 1.4人月
内訳
１．エラー事項の対応 1.0人月
２．ear⇒warファイルへのビルド手順変更 0.3人月
３．EJBの対応 0.05人月
４．IP、ホスト名、DB接続先(必要があれば)の変更 0.05人月</t>
    <rPh sb="21" eb="23">
      <t>ニンゲツ</t>
    </rPh>
    <rPh sb="24" eb="26">
      <t>ウチワケ</t>
    </rPh>
    <rPh sb="41" eb="43">
      <t>ニンゲツ</t>
    </rPh>
    <phoneticPr fontId="1"/>
  </si>
  <si>
    <t xml:space="preserve">システム内の全画面を確認し、初期画面の描画や正常系の動作に問題がないことを確認。
・データベースの参照・登録
・画面遷移
・ボタン押下　等
機能数（画面＋帳票＋IF）=113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
</t>
    <rPh sb="87" eb="89">
      <t>ソツウ</t>
    </rPh>
    <rPh sb="89" eb="91">
      <t>カクニン</t>
    </rPh>
    <rPh sb="98" eb="100">
      <t>コウスウ</t>
    </rPh>
    <rPh sb="100" eb="102">
      <t>サクゲン</t>
    </rPh>
    <rPh sb="102" eb="103">
      <t>アン</t>
    </rPh>
    <rPh sb="117" eb="119">
      <t>ドウサ</t>
    </rPh>
    <rPh sb="119" eb="121">
      <t>カクニン</t>
    </rPh>
    <rPh sb="132" eb="134">
      <t>イジョウ</t>
    </rPh>
    <rPh sb="135" eb="137">
      <t>ハッセイ</t>
    </rPh>
    <rPh sb="145" eb="147">
      <t>サイシュ</t>
    </rPh>
    <rPh sb="150" eb="152">
      <t>ヒンシツ</t>
    </rPh>
    <rPh sb="152" eb="154">
      <t>タンポ</t>
    </rPh>
    <rPh sb="160" eb="161">
      <t>サマ</t>
    </rPh>
    <rPh sb="162" eb="164">
      <t>キョウリョク</t>
    </rPh>
    <rPh sb="178" eb="180">
      <t>ドウサ</t>
    </rPh>
    <rPh sb="180" eb="182">
      <t>ケンショウ</t>
    </rPh>
    <rPh sb="183" eb="185">
      <t>テアツ</t>
    </rPh>
    <rPh sb="186" eb="188">
      <t>ジッシ</t>
    </rPh>
    <rPh sb="190" eb="191">
      <t>ネガ</t>
    </rPh>
    <rPh sb="202" eb="204">
      <t>サクゲン</t>
    </rPh>
    <phoneticPr fontId="1"/>
  </si>
  <si>
    <t>結合テスト3.45人月
113機能　
画面：6H
帳票：3H
IF:3H
※縮小共通基盤から変更なし</t>
    <rPh sb="0" eb="2">
      <t>ケツゴウ</t>
    </rPh>
    <rPh sb="9" eb="11">
      <t>ニンゲツ</t>
    </rPh>
    <rPh sb="15" eb="17">
      <t>キノウ</t>
    </rPh>
    <phoneticPr fontId="1"/>
  </si>
  <si>
    <t xml:space="preserve">結合テスト0.28人月
15機能　
バッチ：3H
</t>
    <rPh sb="0" eb="2">
      <t>ケツゴウ</t>
    </rPh>
    <rPh sb="9" eb="11">
      <t>ニンゲツ</t>
    </rPh>
    <rPh sb="14" eb="16">
      <t>キノウ</t>
    </rPh>
    <phoneticPr fontId="1"/>
  </si>
  <si>
    <t xml:space="preserve">A-AUTOバスクリプトのテスト
機能数（バッチ）=15
</t>
    <phoneticPr fontId="1"/>
  </si>
  <si>
    <t>AP基盤、認証基盤 0.75人月 ※29本対象。計算式参照
テスト仕様書 0.2人月</t>
    <rPh sb="20" eb="21">
      <t>ホン</t>
    </rPh>
    <rPh sb="21" eb="23">
      <t>タイショウ</t>
    </rPh>
    <rPh sb="24" eb="27">
      <t>ケイサンシキ</t>
    </rPh>
    <rPh sb="27" eb="29">
      <t>サンショウ</t>
    </rPh>
    <phoneticPr fontId="1"/>
  </si>
  <si>
    <t>プログラム改修、ビルドファイル作成 0.7人月
内訳
１．エラー事項の対応 0.5人月
２．ear⇒warファイルへのビルド手順変更 0.15人月
３．EJBの対応 0.025人月
４．IP、ホスト名、DB接続先(必要があれば)の変更 0.025人月</t>
    <rPh sb="21" eb="23">
      <t>ニンゲツ</t>
    </rPh>
    <rPh sb="24" eb="26">
      <t>ウチワケ</t>
    </rPh>
    <rPh sb="41" eb="43">
      <t>ニンゲツ</t>
    </rPh>
    <phoneticPr fontId="1"/>
  </si>
  <si>
    <t>システム内の全画面を確認し、初期画面の描画や正常系の動作に問題がないことを確認。
・データベースの参照・登録
・画面遷移
・ボタン押下　等
機能数（画面＋帳票＋IF）=94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86" eb="88">
      <t>ソツウ</t>
    </rPh>
    <rPh sb="88" eb="90">
      <t>カクニン</t>
    </rPh>
    <phoneticPr fontId="1"/>
  </si>
  <si>
    <t>移行手順書作成
移行作業</t>
    <phoneticPr fontId="1"/>
  </si>
  <si>
    <t xml:space="preserve">EntraID認証ができることを確認。(検証環境)
・ヤード操業システム(千葉・徳山)
Https通信による影響確認（既存通りに使えることをテスト）
</t>
    <rPh sb="7" eb="9">
      <t>ニンショウ</t>
    </rPh>
    <rPh sb="16" eb="18">
      <t>カクニン</t>
    </rPh>
    <rPh sb="20" eb="22">
      <t>ケンショウ</t>
    </rPh>
    <rPh sb="22" eb="24">
      <t>カンキョウ</t>
    </rPh>
    <rPh sb="30" eb="32">
      <t>ソウギョウ</t>
    </rPh>
    <rPh sb="37" eb="39">
      <t>チバ</t>
    </rPh>
    <rPh sb="40" eb="42">
      <t>トクヤマ</t>
    </rPh>
    <rPh sb="50" eb="52">
      <t>ツウシン</t>
    </rPh>
    <rPh sb="55" eb="57">
      <t>エイキョウ</t>
    </rPh>
    <rPh sb="57" eb="59">
      <t>カクニン</t>
    </rPh>
    <rPh sb="60" eb="62">
      <t>キゾン</t>
    </rPh>
    <rPh sb="62" eb="63">
      <t>ドオ</t>
    </rPh>
    <rPh sb="65" eb="66">
      <t>ツカ</t>
    </rPh>
    <phoneticPr fontId="1"/>
  </si>
  <si>
    <t>ヤード操業システム(千葉・徳山)：0.1人月
Https通信による影響確認(千葉・徳山)：1.0人月</t>
    <rPh sb="20" eb="22">
      <t>ニンゲツ</t>
    </rPh>
    <phoneticPr fontId="1"/>
  </si>
  <si>
    <t xml:space="preserve">事前調査対応：
ローカル環境にて認証用の共通ファイル（com0-lib2_4_0.jar）へ差し替え、ライブラリ内のクラス実行ができることまで確認済み。Azure Entra ID認証について検証をする。
１．ヤード操業システム(千葉・徳山)
・ヤード操業システム（徳山）⇒Poc環境間でのAzure Entra ID認証が正しく動作することを検証する。また、不具合が発生した場合は原因と対応対応方法を調査する
※Https通信に変更に伴う影響調査、申請依頼（サーバ証明書発行、ドメイン申請）、インフラ設定依頼（サーバ側Https対応)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9" eb="111">
      <t>ソウギョウ</t>
    </rPh>
    <rPh sb="116" eb="118">
      <t>チバ</t>
    </rPh>
    <rPh sb="119" eb="121">
      <t>トクヤマ</t>
    </rPh>
    <rPh sb="134" eb="136">
      <t>トクヤマ</t>
    </rPh>
    <rPh sb="141" eb="143">
      <t>カンキョウ</t>
    </rPh>
    <rPh sb="143" eb="144">
      <t>カン</t>
    </rPh>
    <rPh sb="160" eb="162">
      <t>ニンショウ</t>
    </rPh>
    <rPh sb="163" eb="164">
      <t>タダ</t>
    </rPh>
    <rPh sb="166" eb="168">
      <t>ドウサ</t>
    </rPh>
    <rPh sb="173" eb="175">
      <t>ケンショウ</t>
    </rPh>
    <rPh sb="181" eb="184">
      <t>フグアイ</t>
    </rPh>
    <rPh sb="185" eb="187">
      <t>ハッセイ</t>
    </rPh>
    <rPh sb="189" eb="191">
      <t>バアイ</t>
    </rPh>
    <rPh sb="192" eb="194">
      <t>ゲンイン</t>
    </rPh>
    <rPh sb="195" eb="197">
      <t>タイオウ</t>
    </rPh>
    <rPh sb="197" eb="199">
      <t>タイオウ</t>
    </rPh>
    <rPh sb="199" eb="201">
      <t>ホウホウ</t>
    </rPh>
    <rPh sb="202" eb="204">
      <t>チョウサ</t>
    </rPh>
    <rPh sb="213" eb="215">
      <t>ツウシン</t>
    </rPh>
    <rPh sb="216" eb="218">
      <t>ヘンコウ</t>
    </rPh>
    <rPh sb="219" eb="220">
      <t>トモナ</t>
    </rPh>
    <rPh sb="221" eb="223">
      <t>エイキョウ</t>
    </rPh>
    <rPh sb="223" eb="225">
      <t>チョウサ</t>
    </rPh>
    <rPh sb="226" eb="228">
      <t>シンセイ</t>
    </rPh>
    <rPh sb="228" eb="230">
      <t>イライ</t>
    </rPh>
    <rPh sb="234" eb="237">
      <t>ショウメイショ</t>
    </rPh>
    <rPh sb="237" eb="239">
      <t>ハッコウ</t>
    </rPh>
    <rPh sb="244" eb="246">
      <t>シンセイ</t>
    </rPh>
    <rPh sb="252" eb="256">
      <t>セッテイイライ</t>
    </rPh>
    <rPh sb="260" eb="261">
      <t>ガワ</t>
    </rPh>
    <rPh sb="266" eb="268">
      <t>タイオウ</t>
    </rPh>
    <phoneticPr fontId="1"/>
  </si>
  <si>
    <t>工場系システム：0.1人月
Https通信へ変更：0.4人月</t>
    <rPh sb="11" eb="13">
      <t>ニンゲツ</t>
    </rPh>
    <phoneticPr fontId="1"/>
  </si>
  <si>
    <t>EntraID認証でログインができることを確認。
・工場系システム（数量確定）
Https通信へ変更したことによる影響確認
・ドメインは共通のため1環境を対象に影響確認</t>
    <rPh sb="7" eb="9">
      <t>ニンショウ</t>
    </rPh>
    <rPh sb="21" eb="23">
      <t>カクニン</t>
    </rPh>
    <rPh sb="26" eb="29">
      <t>コウジョウケイ</t>
    </rPh>
    <rPh sb="34" eb="36">
      <t>スウリョウ</t>
    </rPh>
    <rPh sb="36" eb="38">
      <t>カクテイ</t>
    </rPh>
    <rPh sb="69" eb="71">
      <t>キョウツウ</t>
    </rPh>
    <rPh sb="75" eb="77">
      <t>カンキョウ</t>
    </rPh>
    <rPh sb="78" eb="80">
      <t>タイショウ</t>
    </rPh>
    <rPh sb="81" eb="83">
      <t>エイキョウ</t>
    </rPh>
    <rPh sb="83" eb="85">
      <t>カクニン</t>
    </rPh>
    <phoneticPr fontId="1"/>
  </si>
  <si>
    <t>５，com0-lib2_4_0.jarファイル対応 0.05人月
Https通信：0.5人月</t>
    <rPh sb="44" eb="46">
      <t>ニンゲツ</t>
    </rPh>
    <phoneticPr fontId="1"/>
  </si>
  <si>
    <t xml:space="preserve">
・プログラム改修、ビルドファイル作成
５，com0-lib2_4_0.jarファイル対応
・Https通信による改修
</t>
    <rPh sb="7" eb="9">
      <t>カイシュウ</t>
    </rPh>
    <rPh sb="17" eb="19">
      <t>サクセイ</t>
    </rPh>
    <rPh sb="43" eb="45">
      <t>タイオウ</t>
    </rPh>
    <rPh sb="53" eb="55">
      <t>ツウシン</t>
    </rPh>
    <rPh sb="58" eb="60">
      <t>カイシュウ</t>
    </rPh>
    <phoneticPr fontId="1"/>
  </si>
  <si>
    <t>プログラム改修、ビルドファイル作成 0.05人月
内訳
５，com0-lib2_4_0.jarファイル対応 0.05人月</t>
    <rPh sb="22" eb="24">
      <t>ニンゲツ</t>
    </rPh>
    <phoneticPr fontId="1"/>
  </si>
  <si>
    <t xml:space="preserve">A-AUTOバスクリプトのテスト
機能数（バッチ）=5
</t>
    <phoneticPr fontId="1"/>
  </si>
  <si>
    <t xml:space="preserve">結合テスト0.28人月
5機能　
バッチ：3H
</t>
    <rPh sb="0" eb="2">
      <t>ケツゴウ</t>
    </rPh>
    <rPh sb="9" eb="11">
      <t>ニンゲツ</t>
    </rPh>
    <rPh sb="13" eb="15">
      <t>キノウ</t>
    </rPh>
    <phoneticPr fontId="1"/>
  </si>
  <si>
    <t>112機能
画面：6H
帳票：3H
IF:3H</t>
    <rPh sb="3" eb="5">
      <t>キノウ</t>
    </rPh>
    <phoneticPr fontId="1"/>
  </si>
  <si>
    <t>システム内の全画面を確認し、初期画面の描画や正常系の動作に問題がないことを確認。
・データベースの参照・登録
・画面遷移
・ボタン押下　等
機能数（画面＋帳票＋IF）=112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2" eb="94">
      <t>ソツウ</t>
    </rPh>
    <rPh sb="94" eb="96">
      <t>カクニン</t>
    </rPh>
    <phoneticPr fontId="1"/>
  </si>
  <si>
    <t xml:space="preserve">A-AUTOバスクリプトのテスト
機能数（バッチ）=1
</t>
    <phoneticPr fontId="1"/>
  </si>
  <si>
    <t xml:space="preserve">結合テスト0.02人月
1機能　
バッチ：3H
</t>
    <rPh sb="0" eb="2">
      <t>ケツゴウ</t>
    </rPh>
    <rPh sb="9" eb="11">
      <t>ニンゲツ</t>
    </rPh>
    <rPh sb="13" eb="15">
      <t>キノウ</t>
    </rPh>
    <phoneticPr fontId="1"/>
  </si>
  <si>
    <t>20機能
画面：6H
帳票：3H
IF:3H</t>
    <rPh sb="2" eb="4">
      <t>キノウ</t>
    </rPh>
    <phoneticPr fontId="1"/>
  </si>
  <si>
    <t>システム内の全画面を確認し、初期画面の描画や正常系の動作に問題がないことを確認。
・データベースの参照・登録
・画面遷移
・ボタン押下　等
機能数（画面＋帳票＋IF）=20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1" eb="93">
      <t>ソツウ</t>
    </rPh>
    <rPh sb="93" eb="95">
      <t>カクニン</t>
    </rPh>
    <phoneticPr fontId="1"/>
  </si>
  <si>
    <t>AP基盤、認証基盤 1.00人月 ※38本対象。計算式参照
テスト仕様書 0.2人月</t>
    <rPh sb="20" eb="21">
      <t>ホン</t>
    </rPh>
    <rPh sb="21" eb="23">
      <t>タイショウ</t>
    </rPh>
    <rPh sb="24" eb="27">
      <t>ケイサンシキ</t>
    </rPh>
    <rPh sb="27" eb="29">
      <t>サンショウ</t>
    </rPh>
    <phoneticPr fontId="1"/>
  </si>
  <si>
    <t>AP基盤、認証基盤 0.25人月 ※11本対象。計算式参照
テスト仕様書 0.2人月</t>
    <rPh sb="20" eb="21">
      <t>ホン</t>
    </rPh>
    <rPh sb="21" eb="23">
      <t>タイショウ</t>
    </rPh>
    <rPh sb="24" eb="27">
      <t>ケイサンシキ</t>
    </rPh>
    <rPh sb="27" eb="29">
      <t>サンショウ</t>
    </rPh>
    <phoneticPr fontId="1"/>
  </si>
  <si>
    <t>要員</t>
    <rPh sb="0" eb="2">
      <t>ヨウイン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</si>
</sst>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_);[Red]\(0.00\)"/>
    <numFmt numFmtId="177" formatCode="0.0"/>
    <numFmt numFmtId="178" formatCode="_-[$¥-411]* #,##0_-;\-[$¥-411]* #,##0_-;_-[$¥-411]* &quot;-&quot;??_-;_-@_-"/>
    <numFmt numFmtId="179" formatCode="0.00_ "/>
    <numFmt numFmtId="180" formatCode="&quot;¥&quot;#,##0_);[Red]\(&quot;¥&quot;#,##0\)"/>
  </numFmts>
  <fonts count="20"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游ゴシック"/>
      <family val="2"/>
      <scheme val="minor"/>
    </font>
    <font>
      <b/>
      <sz val="11"/>
      <color theme="1"/>
      <name val="游ゴシック"/>
      <family val="2"/>
      <charset val="128"/>
      <scheme val="minor"/>
    </font>
    <font>
      <b/>
      <sz val="11"/>
      <color rgb="FFFF0000"/>
      <name val="游ゴシック"/>
      <family val="3"/>
      <charset val="128"/>
      <scheme val="minor"/>
    </font>
    <font>
      <sz val="11"/>
      <name val="游ゴシック"/>
      <family val="3"/>
      <charset val="128"/>
      <scheme val="minor"/>
    </font>
    <font>
      <sz val="11"/>
      <name val="游ゴシック"/>
      <family val="2"/>
      <charset val="128"/>
      <scheme val="minor"/>
    </font>
    <font>
      <b/>
      <sz val="11"/>
      <name val="游ゴシック"/>
      <family val="3"/>
      <charset val="128"/>
      <scheme val="minor"/>
    </font>
    <font>
      <sz val="11"/>
      <color theme="0" tint="-0.34998626667073579"/>
      <name val="游ゴシック"/>
      <family val="2"/>
      <charset val="128"/>
      <scheme val="minor"/>
    </font>
    <font>
      <sz val="11"/>
      <color theme="0" tint="-0.34998626667073579"/>
      <name val="游ゴシック"/>
      <family val="3"/>
      <charset val="128"/>
      <scheme val="minor"/>
    </font>
    <font>
      <sz val="11"/>
      <color theme="0"/>
      <name val="游ゴシック"/>
      <family val="3"/>
      <charset val="128"/>
      <scheme val="minor"/>
    </font>
    <font>
      <sz val="11"/>
      <color theme="0" tint="-0.249977111117893"/>
      <name val="游ゴシック"/>
      <family val="2"/>
      <charset val="128"/>
      <scheme val="minor"/>
    </font>
  </fonts>
  <fills count="13">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C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medium">
        <color rgb="FF000000"/>
      </right>
      <top style="thin">
        <color rgb="FF000000"/>
      </top>
      <bottom/>
      <diagonal/>
    </border>
  </borders>
  <cellStyleXfs count="4">
    <xf numFmtId="0" fontId="0" fillId="0" borderId="0">
      <alignment vertical="center"/>
    </xf>
    <xf numFmtId="0" fontId="5" fillId="0" borderId="0"/>
    <xf numFmtId="38" fontId="5" fillId="0" borderId="0" applyFont="0" applyFill="0" applyBorder="0" applyAlignment="0" applyProtection="0">
      <alignment vertical="center"/>
    </xf>
    <xf numFmtId="0" fontId="8" fillId="0" borderId="0">
      <alignment vertical="center"/>
    </xf>
  </cellStyleXfs>
  <cellXfs count="268">
    <xf numFmtId="0" fontId="0" fillId="0" borderId="0" xfId="0">
      <alignment vertical="center"/>
    </xf>
    <xf numFmtId="0" fontId="5" fillId="0" borderId="0" xfId="1"/>
    <xf numFmtId="0" fontId="7" fillId="0" borderId="0" xfId="1" applyFont="1"/>
    <xf numFmtId="0" fontId="8" fillId="0" borderId="0" xfId="3">
      <alignment vertical="center"/>
    </xf>
    <xf numFmtId="0" fontId="8" fillId="6" borderId="0" xfId="3" applyFill="1">
      <alignment vertical="center"/>
    </xf>
    <xf numFmtId="0" fontId="9" fillId="7" borderId="0" xfId="3" applyFont="1" applyFill="1">
      <alignment vertical="center"/>
    </xf>
    <xf numFmtId="0" fontId="8" fillId="2" borderId="0" xfId="3" applyFill="1">
      <alignment vertical="center"/>
    </xf>
    <xf numFmtId="0" fontId="8" fillId="8" borderId="0" xfId="3" applyFill="1">
      <alignment vertical="center"/>
    </xf>
    <xf numFmtId="49" fontId="4" fillId="0" borderId="2" xfId="0" applyNumberFormat="1" applyFont="1" applyBorder="1" applyAlignment="1">
      <alignment vertical="center" wrapText="1"/>
    </xf>
    <xf numFmtId="0" fontId="8" fillId="9" borderId="0" xfId="3" applyFill="1">
      <alignment vertical="center"/>
    </xf>
    <xf numFmtId="0" fontId="0" fillId="0" borderId="0" xfId="1" applyFont="1"/>
    <xf numFmtId="0" fontId="0" fillId="0" borderId="0" xfId="1" applyFont="1" applyAlignment="1">
      <alignment wrapText="1"/>
    </xf>
    <xf numFmtId="178" fontId="10" fillId="0" borderId="27" xfId="1" applyNumberFormat="1" applyFont="1" applyBorder="1" applyAlignment="1">
      <alignment horizontal="right" vertical="center"/>
    </xf>
    <xf numFmtId="0" fontId="5" fillId="0" borderId="0" xfId="1" applyAlignment="1">
      <alignment vertical="center"/>
    </xf>
    <xf numFmtId="0" fontId="10" fillId="2" borderId="17" xfId="1" applyFont="1" applyFill="1" applyBorder="1" applyAlignment="1">
      <alignment vertical="center"/>
    </xf>
    <xf numFmtId="0" fontId="10" fillId="2" borderId="22" xfId="1" applyFont="1" applyFill="1" applyBorder="1" applyAlignment="1">
      <alignment horizontal="right" vertical="center"/>
    </xf>
    <xf numFmtId="0" fontId="10" fillId="8" borderId="7" xfId="1" applyFont="1" applyFill="1" applyBorder="1" applyAlignment="1">
      <alignment vertical="center" wrapText="1"/>
    </xf>
    <xf numFmtId="0" fontId="10" fillId="8" borderId="14" xfId="1" applyFont="1" applyFill="1" applyBorder="1" applyAlignment="1">
      <alignment vertical="center" wrapText="1"/>
    </xf>
    <xf numFmtId="0" fontId="10" fillId="2" borderId="18" xfId="1" applyFont="1" applyFill="1" applyBorder="1" applyAlignment="1">
      <alignment vertical="center"/>
    </xf>
    <xf numFmtId="0" fontId="10" fillId="2" borderId="6" xfId="1" applyFont="1" applyFill="1" applyBorder="1" applyAlignment="1">
      <alignment vertical="center"/>
    </xf>
    <xf numFmtId="0" fontId="5" fillId="0" borderId="19" xfId="1" applyBorder="1" applyAlignment="1">
      <alignment vertical="center"/>
    </xf>
    <xf numFmtId="0" fontId="4" fillId="0" borderId="2" xfId="0" applyFont="1" applyBorder="1">
      <alignment vertical="center"/>
    </xf>
    <xf numFmtId="0" fontId="7" fillId="0" borderId="35" xfId="1" applyFont="1" applyBorder="1" applyAlignment="1">
      <alignment vertical="center"/>
    </xf>
    <xf numFmtId="178" fontId="11" fillId="0" borderId="7" xfId="2" applyNumberFormat="1" applyFont="1" applyBorder="1" applyAlignment="1">
      <alignment vertical="center"/>
    </xf>
    <xf numFmtId="178" fontId="11" fillId="0" borderId="14" xfId="2" applyNumberFormat="1" applyFont="1" applyBorder="1" applyAlignment="1">
      <alignment vertical="center"/>
    </xf>
    <xf numFmtId="0" fontId="5" fillId="0" borderId="34" xfId="1" applyBorder="1" applyAlignment="1">
      <alignment vertical="center"/>
    </xf>
    <xf numFmtId="178" fontId="11" fillId="0" borderId="26" xfId="2" applyNumberFormat="1" applyFont="1" applyBorder="1" applyAlignment="1">
      <alignment vertical="center"/>
    </xf>
    <xf numFmtId="178" fontId="11" fillId="0" borderId="28" xfId="2" applyNumberFormat="1" applyFont="1" applyBorder="1" applyAlignment="1">
      <alignment vertical="center"/>
    </xf>
    <xf numFmtId="0" fontId="5" fillId="0" borderId="36" xfId="1" applyBorder="1" applyAlignment="1">
      <alignment vertical="center"/>
    </xf>
    <xf numFmtId="177" fontId="10" fillId="0" borderId="23" xfId="1" applyNumberFormat="1" applyFont="1" applyBorder="1" applyAlignment="1">
      <alignment vertical="center"/>
    </xf>
    <xf numFmtId="0" fontId="10" fillId="2" borderId="39" xfId="1" applyFont="1" applyFill="1" applyBorder="1" applyAlignment="1">
      <alignment vertical="center"/>
    </xf>
    <xf numFmtId="0" fontId="10" fillId="2" borderId="40" xfId="1" applyFont="1" applyFill="1" applyBorder="1" applyAlignment="1">
      <alignment vertical="center"/>
    </xf>
    <xf numFmtId="178" fontId="10" fillId="0" borderId="24" xfId="1" applyNumberFormat="1" applyFont="1" applyBorder="1" applyAlignment="1">
      <alignment horizontal="right" vertical="center"/>
    </xf>
    <xf numFmtId="178" fontId="11" fillId="0" borderId="43" xfId="2" applyNumberFormat="1" applyFont="1" applyBorder="1" applyAlignment="1">
      <alignment vertical="center"/>
    </xf>
    <xf numFmtId="0" fontId="10" fillId="8" borderId="25" xfId="1" applyFont="1" applyFill="1" applyBorder="1" applyAlignment="1">
      <alignment vertical="center" wrapText="1"/>
    </xf>
    <xf numFmtId="178" fontId="11" fillId="0" borderId="25" xfId="2" applyNumberFormat="1" applyFont="1" applyBorder="1" applyAlignment="1">
      <alignment vertical="center"/>
    </xf>
    <xf numFmtId="14" fontId="5" fillId="0" borderId="21" xfId="1" applyNumberFormat="1" applyBorder="1" applyAlignment="1">
      <alignment vertical="center" wrapText="1"/>
    </xf>
    <xf numFmtId="0" fontId="0" fillId="0" borderId="1" xfId="1" applyFont="1" applyBorder="1" applyAlignment="1">
      <alignment vertical="top" wrapText="1"/>
    </xf>
    <xf numFmtId="0" fontId="0" fillId="0" borderId="7" xfId="0" applyBorder="1">
      <alignment vertical="center"/>
    </xf>
    <xf numFmtId="0" fontId="0" fillId="10" borderId="7" xfId="0" applyFill="1" applyBorder="1">
      <alignment vertical="center"/>
    </xf>
    <xf numFmtId="49" fontId="4" fillId="10" borderId="7" xfId="0" applyNumberFormat="1" applyFont="1" applyFill="1" applyBorder="1" applyAlignment="1">
      <alignment vertical="center" wrapText="1"/>
    </xf>
    <xf numFmtId="0" fontId="4" fillId="10" borderId="7" xfId="0" applyFont="1" applyFill="1" applyBorder="1">
      <alignment vertical="center"/>
    </xf>
    <xf numFmtId="0" fontId="11" fillId="0" borderId="7" xfId="0" applyFont="1" applyBorder="1">
      <alignment vertical="center"/>
    </xf>
    <xf numFmtId="0" fontId="11" fillId="0" borderId="8" xfId="0" applyFont="1" applyBorder="1">
      <alignment vertical="center"/>
    </xf>
    <xf numFmtId="0" fontId="0" fillId="0" borderId="8" xfId="0" applyBorder="1">
      <alignment vertical="center"/>
    </xf>
    <xf numFmtId="0" fontId="0" fillId="0" borderId="10" xfId="0" applyBorder="1">
      <alignment vertical="center"/>
    </xf>
    <xf numFmtId="0" fontId="0" fillId="10" borderId="13" xfId="0" applyFill="1" applyBorder="1">
      <alignment vertical="center"/>
    </xf>
    <xf numFmtId="0" fontId="11" fillId="0" borderId="0" xfId="0" applyFont="1">
      <alignment vertical="center"/>
    </xf>
    <xf numFmtId="0" fontId="0" fillId="10" borderId="50" xfId="0" applyFill="1" applyBorder="1">
      <alignment vertical="center"/>
    </xf>
    <xf numFmtId="0" fontId="11" fillId="0" borderId="12" xfId="0" applyFont="1" applyBorder="1">
      <alignment vertical="center"/>
    </xf>
    <xf numFmtId="176" fontId="0" fillId="0" borderId="0" xfId="1" applyNumberFormat="1" applyFont="1"/>
    <xf numFmtId="176" fontId="0" fillId="0" borderId="1" xfId="1" applyNumberFormat="1" applyFont="1" applyBorder="1"/>
    <xf numFmtId="176" fontId="0" fillId="0" borderId="0" xfId="1" applyNumberFormat="1" applyFont="1" applyAlignment="1">
      <alignment horizontal="right"/>
    </xf>
    <xf numFmtId="176" fontId="0" fillId="0" borderId="1" xfId="1" applyNumberFormat="1" applyFont="1" applyBorder="1" applyAlignment="1">
      <alignment horizontal="right"/>
    </xf>
    <xf numFmtId="176" fontId="0" fillId="4" borderId="1" xfId="1" applyNumberFormat="1" applyFont="1" applyFill="1" applyBorder="1" applyAlignment="1">
      <alignment horizontal="left"/>
    </xf>
    <xf numFmtId="176" fontId="0" fillId="4" borderId="1" xfId="1" applyNumberFormat="1" applyFont="1" applyFill="1" applyBorder="1" applyAlignment="1">
      <alignment horizontal="left" wrapText="1"/>
    </xf>
    <xf numFmtId="0" fontId="12" fillId="0" borderId="0" xfId="1" applyFont="1" applyAlignment="1">
      <alignment vertical="center"/>
    </xf>
    <xf numFmtId="0" fontId="0" fillId="5" borderId="1" xfId="1" applyFont="1" applyFill="1" applyBorder="1" applyAlignment="1">
      <alignment vertical="center" wrapText="1"/>
    </xf>
    <xf numFmtId="176" fontId="0" fillId="0" borderId="1" xfId="1" applyNumberFormat="1" applyFont="1" applyBorder="1" applyAlignment="1">
      <alignment horizontal="center" vertical="center"/>
    </xf>
    <xf numFmtId="0" fontId="10" fillId="4" borderId="29" xfId="1" applyFont="1" applyFill="1" applyBorder="1" applyAlignment="1">
      <alignment horizontal="right" vertical="center"/>
    </xf>
    <xf numFmtId="0" fontId="10" fillId="4" borderId="30" xfId="1" applyFont="1" applyFill="1" applyBorder="1" applyAlignment="1">
      <alignment horizontal="right" vertical="center"/>
    </xf>
    <xf numFmtId="0" fontId="10" fillId="4" borderId="20" xfId="1" applyFont="1" applyFill="1" applyBorder="1" applyAlignment="1">
      <alignment horizontal="right" vertical="center"/>
    </xf>
    <xf numFmtId="0" fontId="10" fillId="4" borderId="16" xfId="1" applyFont="1" applyFill="1" applyBorder="1" applyAlignment="1">
      <alignment horizontal="right" vertical="center"/>
    </xf>
    <xf numFmtId="0" fontId="10" fillId="4" borderId="31" xfId="1" applyFont="1" applyFill="1" applyBorder="1" applyAlignment="1">
      <alignment horizontal="right" vertical="center"/>
    </xf>
    <xf numFmtId="0" fontId="10" fillId="4" borderId="32" xfId="1" applyFont="1" applyFill="1" applyBorder="1" applyAlignment="1">
      <alignment horizontal="right" vertical="center"/>
    </xf>
    <xf numFmtId="0" fontId="10" fillId="2" borderId="37" xfId="1" applyFont="1" applyFill="1" applyBorder="1" applyAlignment="1">
      <alignment horizontal="center" vertical="center"/>
    </xf>
    <xf numFmtId="0" fontId="10" fillId="2" borderId="15" xfId="1" applyFont="1" applyFill="1" applyBorder="1" applyAlignment="1">
      <alignment horizontal="center" vertical="center"/>
    </xf>
    <xf numFmtId="0" fontId="10" fillId="2" borderId="38" xfId="1" applyFont="1" applyFill="1" applyBorder="1" applyAlignment="1">
      <alignment horizontal="center" vertical="center"/>
    </xf>
    <xf numFmtId="0" fontId="10" fillId="8" borderId="12" xfId="1" applyFont="1" applyFill="1" applyBorder="1" applyAlignment="1">
      <alignment horizontal="center" vertical="center" wrapText="1"/>
    </xf>
    <xf numFmtId="0" fontId="10" fillId="8" borderId="14" xfId="1" applyFont="1" applyFill="1" applyBorder="1" applyAlignment="1">
      <alignment horizontal="center" vertical="center" wrapText="1"/>
    </xf>
    <xf numFmtId="0" fontId="10" fillId="8" borderId="21" xfId="1" applyFont="1" applyFill="1" applyBorder="1" applyAlignment="1">
      <alignment horizontal="center" vertical="center" wrapText="1"/>
    </xf>
    <xf numFmtId="177" fontId="10" fillId="0" borderId="8" xfId="1" applyNumberFormat="1" applyFont="1" applyBorder="1" applyAlignment="1">
      <alignment horizontal="right" vertical="center"/>
    </xf>
    <xf numFmtId="177" fontId="10" fillId="0" borderId="9" xfId="1" applyNumberFormat="1" applyFont="1" applyBorder="1" applyAlignment="1">
      <alignment horizontal="right" vertical="center"/>
    </xf>
    <xf numFmtId="177" fontId="10" fillId="0" borderId="10" xfId="1" applyNumberFormat="1" applyFont="1" applyBorder="1" applyAlignment="1">
      <alignment horizontal="right" vertical="center"/>
    </xf>
    <xf numFmtId="178" fontId="10" fillId="0" borderId="8" xfId="1" applyNumberFormat="1" applyFont="1" applyBorder="1" applyAlignment="1">
      <alignment horizontal="right" vertical="center"/>
    </xf>
    <xf numFmtId="178" fontId="10" fillId="0" borderId="9" xfId="1" applyNumberFormat="1" applyFont="1" applyBorder="1" applyAlignment="1">
      <alignment horizontal="right" vertical="center"/>
    </xf>
    <xf numFmtId="178" fontId="10" fillId="0" borderId="10" xfId="1" applyNumberFormat="1" applyFont="1" applyBorder="1" applyAlignment="1">
      <alignment horizontal="right" vertical="center"/>
    </xf>
    <xf numFmtId="178" fontId="10" fillId="0" borderId="33" xfId="1" applyNumberFormat="1" applyFont="1" applyBorder="1" applyAlignment="1">
      <alignment horizontal="right" vertical="center"/>
    </xf>
    <xf numFmtId="178" fontId="10" fillId="0" borderId="41" xfId="1" applyNumberFormat="1" applyFont="1" applyBorder="1" applyAlignment="1">
      <alignment horizontal="right" vertical="center"/>
    </xf>
    <xf numFmtId="178" fontId="10" fillId="0" borderId="42" xfId="1" applyNumberFormat="1" applyFont="1" applyBorder="1" applyAlignment="1">
      <alignment horizontal="right" vertical="center"/>
    </xf>
    <xf numFmtId="0" fontId="5" fillId="0" borderId="47" xfId="1" applyBorder="1" applyAlignment="1">
      <alignment horizontal="left" vertical="top" wrapText="1"/>
    </xf>
    <xf numFmtId="0" fontId="5" fillId="0" borderId="48" xfId="1" applyBorder="1" applyAlignment="1">
      <alignment horizontal="left" vertical="top" wrapText="1"/>
    </xf>
    <xf numFmtId="0" fontId="5" fillId="0" borderId="49" xfId="1" applyBorder="1" applyAlignment="1">
      <alignment horizontal="left" vertical="top" wrapText="1"/>
    </xf>
    <xf numFmtId="0" fontId="13" fillId="0" borderId="0" xfId="1" applyFont="1" applyAlignment="1">
      <alignment vertical="center"/>
    </xf>
    <xf numFmtId="0" fontId="0" fillId="3" borderId="1" xfId="1" applyFont="1" applyFill="1" applyBorder="1" applyAlignment="1">
      <alignment vertical="top" wrapText="1"/>
    </xf>
    <xf numFmtId="176" fontId="0" fillId="3" borderId="1" xfId="1" applyNumberFormat="1" applyFont="1" applyFill="1" applyBorder="1" applyAlignment="1">
      <alignment horizontal="right"/>
    </xf>
    <xf numFmtId="0" fontId="0" fillId="0" borderId="1" xfId="1" applyFont="1" applyBorder="1" applyAlignment="1">
      <alignment vertical="top"/>
    </xf>
    <xf numFmtId="178" fontId="11" fillId="0" borderId="0" xfId="2" applyNumberFormat="1" applyFont="1" applyBorder="1" applyAlignment="1">
      <alignment vertical="center"/>
    </xf>
    <xf numFmtId="0" fontId="0" fillId="10" borderId="0" xfId="1" applyFont="1" applyFill="1"/>
    <xf numFmtId="0" fontId="0" fillId="0" borderId="3" xfId="1" applyFont="1" applyBorder="1" applyAlignment="1">
      <alignment vertical="top" wrapText="1"/>
    </xf>
    <xf numFmtId="0" fontId="0" fillId="0" borderId="3" xfId="1" applyFont="1" applyBorder="1" applyAlignment="1">
      <alignment horizontal="left" vertical="top" wrapText="1"/>
    </xf>
    <xf numFmtId="0" fontId="0" fillId="12" borderId="0" xfId="1" applyFont="1" applyFill="1"/>
    <xf numFmtId="0" fontId="0" fillId="7" borderId="0" xfId="1" applyFont="1" applyFill="1"/>
    <xf numFmtId="0" fontId="0" fillId="4" borderId="0" xfId="1" applyFont="1" applyFill="1"/>
    <xf numFmtId="176" fontId="13" fillId="0" borderId="0" xfId="1" applyNumberFormat="1" applyFont="1" applyAlignment="1">
      <alignment horizontal="right" vertical="top" wrapText="1"/>
    </xf>
    <xf numFmtId="176" fontId="13" fillId="0" borderId="0" xfId="1" applyNumberFormat="1" applyFont="1" applyAlignment="1">
      <alignment vertical="top"/>
    </xf>
    <xf numFmtId="0" fontId="0" fillId="4" borderId="1" xfId="1" applyFont="1" applyFill="1" applyBorder="1" applyAlignment="1">
      <alignment horizontal="left"/>
    </xf>
    <xf numFmtId="176" fontId="0" fillId="0" borderId="1" xfId="1" applyNumberFormat="1" applyFont="1" applyBorder="1" applyAlignment="1">
      <alignment horizontal="left" vertical="top"/>
    </xf>
    <xf numFmtId="0" fontId="0" fillId="0" borderId="0" xfId="1" applyFont="1" applyAlignment="1">
      <alignment horizontal="left"/>
    </xf>
    <xf numFmtId="176" fontId="0" fillId="0" borderId="0" xfId="1" applyNumberFormat="1" applyFont="1" applyAlignment="1">
      <alignment horizontal="left"/>
    </xf>
    <xf numFmtId="0" fontId="0" fillId="5" borderId="4" xfId="1" applyFont="1" applyFill="1" applyBorder="1" applyAlignment="1">
      <alignment vertical="center" wrapText="1"/>
    </xf>
    <xf numFmtId="0" fontId="0" fillId="5" borderId="11" xfId="1" applyFont="1" applyFill="1" applyBorder="1" applyAlignment="1">
      <alignment vertical="center" wrapText="1"/>
    </xf>
    <xf numFmtId="0" fontId="16" fillId="5" borderId="11" xfId="1" applyFont="1" applyFill="1" applyBorder="1" applyAlignment="1">
      <alignment vertical="center" wrapText="1"/>
    </xf>
    <xf numFmtId="0" fontId="17" fillId="5" borderId="5" xfId="1" applyFont="1" applyFill="1" applyBorder="1" applyAlignment="1">
      <alignment vertical="center" wrapText="1"/>
    </xf>
    <xf numFmtId="0" fontId="0" fillId="4" borderId="4" xfId="1" applyFont="1" applyFill="1" applyBorder="1" applyAlignment="1">
      <alignment horizontal="left"/>
    </xf>
    <xf numFmtId="0" fontId="17" fillId="5" borderId="11" xfId="1" applyFont="1" applyFill="1" applyBorder="1" applyAlignment="1">
      <alignment vertical="center" wrapText="1"/>
    </xf>
    <xf numFmtId="0" fontId="16" fillId="5" borderId="5" xfId="1" applyFont="1" applyFill="1" applyBorder="1" applyAlignment="1">
      <alignment vertical="center" wrapText="1"/>
    </xf>
    <xf numFmtId="0" fontId="16" fillId="5" borderId="1" xfId="1" applyFont="1" applyFill="1" applyBorder="1" applyAlignment="1">
      <alignment vertical="center" wrapText="1"/>
    </xf>
    <xf numFmtId="0" fontId="17" fillId="5" borderId="1" xfId="1" applyFont="1" applyFill="1" applyBorder="1" applyAlignment="1">
      <alignment vertical="center" wrapText="1"/>
    </xf>
    <xf numFmtId="176" fontId="12" fillId="0" borderId="0" xfId="1" applyNumberFormat="1" applyFont="1" applyAlignment="1">
      <alignment horizontal="right"/>
    </xf>
    <xf numFmtId="176" fontId="12" fillId="0" borderId="0" xfId="1" applyNumberFormat="1" applyFont="1"/>
    <xf numFmtId="177" fontId="10" fillId="0" borderId="7" xfId="1" applyNumberFormat="1" applyFont="1" applyBorder="1" applyAlignment="1">
      <alignment vertical="center"/>
    </xf>
    <xf numFmtId="178" fontId="10" fillId="0" borderId="25" xfId="1" applyNumberFormat="1" applyFont="1" applyBorder="1" applyAlignment="1">
      <alignment horizontal="right" vertical="center"/>
    </xf>
    <xf numFmtId="0" fontId="13" fillId="5" borderId="11" xfId="1" applyFont="1" applyFill="1" applyBorder="1" applyAlignment="1">
      <alignment vertical="center" wrapText="1"/>
    </xf>
    <xf numFmtId="0" fontId="13" fillId="0" borderId="1" xfId="1" applyFont="1" applyBorder="1" applyAlignment="1">
      <alignment horizontal="left" vertical="top" wrapText="1"/>
    </xf>
    <xf numFmtId="0" fontId="13" fillId="0" borderId="1" xfId="1" applyFont="1" applyBorder="1" applyAlignment="1">
      <alignment vertical="top" wrapText="1"/>
    </xf>
    <xf numFmtId="0" fontId="14" fillId="5" borderId="5" xfId="1" applyFont="1" applyFill="1" applyBorder="1" applyAlignment="1">
      <alignment vertical="center" wrapText="1"/>
    </xf>
    <xf numFmtId="0" fontId="14" fillId="5" borderId="1" xfId="1" applyFont="1" applyFill="1" applyBorder="1" applyAlignment="1">
      <alignment vertical="center" wrapText="1"/>
    </xf>
    <xf numFmtId="0" fontId="0" fillId="3" borderId="3" xfId="1" applyFont="1" applyFill="1" applyBorder="1" applyAlignment="1">
      <alignment vertical="top" wrapText="1"/>
    </xf>
    <xf numFmtId="176" fontId="0" fillId="3" borderId="1" xfId="1" applyNumberFormat="1" applyFont="1" applyFill="1" applyBorder="1" applyAlignment="1">
      <alignment horizontal="left" vertical="top"/>
    </xf>
    <xf numFmtId="0" fontId="13" fillId="3" borderId="1" xfId="1" applyFont="1" applyFill="1" applyBorder="1" applyAlignment="1">
      <alignment vertical="top" wrapText="1"/>
    </xf>
    <xf numFmtId="0" fontId="13" fillId="0" borderId="0" xfId="1" applyFont="1"/>
    <xf numFmtId="0" fontId="13" fillId="4" borderId="1" xfId="1" applyFont="1" applyFill="1" applyBorder="1" applyAlignment="1">
      <alignment horizontal="left"/>
    </xf>
    <xf numFmtId="0" fontId="13" fillId="11" borderId="1" xfId="1" applyFont="1" applyFill="1" applyBorder="1" applyAlignment="1">
      <alignment vertical="top" wrapText="1"/>
    </xf>
    <xf numFmtId="0" fontId="13" fillId="0" borderId="1" xfId="1" applyFont="1" applyBorder="1" applyAlignment="1">
      <alignment vertical="top"/>
    </xf>
    <xf numFmtId="14" fontId="13" fillId="0" borderId="1" xfId="1" applyNumberFormat="1" applyFont="1" applyBorder="1" applyAlignment="1">
      <alignment vertical="top" wrapText="1"/>
    </xf>
    <xf numFmtId="14" fontId="13" fillId="0" borderId="1" xfId="1" applyNumberFormat="1" applyFont="1" applyBorder="1"/>
    <xf numFmtId="176" fontId="13" fillId="0" borderId="0" xfId="1" applyNumberFormat="1" applyFont="1" applyAlignment="1">
      <alignment horizontal="right"/>
    </xf>
    <xf numFmtId="0" fontId="0" fillId="3" borderId="4" xfId="1" applyFont="1" applyFill="1" applyBorder="1" applyAlignment="1">
      <alignment vertical="center" wrapText="1"/>
    </xf>
    <xf numFmtId="0" fontId="0" fillId="0" borderId="4" xfId="1" applyFont="1" applyBorder="1" applyAlignment="1">
      <alignment vertical="center" wrapText="1"/>
    </xf>
    <xf numFmtId="0" fontId="0" fillId="3" borderId="1" xfId="1" applyFont="1" applyFill="1" applyBorder="1" applyAlignment="1">
      <alignment vertical="center" wrapText="1"/>
    </xf>
    <xf numFmtId="0" fontId="0" fillId="3" borderId="3" xfId="1" applyFont="1" applyFill="1" applyBorder="1" applyAlignment="1">
      <alignment horizontal="left" vertical="top" wrapText="1"/>
    </xf>
    <xf numFmtId="0" fontId="13" fillId="3" borderId="1" xfId="1" applyFont="1" applyFill="1" applyBorder="1" applyAlignment="1">
      <alignment horizontal="left" vertical="top" wrapText="1"/>
    </xf>
    <xf numFmtId="0" fontId="16" fillId="3" borderId="11" xfId="1" applyFont="1" applyFill="1" applyBorder="1" applyAlignment="1">
      <alignment vertical="center" wrapText="1"/>
    </xf>
    <xf numFmtId="0" fontId="17" fillId="3" borderId="11" xfId="1" applyFont="1" applyFill="1" applyBorder="1" applyAlignment="1">
      <alignment vertical="center" wrapText="1"/>
    </xf>
    <xf numFmtId="0" fontId="17" fillId="3" borderId="5" xfId="1" applyFont="1" applyFill="1" applyBorder="1" applyAlignment="1">
      <alignment vertical="center" wrapText="1"/>
    </xf>
    <xf numFmtId="0" fontId="0" fillId="3" borderId="11" xfId="1" applyFont="1" applyFill="1" applyBorder="1" applyAlignment="1">
      <alignment vertical="center" wrapText="1"/>
    </xf>
    <xf numFmtId="0" fontId="16" fillId="3" borderId="5" xfId="1" applyFont="1" applyFill="1" applyBorder="1" applyAlignment="1">
      <alignment vertical="center" wrapText="1"/>
    </xf>
    <xf numFmtId="176" fontId="13" fillId="3" borderId="1" xfId="1" applyNumberFormat="1" applyFont="1" applyFill="1" applyBorder="1"/>
    <xf numFmtId="176" fontId="13" fillId="3" borderId="1" xfId="1" applyNumberFormat="1" applyFont="1" applyFill="1" applyBorder="1" applyAlignment="1">
      <alignment horizontal="right"/>
    </xf>
    <xf numFmtId="176" fontId="13" fillId="0" borderId="0" xfId="1" applyNumberFormat="1" applyFont="1"/>
    <xf numFmtId="0" fontId="13" fillId="0" borderId="0" xfId="1" applyFont="1" applyAlignment="1">
      <alignment horizontal="left" vertical="top"/>
    </xf>
    <xf numFmtId="0" fontId="13" fillId="10" borderId="0" xfId="1" applyFont="1" applyFill="1" applyAlignment="1">
      <alignment horizontal="left" vertical="top"/>
    </xf>
    <xf numFmtId="176" fontId="13" fillId="4" borderId="1" xfId="1" applyNumberFormat="1" applyFont="1" applyFill="1" applyBorder="1" applyAlignment="1">
      <alignment horizontal="left"/>
    </xf>
    <xf numFmtId="176" fontId="13" fillId="4" borderId="1" xfId="1" applyNumberFormat="1" applyFont="1" applyFill="1" applyBorder="1" applyAlignment="1">
      <alignment horizontal="left" wrapText="1"/>
    </xf>
    <xf numFmtId="0" fontId="13" fillId="10" borderId="1" xfId="1" applyFont="1" applyFill="1" applyBorder="1" applyAlignment="1">
      <alignment horizontal="left" vertical="top"/>
    </xf>
    <xf numFmtId="176" fontId="13" fillId="0" borderId="1" xfId="1" applyNumberFormat="1" applyFont="1" applyBorder="1"/>
    <xf numFmtId="176" fontId="13" fillId="0" borderId="1" xfId="1" applyNumberFormat="1" applyFont="1" applyBorder="1" applyAlignment="1">
      <alignment horizontal="right"/>
    </xf>
    <xf numFmtId="176" fontId="13" fillId="11" borderId="1" xfId="1" applyNumberFormat="1" applyFont="1" applyFill="1" applyBorder="1" applyAlignment="1">
      <alignment horizontal="right"/>
    </xf>
    <xf numFmtId="176" fontId="13" fillId="4" borderId="1" xfId="1" applyNumberFormat="1" applyFont="1" applyFill="1" applyBorder="1" applyAlignment="1">
      <alignment horizontal="right"/>
    </xf>
    <xf numFmtId="0" fontId="13" fillId="0" borderId="1" xfId="1" applyFont="1" applyBorder="1" applyAlignment="1">
      <alignment horizontal="left" vertical="top"/>
    </xf>
    <xf numFmtId="176" fontId="13" fillId="0" borderId="1" xfId="1" applyNumberFormat="1" applyFont="1" applyBorder="1" applyAlignment="1">
      <alignment horizontal="center" vertical="center"/>
    </xf>
    <xf numFmtId="176" fontId="13" fillId="0" borderId="0" xfId="1" applyNumberFormat="1" applyFont="1" applyAlignment="1">
      <alignment horizontal="left"/>
    </xf>
    <xf numFmtId="176" fontId="15" fillId="0" borderId="0" xfId="1" applyNumberFormat="1" applyFont="1"/>
    <xf numFmtId="176" fontId="13" fillId="3" borderId="1" xfId="1" applyNumberFormat="1" applyFont="1" applyFill="1" applyBorder="1" applyAlignment="1">
      <alignment horizontal="center" vertical="center"/>
    </xf>
    <xf numFmtId="176" fontId="13" fillId="3" borderId="7" xfId="1" applyNumberFormat="1" applyFont="1" applyFill="1" applyBorder="1"/>
    <xf numFmtId="176" fontId="13" fillId="3" borderId="7" xfId="1" applyNumberFormat="1" applyFont="1" applyFill="1" applyBorder="1" applyAlignment="1">
      <alignment wrapText="1"/>
    </xf>
    <xf numFmtId="0" fontId="13" fillId="0" borderId="1" xfId="1" applyFont="1" applyBorder="1" applyAlignment="1">
      <alignment wrapText="1"/>
    </xf>
    <xf numFmtId="176" fontId="15" fillId="0" borderId="0" xfId="1" applyNumberFormat="1" applyFont="1" applyAlignment="1">
      <alignment horizontal="right"/>
    </xf>
    <xf numFmtId="176" fontId="13" fillId="0" borderId="7" xfId="1" applyNumberFormat="1" applyFont="1" applyBorder="1"/>
    <xf numFmtId="176" fontId="13" fillId="0" borderId="7" xfId="1" applyNumberFormat="1" applyFont="1" applyBorder="1" applyAlignment="1">
      <alignment wrapText="1"/>
    </xf>
    <xf numFmtId="0" fontId="13" fillId="0" borderId="0" xfId="1" applyFont="1" applyAlignment="1">
      <alignment vertical="top" wrapText="1"/>
    </xf>
    <xf numFmtId="178" fontId="10" fillId="0" borderId="50" xfId="1" applyNumberFormat="1" applyFont="1" applyBorder="1" applyAlignment="1">
      <alignment horizontal="right" vertical="center"/>
    </xf>
    <xf numFmtId="178" fontId="10" fillId="0" borderId="51" xfId="1" applyNumberFormat="1" applyFont="1" applyBorder="1" applyAlignment="1">
      <alignment horizontal="right" vertical="center"/>
    </xf>
    <xf numFmtId="178" fontId="10" fillId="0" borderId="13" xfId="1" applyNumberFormat="1" applyFont="1" applyBorder="1" applyAlignment="1">
      <alignment horizontal="right" vertical="center"/>
    </xf>
    <xf numFmtId="178" fontId="10" fillId="0" borderId="52" xfId="1" applyNumberFormat="1" applyFont="1" applyBorder="1" applyAlignment="1">
      <alignment horizontal="right" vertical="center"/>
    </xf>
    <xf numFmtId="178" fontId="10" fillId="0" borderId="15" xfId="1" applyNumberFormat="1" applyFont="1" applyBorder="1" applyAlignment="1">
      <alignment horizontal="right" vertical="center"/>
    </xf>
    <xf numFmtId="178" fontId="2" fillId="0" borderId="38" xfId="1" applyNumberFormat="1" applyFont="1" applyBorder="1" applyAlignment="1">
      <alignment horizontal="right" vertical="center"/>
    </xf>
    <xf numFmtId="0" fontId="10" fillId="8" borderId="8" xfId="1" applyFont="1" applyFill="1" applyBorder="1" applyAlignment="1">
      <alignment vertical="center" wrapText="1"/>
    </xf>
    <xf numFmtId="177" fontId="10" fillId="0" borderId="4" xfId="1" applyNumberFormat="1" applyFont="1" applyBorder="1" applyAlignment="1">
      <alignment horizontal="right" vertical="center"/>
    </xf>
    <xf numFmtId="177" fontId="10" fillId="0" borderId="11" xfId="1" applyNumberFormat="1" applyFont="1" applyBorder="1" applyAlignment="1">
      <alignment horizontal="right" vertical="center"/>
    </xf>
    <xf numFmtId="179" fontId="2" fillId="0" borderId="5" xfId="1" applyNumberFormat="1" applyFont="1" applyBorder="1" applyAlignment="1">
      <alignment vertical="center"/>
    </xf>
    <xf numFmtId="178" fontId="10" fillId="0" borderId="14" xfId="1" applyNumberFormat="1" applyFont="1" applyBorder="1" applyAlignment="1">
      <alignment horizontal="right" vertical="center"/>
    </xf>
    <xf numFmtId="176" fontId="18" fillId="0" borderId="1" xfId="1" applyNumberFormat="1" applyFont="1" applyBorder="1" applyAlignment="1">
      <alignment horizontal="right"/>
    </xf>
    <xf numFmtId="0" fontId="19" fillId="5" borderId="11" xfId="1" applyFont="1" applyFill="1" applyBorder="1" applyAlignment="1">
      <alignment vertical="center" wrapText="1"/>
    </xf>
    <xf numFmtId="176" fontId="13" fillId="0" borderId="1" xfId="1" applyNumberFormat="1" applyFont="1" applyBorder="1" applyAlignment="1">
      <alignment wrapText="1"/>
    </xf>
    <xf numFmtId="180" fontId="13" fillId="0" borderId="0" xfId="1" applyNumberFormat="1" applyFont="1" applyAlignment="1">
      <alignment vertical="center"/>
    </xf>
    <xf numFmtId="0" fontId="15" fillId="8" borderId="16" xfId="1" applyFont="1" applyFill="1" applyBorder="1" applyAlignment="1">
      <alignment horizontal="center" vertical="center" wrapText="1"/>
    </xf>
    <xf numFmtId="0" fontId="15" fillId="8" borderId="7" xfId="1" applyFont="1" applyFill="1" applyBorder="1" applyAlignment="1">
      <alignment vertical="center" wrapText="1"/>
    </xf>
    <xf numFmtId="180" fontId="15" fillId="8" borderId="14" xfId="1" applyNumberFormat="1" applyFont="1" applyFill="1" applyBorder="1" applyAlignment="1">
      <alignment vertical="center" wrapText="1"/>
    </xf>
    <xf numFmtId="176" fontId="15" fillId="0" borderId="7" xfId="1" applyNumberFormat="1" applyFont="1" applyBorder="1" applyAlignment="1">
      <alignment vertical="center"/>
    </xf>
    <xf numFmtId="180" fontId="15" fillId="0" borderId="14" xfId="1" applyNumberFormat="1" applyFont="1" applyBorder="1" applyAlignment="1">
      <alignment horizontal="right" vertical="center"/>
    </xf>
    <xf numFmtId="176" fontId="15" fillId="0" borderId="23" xfId="1" applyNumberFormat="1" applyFont="1" applyBorder="1" applyAlignment="1">
      <alignment vertical="center"/>
    </xf>
    <xf numFmtId="180" fontId="15" fillId="0" borderId="27" xfId="1" applyNumberFormat="1" applyFont="1" applyBorder="1" applyAlignment="1">
      <alignment horizontal="right" vertical="center"/>
    </xf>
    <xf numFmtId="178" fontId="15" fillId="0" borderId="7" xfId="2" applyNumberFormat="1" applyFont="1" applyBorder="1" applyAlignment="1">
      <alignment vertical="center"/>
    </xf>
    <xf numFmtId="180" fontId="15" fillId="0" borderId="14" xfId="2" applyNumberFormat="1" applyFont="1" applyBorder="1" applyAlignment="1">
      <alignment vertical="center"/>
    </xf>
    <xf numFmtId="178" fontId="15" fillId="0" borderId="26" xfId="2" applyNumberFormat="1" applyFont="1" applyBorder="1" applyAlignment="1">
      <alignment vertical="center"/>
    </xf>
    <xf numFmtId="180" fontId="15" fillId="0" borderId="28" xfId="2" applyNumberFormat="1" applyFont="1" applyBorder="1" applyAlignment="1">
      <alignment vertical="center"/>
    </xf>
    <xf numFmtId="178" fontId="15" fillId="0" borderId="0" xfId="2" applyNumberFormat="1" applyFont="1" applyBorder="1" applyAlignment="1">
      <alignment vertical="center"/>
    </xf>
    <xf numFmtId="180" fontId="15" fillId="0" borderId="0" xfId="2" applyNumberFormat="1" applyFont="1" applyBorder="1" applyAlignment="1">
      <alignment vertical="center"/>
    </xf>
    <xf numFmtId="180" fontId="15" fillId="8" borderId="12" xfId="1" applyNumberFormat="1" applyFont="1" applyFill="1" applyBorder="1" applyAlignment="1">
      <alignment horizontal="center" vertical="center" wrapText="1"/>
    </xf>
    <xf numFmtId="179" fontId="15" fillId="0" borderId="7" xfId="1" applyNumberFormat="1" applyFont="1" applyBorder="1" applyAlignment="1">
      <alignment vertical="center"/>
    </xf>
    <xf numFmtId="179" fontId="15" fillId="0" borderId="23" xfId="1" applyNumberFormat="1" applyFont="1" applyBorder="1" applyAlignment="1">
      <alignment vertical="center"/>
    </xf>
    <xf numFmtId="176" fontId="15" fillId="0" borderId="0" xfId="1" applyNumberFormat="1" applyFont="1" applyAlignment="1">
      <alignment vertical="center"/>
    </xf>
    <xf numFmtId="180" fontId="15" fillId="0" borderId="0" xfId="1" applyNumberFormat="1" applyFont="1" applyAlignment="1">
      <alignment vertical="center"/>
    </xf>
    <xf numFmtId="176" fontId="15" fillId="4" borderId="0" xfId="1" applyNumberFormat="1" applyFont="1" applyFill="1" applyAlignment="1">
      <alignment vertical="center"/>
    </xf>
    <xf numFmtId="180" fontId="15" fillId="4" borderId="0" xfId="1" applyNumberFormat="1" applyFont="1" applyFill="1" applyAlignment="1">
      <alignment vertical="center"/>
    </xf>
    <xf numFmtId="0" fontId="4" fillId="0" borderId="0" xfId="1" applyFont="1" applyAlignment="1">
      <alignment vertical="center"/>
    </xf>
    <xf numFmtId="0" fontId="2" fillId="8" borderId="12" xfId="1" applyFont="1" applyFill="1" applyBorder="1" applyAlignment="1">
      <alignment vertical="center" wrapText="1"/>
    </xf>
    <xf numFmtId="0" fontId="2" fillId="8" borderId="7" xfId="1" applyFont="1" applyFill="1" applyBorder="1" applyAlignment="1">
      <alignment vertical="center" wrapText="1"/>
    </xf>
    <xf numFmtId="176" fontId="4" fillId="0" borderId="12" xfId="1" applyNumberFormat="1" applyFont="1" applyBorder="1" applyAlignment="1">
      <alignment vertical="center"/>
    </xf>
    <xf numFmtId="176" fontId="4" fillId="0" borderId="7" xfId="1" applyNumberFormat="1" applyFont="1" applyBorder="1" applyAlignment="1">
      <alignment vertical="center"/>
    </xf>
    <xf numFmtId="176" fontId="4" fillId="3" borderId="12" xfId="1" applyNumberFormat="1" applyFont="1" applyFill="1" applyBorder="1" applyAlignment="1">
      <alignment vertical="center"/>
    </xf>
    <xf numFmtId="176" fontId="4" fillId="3" borderId="7" xfId="1" applyNumberFormat="1" applyFont="1" applyFill="1" applyBorder="1" applyAlignment="1">
      <alignment vertical="center"/>
    </xf>
    <xf numFmtId="176" fontId="2" fillId="0" borderId="44" xfId="1" applyNumberFormat="1" applyFont="1" applyBorder="1" applyAlignment="1">
      <alignment vertical="center"/>
    </xf>
    <xf numFmtId="176" fontId="2" fillId="0" borderId="23" xfId="1" applyNumberFormat="1" applyFont="1" applyBorder="1" applyAlignment="1">
      <alignment vertical="center"/>
    </xf>
    <xf numFmtId="178" fontId="2" fillId="0" borderId="12" xfId="2" applyNumberFormat="1" applyFont="1" applyBorder="1" applyAlignment="1">
      <alignment vertical="center"/>
    </xf>
    <xf numFmtId="178" fontId="2" fillId="0" borderId="7" xfId="2" applyNumberFormat="1" applyFont="1" applyBorder="1" applyAlignment="1">
      <alignment vertical="center"/>
    </xf>
    <xf numFmtId="178" fontId="2" fillId="0" borderId="45" xfId="2" applyNumberFormat="1" applyFont="1" applyBorder="1" applyAlignment="1">
      <alignment vertical="center"/>
    </xf>
    <xf numFmtId="178" fontId="2" fillId="0" borderId="26" xfId="2" applyNumberFormat="1" applyFont="1" applyBorder="1" applyAlignment="1">
      <alignment vertical="center"/>
    </xf>
    <xf numFmtId="178" fontId="2" fillId="0" borderId="0" xfId="2" applyNumberFormat="1" applyFont="1" applyBorder="1" applyAlignment="1">
      <alignment vertical="center"/>
    </xf>
    <xf numFmtId="0" fontId="2" fillId="8" borderId="16" xfId="1" applyFont="1" applyFill="1" applyBorder="1" applyAlignment="1">
      <alignment horizontal="center" vertical="center" wrapText="1"/>
    </xf>
    <xf numFmtId="179" fontId="4" fillId="0" borderId="12" xfId="1" applyNumberFormat="1" applyFont="1" applyBorder="1" applyAlignment="1">
      <alignment vertical="center"/>
    </xf>
    <xf numFmtId="179" fontId="4" fillId="11" borderId="7" xfId="1" applyNumberFormat="1" applyFont="1" applyFill="1" applyBorder="1" applyAlignment="1">
      <alignment vertical="center"/>
    </xf>
    <xf numFmtId="179" fontId="4" fillId="0" borderId="7" xfId="1" applyNumberFormat="1" applyFont="1" applyBorder="1" applyAlignment="1">
      <alignment vertical="center"/>
    </xf>
    <xf numFmtId="179" fontId="4" fillId="11" borderId="12" xfId="1" applyNumberFormat="1" applyFont="1" applyFill="1" applyBorder="1" applyAlignment="1">
      <alignment vertical="center"/>
    </xf>
    <xf numFmtId="179" fontId="2" fillId="0" borderId="44" xfId="1" applyNumberFormat="1" applyFont="1" applyBorder="1" applyAlignment="1">
      <alignment vertical="center"/>
    </xf>
    <xf numFmtId="179" fontId="2" fillId="0" borderId="23" xfId="1" applyNumberFormat="1" applyFont="1" applyBorder="1" applyAlignment="1">
      <alignment vertical="center"/>
    </xf>
    <xf numFmtId="0" fontId="10" fillId="8" borderId="30" xfId="1" applyFont="1" applyFill="1" applyBorder="1" applyAlignment="1">
      <alignment horizontal="left" vertical="center"/>
    </xf>
    <xf numFmtId="0" fontId="10" fillId="8" borderId="46" xfId="1" applyFont="1" applyFill="1" applyBorder="1" applyAlignment="1">
      <alignment horizontal="left" vertical="center"/>
    </xf>
    <xf numFmtId="0" fontId="10" fillId="2" borderId="37" xfId="1" applyFont="1" applyFill="1" applyBorder="1" applyAlignment="1">
      <alignment horizontal="center" vertical="center"/>
    </xf>
    <xf numFmtId="0" fontId="10" fillId="2" borderId="15" xfId="1" applyFont="1" applyFill="1" applyBorder="1" applyAlignment="1">
      <alignment horizontal="center" vertical="center"/>
    </xf>
    <xf numFmtId="0" fontId="10" fillId="2" borderId="38" xfId="1" applyFont="1" applyFill="1" applyBorder="1" applyAlignment="1">
      <alignment horizontal="center" vertical="center"/>
    </xf>
    <xf numFmtId="0" fontId="15" fillId="8" borderId="16" xfId="1" applyFont="1" applyFill="1" applyBorder="1" applyAlignment="1">
      <alignment horizontal="center" vertical="center" wrapText="1"/>
    </xf>
    <xf numFmtId="0" fontId="15" fillId="8" borderId="12" xfId="1" applyFont="1" applyFill="1" applyBorder="1" applyAlignment="1">
      <alignment horizontal="center" vertical="center" wrapText="1"/>
    </xf>
    <xf numFmtId="0" fontId="10" fillId="8" borderId="14" xfId="1" applyFont="1" applyFill="1" applyBorder="1" applyAlignment="1">
      <alignment horizontal="center" vertical="center" wrapText="1"/>
    </xf>
    <xf numFmtId="0" fontId="10" fillId="8" borderId="12" xfId="1" applyFont="1" applyFill="1" applyBorder="1" applyAlignment="1">
      <alignment horizontal="center" vertical="center" wrapText="1"/>
    </xf>
    <xf numFmtId="0" fontId="10" fillId="8" borderId="21" xfId="1" applyFont="1" applyFill="1" applyBorder="1" applyAlignment="1">
      <alignment horizontal="center" vertical="center" wrapText="1"/>
    </xf>
    <xf numFmtId="177" fontId="10" fillId="0" borderId="8" xfId="1" applyNumberFormat="1" applyFont="1" applyBorder="1" applyAlignment="1">
      <alignment horizontal="right" vertical="center"/>
    </xf>
    <xf numFmtId="177" fontId="10" fillId="0" borderId="9" xfId="1" applyNumberFormat="1" applyFont="1" applyBorder="1" applyAlignment="1">
      <alignment horizontal="right" vertical="center"/>
    </xf>
    <xf numFmtId="177" fontId="10" fillId="0" borderId="10" xfId="1" applyNumberFormat="1" applyFont="1" applyBorder="1" applyAlignment="1">
      <alignment horizontal="right" vertical="center"/>
    </xf>
    <xf numFmtId="178" fontId="10" fillId="0" borderId="33" xfId="1" applyNumberFormat="1" applyFont="1" applyBorder="1" applyAlignment="1">
      <alignment horizontal="right" vertical="center"/>
    </xf>
    <xf numFmtId="178" fontId="10" fillId="0" borderId="41" xfId="1" applyNumberFormat="1" applyFont="1" applyBorder="1" applyAlignment="1">
      <alignment horizontal="right" vertical="center"/>
    </xf>
    <xf numFmtId="178" fontId="10" fillId="0" borderId="42" xfId="1" applyNumberFormat="1" applyFont="1" applyBorder="1" applyAlignment="1">
      <alignment horizontal="right" vertical="center"/>
    </xf>
    <xf numFmtId="0" fontId="5" fillId="0" borderId="47" xfId="1" applyBorder="1" applyAlignment="1">
      <alignment horizontal="left" vertical="top" wrapText="1"/>
    </xf>
    <xf numFmtId="0" fontId="5" fillId="0" borderId="48" xfId="1" applyBorder="1" applyAlignment="1">
      <alignment horizontal="left" vertical="top" wrapText="1"/>
    </xf>
    <xf numFmtId="0" fontId="5" fillId="0" borderId="49" xfId="1" applyBorder="1" applyAlignment="1">
      <alignment horizontal="left" vertical="top" wrapText="1"/>
    </xf>
    <xf numFmtId="0" fontId="10" fillId="4" borderId="29" xfId="1" applyFont="1" applyFill="1" applyBorder="1" applyAlignment="1">
      <alignment horizontal="right" vertical="center"/>
    </xf>
    <xf numFmtId="0" fontId="10" fillId="4" borderId="30" xfId="1" applyFont="1" applyFill="1" applyBorder="1" applyAlignment="1">
      <alignment horizontal="right" vertical="center"/>
    </xf>
    <xf numFmtId="0" fontId="10" fillId="4" borderId="20" xfId="1" applyFont="1" applyFill="1" applyBorder="1" applyAlignment="1">
      <alignment horizontal="right" vertical="center"/>
    </xf>
    <xf numFmtId="0" fontId="10" fillId="4" borderId="16" xfId="1" applyFont="1" applyFill="1" applyBorder="1" applyAlignment="1">
      <alignment horizontal="right" vertical="center"/>
    </xf>
    <xf numFmtId="0" fontId="10" fillId="4" borderId="31" xfId="1" applyFont="1" applyFill="1" applyBorder="1" applyAlignment="1">
      <alignment horizontal="right" vertical="center"/>
    </xf>
    <xf numFmtId="0" fontId="10" fillId="4" borderId="32" xfId="1" applyFont="1" applyFill="1" applyBorder="1" applyAlignment="1">
      <alignment horizontal="right" vertical="center"/>
    </xf>
    <xf numFmtId="178" fontId="10" fillId="0" borderId="8" xfId="1" applyNumberFormat="1" applyFont="1" applyBorder="1" applyAlignment="1">
      <alignment horizontal="right" vertical="center"/>
    </xf>
    <xf numFmtId="178" fontId="10" fillId="0" borderId="9" xfId="1" applyNumberFormat="1" applyFont="1" applyBorder="1" applyAlignment="1">
      <alignment horizontal="right" vertical="center"/>
    </xf>
    <xf numFmtId="178" fontId="10" fillId="0" borderId="10" xfId="1" applyNumberFormat="1" applyFont="1" applyBorder="1" applyAlignment="1">
      <alignment horizontal="right" vertical="center"/>
    </xf>
    <xf numFmtId="0" fontId="11" fillId="10" borderId="7" xfId="0" applyFont="1" applyFill="1" applyBorder="1" applyAlignment="1">
      <alignment horizontal="right" vertical="center"/>
    </xf>
    <xf numFmtId="0" fontId="0" fillId="10" borderId="7" xfId="0" applyFill="1" applyBorder="1" applyAlignment="1">
      <alignment horizontal="center" vertical="center"/>
    </xf>
    <xf numFmtId="0" fontId="0" fillId="10" borderId="14" xfId="0" applyFill="1" applyBorder="1" applyAlignment="1">
      <alignment horizontal="center" vertical="center"/>
    </xf>
    <xf numFmtId="0" fontId="0" fillId="10" borderId="16" xfId="0" applyFill="1" applyBorder="1" applyAlignment="1">
      <alignment horizontal="center" vertical="center"/>
    </xf>
    <xf numFmtId="0" fontId="0" fillId="10" borderId="12" xfId="0" applyFill="1" applyBorder="1" applyAlignment="1">
      <alignment horizontal="center" vertical="center"/>
    </xf>
    <xf numFmtId="0" fontId="0" fillId="10" borderId="8" xfId="0" applyFill="1" applyBorder="1" applyAlignment="1">
      <alignment horizontal="center" vertical="center"/>
    </xf>
    <xf numFmtId="0" fontId="0" fillId="10" borderId="10" xfId="0" applyFill="1" applyBorder="1" applyAlignment="1">
      <alignment horizontal="center" vertical="center"/>
    </xf>
    <xf numFmtId="0" fontId="0" fillId="5" borderId="4" xfId="1" applyFont="1" applyFill="1" applyBorder="1" applyAlignment="1">
      <alignment horizontal="center" vertical="center" wrapText="1"/>
    </xf>
    <xf numFmtId="0" fontId="0" fillId="5" borderId="11" xfId="1" applyFont="1" applyFill="1" applyBorder="1" applyAlignment="1">
      <alignment horizontal="center" vertical="center" wrapText="1"/>
    </xf>
    <xf numFmtId="0" fontId="0" fillId="5" borderId="5" xfId="1" applyFont="1" applyFill="1" applyBorder="1" applyAlignment="1">
      <alignment horizontal="center" vertical="center" wrapText="1"/>
    </xf>
    <xf numFmtId="0" fontId="0" fillId="5" borderId="1" xfId="1" applyFont="1" applyFill="1" applyBorder="1" applyAlignment="1">
      <alignment horizontal="left" vertical="center" wrapText="1"/>
    </xf>
    <xf numFmtId="0" fontId="0" fillId="5" borderId="2" xfId="1" applyFont="1" applyFill="1" applyBorder="1" applyAlignment="1">
      <alignment horizontal="left" vertical="center" wrapText="1"/>
    </xf>
    <xf numFmtId="0" fontId="0" fillId="4" borderId="1" xfId="1" applyFont="1" applyFill="1" applyBorder="1" applyAlignment="1">
      <alignment horizontal="right"/>
    </xf>
    <xf numFmtId="0" fontId="0" fillId="0" borderId="3" xfId="1" applyFont="1" applyBorder="1" applyAlignment="1">
      <alignment horizontal="left" vertical="top" wrapText="1"/>
    </xf>
    <xf numFmtId="176" fontId="0" fillId="0" borderId="1" xfId="1" applyNumberFormat="1" applyFont="1" applyBorder="1" applyAlignment="1">
      <alignment horizontal="center" vertical="center"/>
    </xf>
    <xf numFmtId="0" fontId="0" fillId="10" borderId="0" xfId="1" applyFont="1" applyFill="1" applyAlignment="1">
      <alignment horizontal="center"/>
    </xf>
    <xf numFmtId="176" fontId="0" fillId="0" borderId="1" xfId="1" applyNumberFormat="1" applyFont="1" applyBorder="1" applyAlignment="1">
      <alignment horizontal="center" vertical="center" wrapText="1"/>
    </xf>
    <xf numFmtId="176" fontId="13" fillId="0" borderId="1" xfId="1" applyNumberFormat="1" applyFont="1" applyBorder="1" applyAlignment="1">
      <alignment horizontal="center" vertical="center"/>
    </xf>
    <xf numFmtId="176" fontId="13" fillId="3" borderId="1" xfId="1" applyNumberFormat="1" applyFont="1" applyFill="1" applyBorder="1" applyAlignment="1">
      <alignment horizontal="center" vertical="center"/>
    </xf>
    <xf numFmtId="0" fontId="0" fillId="3" borderId="3" xfId="1" applyFont="1" applyFill="1" applyBorder="1" applyAlignment="1">
      <alignment horizontal="left" vertical="top" wrapText="1"/>
    </xf>
    <xf numFmtId="176" fontId="13" fillId="3" borderId="1" xfId="1" applyNumberFormat="1" applyFont="1" applyFill="1" applyBorder="1" applyAlignment="1">
      <alignment horizontal="center" vertical="center" wrapText="1"/>
    </xf>
    <xf numFmtId="176" fontId="13" fillId="0" borderId="1" xfId="1" applyNumberFormat="1" applyFont="1" applyBorder="1" applyAlignment="1">
      <alignment horizontal="center" vertical="center" wrapText="1"/>
    </xf>
  </cellXfs>
  <cellStyles count="4">
    <cellStyle name="桁区切り 2" xfId="2" xr:uid="{00000000-0005-0000-0000-000000000000}"/>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2863C9"/>
      <color rgb="FF1581E6"/>
      <color rgb="FF1B9FCF"/>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23</xdr:col>
      <xdr:colOff>20128</xdr:colOff>
      <xdr:row>59</xdr:row>
      <xdr:rowOff>101532</xdr:rowOff>
    </xdr:to>
    <xdr:pic>
      <xdr:nvPicPr>
        <xdr:cNvPr id="3" name="図 2">
          <a:extLst>
            <a:ext uri="{FF2B5EF4-FFF2-40B4-BE49-F238E27FC236}">
              <a16:creationId xmlns:a16="http://schemas.microsoft.com/office/drawing/2014/main" id="{B9A60FDC-B322-A940-DBBD-905961C45404}"/>
            </a:ext>
          </a:extLst>
        </xdr:cNvPr>
        <xdr:cNvPicPr>
          <a:picLocks noChangeAspect="1"/>
        </xdr:cNvPicPr>
      </xdr:nvPicPr>
      <xdr:blipFill>
        <a:blip xmlns:r="http://schemas.openxmlformats.org/officeDocument/2006/relationships" r:embed="rId1"/>
        <a:stretch>
          <a:fillRect/>
        </a:stretch>
      </xdr:blipFill>
      <xdr:spPr>
        <a:xfrm>
          <a:off x="317500" y="16113125"/>
          <a:ext cx="14228571" cy="8161905"/>
        </a:xfrm>
        <a:prstGeom prst="rect">
          <a:avLst/>
        </a:prstGeom>
      </xdr:spPr>
    </xdr:pic>
    <xdr:clientData/>
  </xdr:twoCellAnchor>
  <xdr:twoCellAnchor editAs="oneCell">
    <xdr:from>
      <xdr:col>1</xdr:col>
      <xdr:colOff>0</xdr:colOff>
      <xdr:row>61</xdr:row>
      <xdr:rowOff>0</xdr:rowOff>
    </xdr:from>
    <xdr:to>
      <xdr:col>23</xdr:col>
      <xdr:colOff>92509</xdr:colOff>
      <xdr:row>97</xdr:row>
      <xdr:rowOff>124679</xdr:rowOff>
    </xdr:to>
    <xdr:pic>
      <xdr:nvPicPr>
        <xdr:cNvPr id="4" name="図 3">
          <a:extLst>
            <a:ext uri="{FF2B5EF4-FFF2-40B4-BE49-F238E27FC236}">
              <a16:creationId xmlns:a16="http://schemas.microsoft.com/office/drawing/2014/main" id="{58289EA9-43BD-8F05-5F62-AC1F18A57E9C}"/>
            </a:ext>
          </a:extLst>
        </xdr:cNvPr>
        <xdr:cNvPicPr>
          <a:picLocks noChangeAspect="1"/>
        </xdr:cNvPicPr>
      </xdr:nvPicPr>
      <xdr:blipFill>
        <a:blip xmlns:r="http://schemas.openxmlformats.org/officeDocument/2006/relationships" r:embed="rId2"/>
        <a:stretch>
          <a:fillRect/>
        </a:stretch>
      </xdr:blipFill>
      <xdr:spPr>
        <a:xfrm>
          <a:off x="317500" y="13811250"/>
          <a:ext cx="14304762" cy="8409524"/>
        </a:xfrm>
        <a:prstGeom prst="rect">
          <a:avLst/>
        </a:prstGeom>
      </xdr:spPr>
    </xdr:pic>
    <xdr:clientData/>
  </xdr:twoCellAnchor>
  <xdr:twoCellAnchor editAs="oneCell">
    <xdr:from>
      <xdr:col>1</xdr:col>
      <xdr:colOff>0</xdr:colOff>
      <xdr:row>100</xdr:row>
      <xdr:rowOff>0</xdr:rowOff>
    </xdr:from>
    <xdr:to>
      <xdr:col>23</xdr:col>
      <xdr:colOff>117270</xdr:colOff>
      <xdr:row>135</xdr:row>
      <xdr:rowOff>152961</xdr:rowOff>
    </xdr:to>
    <xdr:pic>
      <xdr:nvPicPr>
        <xdr:cNvPr id="5" name="図 4">
          <a:extLst>
            <a:ext uri="{FF2B5EF4-FFF2-40B4-BE49-F238E27FC236}">
              <a16:creationId xmlns:a16="http://schemas.microsoft.com/office/drawing/2014/main" id="{F40AAC74-DA1F-F209-6B1A-475A4F7DE3FB}"/>
            </a:ext>
          </a:extLst>
        </xdr:cNvPr>
        <xdr:cNvPicPr>
          <a:picLocks noChangeAspect="1"/>
        </xdr:cNvPicPr>
      </xdr:nvPicPr>
      <xdr:blipFill>
        <a:blip xmlns:r="http://schemas.openxmlformats.org/officeDocument/2006/relationships" r:embed="rId3"/>
        <a:stretch>
          <a:fillRect/>
        </a:stretch>
      </xdr:blipFill>
      <xdr:spPr>
        <a:xfrm>
          <a:off x="317500" y="22788563"/>
          <a:ext cx="14333333" cy="8209524"/>
        </a:xfrm>
        <a:prstGeom prst="rect">
          <a:avLst/>
        </a:prstGeom>
      </xdr:spPr>
    </xdr:pic>
    <xdr:clientData/>
  </xdr:twoCellAnchor>
  <xdr:twoCellAnchor editAs="oneCell">
    <xdr:from>
      <xdr:col>1</xdr:col>
      <xdr:colOff>0</xdr:colOff>
      <xdr:row>137</xdr:row>
      <xdr:rowOff>0</xdr:rowOff>
    </xdr:from>
    <xdr:to>
      <xdr:col>23</xdr:col>
      <xdr:colOff>105841</xdr:colOff>
      <xdr:row>173</xdr:row>
      <xdr:rowOff>21822</xdr:rowOff>
    </xdr:to>
    <xdr:pic>
      <xdr:nvPicPr>
        <xdr:cNvPr id="6" name="図 5">
          <a:extLst>
            <a:ext uri="{FF2B5EF4-FFF2-40B4-BE49-F238E27FC236}">
              <a16:creationId xmlns:a16="http://schemas.microsoft.com/office/drawing/2014/main" id="{A742335A-9891-4D88-FA78-501D982A2348}"/>
            </a:ext>
          </a:extLst>
        </xdr:cNvPr>
        <xdr:cNvPicPr>
          <a:picLocks noChangeAspect="1"/>
        </xdr:cNvPicPr>
      </xdr:nvPicPr>
      <xdr:blipFill>
        <a:blip xmlns:r="http://schemas.openxmlformats.org/officeDocument/2006/relationships" r:embed="rId4"/>
        <a:stretch>
          <a:fillRect/>
        </a:stretch>
      </xdr:blipFill>
      <xdr:spPr>
        <a:xfrm>
          <a:off x="317500" y="31305500"/>
          <a:ext cx="14323809" cy="8304762"/>
        </a:xfrm>
        <a:prstGeom prst="rect">
          <a:avLst/>
        </a:prstGeom>
      </xdr:spPr>
    </xdr:pic>
    <xdr:clientData/>
  </xdr:twoCellAnchor>
  <xdr:twoCellAnchor editAs="oneCell">
    <xdr:from>
      <xdr:col>1</xdr:col>
      <xdr:colOff>0</xdr:colOff>
      <xdr:row>175</xdr:row>
      <xdr:rowOff>0</xdr:rowOff>
    </xdr:from>
    <xdr:to>
      <xdr:col>23</xdr:col>
      <xdr:colOff>220127</xdr:colOff>
      <xdr:row>210</xdr:row>
      <xdr:rowOff>168199</xdr:rowOff>
    </xdr:to>
    <xdr:pic>
      <xdr:nvPicPr>
        <xdr:cNvPr id="7" name="図 6">
          <a:extLst>
            <a:ext uri="{FF2B5EF4-FFF2-40B4-BE49-F238E27FC236}">
              <a16:creationId xmlns:a16="http://schemas.microsoft.com/office/drawing/2014/main" id="{7FBCE376-37D8-55BF-071D-F288422C84ED}"/>
            </a:ext>
          </a:extLst>
        </xdr:cNvPr>
        <xdr:cNvPicPr>
          <a:picLocks noChangeAspect="1"/>
        </xdr:cNvPicPr>
      </xdr:nvPicPr>
      <xdr:blipFill>
        <a:blip xmlns:r="http://schemas.openxmlformats.org/officeDocument/2006/relationships" r:embed="rId5"/>
        <a:stretch>
          <a:fillRect/>
        </a:stretch>
      </xdr:blipFill>
      <xdr:spPr>
        <a:xfrm>
          <a:off x="317500" y="40052625"/>
          <a:ext cx="14438095" cy="8228571"/>
        </a:xfrm>
        <a:prstGeom prst="rect">
          <a:avLst/>
        </a:prstGeom>
      </xdr:spPr>
    </xdr:pic>
    <xdr:clientData/>
  </xdr:twoCellAnchor>
  <xdr:twoCellAnchor editAs="oneCell">
    <xdr:from>
      <xdr:col>1</xdr:col>
      <xdr:colOff>0</xdr:colOff>
      <xdr:row>212</xdr:row>
      <xdr:rowOff>0</xdr:rowOff>
    </xdr:from>
    <xdr:to>
      <xdr:col>23</xdr:col>
      <xdr:colOff>41080</xdr:colOff>
      <xdr:row>248</xdr:row>
      <xdr:rowOff>113250</xdr:rowOff>
    </xdr:to>
    <xdr:pic>
      <xdr:nvPicPr>
        <xdr:cNvPr id="8" name="図 7">
          <a:extLst>
            <a:ext uri="{FF2B5EF4-FFF2-40B4-BE49-F238E27FC236}">
              <a16:creationId xmlns:a16="http://schemas.microsoft.com/office/drawing/2014/main" id="{838C5513-AB51-2D8D-AED9-49DE32653E8F}"/>
            </a:ext>
          </a:extLst>
        </xdr:cNvPr>
        <xdr:cNvPicPr>
          <a:picLocks noChangeAspect="1"/>
        </xdr:cNvPicPr>
      </xdr:nvPicPr>
      <xdr:blipFill>
        <a:blip xmlns:r="http://schemas.openxmlformats.org/officeDocument/2006/relationships" r:embed="rId6"/>
        <a:stretch>
          <a:fillRect/>
        </a:stretch>
      </xdr:blipFill>
      <xdr:spPr>
        <a:xfrm>
          <a:off x="317500" y="48569563"/>
          <a:ext cx="14257143" cy="8400000"/>
        </a:xfrm>
        <a:prstGeom prst="rect">
          <a:avLst/>
        </a:prstGeom>
      </xdr:spPr>
    </xdr:pic>
    <xdr:clientData/>
  </xdr:twoCellAnchor>
  <xdr:twoCellAnchor editAs="oneCell">
    <xdr:from>
      <xdr:col>1</xdr:col>
      <xdr:colOff>0</xdr:colOff>
      <xdr:row>250</xdr:row>
      <xdr:rowOff>0</xdr:rowOff>
    </xdr:from>
    <xdr:to>
      <xdr:col>23</xdr:col>
      <xdr:colOff>193461</xdr:colOff>
      <xdr:row>286</xdr:row>
      <xdr:rowOff>63726</xdr:rowOff>
    </xdr:to>
    <xdr:pic>
      <xdr:nvPicPr>
        <xdr:cNvPr id="9" name="図 8">
          <a:extLst>
            <a:ext uri="{FF2B5EF4-FFF2-40B4-BE49-F238E27FC236}">
              <a16:creationId xmlns:a16="http://schemas.microsoft.com/office/drawing/2014/main" id="{BA69A823-F93B-8ACF-6B09-EEE5FC48D3FB}"/>
            </a:ext>
          </a:extLst>
        </xdr:cNvPr>
        <xdr:cNvPicPr>
          <a:picLocks noChangeAspect="1"/>
        </xdr:cNvPicPr>
      </xdr:nvPicPr>
      <xdr:blipFill>
        <a:blip xmlns:r="http://schemas.openxmlformats.org/officeDocument/2006/relationships" r:embed="rId7"/>
        <a:stretch>
          <a:fillRect/>
        </a:stretch>
      </xdr:blipFill>
      <xdr:spPr>
        <a:xfrm>
          <a:off x="317500" y="57316688"/>
          <a:ext cx="14409524" cy="8352381"/>
        </a:xfrm>
        <a:prstGeom prst="rect">
          <a:avLst/>
        </a:prstGeom>
      </xdr:spPr>
    </xdr:pic>
    <xdr:clientData/>
  </xdr:twoCellAnchor>
  <xdr:twoCellAnchor editAs="oneCell">
    <xdr:from>
      <xdr:col>1</xdr:col>
      <xdr:colOff>0</xdr:colOff>
      <xdr:row>289</xdr:row>
      <xdr:rowOff>0</xdr:rowOff>
    </xdr:from>
    <xdr:to>
      <xdr:col>22</xdr:col>
      <xdr:colOff>616083</xdr:colOff>
      <xdr:row>325</xdr:row>
      <xdr:rowOff>48488</xdr:rowOff>
    </xdr:to>
    <xdr:pic>
      <xdr:nvPicPr>
        <xdr:cNvPr id="10" name="図 9">
          <a:extLst>
            <a:ext uri="{FF2B5EF4-FFF2-40B4-BE49-F238E27FC236}">
              <a16:creationId xmlns:a16="http://schemas.microsoft.com/office/drawing/2014/main" id="{8DB5259C-6F86-5757-D81D-3844ABF841F6}"/>
            </a:ext>
          </a:extLst>
        </xdr:cNvPr>
        <xdr:cNvPicPr>
          <a:picLocks noChangeAspect="1"/>
        </xdr:cNvPicPr>
      </xdr:nvPicPr>
      <xdr:blipFill>
        <a:blip xmlns:r="http://schemas.openxmlformats.org/officeDocument/2006/relationships" r:embed="rId8"/>
        <a:stretch>
          <a:fillRect/>
        </a:stretch>
      </xdr:blipFill>
      <xdr:spPr>
        <a:xfrm>
          <a:off x="317500" y="66294000"/>
          <a:ext cx="14171428" cy="8333333"/>
        </a:xfrm>
        <a:prstGeom prst="rect">
          <a:avLst/>
        </a:prstGeom>
      </xdr:spPr>
    </xdr:pic>
    <xdr:clientData/>
  </xdr:twoCellAnchor>
  <xdr:twoCellAnchor editAs="oneCell">
    <xdr:from>
      <xdr:col>1</xdr:col>
      <xdr:colOff>0</xdr:colOff>
      <xdr:row>327</xdr:row>
      <xdr:rowOff>0</xdr:rowOff>
    </xdr:from>
    <xdr:to>
      <xdr:col>23</xdr:col>
      <xdr:colOff>193461</xdr:colOff>
      <xdr:row>362</xdr:row>
      <xdr:rowOff>179628</xdr:rowOff>
    </xdr:to>
    <xdr:pic>
      <xdr:nvPicPr>
        <xdr:cNvPr id="11" name="図 10">
          <a:extLst>
            <a:ext uri="{FF2B5EF4-FFF2-40B4-BE49-F238E27FC236}">
              <a16:creationId xmlns:a16="http://schemas.microsoft.com/office/drawing/2014/main" id="{D5FF5155-3630-9C2A-1EDB-89193640E0FC}"/>
            </a:ext>
          </a:extLst>
        </xdr:cNvPr>
        <xdr:cNvPicPr>
          <a:picLocks noChangeAspect="1"/>
        </xdr:cNvPicPr>
      </xdr:nvPicPr>
      <xdr:blipFill>
        <a:blip xmlns:r="http://schemas.openxmlformats.org/officeDocument/2006/relationships" r:embed="rId9"/>
        <a:stretch>
          <a:fillRect/>
        </a:stretch>
      </xdr:blipFill>
      <xdr:spPr>
        <a:xfrm>
          <a:off x="317500" y="75041125"/>
          <a:ext cx="14409524" cy="82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8</xdr:row>
      <xdr:rowOff>276225</xdr:rowOff>
    </xdr:from>
    <xdr:to>
      <xdr:col>7</xdr:col>
      <xdr:colOff>9525</xdr:colOff>
      <xdr:row>9</xdr:row>
      <xdr:rowOff>0</xdr:rowOff>
    </xdr:to>
    <xdr:sp macro="" textlink="">
      <xdr:nvSpPr>
        <xdr:cNvPr id="2" name="五角形 1">
          <a:extLst>
            <a:ext uri="{FF2B5EF4-FFF2-40B4-BE49-F238E27FC236}">
              <a16:creationId xmlns:a16="http://schemas.microsoft.com/office/drawing/2014/main" id="{70AF411C-3854-F003-941C-4E77A505B272}"/>
            </a:ext>
          </a:extLst>
        </xdr:cNvPr>
        <xdr:cNvSpPr/>
      </xdr:nvSpPr>
      <xdr:spPr>
        <a:xfrm>
          <a:off x="3857625" y="2505075"/>
          <a:ext cx="10191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7</xdr:row>
      <xdr:rowOff>220266</xdr:rowOff>
    </xdr:to>
    <xdr:sp macro="" textlink="">
      <xdr:nvSpPr>
        <xdr:cNvPr id="12" name="五角形 11">
          <a:extLst>
            <a:ext uri="{FF2B5EF4-FFF2-40B4-BE49-F238E27FC236}">
              <a16:creationId xmlns:a16="http://schemas.microsoft.com/office/drawing/2014/main" id="{0203A819-6BB6-4BE5-A86F-DF158041F5C6}"/>
            </a:ext>
            <a:ext uri="{147F2762-F138-4A5C-976F-8EAC2B608ADB}">
              <a16:predDERef xmlns:a16="http://schemas.microsoft.com/office/drawing/2014/main" pred="{63BC0138-BFF7-4FFE-B709-2AD72F8C4073}"/>
            </a:ext>
          </a:extLst>
        </xdr:cNvPr>
        <xdr:cNvSpPr/>
      </xdr:nvSpPr>
      <xdr:spPr>
        <a:xfrm>
          <a:off x="3932071" y="906542"/>
          <a:ext cx="776851" cy="89725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255984</xdr:colOff>
      <xdr:row>4</xdr:row>
      <xdr:rowOff>22176</xdr:rowOff>
    </xdr:from>
    <xdr:to>
      <xdr:col>15</xdr:col>
      <xdr:colOff>496888</xdr:colOff>
      <xdr:row>8</xdr:row>
      <xdr:rowOff>0</xdr:rowOff>
    </xdr:to>
    <xdr:sp macro="" textlink="">
      <xdr:nvSpPr>
        <xdr:cNvPr id="13" name="五角形 12">
          <a:extLst>
            <a:ext uri="{FF2B5EF4-FFF2-40B4-BE49-F238E27FC236}">
              <a16:creationId xmlns:a16="http://schemas.microsoft.com/office/drawing/2014/main" id="{6DABC63D-A0D5-49F1-AC95-5D03A9C596B7}"/>
            </a:ext>
            <a:ext uri="{147F2762-F138-4A5C-976F-8EAC2B608ADB}">
              <a16:predDERef xmlns:a16="http://schemas.microsoft.com/office/drawing/2014/main" pred="{0203A819-6BB6-4BE5-A86F-DF158041F5C6}"/>
            </a:ext>
          </a:extLst>
        </xdr:cNvPr>
        <xdr:cNvSpPr/>
      </xdr:nvSpPr>
      <xdr:spPr>
        <a:xfrm>
          <a:off x="4697015" y="927051"/>
          <a:ext cx="240904" cy="88269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9131</xdr:colOff>
      <xdr:row>4</xdr:row>
      <xdr:rowOff>35718</xdr:rowOff>
    </xdr:from>
    <xdr:to>
      <xdr:col>16</xdr:col>
      <xdr:colOff>255985</xdr:colOff>
      <xdr:row>7</xdr:row>
      <xdr:rowOff>220266</xdr:rowOff>
    </xdr:to>
    <xdr:sp macro="" textlink="">
      <xdr:nvSpPr>
        <xdr:cNvPr id="14" name="五角形 13">
          <a:extLst>
            <a:ext uri="{FF2B5EF4-FFF2-40B4-BE49-F238E27FC236}">
              <a16:creationId xmlns:a16="http://schemas.microsoft.com/office/drawing/2014/main" id="{E714C38A-E526-4458-AC91-D65AE4B34C6E}"/>
            </a:ext>
            <a:ext uri="{147F2762-F138-4A5C-976F-8EAC2B608ADB}">
              <a16:predDERef xmlns:a16="http://schemas.microsoft.com/office/drawing/2014/main" pred="{6DABC63D-A0D5-49F1-AC95-5D03A9C596B7}"/>
            </a:ext>
          </a:extLst>
        </xdr:cNvPr>
        <xdr:cNvSpPr/>
      </xdr:nvSpPr>
      <xdr:spPr>
        <a:xfrm>
          <a:off x="4956178" y="940593"/>
          <a:ext cx="246854" cy="863204"/>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257016</xdr:colOff>
      <xdr:row>4</xdr:row>
      <xdr:rowOff>10025</xdr:rowOff>
    </xdr:from>
    <xdr:to>
      <xdr:col>17</xdr:col>
      <xdr:colOff>244078</xdr:colOff>
      <xdr:row>8</xdr:row>
      <xdr:rowOff>0</xdr:rowOff>
    </xdr:to>
    <xdr:sp macro="" textlink="">
      <xdr:nvSpPr>
        <xdr:cNvPr id="15" name="五角形 14">
          <a:extLst>
            <a:ext uri="{FF2B5EF4-FFF2-40B4-BE49-F238E27FC236}">
              <a16:creationId xmlns:a16="http://schemas.microsoft.com/office/drawing/2014/main" id="{B7796909-B663-4DE8-A18D-0F48B3FD803B}"/>
            </a:ext>
            <a:ext uri="{147F2762-F138-4A5C-976F-8EAC2B608ADB}">
              <a16:predDERef xmlns:a16="http://schemas.microsoft.com/office/drawing/2014/main" pred="{E714C38A-E526-4458-AC91-D65AE4B34C6E}"/>
            </a:ext>
          </a:extLst>
        </xdr:cNvPr>
        <xdr:cNvSpPr/>
      </xdr:nvSpPr>
      <xdr:spPr>
        <a:xfrm>
          <a:off x="5204063" y="914900"/>
          <a:ext cx="493078" cy="8948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12541</xdr:rowOff>
    </xdr:from>
    <xdr:to>
      <xdr:col>18</xdr:col>
      <xdr:colOff>26989</xdr:colOff>
      <xdr:row>7</xdr:row>
      <xdr:rowOff>220266</xdr:rowOff>
    </xdr:to>
    <xdr:sp macro="" textlink="">
      <xdr:nvSpPr>
        <xdr:cNvPr id="37" name="五角形 14">
          <a:extLst>
            <a:ext uri="{FF2B5EF4-FFF2-40B4-BE49-F238E27FC236}">
              <a16:creationId xmlns:a16="http://schemas.microsoft.com/office/drawing/2014/main" id="{F94362A2-C0BE-3C63-84F0-A6EDB4BCF6E7}"/>
            </a:ext>
            <a:ext uri="{147F2762-F138-4A5C-976F-8EAC2B608ADB}">
              <a16:predDERef xmlns:a16="http://schemas.microsoft.com/office/drawing/2014/main" pred="{E714C38A-E526-4458-AC91-D65AE4B34C6E}"/>
            </a:ext>
          </a:extLst>
        </xdr:cNvPr>
        <xdr:cNvSpPr/>
      </xdr:nvSpPr>
      <xdr:spPr>
        <a:xfrm>
          <a:off x="5720557" y="917416"/>
          <a:ext cx="265510" cy="88638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6351</xdr:colOff>
      <xdr:row>4</xdr:row>
      <xdr:rowOff>29051</xdr:rowOff>
    </xdr:from>
    <xdr:to>
      <xdr:col>18</xdr:col>
      <xdr:colOff>265031</xdr:colOff>
      <xdr:row>8</xdr:row>
      <xdr:rowOff>0</xdr:rowOff>
    </xdr:to>
    <xdr:sp macro="" textlink="">
      <xdr:nvSpPr>
        <xdr:cNvPr id="39" name="五角形 14">
          <a:extLst>
            <a:ext uri="{FF2B5EF4-FFF2-40B4-BE49-F238E27FC236}">
              <a16:creationId xmlns:a16="http://schemas.microsoft.com/office/drawing/2014/main" id="{863FD8F4-707D-116C-3B03-120C33510B6C}"/>
            </a:ext>
            <a:ext uri="{147F2762-F138-4A5C-976F-8EAC2B608ADB}">
              <a16:predDERef xmlns:a16="http://schemas.microsoft.com/office/drawing/2014/main" pred="{E714C38A-E526-4458-AC91-D65AE4B34C6E}"/>
            </a:ext>
          </a:extLst>
        </xdr:cNvPr>
        <xdr:cNvSpPr/>
      </xdr:nvSpPr>
      <xdr:spPr>
        <a:xfrm>
          <a:off x="5965429" y="933926"/>
          <a:ext cx="258680" cy="875824"/>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265457</xdr:colOff>
      <xdr:row>4</xdr:row>
      <xdr:rowOff>30484</xdr:rowOff>
    </xdr:from>
    <xdr:to>
      <xdr:col>18</xdr:col>
      <xdr:colOff>476251</xdr:colOff>
      <xdr:row>8</xdr:row>
      <xdr:rowOff>217091</xdr:rowOff>
    </xdr:to>
    <xdr:sp macro="" textlink="">
      <xdr:nvSpPr>
        <xdr:cNvPr id="40" name="五角形 10">
          <a:extLst>
            <a:ext uri="{FF2B5EF4-FFF2-40B4-BE49-F238E27FC236}">
              <a16:creationId xmlns:a16="http://schemas.microsoft.com/office/drawing/2014/main" id="{6C81F57F-7B97-506A-2E6A-95A4857C672C}"/>
            </a:ext>
            <a:ext uri="{147F2762-F138-4A5C-976F-8EAC2B608ADB}">
              <a16:predDERef xmlns:a16="http://schemas.microsoft.com/office/drawing/2014/main" pred="{87A917E3-4DC5-4705-AE88-A8538D9D121C}"/>
            </a:ext>
          </a:extLst>
        </xdr:cNvPr>
        <xdr:cNvSpPr/>
      </xdr:nvSpPr>
      <xdr:spPr>
        <a:xfrm>
          <a:off x="6224535" y="935359"/>
          <a:ext cx="210794" cy="1091482"/>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19</xdr:col>
      <xdr:colOff>11964</xdr:colOff>
      <xdr:row>4</xdr:row>
      <xdr:rowOff>20642</xdr:rowOff>
    </xdr:from>
    <xdr:to>
      <xdr:col>19</xdr:col>
      <xdr:colOff>307021</xdr:colOff>
      <xdr:row>9</xdr:row>
      <xdr:rowOff>30162</xdr:rowOff>
    </xdr:to>
    <xdr:sp macro="" textlink="">
      <xdr:nvSpPr>
        <xdr:cNvPr id="41" name="五角形 10">
          <a:extLst>
            <a:ext uri="{FF2B5EF4-FFF2-40B4-BE49-F238E27FC236}">
              <a16:creationId xmlns:a16="http://schemas.microsoft.com/office/drawing/2014/main" id="{FA000A57-BFC7-1E4F-0BEA-6F08D092DFE7}"/>
            </a:ext>
            <a:ext uri="{147F2762-F138-4A5C-976F-8EAC2B608ADB}">
              <a16:predDERef xmlns:a16="http://schemas.microsoft.com/office/drawing/2014/main" pred="{87A917E3-4DC5-4705-AE88-A8538D9D121C}"/>
            </a:ext>
          </a:extLst>
        </xdr:cNvPr>
        <xdr:cNvSpPr/>
      </xdr:nvSpPr>
      <xdr:spPr>
        <a:xfrm>
          <a:off x="6477058" y="925517"/>
          <a:ext cx="295057" cy="114061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4"/>
  <sheetViews>
    <sheetView zoomScale="145" zoomScaleNormal="145" workbookViewId="0">
      <selection activeCell="P8" sqref="P8"/>
    </sheetView>
  </sheetViews>
  <sheetFormatPr defaultColWidth="8.58203125" defaultRowHeight="18" x14ac:dyDescent="0.55000000000000004"/>
  <cols>
    <col min="1" max="1" width="4.08203125" style="1" customWidth="1"/>
    <col min="2" max="2" width="5" style="1" customWidth="1"/>
    <col min="3" max="16384" width="8.58203125" style="1"/>
  </cols>
  <sheetData>
    <row r="3" spans="2:10" x14ac:dyDescent="0.55000000000000004">
      <c r="B3" s="1" t="s">
        <v>0</v>
      </c>
    </row>
    <row r="4" spans="2:10" x14ac:dyDescent="0.55000000000000004">
      <c r="B4" s="1" t="s">
        <v>1</v>
      </c>
      <c r="I4" s="2"/>
    </row>
    <row r="5" spans="2:10" x14ac:dyDescent="0.55000000000000004">
      <c r="B5" s="1" t="s">
        <v>2</v>
      </c>
    </row>
    <row r="6" spans="2:10" x14ac:dyDescent="0.55000000000000004">
      <c r="B6" s="1" t="s">
        <v>3</v>
      </c>
      <c r="I6" s="2"/>
    </row>
    <row r="7" spans="2:10" x14ac:dyDescent="0.55000000000000004">
      <c r="B7" s="1" t="s">
        <v>4</v>
      </c>
    </row>
    <row r="8" spans="2:10" x14ac:dyDescent="0.55000000000000004">
      <c r="B8" s="1" t="s">
        <v>5</v>
      </c>
    </row>
    <row r="11" spans="2:10" x14ac:dyDescent="0.55000000000000004">
      <c r="B11" s="1" t="s">
        <v>6</v>
      </c>
    </row>
    <row r="12" spans="2:10" x14ac:dyDescent="0.55000000000000004">
      <c r="B12" s="1" t="s">
        <v>7</v>
      </c>
      <c r="J12" s="2"/>
    </row>
    <row r="13" spans="2:10" x14ac:dyDescent="0.55000000000000004">
      <c r="B13" s="1" t="s">
        <v>8</v>
      </c>
    </row>
    <row r="14" spans="2:10" x14ac:dyDescent="0.55000000000000004">
      <c r="C14" s="1" t="s">
        <v>9</v>
      </c>
    </row>
    <row r="15" spans="2:10" x14ac:dyDescent="0.55000000000000004">
      <c r="C15" s="1" t="s">
        <v>107</v>
      </c>
    </row>
    <row r="16" spans="2:10" x14ac:dyDescent="0.55000000000000004">
      <c r="C16" s="1" t="s">
        <v>10</v>
      </c>
    </row>
    <row r="17" spans="2:10" x14ac:dyDescent="0.55000000000000004">
      <c r="C17" s="1" t="s">
        <v>11</v>
      </c>
    </row>
    <row r="20" spans="2:10" x14ac:dyDescent="0.55000000000000004">
      <c r="B20" s="1" t="s">
        <v>12</v>
      </c>
    </row>
    <row r="21" spans="2:10" x14ac:dyDescent="0.55000000000000004">
      <c r="B21" s="1" t="s">
        <v>13</v>
      </c>
      <c r="J21" s="2"/>
    </row>
    <row r="24" spans="2:10" x14ac:dyDescent="0.55000000000000004">
      <c r="B24" s="1" t="s">
        <v>108</v>
      </c>
    </row>
  </sheetData>
  <phoneticPr fontId="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10" zoomScale="175" zoomScaleNormal="175" workbookViewId="0">
      <selection activeCell="P8" sqref="P8"/>
    </sheetView>
  </sheetViews>
  <sheetFormatPr defaultRowHeight="18" x14ac:dyDescent="0.55000000000000004"/>
  <cols>
    <col min="1" max="1" width="3" customWidth="1"/>
  </cols>
  <sheetData>
    <row r="1" spans="1:2" x14ac:dyDescent="0.55000000000000004">
      <c r="A1" t="s">
        <v>14</v>
      </c>
    </row>
    <row r="2" spans="1:2" x14ac:dyDescent="0.55000000000000004">
      <c r="B2" t="s">
        <v>15</v>
      </c>
    </row>
    <row r="3" spans="1:2" x14ac:dyDescent="0.55000000000000004">
      <c r="B3" t="s">
        <v>16</v>
      </c>
    </row>
    <row r="4" spans="1:2" x14ac:dyDescent="0.55000000000000004">
      <c r="B4" t="s">
        <v>17</v>
      </c>
    </row>
    <row r="5" spans="1:2" x14ac:dyDescent="0.55000000000000004">
      <c r="B5" t="s">
        <v>18</v>
      </c>
    </row>
    <row r="6" spans="1:2" x14ac:dyDescent="0.55000000000000004">
      <c r="B6" t="s">
        <v>19</v>
      </c>
    </row>
    <row r="7" spans="1:2" x14ac:dyDescent="0.55000000000000004">
      <c r="B7" t="s">
        <v>109</v>
      </c>
    </row>
    <row r="8" spans="1:2" x14ac:dyDescent="0.55000000000000004">
      <c r="B8" t="s">
        <v>20</v>
      </c>
    </row>
    <row r="11" spans="1:2" x14ac:dyDescent="0.55000000000000004">
      <c r="A11" t="s">
        <v>21</v>
      </c>
    </row>
    <row r="12" spans="1:2" x14ac:dyDescent="0.55000000000000004">
      <c r="A12" t="s">
        <v>22</v>
      </c>
    </row>
    <row r="13" spans="1:2" x14ac:dyDescent="0.55000000000000004">
      <c r="B13" t="s">
        <v>23</v>
      </c>
    </row>
    <row r="14" spans="1:2" x14ac:dyDescent="0.55000000000000004">
      <c r="B14" t="s">
        <v>105</v>
      </c>
    </row>
    <row r="15" spans="1:2" x14ac:dyDescent="0.55000000000000004">
      <c r="B15" t="s">
        <v>104</v>
      </c>
    </row>
    <row r="16" spans="1:2" x14ac:dyDescent="0.55000000000000004">
      <c r="B16" t="s">
        <v>106</v>
      </c>
    </row>
    <row r="18" spans="1:2" x14ac:dyDescent="0.55000000000000004">
      <c r="A18" s="1" t="s">
        <v>3</v>
      </c>
      <c r="B18" s="1"/>
    </row>
    <row r="19" spans="1:2" x14ac:dyDescent="0.55000000000000004">
      <c r="A19" s="1"/>
      <c r="B19" t="s">
        <v>24</v>
      </c>
    </row>
    <row r="20" spans="1:2" x14ac:dyDescent="0.55000000000000004">
      <c r="A20" s="1"/>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zoomScale="60" zoomScaleNormal="60" workbookViewId="0">
      <selection activeCell="P8" sqref="P8"/>
    </sheetView>
  </sheetViews>
  <sheetFormatPr defaultColWidth="8.08203125" defaultRowHeight="13" x14ac:dyDescent="0.55000000000000004"/>
  <cols>
    <col min="1" max="16384" width="8.08203125" style="3"/>
  </cols>
  <sheetData>
    <row r="1" spans="3:9" x14ac:dyDescent="0.55000000000000004">
      <c r="C1" s="3" t="s">
        <v>25</v>
      </c>
      <c r="E1" s="4"/>
      <c r="F1" s="3" t="s">
        <v>26</v>
      </c>
      <c r="H1" s="5"/>
      <c r="I1" s="3" t="s">
        <v>27</v>
      </c>
    </row>
    <row r="2" spans="3:9" x14ac:dyDescent="0.55000000000000004">
      <c r="C2" s="3" t="s">
        <v>28</v>
      </c>
      <c r="E2" s="6"/>
      <c r="F2" s="3" t="s">
        <v>29</v>
      </c>
      <c r="H2" s="7"/>
      <c r="I2" s="3" t="s">
        <v>30</v>
      </c>
    </row>
    <row r="60" spans="2:3" x14ac:dyDescent="0.55000000000000004">
      <c r="B60" s="9"/>
      <c r="C60" s="3" t="s">
        <v>31</v>
      </c>
    </row>
    <row r="114" spans="2:3" x14ac:dyDescent="0.55000000000000004">
      <c r="B114" s="9"/>
      <c r="C114" s="3" t="s">
        <v>31</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7C80-3FF5-47E3-A345-136FC9794477}">
  <dimension ref="B1:R66"/>
  <sheetViews>
    <sheetView tabSelected="1" zoomScale="115" zoomScaleNormal="115" workbookViewId="0">
      <pane xSplit="3" ySplit="2" topLeftCell="D3" activePane="bottomRight" state="frozen"/>
      <selection pane="topRight"/>
      <selection pane="bottomLeft"/>
      <selection pane="bottomRight" activeCell="D3" sqref="D3:Q3"/>
    </sheetView>
  </sheetViews>
  <sheetFormatPr defaultColWidth="8.58203125" defaultRowHeight="18.75" customHeight="1" outlineLevelRow="1" outlineLevelCol="1" x14ac:dyDescent="0.55000000000000004"/>
  <cols>
    <col min="1" max="1" width="2.58203125" style="13" customWidth="1"/>
    <col min="2" max="2" width="4.08203125" style="13" bestFit="1" customWidth="1"/>
    <col min="3" max="3" width="31.1640625" style="13" customWidth="1"/>
    <col min="4" max="6" width="14.1640625" style="197" customWidth="1" outlineLevel="1"/>
    <col min="7" max="7" width="13.5" style="197" customWidth="1" outlineLevel="1"/>
    <col min="8" max="8" width="15.58203125" style="197" customWidth="1" outlineLevel="1"/>
    <col min="9" max="10" width="13.5" style="197" customWidth="1" outlineLevel="1"/>
    <col min="11" max="11" width="15.08203125" style="197" customWidth="1" outlineLevel="1"/>
    <col min="12" max="12" width="13.5" style="83" customWidth="1"/>
    <col min="13" max="13" width="15.08203125" style="176" bestFit="1" customWidth="1"/>
    <col min="14" max="14" width="13.5" style="13" customWidth="1"/>
    <col min="15" max="15" width="14.4140625" style="13" customWidth="1"/>
    <col min="16" max="16" width="13.5" style="13" customWidth="1"/>
    <col min="17" max="17" width="15.08203125" style="13" bestFit="1" customWidth="1"/>
    <col min="18" max="18" width="53.08203125" style="13" customWidth="1"/>
    <col min="19" max="16384" width="8.58203125" style="13"/>
  </cols>
  <sheetData>
    <row r="1" spans="2:18" ht="18" hidden="1" x14ac:dyDescent="0.55000000000000004">
      <c r="C1" s="56" t="s">
        <v>65</v>
      </c>
    </row>
    <row r="2" spans="2:18" ht="18.5" thickBot="1" x14ac:dyDescent="0.6">
      <c r="C2" s="83" t="s">
        <v>148</v>
      </c>
    </row>
    <row r="3" spans="2:18" ht="18" x14ac:dyDescent="0.55000000000000004">
      <c r="B3" s="14"/>
      <c r="C3" s="15" t="s">
        <v>60</v>
      </c>
      <c r="D3" s="218" t="s">
        <v>147</v>
      </c>
      <c r="E3" s="218"/>
      <c r="F3" s="218"/>
      <c r="G3" s="218"/>
      <c r="H3" s="218"/>
      <c r="I3" s="218"/>
      <c r="J3" s="218"/>
      <c r="K3" s="218"/>
      <c r="L3" s="218"/>
      <c r="M3" s="218"/>
      <c r="N3" s="218"/>
      <c r="O3" s="218"/>
      <c r="P3" s="218"/>
      <c r="Q3" s="219"/>
      <c r="R3" s="220" t="s">
        <v>64</v>
      </c>
    </row>
    <row r="4" spans="2:18" ht="22.5" customHeight="1" x14ac:dyDescent="0.55000000000000004">
      <c r="B4" s="30"/>
      <c r="C4" s="31"/>
      <c r="D4" s="223" t="s">
        <v>66</v>
      </c>
      <c r="E4" s="223"/>
      <c r="F4" s="223"/>
      <c r="G4" s="223"/>
      <c r="H4" s="223"/>
      <c r="I4" s="223"/>
      <c r="J4" s="223"/>
      <c r="K4" s="223"/>
      <c r="L4" s="223"/>
      <c r="M4" s="224"/>
      <c r="N4" s="225" t="s">
        <v>67</v>
      </c>
      <c r="O4" s="226"/>
      <c r="P4" s="225" t="s">
        <v>68</v>
      </c>
      <c r="Q4" s="227"/>
      <c r="R4" s="221"/>
    </row>
    <row r="5" spans="2:18" ht="18" x14ac:dyDescent="0.55000000000000004">
      <c r="B5" s="18" t="s">
        <v>61</v>
      </c>
      <c r="C5" s="19" t="s">
        <v>69</v>
      </c>
      <c r="D5" s="198" t="s">
        <v>70</v>
      </c>
      <c r="E5" s="199" t="s">
        <v>71</v>
      </c>
      <c r="F5" s="199" t="s">
        <v>62</v>
      </c>
      <c r="G5" s="199" t="s">
        <v>72</v>
      </c>
      <c r="H5" s="199" t="s">
        <v>73</v>
      </c>
      <c r="I5" s="199" t="s">
        <v>74</v>
      </c>
      <c r="J5" s="199" t="s">
        <v>75</v>
      </c>
      <c r="K5" s="199" t="s">
        <v>63</v>
      </c>
      <c r="L5" s="178" t="s">
        <v>76</v>
      </c>
      <c r="M5" s="179" t="s">
        <v>77</v>
      </c>
      <c r="N5" s="16" t="s">
        <v>76</v>
      </c>
      <c r="O5" s="17" t="s">
        <v>77</v>
      </c>
      <c r="P5" s="16" t="s">
        <v>76</v>
      </c>
      <c r="Q5" s="34" t="s">
        <v>77</v>
      </c>
      <c r="R5" s="222"/>
    </row>
    <row r="6" spans="2:18" ht="18" x14ac:dyDescent="0.55000000000000004">
      <c r="B6" s="20">
        <v>1</v>
      </c>
      <c r="C6" s="8" t="s">
        <v>53</v>
      </c>
      <c r="D6" s="200">
        <v>3.2</v>
      </c>
      <c r="E6" s="201">
        <v>1.6</v>
      </c>
      <c r="F6" s="201">
        <v>2.7</v>
      </c>
      <c r="G6" s="201">
        <v>5.2</v>
      </c>
      <c r="H6" s="201">
        <v>1.4</v>
      </c>
      <c r="I6" s="201">
        <v>0.8</v>
      </c>
      <c r="J6" s="201">
        <v>2</v>
      </c>
      <c r="K6" s="201">
        <v>3.8</v>
      </c>
      <c r="L6" s="180">
        <f>SUM(D6:K6)</f>
        <v>20.700000000000003</v>
      </c>
      <c r="M6" s="181">
        <f>SUM(D6:J6)*1000000+K6*1400000</f>
        <v>22220000.000000004</v>
      </c>
      <c r="N6" s="228">
        <v>0</v>
      </c>
      <c r="O6" s="243">
        <v>0</v>
      </c>
      <c r="P6" s="228">
        <f>SUM(L6:L10)+N6</f>
        <v>58.300000000000004</v>
      </c>
      <c r="Q6" s="231">
        <f>SUM(M6:M10)+O6</f>
        <v>62900000</v>
      </c>
      <c r="R6" s="234"/>
    </row>
    <row r="7" spans="2:18" ht="18" x14ac:dyDescent="0.55000000000000004">
      <c r="B7" s="20">
        <v>2</v>
      </c>
      <c r="C7" s="21" t="s">
        <v>54</v>
      </c>
      <c r="D7" s="200">
        <v>1.4</v>
      </c>
      <c r="E7" s="201">
        <v>1.1000000000000001</v>
      </c>
      <c r="F7" s="201">
        <v>1.5</v>
      </c>
      <c r="G7" s="201">
        <v>3.1</v>
      </c>
      <c r="H7" s="201">
        <v>1.1000000000000001</v>
      </c>
      <c r="I7" s="201">
        <v>0.8</v>
      </c>
      <c r="J7" s="201">
        <v>2</v>
      </c>
      <c r="K7" s="201">
        <v>2.6</v>
      </c>
      <c r="L7" s="180">
        <f t="shared" ref="L7" si="0">SUM(D7:K7)</f>
        <v>13.6</v>
      </c>
      <c r="M7" s="181">
        <f>SUM(D7:J7)*1000000+K7*1400000</f>
        <v>14640000</v>
      </c>
      <c r="N7" s="229"/>
      <c r="O7" s="244"/>
      <c r="P7" s="229"/>
      <c r="Q7" s="232"/>
      <c r="R7" s="235"/>
    </row>
    <row r="8" spans="2:18" ht="18" x14ac:dyDescent="0.55000000000000004">
      <c r="B8" s="20">
        <v>3</v>
      </c>
      <c r="C8" s="21" t="s">
        <v>32</v>
      </c>
      <c r="D8" s="200">
        <v>1.7</v>
      </c>
      <c r="E8" s="201">
        <v>1.4</v>
      </c>
      <c r="F8" s="201">
        <v>1.6</v>
      </c>
      <c r="G8" s="201">
        <v>5.5</v>
      </c>
      <c r="H8" s="201">
        <v>0.8</v>
      </c>
      <c r="I8" s="201">
        <v>0.5</v>
      </c>
      <c r="J8" s="201">
        <v>0.6</v>
      </c>
      <c r="K8" s="201">
        <v>2.7</v>
      </c>
      <c r="L8" s="180">
        <f>SUM(D8:K8)</f>
        <v>14.8</v>
      </c>
      <c r="M8" s="181">
        <f t="shared" ref="M8:M11" si="1">SUM(D8:J8)*1000000+K8*1400000</f>
        <v>15880000</v>
      </c>
      <c r="N8" s="229"/>
      <c r="O8" s="244"/>
      <c r="P8" s="229"/>
      <c r="Q8" s="232"/>
      <c r="R8" s="235"/>
    </row>
    <row r="9" spans="2:18" ht="18" x14ac:dyDescent="0.55000000000000004">
      <c r="B9" s="20">
        <v>4</v>
      </c>
      <c r="C9" s="8" t="s">
        <v>55</v>
      </c>
      <c r="D9" s="200">
        <v>1.3</v>
      </c>
      <c r="E9" s="201">
        <v>0.4</v>
      </c>
      <c r="F9" s="201">
        <v>1.6</v>
      </c>
      <c r="G9" s="201">
        <v>1.2</v>
      </c>
      <c r="H9" s="201">
        <v>0.8</v>
      </c>
      <c r="I9" s="201">
        <v>0.5</v>
      </c>
      <c r="J9" s="201">
        <v>0.6</v>
      </c>
      <c r="K9" s="201">
        <v>1.9</v>
      </c>
      <c r="L9" s="180">
        <f t="shared" ref="L9:L11" si="2">SUM(D9:K9)</f>
        <v>8.2999999999999989</v>
      </c>
      <c r="M9" s="181">
        <f t="shared" si="1"/>
        <v>9060000</v>
      </c>
      <c r="N9" s="229"/>
      <c r="O9" s="244"/>
      <c r="P9" s="229"/>
      <c r="Q9" s="232"/>
      <c r="R9" s="235"/>
    </row>
    <row r="10" spans="2:18" ht="18.5" thickBot="1" x14ac:dyDescent="0.6">
      <c r="B10" s="20">
        <v>5</v>
      </c>
      <c r="C10" s="8" t="s">
        <v>33</v>
      </c>
      <c r="D10" s="202"/>
      <c r="E10" s="203"/>
      <c r="F10" s="203"/>
      <c r="G10" s="203"/>
      <c r="H10" s="203"/>
      <c r="I10" s="203"/>
      <c r="J10" s="201">
        <v>0.4</v>
      </c>
      <c r="K10" s="201">
        <v>0.5</v>
      </c>
      <c r="L10" s="180">
        <f t="shared" si="2"/>
        <v>0.9</v>
      </c>
      <c r="M10" s="181">
        <f t="shared" si="1"/>
        <v>1100000</v>
      </c>
      <c r="N10" s="230"/>
      <c r="O10" s="245"/>
      <c r="P10" s="230"/>
      <c r="Q10" s="233"/>
      <c r="R10" s="236"/>
    </row>
    <row r="11" spans="2:18" ht="18.5" thickBot="1" x14ac:dyDescent="0.6">
      <c r="B11" s="20">
        <v>6</v>
      </c>
      <c r="C11" s="8" t="s">
        <v>268</v>
      </c>
      <c r="D11" s="200">
        <v>0.5</v>
      </c>
      <c r="E11" s="201">
        <v>0.4</v>
      </c>
      <c r="F11" s="201">
        <v>0.7</v>
      </c>
      <c r="G11" s="201">
        <v>1.4</v>
      </c>
      <c r="H11" s="201">
        <v>0.2</v>
      </c>
      <c r="I11" s="201">
        <v>0.1</v>
      </c>
      <c r="J11" s="201">
        <v>1.5</v>
      </c>
      <c r="K11" s="201">
        <v>0.9</v>
      </c>
      <c r="L11" s="180">
        <f t="shared" si="2"/>
        <v>5.7000000000000011</v>
      </c>
      <c r="M11" s="181">
        <f t="shared" si="1"/>
        <v>6060000.0000000009</v>
      </c>
      <c r="N11" s="111">
        <v>0</v>
      </c>
      <c r="O11" s="12">
        <f>SUM(O5:O10)</f>
        <v>0</v>
      </c>
      <c r="P11" s="111">
        <f>SUM(L11:L11)+N11</f>
        <v>5.7000000000000011</v>
      </c>
      <c r="Q11" s="112">
        <f>SUM(M11:M11)+O6</f>
        <v>6060000.0000000009</v>
      </c>
      <c r="R11" s="36"/>
    </row>
    <row r="12" spans="2:18" ht="18" x14ac:dyDescent="0.55000000000000004">
      <c r="B12" s="237" t="s">
        <v>78</v>
      </c>
      <c r="C12" s="238"/>
      <c r="D12" s="204">
        <f t="shared" ref="D12:K12" si="3">SUM(D6:D11)</f>
        <v>8.1</v>
      </c>
      <c r="E12" s="205">
        <f t="shared" si="3"/>
        <v>4.9000000000000004</v>
      </c>
      <c r="F12" s="205">
        <f t="shared" si="3"/>
        <v>8.1</v>
      </c>
      <c r="G12" s="205">
        <f t="shared" si="3"/>
        <v>16.399999999999999</v>
      </c>
      <c r="H12" s="205">
        <f t="shared" si="3"/>
        <v>4.3</v>
      </c>
      <c r="I12" s="205">
        <f t="shared" si="3"/>
        <v>2.7</v>
      </c>
      <c r="J12" s="205">
        <f t="shared" si="3"/>
        <v>7.1</v>
      </c>
      <c r="K12" s="205">
        <f t="shared" si="3"/>
        <v>12.400000000000002</v>
      </c>
      <c r="L12" s="182">
        <f>SUM(D12:K12)</f>
        <v>64</v>
      </c>
      <c r="M12" s="183">
        <f>SUM(M6:M11)</f>
        <v>68960000</v>
      </c>
      <c r="N12" s="29">
        <f>SUM(N6:N11)</f>
        <v>0</v>
      </c>
      <c r="O12" s="12">
        <f>SUM(O6:O11)</f>
        <v>0</v>
      </c>
      <c r="P12" s="29">
        <f>SUM(P6:P11)</f>
        <v>64</v>
      </c>
      <c r="Q12" s="32">
        <f>SUM(Q6:Q11)</f>
        <v>68960000</v>
      </c>
      <c r="R12" s="22"/>
    </row>
    <row r="13" spans="2:18" ht="18" x14ac:dyDescent="0.55000000000000004">
      <c r="B13" s="239" t="s">
        <v>79</v>
      </c>
      <c r="C13" s="240"/>
      <c r="D13" s="206">
        <v>1000000</v>
      </c>
      <c r="E13" s="207">
        <v>1000000</v>
      </c>
      <c r="F13" s="207">
        <v>1000000</v>
      </c>
      <c r="G13" s="207">
        <v>1000000</v>
      </c>
      <c r="H13" s="207">
        <v>1000000</v>
      </c>
      <c r="I13" s="207">
        <v>1000000</v>
      </c>
      <c r="J13" s="207">
        <v>1000000</v>
      </c>
      <c r="K13" s="207">
        <v>1400000</v>
      </c>
      <c r="L13" s="184"/>
      <c r="M13" s="185"/>
      <c r="N13" s="23"/>
      <c r="O13" s="24"/>
      <c r="P13" s="23"/>
      <c r="Q13" s="35"/>
      <c r="R13" s="25"/>
    </row>
    <row r="14" spans="2:18" ht="18.5" thickBot="1" x14ac:dyDescent="0.6">
      <c r="B14" s="241" t="s">
        <v>77</v>
      </c>
      <c r="C14" s="242"/>
      <c r="D14" s="208">
        <f t="shared" ref="D14:K14" si="4">D12*D13</f>
        <v>8100000</v>
      </c>
      <c r="E14" s="209">
        <f t="shared" si="4"/>
        <v>4900000</v>
      </c>
      <c r="F14" s="209">
        <f t="shared" si="4"/>
        <v>8100000</v>
      </c>
      <c r="G14" s="209">
        <f t="shared" si="4"/>
        <v>16399999.999999998</v>
      </c>
      <c r="H14" s="209">
        <f t="shared" si="4"/>
        <v>4300000</v>
      </c>
      <c r="I14" s="209">
        <f t="shared" si="4"/>
        <v>2700000</v>
      </c>
      <c r="J14" s="209">
        <f t="shared" si="4"/>
        <v>7100000</v>
      </c>
      <c r="K14" s="209">
        <f t="shared" si="4"/>
        <v>17360000.000000004</v>
      </c>
      <c r="L14" s="186"/>
      <c r="M14" s="187"/>
      <c r="N14" s="26"/>
      <c r="O14" s="27"/>
      <c r="P14" s="26"/>
      <c r="Q14" s="33"/>
      <c r="R14" s="28"/>
    </row>
    <row r="15" spans="2:18" ht="18" x14ac:dyDescent="0.55000000000000004">
      <c r="B15" s="87"/>
      <c r="C15" s="87"/>
      <c r="D15" s="210"/>
      <c r="E15" s="210"/>
      <c r="F15" s="210"/>
      <c r="G15" s="210"/>
      <c r="H15" s="210"/>
      <c r="I15" s="210"/>
      <c r="J15" s="210"/>
      <c r="K15" s="210"/>
      <c r="L15" s="188"/>
      <c r="M15" s="189"/>
      <c r="N15" s="87"/>
      <c r="O15" s="87"/>
      <c r="P15" s="87"/>
      <c r="Q15" s="87"/>
    </row>
    <row r="16" spans="2:18" ht="18.75" customHeight="1" outlineLevel="1" x14ac:dyDescent="0.55000000000000004"/>
    <row r="17" spans="2:18" ht="18.5" outlineLevel="1" thickBot="1" x14ac:dyDescent="0.6">
      <c r="C17" s="83" t="s">
        <v>111</v>
      </c>
    </row>
    <row r="18" spans="2:18" ht="18" outlineLevel="1" x14ac:dyDescent="0.55000000000000004">
      <c r="B18" s="14"/>
      <c r="C18" s="15" t="s">
        <v>60</v>
      </c>
      <c r="D18" s="218" t="s">
        <v>147</v>
      </c>
      <c r="E18" s="218"/>
      <c r="F18" s="218"/>
      <c r="G18" s="218"/>
      <c r="H18" s="218"/>
      <c r="I18" s="218"/>
      <c r="J18" s="218"/>
      <c r="K18" s="218"/>
      <c r="L18" s="218"/>
      <c r="M18" s="218"/>
      <c r="N18" s="218"/>
      <c r="O18" s="218"/>
      <c r="P18" s="218"/>
      <c r="Q18" s="219"/>
      <c r="R18" s="65" t="s">
        <v>64</v>
      </c>
    </row>
    <row r="19" spans="2:18" ht="22.5" customHeight="1" outlineLevel="1" x14ac:dyDescent="0.55000000000000004">
      <c r="B19" s="30"/>
      <c r="C19" s="31"/>
      <c r="D19" s="211" t="s">
        <v>66</v>
      </c>
      <c r="E19" s="211"/>
      <c r="F19" s="211"/>
      <c r="G19" s="211"/>
      <c r="H19" s="211"/>
      <c r="I19" s="211"/>
      <c r="J19" s="211"/>
      <c r="K19" s="211"/>
      <c r="L19" s="177"/>
      <c r="M19" s="190"/>
      <c r="N19" s="69" t="s">
        <v>67</v>
      </c>
      <c r="O19" s="68"/>
      <c r="P19" s="69" t="s">
        <v>68</v>
      </c>
      <c r="Q19" s="70"/>
      <c r="R19" s="66"/>
    </row>
    <row r="20" spans="2:18" ht="18" outlineLevel="1" x14ac:dyDescent="0.55000000000000004">
      <c r="B20" s="18" t="s">
        <v>61</v>
      </c>
      <c r="C20" s="19" t="s">
        <v>69</v>
      </c>
      <c r="D20" s="198" t="s">
        <v>70</v>
      </c>
      <c r="E20" s="199" t="s">
        <v>71</v>
      </c>
      <c r="F20" s="199" t="s">
        <v>62</v>
      </c>
      <c r="G20" s="199" t="s">
        <v>72</v>
      </c>
      <c r="H20" s="199" t="s">
        <v>73</v>
      </c>
      <c r="I20" s="199" t="s">
        <v>74</v>
      </c>
      <c r="J20" s="199" t="s">
        <v>75</v>
      </c>
      <c r="K20" s="199" t="s">
        <v>63</v>
      </c>
      <c r="L20" s="178" t="s">
        <v>76</v>
      </c>
      <c r="M20" s="179" t="s">
        <v>77</v>
      </c>
      <c r="N20" s="16" t="s">
        <v>76</v>
      </c>
      <c r="O20" s="17" t="s">
        <v>77</v>
      </c>
      <c r="P20" s="168" t="s">
        <v>76</v>
      </c>
      <c r="Q20" s="34" t="s">
        <v>77</v>
      </c>
      <c r="R20" s="67"/>
    </row>
    <row r="21" spans="2:18" ht="18" outlineLevel="1" x14ac:dyDescent="0.55000000000000004">
      <c r="B21" s="20">
        <v>1</v>
      </c>
      <c r="C21" s="8" t="s">
        <v>53</v>
      </c>
      <c r="D21" s="212">
        <v>3.2</v>
      </c>
      <c r="E21" s="213"/>
      <c r="F21" s="213"/>
      <c r="G21" s="213"/>
      <c r="H21" s="213"/>
      <c r="I21" s="213"/>
      <c r="J21" s="213"/>
      <c r="K21" s="214">
        <v>0.9</v>
      </c>
      <c r="L21" s="191">
        <f t="shared" ref="L21" si="5">SUM(D21:K21)</f>
        <v>4.1000000000000005</v>
      </c>
      <c r="M21" s="181">
        <f>SUM(D21:J21)*1000000+K21*1400000</f>
        <v>4460000</v>
      </c>
      <c r="N21" s="71">
        <v>0</v>
      </c>
      <c r="O21" s="162">
        <v>0</v>
      </c>
      <c r="P21" s="169">
        <f>SUM(L21:L25)+N21</f>
        <v>10.200000000000001</v>
      </c>
      <c r="Q21" s="165">
        <f>SUM(M21:M25)+O21</f>
        <v>11240000</v>
      </c>
      <c r="R21" s="80"/>
    </row>
    <row r="22" spans="2:18" ht="18" outlineLevel="1" x14ac:dyDescent="0.55000000000000004">
      <c r="B22" s="20">
        <v>2</v>
      </c>
      <c r="C22" s="21" t="s">
        <v>54</v>
      </c>
      <c r="D22" s="212">
        <v>1.4</v>
      </c>
      <c r="E22" s="213"/>
      <c r="F22" s="213"/>
      <c r="G22" s="213"/>
      <c r="H22" s="213"/>
      <c r="I22" s="213"/>
      <c r="J22" s="213"/>
      <c r="K22" s="214">
        <v>0.6</v>
      </c>
      <c r="L22" s="191">
        <f>SUM(D22:K22)</f>
        <v>2</v>
      </c>
      <c r="M22" s="181">
        <f>SUM(D22:J22)*1000000+K22*1400000</f>
        <v>2240000</v>
      </c>
      <c r="N22" s="72"/>
      <c r="O22" s="163"/>
      <c r="P22" s="170"/>
      <c r="Q22" s="166"/>
      <c r="R22" s="81"/>
    </row>
    <row r="23" spans="2:18" ht="18" outlineLevel="1" x14ac:dyDescent="0.55000000000000004">
      <c r="B23" s="20">
        <v>3</v>
      </c>
      <c r="C23" s="21" t="s">
        <v>32</v>
      </c>
      <c r="D23" s="212">
        <v>1.7</v>
      </c>
      <c r="E23" s="213"/>
      <c r="F23" s="213"/>
      <c r="G23" s="213"/>
      <c r="H23" s="213"/>
      <c r="I23" s="213"/>
      <c r="J23" s="213"/>
      <c r="K23" s="214">
        <v>0.6</v>
      </c>
      <c r="L23" s="191">
        <f>SUM(D23:K23)</f>
        <v>2.2999999999999998</v>
      </c>
      <c r="M23" s="181">
        <f>SUM(D23:J23)*1000000+K23*1400000</f>
        <v>2540000</v>
      </c>
      <c r="N23" s="72"/>
      <c r="O23" s="163"/>
      <c r="P23" s="170"/>
      <c r="Q23" s="166"/>
      <c r="R23" s="81"/>
    </row>
    <row r="24" spans="2:18" ht="18" outlineLevel="1" x14ac:dyDescent="0.55000000000000004">
      <c r="B24" s="20">
        <v>4</v>
      </c>
      <c r="C24" s="8" t="s">
        <v>55</v>
      </c>
      <c r="D24" s="212">
        <v>1.3</v>
      </c>
      <c r="E24" s="213"/>
      <c r="F24" s="213"/>
      <c r="G24" s="213"/>
      <c r="H24" s="213"/>
      <c r="I24" s="213"/>
      <c r="J24" s="213"/>
      <c r="K24" s="214">
        <v>0.5</v>
      </c>
      <c r="L24" s="191">
        <f t="shared" ref="L24:L26" si="6">SUM(D24:K24)</f>
        <v>1.8</v>
      </c>
      <c r="M24" s="181">
        <f>SUM(D24:J24)*1000000+K24*1400000</f>
        <v>2000000</v>
      </c>
      <c r="N24" s="72"/>
      <c r="O24" s="163"/>
      <c r="P24" s="170"/>
      <c r="Q24" s="166"/>
      <c r="R24" s="81"/>
    </row>
    <row r="25" spans="2:18" ht="18" outlineLevel="1" x14ac:dyDescent="0.55000000000000004">
      <c r="B25" s="20">
        <v>5</v>
      </c>
      <c r="C25" s="8" t="s">
        <v>33</v>
      </c>
      <c r="D25" s="215"/>
      <c r="E25" s="213"/>
      <c r="F25" s="213"/>
      <c r="G25" s="213"/>
      <c r="H25" s="213"/>
      <c r="I25" s="213"/>
      <c r="J25" s="213"/>
      <c r="K25" s="213"/>
      <c r="L25" s="191">
        <f t="shared" si="6"/>
        <v>0</v>
      </c>
      <c r="M25" s="181">
        <f>SUM(D25:J25)*1000000+K25*1400000</f>
        <v>0</v>
      </c>
      <c r="N25" s="73"/>
      <c r="O25" s="164"/>
      <c r="P25" s="171"/>
      <c r="Q25" s="167"/>
      <c r="R25" s="82"/>
    </row>
    <row r="26" spans="2:18" ht="18.5" outlineLevel="1" thickBot="1" x14ac:dyDescent="0.6">
      <c r="B26" s="20">
        <v>6</v>
      </c>
      <c r="C26" s="8" t="s">
        <v>56</v>
      </c>
      <c r="D26" s="212">
        <v>0.5</v>
      </c>
      <c r="E26" s="213"/>
      <c r="F26" s="213"/>
      <c r="G26" s="213"/>
      <c r="H26" s="213"/>
      <c r="I26" s="213"/>
      <c r="J26" s="213"/>
      <c r="K26" s="214">
        <v>0.2</v>
      </c>
      <c r="L26" s="191">
        <f t="shared" si="6"/>
        <v>0.7</v>
      </c>
      <c r="M26" s="181">
        <f t="shared" ref="M26" si="7">SUM(D26:J26)*1000000+K26*1400000</f>
        <v>780000</v>
      </c>
      <c r="N26" s="111"/>
      <c r="O26" s="172"/>
      <c r="P26" s="111">
        <f>SUM(L26:L26)+N26</f>
        <v>0.7</v>
      </c>
      <c r="Q26" s="112">
        <f>SUM(M26:M26)+O21</f>
        <v>780000</v>
      </c>
      <c r="R26" s="36"/>
    </row>
    <row r="27" spans="2:18" ht="18" outlineLevel="1" x14ac:dyDescent="0.55000000000000004">
      <c r="B27" s="59" t="s">
        <v>78</v>
      </c>
      <c r="C27" s="60"/>
      <c r="D27" s="216">
        <f t="shared" ref="D27:J27" si="8">SUM(D21:D26)</f>
        <v>8.1</v>
      </c>
      <c r="E27" s="217">
        <f t="shared" si="8"/>
        <v>0</v>
      </c>
      <c r="F27" s="217">
        <f t="shared" si="8"/>
        <v>0</v>
      </c>
      <c r="G27" s="217">
        <f t="shared" si="8"/>
        <v>0</v>
      </c>
      <c r="H27" s="217">
        <f t="shared" si="8"/>
        <v>0</v>
      </c>
      <c r="I27" s="217">
        <f t="shared" si="8"/>
        <v>0</v>
      </c>
      <c r="J27" s="217">
        <f t="shared" si="8"/>
        <v>0</v>
      </c>
      <c r="K27" s="217">
        <f>SUM(K22:K26)</f>
        <v>1.9</v>
      </c>
      <c r="L27" s="192">
        <f>SUM(D27:K27)</f>
        <v>10</v>
      </c>
      <c r="M27" s="183">
        <f>SUM(M21:M26)</f>
        <v>12020000</v>
      </c>
      <c r="N27" s="29">
        <f>SUM(N21:N26)</f>
        <v>0</v>
      </c>
      <c r="O27" s="12">
        <f>SUM(O21:O26)</f>
        <v>0</v>
      </c>
      <c r="P27" s="29">
        <f>SUM(P21:P26)</f>
        <v>10.9</v>
      </c>
      <c r="Q27" s="32">
        <f>SUM(Q21:Q26)</f>
        <v>12020000</v>
      </c>
      <c r="R27" s="22"/>
    </row>
    <row r="28" spans="2:18" ht="18" outlineLevel="1" x14ac:dyDescent="0.55000000000000004">
      <c r="B28" s="61" t="s">
        <v>79</v>
      </c>
      <c r="C28" s="62"/>
      <c r="D28" s="206">
        <v>1000000</v>
      </c>
      <c r="E28" s="207">
        <v>1000000</v>
      </c>
      <c r="F28" s="207">
        <v>1000000</v>
      </c>
      <c r="G28" s="207">
        <v>1000000</v>
      </c>
      <c r="H28" s="207">
        <v>1000000</v>
      </c>
      <c r="I28" s="207">
        <v>1000000</v>
      </c>
      <c r="J28" s="207">
        <v>1000000</v>
      </c>
      <c r="K28" s="207">
        <v>1400000</v>
      </c>
      <c r="L28" s="184"/>
      <c r="M28" s="185"/>
      <c r="N28" s="23"/>
      <c r="O28" s="24"/>
      <c r="P28" s="23"/>
      <c r="Q28" s="35"/>
      <c r="R28" s="25"/>
    </row>
    <row r="29" spans="2:18" ht="18.5" outlineLevel="1" thickBot="1" x14ac:dyDescent="0.6">
      <c r="B29" s="63" t="s">
        <v>77</v>
      </c>
      <c r="C29" s="64"/>
      <c r="D29" s="208">
        <f t="shared" ref="D29:K29" si="9">D27*D28</f>
        <v>8100000</v>
      </c>
      <c r="E29" s="209">
        <f t="shared" si="9"/>
        <v>0</v>
      </c>
      <c r="F29" s="209">
        <f t="shared" si="9"/>
        <v>0</v>
      </c>
      <c r="G29" s="209">
        <f t="shared" si="9"/>
        <v>0</v>
      </c>
      <c r="H29" s="209">
        <f t="shared" si="9"/>
        <v>0</v>
      </c>
      <c r="I29" s="209">
        <f t="shared" si="9"/>
        <v>0</v>
      </c>
      <c r="J29" s="209">
        <f t="shared" si="9"/>
        <v>0</v>
      </c>
      <c r="K29" s="209">
        <f t="shared" si="9"/>
        <v>2660000</v>
      </c>
      <c r="L29" s="186"/>
      <c r="M29" s="187"/>
      <c r="N29" s="26"/>
      <c r="O29" s="27"/>
      <c r="P29" s="26"/>
      <c r="Q29" s="33"/>
      <c r="R29" s="28"/>
    </row>
    <row r="30" spans="2:18" ht="18" outlineLevel="1" x14ac:dyDescent="0.55000000000000004">
      <c r="B30" s="87"/>
      <c r="C30" s="87"/>
      <c r="D30" s="210">
        <f>D22*D28</f>
        <v>1400000</v>
      </c>
      <c r="E30" s="210"/>
      <c r="F30" s="210"/>
      <c r="G30" s="210"/>
      <c r="H30" s="210"/>
      <c r="I30" s="210"/>
      <c r="J30" s="210"/>
      <c r="K30" s="210">
        <f>K22*K28</f>
        <v>840000</v>
      </c>
      <c r="L30" s="188"/>
      <c r="M30" s="189"/>
      <c r="N30" s="87"/>
      <c r="O30" s="87"/>
      <c r="P30" s="87"/>
      <c r="Q30" s="87"/>
    </row>
    <row r="31" spans="2:18" ht="18.5" outlineLevel="1" thickBot="1" x14ac:dyDescent="0.6">
      <c r="C31" s="83" t="s">
        <v>110</v>
      </c>
    </row>
    <row r="32" spans="2:18" ht="18" outlineLevel="1" x14ac:dyDescent="0.55000000000000004">
      <c r="B32" s="14"/>
      <c r="C32" s="15" t="s">
        <v>60</v>
      </c>
      <c r="D32" s="218" t="s">
        <v>147</v>
      </c>
      <c r="E32" s="218"/>
      <c r="F32" s="218"/>
      <c r="G32" s="218"/>
      <c r="H32" s="218"/>
      <c r="I32" s="218"/>
      <c r="J32" s="218"/>
      <c r="K32" s="218"/>
      <c r="L32" s="218"/>
      <c r="M32" s="218"/>
      <c r="N32" s="218"/>
      <c r="O32" s="218"/>
      <c r="P32" s="218"/>
      <c r="Q32" s="219"/>
      <c r="R32" s="65" t="s">
        <v>64</v>
      </c>
    </row>
    <row r="33" spans="2:18" ht="22.5" customHeight="1" outlineLevel="1" x14ac:dyDescent="0.55000000000000004">
      <c r="B33" s="30"/>
      <c r="C33" s="31"/>
      <c r="D33" s="211" t="s">
        <v>66</v>
      </c>
      <c r="E33" s="211"/>
      <c r="F33" s="211"/>
      <c r="G33" s="211"/>
      <c r="H33" s="211"/>
      <c r="I33" s="211"/>
      <c r="J33" s="211"/>
      <c r="K33" s="211"/>
      <c r="L33" s="177"/>
      <c r="M33" s="190"/>
      <c r="N33" s="69" t="s">
        <v>67</v>
      </c>
      <c r="O33" s="68"/>
      <c r="P33" s="69" t="s">
        <v>68</v>
      </c>
      <c r="Q33" s="70"/>
      <c r="R33" s="66"/>
    </row>
    <row r="34" spans="2:18" ht="18" outlineLevel="1" x14ac:dyDescent="0.55000000000000004">
      <c r="B34" s="18" t="s">
        <v>61</v>
      </c>
      <c r="C34" s="19" t="s">
        <v>69</v>
      </c>
      <c r="D34" s="198" t="s">
        <v>70</v>
      </c>
      <c r="E34" s="199" t="s">
        <v>71</v>
      </c>
      <c r="F34" s="199" t="s">
        <v>62</v>
      </c>
      <c r="G34" s="199" t="s">
        <v>72</v>
      </c>
      <c r="H34" s="199" t="s">
        <v>73</v>
      </c>
      <c r="I34" s="199" t="s">
        <v>74</v>
      </c>
      <c r="J34" s="199" t="s">
        <v>75</v>
      </c>
      <c r="K34" s="199" t="s">
        <v>63</v>
      </c>
      <c r="L34" s="178" t="s">
        <v>76</v>
      </c>
      <c r="M34" s="179" t="s">
        <v>77</v>
      </c>
      <c r="N34" s="16" t="s">
        <v>76</v>
      </c>
      <c r="O34" s="17" t="s">
        <v>77</v>
      </c>
      <c r="P34" s="16" t="s">
        <v>76</v>
      </c>
      <c r="Q34" s="34" t="s">
        <v>77</v>
      </c>
      <c r="R34" s="67"/>
    </row>
    <row r="35" spans="2:18" ht="18" outlineLevel="1" x14ac:dyDescent="0.55000000000000004">
      <c r="B35" s="20">
        <v>1</v>
      </c>
      <c r="C35" s="8" t="s">
        <v>53</v>
      </c>
      <c r="D35" s="215"/>
      <c r="E35" s="214">
        <v>1.6</v>
      </c>
      <c r="F35" s="214">
        <v>2.7</v>
      </c>
      <c r="G35" s="214">
        <v>5.2</v>
      </c>
      <c r="H35" s="213"/>
      <c r="I35" s="213"/>
      <c r="J35" s="213"/>
      <c r="K35" s="214">
        <v>1.9</v>
      </c>
      <c r="L35" s="191">
        <f t="shared" ref="L35" si="10">SUM(D35:K35)</f>
        <v>11.4</v>
      </c>
      <c r="M35" s="181">
        <f>SUM(D35:J35)*1000000+K35*1400000</f>
        <v>12160000</v>
      </c>
      <c r="N35" s="71">
        <v>0</v>
      </c>
      <c r="O35" s="74">
        <v>0</v>
      </c>
      <c r="P35" s="71">
        <f>SUM(L35:L39)+N35</f>
        <v>32.4</v>
      </c>
      <c r="Q35" s="77">
        <f>SUM(M35:M39)+O35</f>
        <v>34600000</v>
      </c>
      <c r="R35" s="80"/>
    </row>
    <row r="36" spans="2:18" ht="18" outlineLevel="1" x14ac:dyDescent="0.55000000000000004">
      <c r="B36" s="20">
        <v>2</v>
      </c>
      <c r="C36" s="21" t="s">
        <v>54</v>
      </c>
      <c r="D36" s="215"/>
      <c r="E36" s="214">
        <v>1.1000000000000001</v>
      </c>
      <c r="F36" s="214">
        <v>1.5</v>
      </c>
      <c r="G36" s="214">
        <v>3.1</v>
      </c>
      <c r="H36" s="213"/>
      <c r="I36" s="213"/>
      <c r="J36" s="213"/>
      <c r="K36" s="214">
        <v>1.2</v>
      </c>
      <c r="L36" s="191">
        <f>SUM(D36:K36)</f>
        <v>6.9</v>
      </c>
      <c r="M36" s="181">
        <f>SUM(D36:J36)*1000000+K36*1400000</f>
        <v>7380000</v>
      </c>
      <c r="N36" s="72"/>
      <c r="O36" s="75"/>
      <c r="P36" s="72"/>
      <c r="Q36" s="78"/>
      <c r="R36" s="81"/>
    </row>
    <row r="37" spans="2:18" ht="18" outlineLevel="1" x14ac:dyDescent="0.55000000000000004">
      <c r="B37" s="20">
        <v>3</v>
      </c>
      <c r="C37" s="21" t="s">
        <v>32</v>
      </c>
      <c r="D37" s="215"/>
      <c r="E37" s="214">
        <v>1.4</v>
      </c>
      <c r="F37" s="214">
        <v>1.6</v>
      </c>
      <c r="G37" s="214">
        <v>5.5</v>
      </c>
      <c r="H37" s="213"/>
      <c r="I37" s="213"/>
      <c r="J37" s="213"/>
      <c r="K37" s="214">
        <v>1.6</v>
      </c>
      <c r="L37" s="191">
        <f>SUM(D37:K37)</f>
        <v>10.1</v>
      </c>
      <c r="M37" s="181">
        <f>SUM(D37:J37)*1000000+K37*1400000</f>
        <v>10740000</v>
      </c>
      <c r="N37" s="72"/>
      <c r="O37" s="75"/>
      <c r="P37" s="72"/>
      <c r="Q37" s="78"/>
      <c r="R37" s="81"/>
    </row>
    <row r="38" spans="2:18" ht="18" outlineLevel="1" x14ac:dyDescent="0.55000000000000004">
      <c r="B38" s="20">
        <v>4</v>
      </c>
      <c r="C38" s="8" t="s">
        <v>55</v>
      </c>
      <c r="D38" s="215"/>
      <c r="E38" s="214">
        <v>0.4</v>
      </c>
      <c r="F38" s="214">
        <v>1.6</v>
      </c>
      <c r="G38" s="214">
        <v>1.2</v>
      </c>
      <c r="H38" s="213"/>
      <c r="I38" s="213"/>
      <c r="J38" s="213"/>
      <c r="K38" s="214">
        <v>0.8</v>
      </c>
      <c r="L38" s="191">
        <f t="shared" ref="L38:L40" si="11">SUM(D38:K38)</f>
        <v>4</v>
      </c>
      <c r="M38" s="181">
        <f>SUM(D38:J38)*1000000+K38*1400000</f>
        <v>4320000</v>
      </c>
      <c r="N38" s="72"/>
      <c r="O38" s="75"/>
      <c r="P38" s="72"/>
      <c r="Q38" s="78"/>
      <c r="R38" s="81"/>
    </row>
    <row r="39" spans="2:18" ht="18" outlineLevel="1" x14ac:dyDescent="0.55000000000000004">
      <c r="B39" s="20">
        <v>5</v>
      </c>
      <c r="C39" s="8" t="s">
        <v>33</v>
      </c>
      <c r="D39" s="215"/>
      <c r="E39" s="213"/>
      <c r="F39" s="213"/>
      <c r="G39" s="213"/>
      <c r="H39" s="213"/>
      <c r="I39" s="213"/>
      <c r="J39" s="213"/>
      <c r="K39" s="213"/>
      <c r="L39" s="191">
        <f t="shared" si="11"/>
        <v>0</v>
      </c>
      <c r="M39" s="181">
        <f t="shared" ref="M39:M40" si="12">SUM(D39:J39)*1000000+K39*1400000</f>
        <v>0</v>
      </c>
      <c r="N39" s="73"/>
      <c r="O39" s="76"/>
      <c r="P39" s="73"/>
      <c r="Q39" s="79"/>
      <c r="R39" s="82"/>
    </row>
    <row r="40" spans="2:18" ht="18.5" outlineLevel="1" thickBot="1" x14ac:dyDescent="0.6">
      <c r="B40" s="20">
        <v>6</v>
      </c>
      <c r="C40" s="8" t="s">
        <v>56</v>
      </c>
      <c r="D40" s="215"/>
      <c r="E40" s="214">
        <v>0.4</v>
      </c>
      <c r="F40" s="214">
        <v>0.7</v>
      </c>
      <c r="G40" s="214">
        <v>1.4</v>
      </c>
      <c r="H40" s="213"/>
      <c r="I40" s="213"/>
      <c r="J40" s="213"/>
      <c r="K40" s="214">
        <v>0.4</v>
      </c>
      <c r="L40" s="191">
        <f t="shared" si="11"/>
        <v>2.9</v>
      </c>
      <c r="M40" s="181">
        <f t="shared" si="12"/>
        <v>3060000</v>
      </c>
      <c r="N40" s="111"/>
      <c r="O40" s="172"/>
      <c r="P40" s="111">
        <f>SUM(L40:L40)+N40</f>
        <v>2.9</v>
      </c>
      <c r="Q40" s="112">
        <f>SUM(M40:M40)+O35</f>
        <v>3060000</v>
      </c>
      <c r="R40" s="36"/>
    </row>
    <row r="41" spans="2:18" ht="18" outlineLevel="1" x14ac:dyDescent="0.55000000000000004">
      <c r="B41" s="59" t="s">
        <v>78</v>
      </c>
      <c r="C41" s="60"/>
      <c r="D41" s="216">
        <f t="shared" ref="D41:K41" si="13">SUM(D35:D40)</f>
        <v>0</v>
      </c>
      <c r="E41" s="217">
        <f t="shared" si="13"/>
        <v>4.9000000000000004</v>
      </c>
      <c r="F41" s="217">
        <f t="shared" si="13"/>
        <v>8.1</v>
      </c>
      <c r="G41" s="217">
        <f t="shared" si="13"/>
        <v>16.399999999999999</v>
      </c>
      <c r="H41" s="217">
        <f t="shared" si="13"/>
        <v>0</v>
      </c>
      <c r="I41" s="217">
        <f t="shared" si="13"/>
        <v>0</v>
      </c>
      <c r="J41" s="217">
        <f t="shared" si="13"/>
        <v>0</v>
      </c>
      <c r="K41" s="217">
        <f t="shared" si="13"/>
        <v>5.8999999999999995</v>
      </c>
      <c r="L41" s="192">
        <f>SUM(D41:K41)</f>
        <v>35.299999999999997</v>
      </c>
      <c r="M41" s="183">
        <f>SUM(M35:M40)</f>
        <v>37660000</v>
      </c>
      <c r="N41" s="29">
        <f>SUM(N35:N40)</f>
        <v>0</v>
      </c>
      <c r="O41" s="12">
        <f>SUM(O35:O40)</f>
        <v>0</v>
      </c>
      <c r="P41" s="29">
        <f>SUM(P35:P40)</f>
        <v>35.299999999999997</v>
      </c>
      <c r="Q41" s="32">
        <f>SUM(Q35:Q40)</f>
        <v>37660000</v>
      </c>
      <c r="R41" s="22"/>
    </row>
    <row r="42" spans="2:18" ht="18" outlineLevel="1" x14ac:dyDescent="0.55000000000000004">
      <c r="B42" s="61" t="s">
        <v>79</v>
      </c>
      <c r="C42" s="62"/>
      <c r="D42" s="206">
        <v>1000000</v>
      </c>
      <c r="E42" s="207">
        <v>1000000</v>
      </c>
      <c r="F42" s="207">
        <v>1000000</v>
      </c>
      <c r="G42" s="207">
        <v>1000000</v>
      </c>
      <c r="H42" s="207">
        <v>1000000</v>
      </c>
      <c r="I42" s="207">
        <v>1000000</v>
      </c>
      <c r="J42" s="207">
        <v>1000000</v>
      </c>
      <c r="K42" s="207">
        <v>1400000</v>
      </c>
      <c r="L42" s="184"/>
      <c r="M42" s="185"/>
      <c r="N42" s="23"/>
      <c r="O42" s="24"/>
      <c r="P42" s="23"/>
      <c r="Q42" s="35"/>
      <c r="R42" s="25"/>
    </row>
    <row r="43" spans="2:18" ht="18.5" outlineLevel="1" thickBot="1" x14ac:dyDescent="0.6">
      <c r="B43" s="63" t="s">
        <v>77</v>
      </c>
      <c r="C43" s="64"/>
      <c r="D43" s="208">
        <f t="shared" ref="D43:K43" si="14">D41*D42</f>
        <v>0</v>
      </c>
      <c r="E43" s="209">
        <f t="shared" si="14"/>
        <v>4900000</v>
      </c>
      <c r="F43" s="209">
        <f t="shared" si="14"/>
        <v>8100000</v>
      </c>
      <c r="G43" s="209">
        <f t="shared" si="14"/>
        <v>16399999.999999998</v>
      </c>
      <c r="H43" s="209">
        <f t="shared" si="14"/>
        <v>0</v>
      </c>
      <c r="I43" s="209">
        <f t="shared" si="14"/>
        <v>0</v>
      </c>
      <c r="J43" s="209">
        <f t="shared" si="14"/>
        <v>0</v>
      </c>
      <c r="K43" s="209">
        <f t="shared" si="14"/>
        <v>8259999.9999999991</v>
      </c>
      <c r="L43" s="186"/>
      <c r="M43" s="187"/>
      <c r="N43" s="26"/>
      <c r="O43" s="27"/>
      <c r="P43" s="26"/>
      <c r="Q43" s="33"/>
      <c r="R43" s="28"/>
    </row>
    <row r="44" spans="2:18" ht="18.75" customHeight="1" outlineLevel="1" x14ac:dyDescent="0.55000000000000004"/>
    <row r="45" spans="2:18" ht="18.5" outlineLevel="1" thickBot="1" x14ac:dyDescent="0.6">
      <c r="C45" s="83" t="s">
        <v>80</v>
      </c>
    </row>
    <row r="46" spans="2:18" ht="18" outlineLevel="1" x14ac:dyDescent="0.55000000000000004">
      <c r="B46" s="14"/>
      <c r="C46" s="15" t="s">
        <v>60</v>
      </c>
      <c r="D46" s="218" t="s">
        <v>147</v>
      </c>
      <c r="E46" s="218"/>
      <c r="F46" s="218"/>
      <c r="G46" s="218"/>
      <c r="H46" s="218"/>
      <c r="I46" s="218"/>
      <c r="J46" s="218"/>
      <c r="K46" s="218"/>
      <c r="L46" s="218"/>
      <c r="M46" s="218"/>
      <c r="N46" s="218"/>
      <c r="O46" s="218"/>
      <c r="P46" s="218"/>
      <c r="Q46" s="219"/>
      <c r="R46" s="65" t="s">
        <v>64</v>
      </c>
    </row>
    <row r="47" spans="2:18" ht="22.5" customHeight="1" outlineLevel="1" x14ac:dyDescent="0.55000000000000004">
      <c r="B47" s="30"/>
      <c r="C47" s="31"/>
      <c r="D47" s="211" t="s">
        <v>66</v>
      </c>
      <c r="E47" s="211"/>
      <c r="F47" s="211"/>
      <c r="G47" s="211"/>
      <c r="H47" s="211"/>
      <c r="I47" s="211"/>
      <c r="J47" s="211"/>
      <c r="K47" s="211"/>
      <c r="L47" s="177"/>
      <c r="M47" s="190"/>
      <c r="N47" s="69" t="s">
        <v>67</v>
      </c>
      <c r="O47" s="68"/>
      <c r="P47" s="69" t="s">
        <v>68</v>
      </c>
      <c r="Q47" s="70"/>
      <c r="R47" s="66"/>
    </row>
    <row r="48" spans="2:18" ht="18" outlineLevel="1" x14ac:dyDescent="0.55000000000000004">
      <c r="B48" s="18" t="s">
        <v>61</v>
      </c>
      <c r="C48" s="19" t="s">
        <v>69</v>
      </c>
      <c r="D48" s="198" t="s">
        <v>70</v>
      </c>
      <c r="E48" s="199" t="s">
        <v>71</v>
      </c>
      <c r="F48" s="199" t="s">
        <v>62</v>
      </c>
      <c r="G48" s="199" t="s">
        <v>72</v>
      </c>
      <c r="H48" s="199" t="s">
        <v>73</v>
      </c>
      <c r="I48" s="199" t="s">
        <v>74</v>
      </c>
      <c r="J48" s="199" t="s">
        <v>75</v>
      </c>
      <c r="K48" s="199" t="s">
        <v>63</v>
      </c>
      <c r="L48" s="178" t="s">
        <v>76</v>
      </c>
      <c r="M48" s="179" t="s">
        <v>77</v>
      </c>
      <c r="N48" s="16" t="s">
        <v>76</v>
      </c>
      <c r="O48" s="17" t="s">
        <v>77</v>
      </c>
      <c r="P48" s="16" t="s">
        <v>76</v>
      </c>
      <c r="Q48" s="34" t="s">
        <v>77</v>
      </c>
      <c r="R48" s="67"/>
    </row>
    <row r="49" spans="2:18" ht="18" outlineLevel="1" x14ac:dyDescent="0.55000000000000004">
      <c r="B49" s="20">
        <v>1</v>
      </c>
      <c r="C49" s="8" t="s">
        <v>53</v>
      </c>
      <c r="D49" s="213"/>
      <c r="E49" s="213"/>
      <c r="F49" s="213"/>
      <c r="G49" s="213"/>
      <c r="H49" s="214">
        <v>1.4</v>
      </c>
      <c r="I49" s="214">
        <v>0.8</v>
      </c>
      <c r="J49" s="214">
        <v>2</v>
      </c>
      <c r="K49" s="214">
        <v>1</v>
      </c>
      <c r="L49" s="191">
        <f t="shared" ref="L49" si="15">SUM(D49:K49)</f>
        <v>5.2</v>
      </c>
      <c r="M49" s="181">
        <f>SUM(D49:J49)*1000000+K49*1400000</f>
        <v>5600000</v>
      </c>
      <c r="N49" s="71">
        <v>0</v>
      </c>
      <c r="O49" s="74">
        <v>0</v>
      </c>
      <c r="P49" s="71">
        <f>SUM(L49:L53)+N49</f>
        <v>15.700000000000001</v>
      </c>
      <c r="Q49" s="77">
        <f>SUM(M49:M53)+O49</f>
        <v>17060000</v>
      </c>
      <c r="R49" s="80"/>
    </row>
    <row r="50" spans="2:18" ht="18" outlineLevel="1" x14ac:dyDescent="0.55000000000000004">
      <c r="B50" s="20">
        <v>2</v>
      </c>
      <c r="C50" s="21" t="s">
        <v>54</v>
      </c>
      <c r="D50" s="213"/>
      <c r="E50" s="213"/>
      <c r="F50" s="213"/>
      <c r="G50" s="213"/>
      <c r="H50" s="214">
        <v>1.1000000000000001</v>
      </c>
      <c r="I50" s="214">
        <v>0.8</v>
      </c>
      <c r="J50" s="214">
        <v>2</v>
      </c>
      <c r="K50" s="214">
        <v>0.8</v>
      </c>
      <c r="L50" s="191">
        <f>SUM(D50:K50)</f>
        <v>4.7</v>
      </c>
      <c r="M50" s="181">
        <f>SUM(D50:J50)*1000000+K50*1400000</f>
        <v>5020000</v>
      </c>
      <c r="N50" s="72"/>
      <c r="O50" s="75"/>
      <c r="P50" s="72"/>
      <c r="Q50" s="78"/>
      <c r="R50" s="81"/>
    </row>
    <row r="51" spans="2:18" ht="18" outlineLevel="1" x14ac:dyDescent="0.55000000000000004">
      <c r="B51" s="20">
        <v>3</v>
      </c>
      <c r="C51" s="21" t="s">
        <v>32</v>
      </c>
      <c r="D51" s="213"/>
      <c r="E51" s="213"/>
      <c r="F51" s="213"/>
      <c r="G51" s="213"/>
      <c r="H51" s="214">
        <v>0.8</v>
      </c>
      <c r="I51" s="214">
        <v>0.5</v>
      </c>
      <c r="J51" s="214">
        <v>0.6</v>
      </c>
      <c r="K51" s="214">
        <v>0.5</v>
      </c>
      <c r="L51" s="191">
        <f>SUM(D51:K51)</f>
        <v>2.4</v>
      </c>
      <c r="M51" s="181">
        <f t="shared" ref="M51:M54" si="16">SUM(D51:J51)*1000000+K51*1400000</f>
        <v>2600000</v>
      </c>
      <c r="N51" s="72"/>
      <c r="O51" s="75"/>
      <c r="P51" s="72"/>
      <c r="Q51" s="78"/>
      <c r="R51" s="81"/>
    </row>
    <row r="52" spans="2:18" ht="18" outlineLevel="1" x14ac:dyDescent="0.55000000000000004">
      <c r="B52" s="20">
        <v>4</v>
      </c>
      <c r="C52" s="8" t="s">
        <v>55</v>
      </c>
      <c r="D52" s="213"/>
      <c r="E52" s="213"/>
      <c r="F52" s="213"/>
      <c r="G52" s="213"/>
      <c r="H52" s="214">
        <v>0.8</v>
      </c>
      <c r="I52" s="214">
        <v>0.5</v>
      </c>
      <c r="J52" s="214">
        <v>0.6</v>
      </c>
      <c r="K52" s="214">
        <v>0.6</v>
      </c>
      <c r="L52" s="191">
        <f t="shared" ref="L52:L54" si="17">SUM(D52:K52)</f>
        <v>2.5</v>
      </c>
      <c r="M52" s="181">
        <f t="shared" si="16"/>
        <v>2740000</v>
      </c>
      <c r="N52" s="72"/>
      <c r="O52" s="75"/>
      <c r="P52" s="72"/>
      <c r="Q52" s="78"/>
      <c r="R52" s="81"/>
    </row>
    <row r="53" spans="2:18" ht="18" outlineLevel="1" x14ac:dyDescent="0.55000000000000004">
      <c r="B53" s="20">
        <v>5</v>
      </c>
      <c r="C53" s="8" t="s">
        <v>33</v>
      </c>
      <c r="D53" s="213"/>
      <c r="E53" s="213"/>
      <c r="F53" s="213"/>
      <c r="G53" s="213"/>
      <c r="H53" s="213"/>
      <c r="I53" s="213"/>
      <c r="J53" s="214">
        <v>0.4</v>
      </c>
      <c r="K53" s="214">
        <v>0.5</v>
      </c>
      <c r="L53" s="191">
        <f t="shared" si="17"/>
        <v>0.9</v>
      </c>
      <c r="M53" s="181">
        <f t="shared" si="16"/>
        <v>1100000</v>
      </c>
      <c r="N53" s="73"/>
      <c r="O53" s="76"/>
      <c r="P53" s="73"/>
      <c r="Q53" s="79"/>
      <c r="R53" s="82"/>
    </row>
    <row r="54" spans="2:18" ht="18.5" outlineLevel="1" thickBot="1" x14ac:dyDescent="0.6">
      <c r="B54" s="20">
        <v>6</v>
      </c>
      <c r="C54" s="8" t="s">
        <v>56</v>
      </c>
      <c r="D54" s="215"/>
      <c r="E54" s="213"/>
      <c r="F54" s="213"/>
      <c r="G54" s="213"/>
      <c r="H54" s="214">
        <v>0.2</v>
      </c>
      <c r="I54" s="214">
        <v>0.1</v>
      </c>
      <c r="J54" s="214">
        <v>1.5</v>
      </c>
      <c r="K54" s="214">
        <v>0.3</v>
      </c>
      <c r="L54" s="191">
        <f t="shared" si="17"/>
        <v>2.1</v>
      </c>
      <c r="M54" s="181">
        <f t="shared" si="16"/>
        <v>2220000</v>
      </c>
      <c r="N54" s="111"/>
      <c r="O54" s="172"/>
      <c r="P54" s="111">
        <f>SUM(L54:L54)+N54</f>
        <v>2.1</v>
      </c>
      <c r="Q54" s="112">
        <f>SUM(M54:M54)+O49</f>
        <v>2220000</v>
      </c>
      <c r="R54" s="36"/>
    </row>
    <row r="55" spans="2:18" ht="18" outlineLevel="1" x14ac:dyDescent="0.55000000000000004">
      <c r="B55" s="59" t="s">
        <v>78</v>
      </c>
      <c r="C55" s="60"/>
      <c r="D55" s="216">
        <f t="shared" ref="D55:K55" si="18">SUM(D49:D54)</f>
        <v>0</v>
      </c>
      <c r="E55" s="217">
        <f t="shared" si="18"/>
        <v>0</v>
      </c>
      <c r="F55" s="217">
        <f t="shared" si="18"/>
        <v>0</v>
      </c>
      <c r="G55" s="217">
        <f t="shared" si="18"/>
        <v>0</v>
      </c>
      <c r="H55" s="217">
        <f t="shared" si="18"/>
        <v>4.3</v>
      </c>
      <c r="I55" s="217">
        <f t="shared" si="18"/>
        <v>2.7</v>
      </c>
      <c r="J55" s="217">
        <f t="shared" si="18"/>
        <v>7.1</v>
      </c>
      <c r="K55" s="217">
        <f t="shared" si="18"/>
        <v>3.6999999999999997</v>
      </c>
      <c r="L55" s="192">
        <f>SUM(D55:K55)</f>
        <v>17.8</v>
      </c>
      <c r="M55" s="183">
        <f>SUM(M49:M54)</f>
        <v>19280000</v>
      </c>
      <c r="N55" s="29">
        <f>SUM(N49:N54)</f>
        <v>0</v>
      </c>
      <c r="O55" s="12">
        <f>SUM(O49:O54)</f>
        <v>0</v>
      </c>
      <c r="P55" s="29">
        <f>SUM(P49:P54)</f>
        <v>17.8</v>
      </c>
      <c r="Q55" s="32">
        <f>SUM(Q49:Q54)</f>
        <v>19280000</v>
      </c>
      <c r="R55" s="22"/>
    </row>
    <row r="56" spans="2:18" ht="18" outlineLevel="1" x14ac:dyDescent="0.55000000000000004">
      <c r="B56" s="61" t="s">
        <v>79</v>
      </c>
      <c r="C56" s="62"/>
      <c r="D56" s="206">
        <v>1000000</v>
      </c>
      <c r="E56" s="207">
        <v>1000000</v>
      </c>
      <c r="F56" s="207">
        <v>1000000</v>
      </c>
      <c r="G56" s="207">
        <v>1000000</v>
      </c>
      <c r="H56" s="207">
        <v>1000000</v>
      </c>
      <c r="I56" s="207">
        <v>1000000</v>
      </c>
      <c r="J56" s="207">
        <v>1000000</v>
      </c>
      <c r="K56" s="207">
        <v>1400000</v>
      </c>
      <c r="L56" s="184"/>
      <c r="M56" s="185"/>
      <c r="N56" s="23"/>
      <c r="O56" s="24"/>
      <c r="P56" s="23"/>
      <c r="Q56" s="35"/>
      <c r="R56" s="25"/>
    </row>
    <row r="57" spans="2:18" ht="18.5" outlineLevel="1" thickBot="1" x14ac:dyDescent="0.6">
      <c r="B57" s="63" t="s">
        <v>77</v>
      </c>
      <c r="C57" s="64"/>
      <c r="D57" s="208">
        <f t="shared" ref="D57:K57" si="19">D55*D56</f>
        <v>0</v>
      </c>
      <c r="E57" s="209">
        <f t="shared" si="19"/>
        <v>0</v>
      </c>
      <c r="F57" s="209">
        <f t="shared" si="19"/>
        <v>0</v>
      </c>
      <c r="G57" s="209">
        <f t="shared" si="19"/>
        <v>0</v>
      </c>
      <c r="H57" s="209">
        <f t="shared" si="19"/>
        <v>4300000</v>
      </c>
      <c r="I57" s="209">
        <f t="shared" si="19"/>
        <v>2700000</v>
      </c>
      <c r="J57" s="209">
        <f t="shared" si="19"/>
        <v>7100000</v>
      </c>
      <c r="K57" s="209">
        <f t="shared" si="19"/>
        <v>5180000</v>
      </c>
      <c r="L57" s="186"/>
      <c r="M57" s="187"/>
      <c r="N57" s="26"/>
      <c r="O57" s="27"/>
      <c r="P57" s="26"/>
      <c r="Q57" s="33"/>
      <c r="R57" s="28"/>
    </row>
    <row r="58" spans="2:18" ht="18.75" customHeight="1" outlineLevel="1" x14ac:dyDescent="0.55000000000000004"/>
    <row r="59" spans="2:18" ht="18.75" customHeight="1" outlineLevel="1" x14ac:dyDescent="0.55000000000000004">
      <c r="J59" s="197" t="s">
        <v>81</v>
      </c>
      <c r="K59" s="197" t="s">
        <v>53</v>
      </c>
      <c r="L59" s="193">
        <f>SUM(L21,L35,L49)</f>
        <v>20.7</v>
      </c>
      <c r="M59" s="194">
        <f t="shared" ref="L59:M64" si="20">SUM(M21,M35,M49)</f>
        <v>22220000</v>
      </c>
    </row>
    <row r="60" spans="2:18" ht="18.75" customHeight="1" outlineLevel="1" x14ac:dyDescent="0.55000000000000004">
      <c r="K60" s="197" t="s">
        <v>54</v>
      </c>
      <c r="L60" s="193">
        <f t="shared" si="20"/>
        <v>13.600000000000001</v>
      </c>
      <c r="M60" s="194">
        <f>SUM(M22,M36,M50)</f>
        <v>14640000</v>
      </c>
    </row>
    <row r="61" spans="2:18" ht="18.75" customHeight="1" outlineLevel="1" x14ac:dyDescent="0.55000000000000004">
      <c r="K61" s="197" t="s">
        <v>32</v>
      </c>
      <c r="L61" s="193">
        <f t="shared" si="20"/>
        <v>14.799999999999999</v>
      </c>
      <c r="M61" s="194">
        <f t="shared" si="20"/>
        <v>15880000</v>
      </c>
    </row>
    <row r="62" spans="2:18" ht="18.75" customHeight="1" outlineLevel="1" x14ac:dyDescent="0.55000000000000004">
      <c r="K62" s="197" t="s">
        <v>55</v>
      </c>
      <c r="L62" s="193">
        <f t="shared" si="20"/>
        <v>8.3000000000000007</v>
      </c>
      <c r="M62" s="194">
        <f t="shared" si="20"/>
        <v>9060000</v>
      </c>
    </row>
    <row r="63" spans="2:18" ht="19.5" customHeight="1" outlineLevel="1" x14ac:dyDescent="0.55000000000000004">
      <c r="K63" s="197" t="s">
        <v>33</v>
      </c>
      <c r="L63" s="193">
        <f t="shared" si="20"/>
        <v>0.9</v>
      </c>
      <c r="M63" s="194">
        <f t="shared" si="20"/>
        <v>1100000</v>
      </c>
    </row>
    <row r="64" spans="2:18" ht="19.5" customHeight="1" outlineLevel="1" x14ac:dyDescent="0.55000000000000004">
      <c r="K64" s="197" t="s">
        <v>268</v>
      </c>
      <c r="L64" s="193">
        <f t="shared" si="20"/>
        <v>5.6999999999999993</v>
      </c>
      <c r="M64" s="194">
        <f t="shared" si="20"/>
        <v>6060000</v>
      </c>
    </row>
    <row r="65" spans="12:13" ht="18.75" customHeight="1" outlineLevel="1" x14ac:dyDescent="0.55000000000000004">
      <c r="L65" s="195">
        <f>SUM(L59:L64)</f>
        <v>63.999999999999986</v>
      </c>
      <c r="M65" s="196">
        <f>SUM(M59:M64)</f>
        <v>68960000</v>
      </c>
    </row>
    <row r="66" spans="12:13" ht="18.75" hidden="1" customHeight="1" x14ac:dyDescent="0.55000000000000004"/>
  </sheetData>
  <mergeCells count="16">
    <mergeCell ref="B12:C12"/>
    <mergeCell ref="B13:C13"/>
    <mergeCell ref="B14:C14"/>
    <mergeCell ref="N6:N10"/>
    <mergeCell ref="O6:O10"/>
    <mergeCell ref="D18:Q18"/>
    <mergeCell ref="D32:Q32"/>
    <mergeCell ref="D46:Q46"/>
    <mergeCell ref="D3:Q3"/>
    <mergeCell ref="R3:R5"/>
    <mergeCell ref="D4:M4"/>
    <mergeCell ref="N4:O4"/>
    <mergeCell ref="P4:Q4"/>
    <mergeCell ref="P6:P10"/>
    <mergeCell ref="Q6:Q10"/>
    <mergeCell ref="R6:R10"/>
  </mergeCells>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3"/>
  <sheetViews>
    <sheetView zoomScale="160" zoomScaleNormal="160" workbookViewId="0"/>
  </sheetViews>
  <sheetFormatPr defaultRowHeight="18.75" customHeight="1" outlineLevelCol="1" x14ac:dyDescent="0.55000000000000004"/>
  <cols>
    <col min="1" max="1" width="30.6640625" customWidth="1"/>
    <col min="2" max="2" width="21" customWidth="1"/>
    <col min="3" max="5" width="6.58203125" hidden="1" customWidth="1" outlineLevel="1"/>
    <col min="6" max="8" width="8.5" hidden="1" customWidth="1" outlineLevel="1"/>
    <col min="9" max="14" width="6.58203125" hidden="1" customWidth="1" outlineLevel="1"/>
    <col min="15" max="15" width="6.58203125" customWidth="1" collapsed="1"/>
    <col min="16" max="24" width="6.58203125" customWidth="1"/>
  </cols>
  <sheetData>
    <row r="1" spans="1:24" ht="18" x14ac:dyDescent="0.55000000000000004"/>
    <row r="2" spans="1:24" ht="18" x14ac:dyDescent="0.55000000000000004">
      <c r="A2" s="251" t="s">
        <v>34</v>
      </c>
      <c r="B2" s="251" t="s">
        <v>35</v>
      </c>
      <c r="C2" s="247" t="s">
        <v>36</v>
      </c>
      <c r="D2" s="247"/>
      <c r="E2" s="247"/>
      <c r="F2" s="247"/>
      <c r="G2" s="247"/>
      <c r="H2" s="247"/>
      <c r="I2" s="247"/>
      <c r="J2" s="247"/>
      <c r="K2" s="247"/>
      <c r="L2" s="247"/>
      <c r="M2" s="247"/>
      <c r="N2" s="247"/>
      <c r="O2" s="248" t="s">
        <v>37</v>
      </c>
      <c r="P2" s="249"/>
      <c r="Q2" s="249"/>
      <c r="R2" s="250"/>
      <c r="S2" s="248" t="s">
        <v>149</v>
      </c>
      <c r="T2" s="249"/>
      <c r="U2" s="249"/>
      <c r="V2" s="249"/>
      <c r="W2" s="249"/>
      <c r="X2" s="249"/>
    </row>
    <row r="3" spans="1:24" ht="18" x14ac:dyDescent="0.55000000000000004">
      <c r="A3" s="252"/>
      <c r="B3" s="252"/>
      <c r="C3" s="39" t="s">
        <v>38</v>
      </c>
      <c r="D3" s="39" t="s">
        <v>39</v>
      </c>
      <c r="E3" s="39" t="s">
        <v>40</v>
      </c>
      <c r="F3" s="39" t="s">
        <v>41</v>
      </c>
      <c r="G3" s="39" t="s">
        <v>42</v>
      </c>
      <c r="H3" s="39" t="s">
        <v>43</v>
      </c>
      <c r="I3" s="39" t="s">
        <v>44</v>
      </c>
      <c r="J3" s="39" t="s">
        <v>45</v>
      </c>
      <c r="K3" s="39" t="s">
        <v>46</v>
      </c>
      <c r="L3" s="39" t="s">
        <v>47</v>
      </c>
      <c r="M3" s="39" t="s">
        <v>48</v>
      </c>
      <c r="N3" s="39" t="s">
        <v>49</v>
      </c>
      <c r="O3" s="39" t="s">
        <v>46</v>
      </c>
      <c r="P3" s="39" t="s">
        <v>47</v>
      </c>
      <c r="Q3" s="39" t="s">
        <v>48</v>
      </c>
      <c r="R3" s="39" t="s">
        <v>49</v>
      </c>
      <c r="S3" s="39" t="s">
        <v>150</v>
      </c>
      <c r="T3" s="39" t="s">
        <v>151</v>
      </c>
      <c r="U3" s="39" t="s">
        <v>152</v>
      </c>
      <c r="V3" s="39" t="s">
        <v>153</v>
      </c>
      <c r="W3" s="39" t="s">
        <v>154</v>
      </c>
      <c r="X3" s="39" t="s">
        <v>155</v>
      </c>
    </row>
    <row r="4" spans="1:24" ht="18" x14ac:dyDescent="0.55000000000000004">
      <c r="A4" s="248" t="s">
        <v>50</v>
      </c>
      <c r="B4" s="250"/>
      <c r="C4" s="38"/>
      <c r="D4" s="38"/>
      <c r="E4" s="38"/>
      <c r="F4" s="38"/>
      <c r="G4" s="38"/>
      <c r="H4" s="38"/>
      <c r="I4" s="38"/>
      <c r="J4" s="38"/>
      <c r="K4" s="38" t="s">
        <v>51</v>
      </c>
      <c r="L4" s="38"/>
      <c r="M4" s="38"/>
      <c r="N4" s="38"/>
      <c r="O4" s="38"/>
      <c r="P4" s="38" t="s">
        <v>52</v>
      </c>
      <c r="Q4" s="38"/>
      <c r="R4" s="38"/>
      <c r="S4" s="38"/>
      <c r="T4" s="38"/>
      <c r="U4" s="38" t="s">
        <v>224</v>
      </c>
      <c r="V4" s="38"/>
      <c r="W4" s="38"/>
      <c r="X4" s="38"/>
    </row>
    <row r="5" spans="1:24" ht="18" x14ac:dyDescent="0.55000000000000004">
      <c r="A5" s="40" t="s">
        <v>271</v>
      </c>
      <c r="B5" s="40"/>
      <c r="C5" s="38"/>
      <c r="D5" s="38"/>
      <c r="E5" s="38"/>
      <c r="F5" s="38"/>
      <c r="G5" s="38"/>
      <c r="H5" s="38"/>
      <c r="I5" s="38"/>
      <c r="J5" s="38"/>
      <c r="K5" s="38"/>
      <c r="L5" s="38"/>
      <c r="M5" s="38"/>
      <c r="N5" s="38"/>
      <c r="O5" s="38"/>
      <c r="P5" s="38"/>
      <c r="Q5" s="38"/>
      <c r="R5" s="38"/>
      <c r="S5" s="38"/>
      <c r="T5" s="38"/>
      <c r="U5" s="38"/>
      <c r="V5" s="38"/>
      <c r="W5" s="38"/>
      <c r="X5" s="38"/>
    </row>
    <row r="6" spans="1:24" ht="18" x14ac:dyDescent="0.55000000000000004">
      <c r="A6" s="41" t="s">
        <v>272</v>
      </c>
      <c r="B6" s="41"/>
      <c r="C6" s="38"/>
      <c r="D6" s="38"/>
      <c r="E6" s="38"/>
      <c r="F6" s="38"/>
      <c r="G6" s="38"/>
      <c r="H6" s="38"/>
      <c r="I6" s="38"/>
      <c r="J6" s="38"/>
      <c r="K6" s="38"/>
      <c r="L6" s="38"/>
      <c r="M6" s="38"/>
      <c r="N6" s="38"/>
      <c r="O6" s="38"/>
      <c r="P6" s="38"/>
      <c r="Q6" s="38"/>
      <c r="R6" s="38"/>
      <c r="S6" s="38"/>
      <c r="T6" s="38"/>
      <c r="U6" s="38"/>
      <c r="V6" s="38"/>
      <c r="W6" s="38"/>
      <c r="X6" s="38"/>
    </row>
    <row r="7" spans="1:24" ht="18" x14ac:dyDescent="0.55000000000000004">
      <c r="A7" s="41" t="s">
        <v>32</v>
      </c>
      <c r="B7" s="41"/>
      <c r="C7" s="38"/>
      <c r="D7" s="38"/>
      <c r="E7" s="38"/>
      <c r="F7" s="38"/>
      <c r="G7" s="38"/>
      <c r="H7" s="38"/>
      <c r="I7" s="38"/>
      <c r="J7" s="38"/>
      <c r="K7" s="38"/>
      <c r="L7" s="38"/>
      <c r="M7" s="38"/>
      <c r="N7" s="38"/>
      <c r="O7" s="38"/>
      <c r="P7" s="38"/>
      <c r="Q7" s="38"/>
      <c r="R7" s="38"/>
      <c r="S7" s="38"/>
      <c r="T7" s="38"/>
      <c r="U7" s="38"/>
      <c r="V7" s="38"/>
      <c r="W7" s="38"/>
      <c r="X7" s="38"/>
    </row>
    <row r="8" spans="1:24" ht="18" x14ac:dyDescent="0.55000000000000004">
      <c r="A8" s="40" t="s">
        <v>55</v>
      </c>
      <c r="B8" s="40"/>
      <c r="C8" s="38"/>
      <c r="D8" s="38"/>
      <c r="E8" s="38"/>
      <c r="F8" s="38"/>
      <c r="G8" s="38"/>
      <c r="H8" s="38"/>
      <c r="I8" s="38"/>
      <c r="J8" s="38"/>
      <c r="K8" s="38"/>
      <c r="L8" s="38"/>
      <c r="M8" s="38"/>
      <c r="N8" s="38"/>
      <c r="O8" s="38"/>
      <c r="P8" s="38"/>
      <c r="Q8" s="38"/>
      <c r="R8" s="38"/>
      <c r="S8" s="38"/>
      <c r="T8" s="38"/>
      <c r="U8" s="38"/>
      <c r="V8" s="38"/>
      <c r="W8" s="38"/>
      <c r="X8" s="38"/>
    </row>
    <row r="9" spans="1:24" ht="18" x14ac:dyDescent="0.55000000000000004">
      <c r="A9" s="40" t="s">
        <v>33</v>
      </c>
      <c r="B9" s="40"/>
      <c r="C9" s="38"/>
      <c r="D9" s="38"/>
      <c r="E9" s="38"/>
      <c r="F9" s="43"/>
      <c r="G9" s="43"/>
      <c r="H9" s="43"/>
      <c r="I9" s="43"/>
      <c r="J9" s="43"/>
      <c r="K9" s="43"/>
      <c r="L9" s="44"/>
      <c r="M9" s="44"/>
      <c r="N9" s="44"/>
      <c r="O9" s="44"/>
      <c r="P9" s="44"/>
      <c r="Q9" s="44"/>
      <c r="R9" s="38"/>
      <c r="S9" s="38"/>
      <c r="T9" s="38"/>
      <c r="U9" s="38"/>
      <c r="V9" s="38"/>
      <c r="W9" s="38"/>
      <c r="X9" s="38"/>
    </row>
    <row r="10" spans="1:24" ht="18" x14ac:dyDescent="0.55000000000000004"/>
    <row r="11" spans="1:24" ht="18" x14ac:dyDescent="0.55000000000000004"/>
    <row r="12" spans="1:24" ht="18" x14ac:dyDescent="0.55000000000000004"/>
    <row r="13" spans="1:24" ht="18" x14ac:dyDescent="0.55000000000000004">
      <c r="A13" s="47" t="s">
        <v>208</v>
      </c>
      <c r="B13" s="47"/>
    </row>
    <row r="14" spans="1:24" ht="18" x14ac:dyDescent="0.55000000000000004">
      <c r="A14" s="39" t="s">
        <v>180</v>
      </c>
      <c r="B14" s="39"/>
      <c r="C14" s="38"/>
      <c r="D14" s="38"/>
      <c r="E14" s="38"/>
      <c r="F14" s="38"/>
      <c r="G14" s="38"/>
      <c r="H14" s="38"/>
      <c r="I14" s="38"/>
      <c r="J14" s="38"/>
      <c r="K14" s="38"/>
      <c r="L14" s="38"/>
      <c r="M14" s="38"/>
      <c r="N14" s="38"/>
      <c r="O14" s="38">
        <v>2</v>
      </c>
      <c r="P14" s="38">
        <v>2</v>
      </c>
      <c r="Q14" s="38">
        <v>2</v>
      </c>
      <c r="R14" s="38">
        <v>2</v>
      </c>
      <c r="S14" s="38">
        <v>2</v>
      </c>
      <c r="T14" s="38">
        <v>1.5</v>
      </c>
      <c r="U14" s="38"/>
      <c r="V14" s="38"/>
      <c r="W14" s="38"/>
      <c r="X14" s="38"/>
    </row>
    <row r="15" spans="1:24" ht="18" x14ac:dyDescent="0.55000000000000004">
      <c r="A15" s="39" t="s">
        <v>57</v>
      </c>
      <c r="B15" s="39"/>
      <c r="C15" s="38"/>
      <c r="D15" s="38"/>
      <c r="E15" s="38"/>
      <c r="F15" s="38"/>
      <c r="G15" s="38"/>
      <c r="H15" s="38"/>
      <c r="I15" s="38"/>
      <c r="J15" s="38"/>
      <c r="K15" s="38"/>
      <c r="L15" s="38"/>
      <c r="M15" s="38"/>
      <c r="N15" s="38"/>
      <c r="O15" s="38">
        <v>2</v>
      </c>
      <c r="P15" s="38">
        <v>2</v>
      </c>
      <c r="Q15" s="38">
        <v>3</v>
      </c>
      <c r="R15" s="38">
        <v>3</v>
      </c>
      <c r="S15" s="38">
        <v>2</v>
      </c>
      <c r="T15" s="38">
        <v>1</v>
      </c>
      <c r="U15" s="38"/>
      <c r="V15" s="38"/>
      <c r="W15" s="38"/>
      <c r="X15" s="38"/>
    </row>
    <row r="16" spans="1:24" ht="18" x14ac:dyDescent="0.55000000000000004">
      <c r="A16" s="39" t="s">
        <v>58</v>
      </c>
      <c r="B16" s="39"/>
      <c r="C16" s="38"/>
      <c r="D16" s="38"/>
      <c r="E16" s="38"/>
      <c r="F16" s="38"/>
      <c r="G16" s="38"/>
      <c r="H16" s="38"/>
      <c r="I16" s="38"/>
      <c r="J16" s="38"/>
      <c r="K16" s="38"/>
      <c r="L16" s="38"/>
      <c r="M16" s="38"/>
      <c r="N16" s="38"/>
      <c r="O16" s="38">
        <v>1</v>
      </c>
      <c r="P16" s="38">
        <v>2</v>
      </c>
      <c r="Q16" s="38">
        <v>3</v>
      </c>
      <c r="R16" s="38">
        <v>2</v>
      </c>
      <c r="S16" s="38">
        <v>2</v>
      </c>
      <c r="T16" s="38">
        <v>1</v>
      </c>
      <c r="U16" s="38"/>
      <c r="V16" s="38"/>
      <c r="W16" s="38"/>
      <c r="X16" s="38"/>
    </row>
    <row r="17" spans="1:24" ht="18.75" customHeight="1" x14ac:dyDescent="0.55000000000000004">
      <c r="A17" s="46" t="s">
        <v>269</v>
      </c>
      <c r="B17" s="46"/>
      <c r="C17" s="45"/>
      <c r="D17" s="45"/>
      <c r="E17" s="45"/>
      <c r="F17" s="45"/>
      <c r="G17" s="45"/>
      <c r="H17" s="45"/>
      <c r="I17" s="45"/>
      <c r="J17" s="45"/>
      <c r="K17" s="45"/>
      <c r="L17" s="45"/>
      <c r="M17" s="45"/>
      <c r="N17" s="45"/>
      <c r="O17" s="45">
        <v>1</v>
      </c>
      <c r="P17" s="38">
        <v>2</v>
      </c>
      <c r="Q17" s="38">
        <v>3</v>
      </c>
      <c r="R17" s="38">
        <v>3</v>
      </c>
      <c r="S17" s="45">
        <v>2</v>
      </c>
      <c r="T17" s="45">
        <v>0.5</v>
      </c>
      <c r="U17" s="45"/>
      <c r="V17" s="45"/>
      <c r="W17" s="44"/>
      <c r="X17" s="44"/>
    </row>
    <row r="18" spans="1:24" ht="18.75" customHeight="1" x14ac:dyDescent="0.55000000000000004">
      <c r="A18" s="46" t="s">
        <v>270</v>
      </c>
      <c r="B18" s="46"/>
      <c r="C18" s="45"/>
      <c r="D18" s="45"/>
      <c r="E18" s="45"/>
      <c r="F18" s="45"/>
      <c r="G18" s="45"/>
      <c r="H18" s="45"/>
      <c r="I18" s="45"/>
      <c r="J18" s="45"/>
      <c r="K18" s="45"/>
      <c r="L18" s="45"/>
      <c r="M18" s="45"/>
      <c r="N18" s="45"/>
      <c r="O18" s="44">
        <v>1</v>
      </c>
      <c r="P18" s="38">
        <v>1</v>
      </c>
      <c r="Q18" s="38">
        <v>1</v>
      </c>
      <c r="R18" s="44">
        <v>1</v>
      </c>
      <c r="S18" s="45">
        <v>0.5</v>
      </c>
      <c r="T18" s="45">
        <v>0.5</v>
      </c>
      <c r="U18" s="45"/>
      <c r="V18" s="45"/>
      <c r="W18" s="44"/>
      <c r="X18" s="44"/>
    </row>
    <row r="19" spans="1:24" ht="18.75" customHeight="1" x14ac:dyDescent="0.55000000000000004">
      <c r="A19" s="48" t="s">
        <v>273</v>
      </c>
      <c r="B19" s="48"/>
      <c r="C19" s="44"/>
      <c r="D19" s="44"/>
      <c r="E19" s="44"/>
      <c r="F19" s="44">
        <v>2</v>
      </c>
      <c r="G19" s="44">
        <v>2</v>
      </c>
      <c r="H19" s="44">
        <v>5</v>
      </c>
      <c r="I19" s="44">
        <v>5</v>
      </c>
      <c r="J19" s="44">
        <v>5</v>
      </c>
      <c r="K19" s="44">
        <v>5</v>
      </c>
      <c r="L19" s="44">
        <v>5</v>
      </c>
      <c r="M19" s="44">
        <v>5</v>
      </c>
      <c r="N19" s="44">
        <v>5</v>
      </c>
      <c r="O19" s="44">
        <v>1</v>
      </c>
      <c r="P19" s="38">
        <v>1</v>
      </c>
      <c r="Q19" s="38">
        <v>1</v>
      </c>
      <c r="R19" s="44">
        <v>1</v>
      </c>
      <c r="S19" s="45">
        <v>1</v>
      </c>
      <c r="T19" s="45">
        <v>0.5</v>
      </c>
      <c r="U19" s="44"/>
      <c r="V19" s="44"/>
      <c r="W19" s="44"/>
      <c r="X19" s="44"/>
    </row>
    <row r="20" spans="1:24" ht="18.75" customHeight="1" x14ac:dyDescent="0.55000000000000004">
      <c r="A20" s="246" t="s">
        <v>59</v>
      </c>
      <c r="B20" s="246"/>
      <c r="C20" s="49">
        <f t="shared" ref="C20:N20" si="0">SUM(C15:C19)</f>
        <v>0</v>
      </c>
      <c r="D20" s="42">
        <f t="shared" si="0"/>
        <v>0</v>
      </c>
      <c r="E20" s="42">
        <f t="shared" si="0"/>
        <v>0</v>
      </c>
      <c r="F20" s="42">
        <f t="shared" si="0"/>
        <v>2</v>
      </c>
      <c r="G20" s="42">
        <f t="shared" si="0"/>
        <v>2</v>
      </c>
      <c r="H20" s="42">
        <f t="shared" si="0"/>
        <v>5</v>
      </c>
      <c r="I20" s="42">
        <f t="shared" si="0"/>
        <v>5</v>
      </c>
      <c r="J20" s="42">
        <f t="shared" si="0"/>
        <v>5</v>
      </c>
      <c r="K20" s="42">
        <f t="shared" si="0"/>
        <v>5</v>
      </c>
      <c r="L20" s="42">
        <f t="shared" si="0"/>
        <v>5</v>
      </c>
      <c r="M20" s="42">
        <f t="shared" si="0"/>
        <v>5</v>
      </c>
      <c r="N20" s="42">
        <f t="shared" si="0"/>
        <v>5</v>
      </c>
      <c r="O20" s="42">
        <f>SUM(O14:O19)</f>
        <v>8</v>
      </c>
      <c r="P20" s="42">
        <f t="shared" ref="P20:U20" si="1">SUM(P14:P19)</f>
        <v>10</v>
      </c>
      <c r="Q20" s="42">
        <f t="shared" si="1"/>
        <v>13</v>
      </c>
      <c r="R20" s="42">
        <f t="shared" si="1"/>
        <v>12</v>
      </c>
      <c r="S20" s="42">
        <f t="shared" si="1"/>
        <v>9.5</v>
      </c>
      <c r="T20" s="42">
        <f t="shared" si="1"/>
        <v>5</v>
      </c>
      <c r="U20" s="42">
        <f t="shared" si="1"/>
        <v>0</v>
      </c>
      <c r="V20" s="42">
        <f t="shared" ref="V20:X20" si="2">SUM(V14:V19)</f>
        <v>0</v>
      </c>
      <c r="W20" s="42">
        <f t="shared" si="2"/>
        <v>0</v>
      </c>
      <c r="X20" s="42">
        <f t="shared" si="2"/>
        <v>0</v>
      </c>
    </row>
    <row r="23" spans="1:24" ht="18.75" customHeight="1" x14ac:dyDescent="0.55000000000000004">
      <c r="A23" t="s">
        <v>309</v>
      </c>
    </row>
  </sheetData>
  <mergeCells count="7">
    <mergeCell ref="A20:B20"/>
    <mergeCell ref="C2:N2"/>
    <mergeCell ref="O2:R2"/>
    <mergeCell ref="S2:X2"/>
    <mergeCell ref="A4:B4"/>
    <mergeCell ref="B2:B3"/>
    <mergeCell ref="A2:A3"/>
  </mergeCells>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98F8-05A9-4E3E-BC15-5F4867DAA8C2}">
  <sheetPr>
    <tabColor rgb="FF2863C9"/>
  </sheetPr>
  <dimension ref="B1:AB58"/>
  <sheetViews>
    <sheetView topLeftCell="A10" zoomScale="115" zoomScaleNormal="115" workbookViewId="0">
      <selection activeCell="A10" sqref="A10"/>
    </sheetView>
  </sheetViews>
  <sheetFormatPr defaultColWidth="8.58203125" defaultRowHeight="18" outlineLevelRow="1" outlineLevelCol="2" x14ac:dyDescent="0.55000000000000004"/>
  <cols>
    <col min="1" max="1" width="2.58203125" style="10" customWidth="1"/>
    <col min="2" max="2" width="13.6640625" style="10" customWidth="1"/>
    <col min="3" max="3" width="17.58203125" style="10" customWidth="1"/>
    <col min="4" max="4" width="35.83203125" style="10" bestFit="1" customWidth="1"/>
    <col min="5" max="5" width="17.25" style="52" bestFit="1" customWidth="1"/>
    <col min="6" max="6" width="17.25" style="52" hidden="1" customWidth="1"/>
    <col min="7" max="7" width="12.6640625" style="50" customWidth="1"/>
    <col min="8" max="8" width="72" style="121" customWidth="1"/>
    <col min="9" max="10" width="8.58203125" style="140" hidden="1" customWidth="1" outlineLevel="1"/>
    <col min="11" max="11" width="21.1640625" style="140" hidden="1" customWidth="1" outlineLevel="1"/>
    <col min="12" max="12" width="56.25" style="141" hidden="1" customWidth="1" outlineLevel="1"/>
    <col min="13" max="18" width="8.58203125" style="10" hidden="1" customWidth="1" outlineLevel="1"/>
    <col min="19" max="19" width="8.58203125" style="10" hidden="1" customWidth="1" outlineLevel="2" collapsed="1"/>
    <col min="20" max="27" width="8.58203125" style="10" hidden="1" customWidth="1" outlineLevel="2"/>
    <col min="28" max="28" width="0" style="10" hidden="1" customWidth="1" collapsed="1"/>
    <col min="29" max="16384" width="8.58203125" style="10"/>
  </cols>
  <sheetData>
    <row r="1" spans="2:27" hidden="1" outlineLevel="1" x14ac:dyDescent="0.55000000000000004"/>
    <row r="2" spans="2:27" hidden="1" outlineLevel="1" x14ac:dyDescent="0.55000000000000004">
      <c r="B2" s="10" t="s">
        <v>146</v>
      </c>
    </row>
    <row r="3" spans="2:27" hidden="1" outlineLevel="1" x14ac:dyDescent="0.55000000000000004">
      <c r="B3" s="10">
        <v>1</v>
      </c>
      <c r="C3" s="10" t="s">
        <v>225</v>
      </c>
    </row>
    <row r="4" spans="2:27" hidden="1" outlineLevel="1" x14ac:dyDescent="0.55000000000000004">
      <c r="B4" s="10">
        <v>2</v>
      </c>
      <c r="C4" s="10" t="s">
        <v>226</v>
      </c>
    </row>
    <row r="5" spans="2:27" hidden="1" outlineLevel="1" x14ac:dyDescent="0.55000000000000004">
      <c r="B5" s="10">
        <v>3</v>
      </c>
      <c r="C5" s="10" t="s">
        <v>227</v>
      </c>
    </row>
    <row r="6" spans="2:27" hidden="1" outlineLevel="1" x14ac:dyDescent="0.55000000000000004">
      <c r="B6" s="10">
        <v>4</v>
      </c>
      <c r="C6" s="10" t="s">
        <v>266</v>
      </c>
    </row>
    <row r="7" spans="2:27" hidden="1" outlineLevel="1" x14ac:dyDescent="0.55000000000000004">
      <c r="B7" s="10">
        <v>5</v>
      </c>
      <c r="C7" s="10" t="s">
        <v>267</v>
      </c>
    </row>
    <row r="8" spans="2:27" hidden="1" outlineLevel="1" x14ac:dyDescent="0.55000000000000004"/>
    <row r="9" spans="2:27" ht="13.5" hidden="1" customHeight="1" outlineLevel="1" x14ac:dyDescent="0.55000000000000004"/>
    <row r="10" spans="2:27" ht="75.5" customHeight="1" collapsed="1" x14ac:dyDescent="0.55000000000000004">
      <c r="B10" s="10" t="s">
        <v>82</v>
      </c>
      <c r="C10" s="10" t="s">
        <v>82</v>
      </c>
      <c r="D10" s="11" t="s">
        <v>131</v>
      </c>
      <c r="E10" s="94"/>
      <c r="F10" s="94"/>
      <c r="G10" s="95"/>
      <c r="L10" s="142" t="s">
        <v>113</v>
      </c>
      <c r="M10" s="261" t="s">
        <v>114</v>
      </c>
      <c r="N10" s="261"/>
      <c r="O10" s="261"/>
      <c r="P10" s="261"/>
      <c r="Q10" s="88" t="s">
        <v>115</v>
      </c>
      <c r="R10" s="88"/>
      <c r="S10" s="88"/>
      <c r="T10" s="261" t="s">
        <v>116</v>
      </c>
      <c r="U10" s="261"/>
      <c r="V10" s="261"/>
      <c r="W10" s="261"/>
      <c r="X10" s="261"/>
      <c r="Y10" s="261"/>
      <c r="Z10" s="261"/>
      <c r="AA10" s="261"/>
    </row>
    <row r="11" spans="2:27" ht="38.25" customHeight="1" x14ac:dyDescent="0.55000000000000004">
      <c r="B11" s="96" t="s">
        <v>167</v>
      </c>
      <c r="C11" s="104" t="s">
        <v>83</v>
      </c>
      <c r="D11" s="96" t="s">
        <v>84</v>
      </c>
      <c r="E11" s="54" t="s">
        <v>166</v>
      </c>
      <c r="F11" s="54" t="s">
        <v>85</v>
      </c>
      <c r="G11" s="55" t="s">
        <v>86</v>
      </c>
      <c r="H11" s="122" t="s">
        <v>64</v>
      </c>
      <c r="I11" s="143" t="s">
        <v>87</v>
      </c>
      <c r="J11" s="143" t="s">
        <v>78</v>
      </c>
      <c r="K11" s="144" t="s">
        <v>88</v>
      </c>
      <c r="L11" s="145" t="s">
        <v>117</v>
      </c>
      <c r="M11" s="91" t="s">
        <v>118</v>
      </c>
      <c r="N11" s="91" t="s">
        <v>119</v>
      </c>
      <c r="O11" s="91" t="s">
        <v>120</v>
      </c>
      <c r="P11" s="91" t="s">
        <v>133</v>
      </c>
      <c r="Q11" s="91" t="s">
        <v>121</v>
      </c>
      <c r="R11" s="91"/>
      <c r="S11" s="92"/>
      <c r="T11" s="92" t="s">
        <v>122</v>
      </c>
      <c r="U11" s="92" t="s">
        <v>123</v>
      </c>
      <c r="V11" s="92" t="s">
        <v>124</v>
      </c>
      <c r="W11" s="92" t="s">
        <v>123</v>
      </c>
      <c r="X11" s="92" t="s">
        <v>125</v>
      </c>
      <c r="Y11" s="92" t="s">
        <v>123</v>
      </c>
      <c r="Z11" s="92" t="s">
        <v>126</v>
      </c>
      <c r="AA11" s="92" t="s">
        <v>123</v>
      </c>
    </row>
    <row r="12" spans="2:27" ht="409.5" customHeight="1" x14ac:dyDescent="0.55000000000000004">
      <c r="B12" s="257" t="s">
        <v>171</v>
      </c>
      <c r="C12" s="100" t="s">
        <v>169</v>
      </c>
      <c r="D12" s="259" t="s">
        <v>132</v>
      </c>
      <c r="E12" s="97" t="s">
        <v>140</v>
      </c>
      <c r="F12" s="51">
        <f t="shared" ref="F12:F17" si="0">ROUNDUP(K12,1)</f>
        <v>1.1000000000000001</v>
      </c>
      <c r="G12" s="262">
        <f>SUM(F12:F16)</f>
        <v>3.2</v>
      </c>
      <c r="H12" s="115" t="s">
        <v>275</v>
      </c>
      <c r="I12" s="146">
        <f>M12*N12*O12/P12</f>
        <v>0.82499999999999996</v>
      </c>
      <c r="J12" s="146">
        <v>0.85</v>
      </c>
      <c r="K12" s="146">
        <f t="shared" ref="K12:K34" si="1">J12*Q12</f>
        <v>1.02</v>
      </c>
      <c r="L12" s="114" t="s">
        <v>274</v>
      </c>
      <c r="M12" s="10">
        <v>22</v>
      </c>
      <c r="N12" s="10">
        <v>1</v>
      </c>
      <c r="O12" s="93">
        <v>6</v>
      </c>
      <c r="P12" s="10">
        <v>160</v>
      </c>
      <c r="Q12" s="10">
        <v>1.2</v>
      </c>
    </row>
    <row r="13" spans="2:27" ht="299.5" customHeight="1" x14ac:dyDescent="0.55000000000000004">
      <c r="B13" s="257"/>
      <c r="C13" s="102" t="s">
        <v>169</v>
      </c>
      <c r="D13" s="259"/>
      <c r="E13" s="97" t="s">
        <v>140</v>
      </c>
      <c r="F13" s="51">
        <f t="shared" si="0"/>
        <v>1</v>
      </c>
      <c r="G13" s="262"/>
      <c r="H13" s="115" t="s">
        <v>276</v>
      </c>
      <c r="I13" s="146"/>
      <c r="J13" s="146">
        <v>0.8</v>
      </c>
      <c r="K13" s="146">
        <f>J13*Q13</f>
        <v>0.96</v>
      </c>
      <c r="L13" s="114" t="s">
        <v>144</v>
      </c>
      <c r="Q13" s="10">
        <v>1.2</v>
      </c>
    </row>
    <row r="14" spans="2:27" ht="406" customHeight="1" x14ac:dyDescent="0.55000000000000004">
      <c r="B14" s="257"/>
      <c r="C14" s="105" t="s">
        <v>169</v>
      </c>
      <c r="D14" s="90" t="s">
        <v>134</v>
      </c>
      <c r="E14" s="97" t="s">
        <v>141</v>
      </c>
      <c r="F14" s="53">
        <f t="shared" si="0"/>
        <v>0.6</v>
      </c>
      <c r="G14" s="262"/>
      <c r="H14" s="114" t="s">
        <v>278</v>
      </c>
      <c r="I14" s="147"/>
      <c r="J14" s="147">
        <v>0.5</v>
      </c>
      <c r="K14" s="147">
        <f t="shared" ref="K14" si="2">J14*Q14</f>
        <v>0.6</v>
      </c>
      <c r="L14" s="114" t="s">
        <v>277</v>
      </c>
      <c r="Q14" s="10">
        <v>1.2</v>
      </c>
    </row>
    <row r="15" spans="2:27" ht="185.5" customHeight="1" x14ac:dyDescent="0.55000000000000004">
      <c r="B15" s="257"/>
      <c r="C15" s="105" t="s">
        <v>169</v>
      </c>
      <c r="D15" s="89" t="s">
        <v>135</v>
      </c>
      <c r="E15" s="97" t="s">
        <v>129</v>
      </c>
      <c r="F15" s="53">
        <f t="shared" si="0"/>
        <v>0.2</v>
      </c>
      <c r="G15" s="262"/>
      <c r="H15" s="115" t="s">
        <v>231</v>
      </c>
      <c r="I15" s="147"/>
      <c r="J15" s="147">
        <v>0.1</v>
      </c>
      <c r="K15" s="147">
        <f t="shared" ref="K15:K16" si="3">J15*Q15</f>
        <v>0.12</v>
      </c>
      <c r="L15" s="114" t="s">
        <v>145</v>
      </c>
      <c r="Q15" s="10">
        <v>1.2</v>
      </c>
    </row>
    <row r="16" spans="2:27" ht="59.5" customHeight="1" x14ac:dyDescent="0.55000000000000004">
      <c r="B16" s="257"/>
      <c r="C16" s="103" t="s">
        <v>169</v>
      </c>
      <c r="D16" s="89" t="s">
        <v>130</v>
      </c>
      <c r="E16" s="97" t="s">
        <v>163</v>
      </c>
      <c r="F16" s="53">
        <f t="shared" si="0"/>
        <v>0.30000000000000004</v>
      </c>
      <c r="G16" s="262"/>
      <c r="H16" s="115" t="s">
        <v>137</v>
      </c>
      <c r="I16" s="147"/>
      <c r="J16" s="147">
        <v>0.2</v>
      </c>
      <c r="K16" s="147">
        <f t="shared" si="3"/>
        <v>0.24</v>
      </c>
      <c r="L16" s="114" t="s">
        <v>232</v>
      </c>
      <c r="Q16" s="10">
        <v>1.2</v>
      </c>
    </row>
    <row r="17" spans="2:27" ht="108" x14ac:dyDescent="0.55000000000000004">
      <c r="B17" s="253" t="s">
        <v>110</v>
      </c>
      <c r="C17" s="101" t="s">
        <v>89</v>
      </c>
      <c r="D17" s="89" t="s">
        <v>90</v>
      </c>
      <c r="E17" s="97" t="s">
        <v>163</v>
      </c>
      <c r="F17" s="53">
        <f t="shared" si="0"/>
        <v>0.30000000000000004</v>
      </c>
      <c r="G17" s="260">
        <f>SUM(F17:F19)</f>
        <v>1.6</v>
      </c>
      <c r="H17" s="115" t="s">
        <v>139</v>
      </c>
      <c r="I17" s="147"/>
      <c r="J17" s="147">
        <v>0.2</v>
      </c>
      <c r="K17" s="147">
        <f t="shared" si="1"/>
        <v>0.24</v>
      </c>
      <c r="L17" s="114" t="s">
        <v>158</v>
      </c>
      <c r="Q17" s="10">
        <v>1.2</v>
      </c>
    </row>
    <row r="18" spans="2:27" ht="109" customHeight="1" x14ac:dyDescent="0.55000000000000004">
      <c r="B18" s="254"/>
      <c r="C18" s="102" t="s">
        <v>89</v>
      </c>
      <c r="D18" s="89" t="s">
        <v>175</v>
      </c>
      <c r="E18" s="97" t="s">
        <v>140</v>
      </c>
      <c r="F18" s="53">
        <f t="shared" ref="F18" si="4">ROUNDUP(K18,1)</f>
        <v>0.30000000000000004</v>
      </c>
      <c r="G18" s="260"/>
      <c r="H18" s="115" t="s">
        <v>233</v>
      </c>
      <c r="I18" s="147">
        <f>M18*N18*O18/P18</f>
        <v>0</v>
      </c>
      <c r="J18" s="147">
        <v>0.2</v>
      </c>
      <c r="K18" s="147">
        <f>J18*Q18</f>
        <v>0.24</v>
      </c>
      <c r="L18" s="114" t="s">
        <v>199</v>
      </c>
      <c r="P18" s="10">
        <v>160</v>
      </c>
      <c r="Q18" s="10">
        <v>1.2</v>
      </c>
    </row>
    <row r="19" spans="2:27" ht="283" customHeight="1" x14ac:dyDescent="0.55000000000000004">
      <c r="B19" s="254"/>
      <c r="C19" s="103" t="s">
        <v>89</v>
      </c>
      <c r="D19" s="89" t="s">
        <v>280</v>
      </c>
      <c r="E19" s="97" t="s">
        <v>163</v>
      </c>
      <c r="F19" s="53">
        <f t="shared" ref="F19" si="5">ROUNDUP(K19,1)</f>
        <v>1</v>
      </c>
      <c r="G19" s="260"/>
      <c r="H19" s="115" t="s">
        <v>279</v>
      </c>
      <c r="I19" s="173">
        <f>M19*N19*O19/P19</f>
        <v>0.625</v>
      </c>
      <c r="J19" s="147">
        <v>0.8</v>
      </c>
      <c r="K19" s="147">
        <f>J19*Q19</f>
        <v>0.96</v>
      </c>
      <c r="L19" s="114" t="s">
        <v>281</v>
      </c>
      <c r="M19" s="10">
        <v>25</v>
      </c>
      <c r="N19" s="10">
        <v>1</v>
      </c>
      <c r="O19" s="10">
        <v>4</v>
      </c>
      <c r="P19" s="10">
        <v>160</v>
      </c>
      <c r="Q19" s="10">
        <v>1.2</v>
      </c>
    </row>
    <row r="20" spans="2:27" ht="81" customHeight="1" x14ac:dyDescent="0.55000000000000004">
      <c r="B20" s="254"/>
      <c r="C20" s="101" t="s">
        <v>91</v>
      </c>
      <c r="D20" s="89" t="s">
        <v>92</v>
      </c>
      <c r="E20" s="97" t="s">
        <v>128</v>
      </c>
      <c r="F20" s="53">
        <f t="shared" ref="F20:F29" si="6">ROUNDUP(K20,1)</f>
        <v>0.9</v>
      </c>
      <c r="G20" s="260">
        <f>SUM(F20:F23)</f>
        <v>2.7</v>
      </c>
      <c r="H20" s="115" t="s">
        <v>228</v>
      </c>
      <c r="I20" s="147"/>
      <c r="J20" s="147">
        <v>0.75</v>
      </c>
      <c r="K20" s="147">
        <f t="shared" si="1"/>
        <v>0.89999999999999991</v>
      </c>
      <c r="L20" s="114" t="s">
        <v>164</v>
      </c>
      <c r="Q20" s="10">
        <v>1.2</v>
      </c>
    </row>
    <row r="21" spans="2:27" ht="126.5" customHeight="1" x14ac:dyDescent="0.55000000000000004">
      <c r="B21" s="254"/>
      <c r="C21" s="105" t="s">
        <v>91</v>
      </c>
      <c r="D21" s="89" t="s">
        <v>138</v>
      </c>
      <c r="E21" s="97" t="s">
        <v>140</v>
      </c>
      <c r="F21" s="53">
        <f t="shared" ref="F21" si="7">ROUNDUP(K21,1)</f>
        <v>1.7000000000000002</v>
      </c>
      <c r="G21" s="260"/>
      <c r="H21" s="115" t="s">
        <v>229</v>
      </c>
      <c r="I21" s="147"/>
      <c r="J21" s="147">
        <v>1.4</v>
      </c>
      <c r="K21" s="147">
        <f t="shared" si="1"/>
        <v>1.68</v>
      </c>
      <c r="L21" s="114" t="s">
        <v>282</v>
      </c>
      <c r="Q21" s="10">
        <v>1.2</v>
      </c>
      <c r="T21" s="11"/>
    </row>
    <row r="22" spans="2:27" ht="72" x14ac:dyDescent="0.55000000000000004">
      <c r="B22" s="254"/>
      <c r="C22" s="105" t="s">
        <v>184</v>
      </c>
      <c r="D22" s="89" t="s">
        <v>141</v>
      </c>
      <c r="E22" s="97" t="s">
        <v>141</v>
      </c>
      <c r="F22" s="53">
        <f t="shared" si="6"/>
        <v>0.1</v>
      </c>
      <c r="G22" s="260"/>
      <c r="H22" s="115" t="s">
        <v>161</v>
      </c>
      <c r="I22" s="147"/>
      <c r="J22" s="147">
        <v>0.05</v>
      </c>
      <c r="K22" s="147">
        <f t="shared" ref="K22" si="8">J22*Q22</f>
        <v>0.06</v>
      </c>
      <c r="L22" s="114" t="s">
        <v>298</v>
      </c>
      <c r="Q22" s="10">
        <v>1.2</v>
      </c>
      <c r="T22" s="11"/>
    </row>
    <row r="23" spans="2:27" x14ac:dyDescent="0.55000000000000004">
      <c r="B23" s="254"/>
      <c r="C23" s="103" t="s">
        <v>91</v>
      </c>
      <c r="D23" s="89" t="s">
        <v>142</v>
      </c>
      <c r="E23" s="97" t="s">
        <v>142</v>
      </c>
      <c r="F23" s="53">
        <v>0</v>
      </c>
      <c r="G23" s="260"/>
      <c r="H23" s="123" t="s">
        <v>143</v>
      </c>
      <c r="I23" s="148"/>
      <c r="J23" s="148"/>
      <c r="K23" s="148">
        <f t="shared" ref="K23" si="9">J23*Q23</f>
        <v>0</v>
      </c>
      <c r="L23" s="114"/>
      <c r="Q23" s="10">
        <v>1.2</v>
      </c>
      <c r="T23" s="11"/>
    </row>
    <row r="24" spans="2:27" ht="198" x14ac:dyDescent="0.55000000000000004">
      <c r="B24" s="254"/>
      <c r="C24" s="101" t="s">
        <v>183</v>
      </c>
      <c r="D24" s="37" t="s">
        <v>72</v>
      </c>
      <c r="E24" s="97" t="s">
        <v>140</v>
      </c>
      <c r="F24" s="53">
        <f t="shared" si="6"/>
        <v>4.1999999999999993</v>
      </c>
      <c r="G24" s="58">
        <f>SUM(F24:F24)</f>
        <v>4.1999999999999993</v>
      </c>
      <c r="H24" s="115" t="s">
        <v>283</v>
      </c>
      <c r="I24" s="149">
        <f>(T24*U24+V24*W24+X24*Y24+Z24*AA24)/P24</f>
        <v>3.45</v>
      </c>
      <c r="J24" s="149">
        <v>3.45</v>
      </c>
      <c r="K24" s="149">
        <f t="shared" si="1"/>
        <v>4.1399999999999997</v>
      </c>
      <c r="L24" s="114" t="s">
        <v>284</v>
      </c>
      <c r="P24" s="10">
        <v>160</v>
      </c>
      <c r="Q24" s="10">
        <v>1.2</v>
      </c>
      <c r="T24" s="10">
        <v>71</v>
      </c>
      <c r="U24" s="10">
        <v>6</v>
      </c>
      <c r="V24" s="10">
        <v>30</v>
      </c>
      <c r="W24" s="10">
        <v>3</v>
      </c>
      <c r="Z24" s="10">
        <v>12</v>
      </c>
      <c r="AA24" s="10">
        <v>3</v>
      </c>
    </row>
    <row r="25" spans="2:27" ht="72" x14ac:dyDescent="0.55000000000000004">
      <c r="B25" s="254"/>
      <c r="C25" s="101" t="s">
        <v>183</v>
      </c>
      <c r="D25" s="37" t="s">
        <v>72</v>
      </c>
      <c r="E25" s="97" t="s">
        <v>142</v>
      </c>
      <c r="F25" s="53">
        <f t="shared" ref="F25" si="10">ROUNDUP(K25,1)</f>
        <v>0.4</v>
      </c>
      <c r="G25" s="58">
        <f>SUM(F25:F25)</f>
        <v>0.4</v>
      </c>
      <c r="H25" s="115" t="s">
        <v>286</v>
      </c>
      <c r="I25" s="147">
        <f>(T25*U25+V25*W25+X25*Y25+Z25*AA25)/P25</f>
        <v>0.28125</v>
      </c>
      <c r="J25" s="147">
        <v>0.28000000000000003</v>
      </c>
      <c r="K25" s="147">
        <f t="shared" ref="K25" si="11">J25*Q25</f>
        <v>0.33600000000000002</v>
      </c>
      <c r="L25" s="114" t="s">
        <v>285</v>
      </c>
      <c r="P25" s="10">
        <v>160</v>
      </c>
      <c r="Q25" s="10">
        <v>1.2</v>
      </c>
      <c r="X25" s="10">
        <v>15</v>
      </c>
      <c r="Y25" s="10">
        <v>3</v>
      </c>
    </row>
    <row r="26" spans="2:27" ht="100.5" customHeight="1" x14ac:dyDescent="0.55000000000000004">
      <c r="B26" s="254"/>
      <c r="C26" s="106" t="s">
        <v>183</v>
      </c>
      <c r="D26" s="37" t="s">
        <v>72</v>
      </c>
      <c r="E26" s="97" t="s">
        <v>141</v>
      </c>
      <c r="F26" s="53">
        <f t="shared" ref="F26:F27" si="12">ROUNDUP(K26,1)</f>
        <v>0.6</v>
      </c>
      <c r="G26" s="58">
        <f>SUM(F26:F26)</f>
        <v>0.6</v>
      </c>
      <c r="H26" s="115" t="s">
        <v>295</v>
      </c>
      <c r="I26" s="147"/>
      <c r="J26" s="147">
        <v>0.5</v>
      </c>
      <c r="K26" s="147">
        <f t="shared" ref="K26:K27" si="13">J26*Q26</f>
        <v>0.6</v>
      </c>
      <c r="L26" s="114" t="s">
        <v>294</v>
      </c>
      <c r="P26" s="10">
        <v>160</v>
      </c>
      <c r="Q26" s="10">
        <v>1.2</v>
      </c>
      <c r="T26" s="10">
        <v>71</v>
      </c>
      <c r="U26" s="10">
        <v>6</v>
      </c>
      <c r="V26" s="10">
        <v>30</v>
      </c>
      <c r="W26" s="10">
        <v>3</v>
      </c>
      <c r="X26" s="10">
        <v>15</v>
      </c>
      <c r="Y26" s="10">
        <v>3</v>
      </c>
      <c r="Z26" s="10">
        <v>12</v>
      </c>
      <c r="AA26" s="10">
        <v>3</v>
      </c>
    </row>
    <row r="27" spans="2:27" ht="72" x14ac:dyDescent="0.55000000000000004">
      <c r="B27" s="253" t="s">
        <v>170</v>
      </c>
      <c r="C27" s="100" t="s">
        <v>73</v>
      </c>
      <c r="D27" s="37" t="s">
        <v>73</v>
      </c>
      <c r="E27" s="97" t="s">
        <v>142</v>
      </c>
      <c r="F27" s="53">
        <f t="shared" si="12"/>
        <v>0.30000000000000004</v>
      </c>
      <c r="G27" s="58">
        <f>SUM(F27:F27)</f>
        <v>0.30000000000000004</v>
      </c>
      <c r="H27" s="115" t="s">
        <v>212</v>
      </c>
      <c r="I27" s="147"/>
      <c r="J27" s="147">
        <v>0.2</v>
      </c>
      <c r="K27" s="147">
        <f t="shared" si="13"/>
        <v>0.24</v>
      </c>
      <c r="L27" s="114" t="s">
        <v>165</v>
      </c>
      <c r="P27" s="10">
        <v>160</v>
      </c>
      <c r="Q27" s="10">
        <v>1.2</v>
      </c>
    </row>
    <row r="28" spans="2:27" ht="90" x14ac:dyDescent="0.55000000000000004">
      <c r="B28" s="254"/>
      <c r="C28" s="106" t="s">
        <v>73</v>
      </c>
      <c r="D28" s="37" t="s">
        <v>101</v>
      </c>
      <c r="E28" s="97" t="s">
        <v>163</v>
      </c>
      <c r="F28" s="53">
        <f t="shared" ref="F28" si="14">ROUNDUP(K28,1)</f>
        <v>1.1000000000000001</v>
      </c>
      <c r="G28" s="58">
        <f>SUM(F28:F28)</f>
        <v>1.1000000000000001</v>
      </c>
      <c r="H28" s="115" t="s">
        <v>213</v>
      </c>
      <c r="I28" s="147"/>
      <c r="J28" s="147">
        <v>0.9</v>
      </c>
      <c r="K28" s="147">
        <f t="shared" ref="K28" si="15">J28*Q28</f>
        <v>1.08</v>
      </c>
      <c r="L28" s="114" t="s">
        <v>236</v>
      </c>
      <c r="P28" s="10">
        <v>160</v>
      </c>
      <c r="Q28" s="10">
        <v>1.2</v>
      </c>
    </row>
    <row r="29" spans="2:27" ht="36" x14ac:dyDescent="0.55000000000000004">
      <c r="B29" s="254"/>
      <c r="C29" s="57" t="s">
        <v>74</v>
      </c>
      <c r="D29" s="37" t="s">
        <v>74</v>
      </c>
      <c r="E29" s="97" t="s">
        <v>163</v>
      </c>
      <c r="F29" s="53">
        <f t="shared" si="6"/>
        <v>0.79999999999999993</v>
      </c>
      <c r="G29" s="58">
        <f t="shared" ref="G29" si="16">SUM(F29:F29)</f>
        <v>0.79999999999999993</v>
      </c>
      <c r="H29" s="114" t="s">
        <v>93</v>
      </c>
      <c r="I29" s="147"/>
      <c r="J29" s="147">
        <v>0.75</v>
      </c>
      <c r="K29" s="147">
        <f t="shared" si="1"/>
        <v>0.75</v>
      </c>
      <c r="L29" s="114" t="s">
        <v>237</v>
      </c>
      <c r="Q29" s="10">
        <v>1</v>
      </c>
    </row>
    <row r="30" spans="2:27" ht="126" x14ac:dyDescent="0.55000000000000004">
      <c r="B30" s="254"/>
      <c r="C30" s="57" t="s">
        <v>94</v>
      </c>
      <c r="D30" s="37" t="s">
        <v>95</v>
      </c>
      <c r="E30" s="97" t="s">
        <v>163</v>
      </c>
      <c r="F30" s="53">
        <f>ROUNDUP(K30,1)</f>
        <v>1</v>
      </c>
      <c r="G30" s="260">
        <f>SUM(F30:F31)</f>
        <v>2</v>
      </c>
      <c r="H30" s="115" t="s">
        <v>156</v>
      </c>
      <c r="I30" s="147"/>
      <c r="J30" s="147">
        <v>1</v>
      </c>
      <c r="K30" s="147">
        <f t="shared" si="1"/>
        <v>1</v>
      </c>
      <c r="L30" s="114" t="s">
        <v>238</v>
      </c>
      <c r="Q30" s="10">
        <v>1</v>
      </c>
    </row>
    <row r="31" spans="2:27" ht="39.75" customHeight="1" x14ac:dyDescent="0.55000000000000004">
      <c r="B31" s="255"/>
      <c r="C31" s="107" t="s">
        <v>100</v>
      </c>
      <c r="D31" s="37" t="s">
        <v>96</v>
      </c>
      <c r="E31" s="97" t="s">
        <v>163</v>
      </c>
      <c r="F31" s="53">
        <f>ROUNDUP(K31,1)</f>
        <v>1</v>
      </c>
      <c r="G31" s="260"/>
      <c r="H31" s="124" t="s">
        <v>97</v>
      </c>
      <c r="I31" s="147"/>
      <c r="J31" s="147">
        <v>1</v>
      </c>
      <c r="K31" s="147">
        <f t="shared" si="1"/>
        <v>1</v>
      </c>
      <c r="L31" s="114" t="s">
        <v>239</v>
      </c>
      <c r="Q31" s="10">
        <v>1</v>
      </c>
    </row>
    <row r="32" spans="2:27" ht="39.75" customHeight="1" x14ac:dyDescent="0.55000000000000004">
      <c r="B32" s="256" t="s">
        <v>63</v>
      </c>
      <c r="C32" s="57"/>
      <c r="D32" s="86" t="s">
        <v>172</v>
      </c>
      <c r="E32" s="97"/>
      <c r="F32" s="53">
        <f>ROUNDUP(SUM(G12:G31)*0.15,1)</f>
        <v>2.6</v>
      </c>
      <c r="G32" s="260">
        <f>SUM(F32:F34)</f>
        <v>3.8</v>
      </c>
      <c r="H32" s="125" t="s">
        <v>98</v>
      </c>
      <c r="I32" s="148"/>
      <c r="J32" s="148"/>
      <c r="K32" s="148"/>
      <c r="L32" s="114"/>
    </row>
    <row r="33" spans="2:17" ht="36" x14ac:dyDescent="0.55000000000000004">
      <c r="B33" s="256"/>
      <c r="C33" s="107" t="s">
        <v>185</v>
      </c>
      <c r="D33" s="37" t="s">
        <v>173</v>
      </c>
      <c r="E33" s="97" t="s">
        <v>180</v>
      </c>
      <c r="F33" s="53">
        <f>ROUNDUP(K33,1)</f>
        <v>0.4</v>
      </c>
      <c r="G33" s="260"/>
      <c r="H33" s="125" t="s">
        <v>99</v>
      </c>
      <c r="I33" s="147">
        <f>M33*N33*O33/P33</f>
        <v>0.375</v>
      </c>
      <c r="J33" s="147">
        <f>ROUNDUP(I33,1)</f>
        <v>0.4</v>
      </c>
      <c r="K33" s="147">
        <f t="shared" si="1"/>
        <v>0.4</v>
      </c>
      <c r="L33" s="114" t="s">
        <v>205</v>
      </c>
      <c r="M33" s="10">
        <v>3</v>
      </c>
      <c r="N33" s="10">
        <v>4</v>
      </c>
      <c r="O33" s="10">
        <v>5</v>
      </c>
      <c r="P33" s="10">
        <v>160</v>
      </c>
      <c r="Q33" s="10">
        <v>1</v>
      </c>
    </row>
    <row r="34" spans="2:17" ht="54" x14ac:dyDescent="0.55000000000000004">
      <c r="B34" s="256"/>
      <c r="C34" s="108" t="s">
        <v>185</v>
      </c>
      <c r="D34" s="37" t="s">
        <v>174</v>
      </c>
      <c r="E34" s="97" t="s">
        <v>180</v>
      </c>
      <c r="F34" s="53">
        <f>ROUNDUP(K34,1)</f>
        <v>0.79999999999999993</v>
      </c>
      <c r="G34" s="260"/>
      <c r="H34" s="125" t="s">
        <v>103</v>
      </c>
      <c r="I34" s="147">
        <f>M34*N34*O34/P34</f>
        <v>0.75</v>
      </c>
      <c r="J34" s="147">
        <v>0.75</v>
      </c>
      <c r="K34" s="147">
        <f t="shared" si="1"/>
        <v>0.75</v>
      </c>
      <c r="L34" s="114" t="s">
        <v>240</v>
      </c>
      <c r="M34" s="10">
        <v>6</v>
      </c>
      <c r="N34" s="10">
        <v>5</v>
      </c>
      <c r="O34" s="10">
        <v>4</v>
      </c>
      <c r="P34" s="10">
        <v>160</v>
      </c>
      <c r="Q34" s="10">
        <v>1</v>
      </c>
    </row>
    <row r="35" spans="2:17" x14ac:dyDescent="0.55000000000000004">
      <c r="C35" s="258" t="s">
        <v>59</v>
      </c>
      <c r="D35" s="258"/>
      <c r="E35" s="258"/>
      <c r="F35" s="258"/>
      <c r="G35" s="58">
        <f>SUM(G12:G34)</f>
        <v>20.7</v>
      </c>
      <c r="H35" s="126"/>
      <c r="I35" s="146"/>
      <c r="J35" s="146"/>
      <c r="K35" s="146"/>
      <c r="L35" s="150" t="s">
        <v>160</v>
      </c>
    </row>
    <row r="38" spans="2:17" x14ac:dyDescent="0.55000000000000004">
      <c r="D38" s="98" t="s">
        <v>179</v>
      </c>
      <c r="E38" s="99" t="s">
        <v>181</v>
      </c>
      <c r="F38" s="99" t="s">
        <v>230</v>
      </c>
      <c r="G38" s="99" t="s">
        <v>81</v>
      </c>
      <c r="H38" s="121" t="s">
        <v>186</v>
      </c>
    </row>
    <row r="39" spans="2:17" x14ac:dyDescent="0.55000000000000004">
      <c r="D39" s="10" t="s">
        <v>163</v>
      </c>
      <c r="E39" s="52">
        <f>SUMIF($E$12:E34, D39, $F$12:F34)</f>
        <v>5.5</v>
      </c>
      <c r="F39" s="52">
        <f>ROUNDUP(E39*0.15,1)</f>
        <v>0.9</v>
      </c>
      <c r="G39" s="50">
        <f>SUM(E39:F39)</f>
        <v>6.4</v>
      </c>
    </row>
    <row r="40" spans="2:17" x14ac:dyDescent="0.55000000000000004">
      <c r="D40" s="10" t="s">
        <v>128</v>
      </c>
      <c r="E40" s="52">
        <f>SUMIF($E$12:E35, D40, $F$12:F35)</f>
        <v>9.1999999999999993</v>
      </c>
      <c r="F40" s="52">
        <f>ROUNDUP(E40*0.15,1)</f>
        <v>1.4000000000000001</v>
      </c>
      <c r="G40" s="50">
        <f>SUM(E40:F40)</f>
        <v>10.6</v>
      </c>
    </row>
    <row r="41" spans="2:17" x14ac:dyDescent="0.55000000000000004">
      <c r="D41" s="10" t="s">
        <v>177</v>
      </c>
      <c r="E41" s="52">
        <f>SUMIF($E$12:E36, D41, $F$12:F36)</f>
        <v>1.2999999999999998</v>
      </c>
      <c r="F41" s="52">
        <f>ROUNDUP(E41*0.15,1)</f>
        <v>0.2</v>
      </c>
      <c r="G41" s="50">
        <f>SUM(E41:F41)</f>
        <v>1.4999999999999998</v>
      </c>
    </row>
    <row r="42" spans="2:17" x14ac:dyDescent="0.55000000000000004">
      <c r="D42" s="10" t="s">
        <v>129</v>
      </c>
      <c r="E42" s="52">
        <f>SUMIF($E$12:E37, D42, $F$12:F37)</f>
        <v>0.90000000000000013</v>
      </c>
      <c r="F42" s="52">
        <f>ROUNDUP(E42*0.15,1)</f>
        <v>0.2</v>
      </c>
      <c r="G42" s="50">
        <f>SUM(E42:F42)</f>
        <v>1.1000000000000001</v>
      </c>
    </row>
    <row r="43" spans="2:17" x14ac:dyDescent="0.55000000000000004">
      <c r="D43" s="10" t="s">
        <v>180</v>
      </c>
      <c r="F43" s="52">
        <f ca="1">SUMIF($E$12:F38, D43, $F$12:F38)+H43</f>
        <v>1.0999999999999999</v>
      </c>
      <c r="G43" s="50">
        <f ca="1">SUM(E43:F43)</f>
        <v>1.0999999999999999</v>
      </c>
      <c r="H43" s="127">
        <v>-0.1</v>
      </c>
    </row>
    <row r="45" spans="2:17" x14ac:dyDescent="0.55000000000000004">
      <c r="F45" s="109" t="s">
        <v>178</v>
      </c>
      <c r="G45" s="110">
        <f ca="1">SUM(G39:G43)</f>
        <v>20.700000000000003</v>
      </c>
    </row>
    <row r="48" spans="2:17" x14ac:dyDescent="0.55000000000000004">
      <c r="D48" s="10" t="s">
        <v>182</v>
      </c>
      <c r="E48" s="99" t="s">
        <v>181</v>
      </c>
      <c r="F48" s="99" t="s">
        <v>230</v>
      </c>
      <c r="G48" s="99" t="s">
        <v>81</v>
      </c>
      <c r="H48" s="121" t="s">
        <v>186</v>
      </c>
    </row>
    <row r="49" spans="4:8" x14ac:dyDescent="0.55000000000000004">
      <c r="D49" s="10" t="s">
        <v>168</v>
      </c>
      <c r="E49" s="52">
        <f>SUMIF($C$12:C44, D49, $F$12:F44)</f>
        <v>3.2</v>
      </c>
      <c r="F49" s="52">
        <f>ROUNDUP(E49*0.15,1)</f>
        <v>0.5</v>
      </c>
      <c r="G49" s="50">
        <f t="shared" ref="G49:G56" si="17">SUM(E49:F49)</f>
        <v>3.7</v>
      </c>
    </row>
    <row r="50" spans="4:8" x14ac:dyDescent="0.55000000000000004">
      <c r="D50" s="10" t="s">
        <v>71</v>
      </c>
      <c r="E50" s="52">
        <f>SUMIF($C$12:C35, D50, $F$12:F35)</f>
        <v>1.6</v>
      </c>
      <c r="F50" s="52">
        <f>ROUNDUP(SUM(E50:E52)*0.15,1)</f>
        <v>1.5</v>
      </c>
      <c r="G50" s="50">
        <f t="shared" si="17"/>
        <v>3.1</v>
      </c>
    </row>
    <row r="51" spans="4:8" x14ac:dyDescent="0.55000000000000004">
      <c r="D51" s="10" t="s">
        <v>91</v>
      </c>
      <c r="E51" s="52">
        <f>SUMIF($C$12:C35, D51, $F$12:F35)</f>
        <v>2.7</v>
      </c>
      <c r="G51" s="50">
        <f t="shared" si="17"/>
        <v>2.7</v>
      </c>
    </row>
    <row r="52" spans="4:8" x14ac:dyDescent="0.55000000000000004">
      <c r="D52" s="10" t="s">
        <v>72</v>
      </c>
      <c r="E52" s="52">
        <f>SUMIF($C$12:C35, D52, $F$12:F35)</f>
        <v>5.1999999999999993</v>
      </c>
      <c r="G52" s="50">
        <f t="shared" si="17"/>
        <v>5.1999999999999993</v>
      </c>
    </row>
    <row r="53" spans="4:8" x14ac:dyDescent="0.55000000000000004">
      <c r="D53" s="10" t="s">
        <v>73</v>
      </c>
      <c r="E53" s="52">
        <f>SUMIF($C$12:C36, D53, $F$12:F36)</f>
        <v>1.4000000000000001</v>
      </c>
      <c r="F53" s="52">
        <f>ROUNDUP(SUM(E53:E55)*0.15,1)</f>
        <v>0.7</v>
      </c>
      <c r="G53" s="50">
        <f t="shared" si="17"/>
        <v>2.1</v>
      </c>
    </row>
    <row r="54" spans="4:8" x14ac:dyDescent="0.55000000000000004">
      <c r="D54" s="10" t="s">
        <v>74</v>
      </c>
      <c r="E54" s="52">
        <f>SUMIF($C$12:C37, D54, $F$12:F37)</f>
        <v>0.79999999999999993</v>
      </c>
      <c r="G54" s="50">
        <f t="shared" si="17"/>
        <v>0.79999999999999993</v>
      </c>
    </row>
    <row r="55" spans="4:8" x14ac:dyDescent="0.55000000000000004">
      <c r="D55" s="10" t="s">
        <v>75</v>
      </c>
      <c r="E55" s="52">
        <f>SUMIF($C$12:C35, D55, $F$12:F35)</f>
        <v>2</v>
      </c>
      <c r="G55" s="50">
        <f t="shared" si="17"/>
        <v>2</v>
      </c>
    </row>
    <row r="56" spans="4:8" x14ac:dyDescent="0.55000000000000004">
      <c r="D56" s="10" t="s">
        <v>185</v>
      </c>
      <c r="F56" s="52">
        <f ca="1">SUMIF($E$12:F51, D56, $F$12:F51)+H56</f>
        <v>1.0999999999999999</v>
      </c>
      <c r="G56" s="50">
        <f t="shared" ca="1" si="17"/>
        <v>1.0999999999999999</v>
      </c>
      <c r="H56" s="127">
        <v>-0.1</v>
      </c>
    </row>
    <row r="58" spans="4:8" x14ac:dyDescent="0.55000000000000004">
      <c r="F58" s="109" t="s">
        <v>178</v>
      </c>
      <c r="G58" s="110">
        <f ca="1">SUM(G49:G56)</f>
        <v>20.700000000000003</v>
      </c>
    </row>
  </sheetData>
  <autoFilter ref="B11:K35" xr:uid="{339D98F8-05A9-4E3E-BC15-5F4867DAA8C2}"/>
  <mergeCells count="13">
    <mergeCell ref="G20:G23"/>
    <mergeCell ref="G30:G31"/>
    <mergeCell ref="G32:G34"/>
    <mergeCell ref="M10:P10"/>
    <mergeCell ref="T10:AA10"/>
    <mergeCell ref="G12:G16"/>
    <mergeCell ref="G17:G19"/>
    <mergeCell ref="B27:B31"/>
    <mergeCell ref="B32:B34"/>
    <mergeCell ref="B17:B26"/>
    <mergeCell ref="B12:B16"/>
    <mergeCell ref="C35:F35"/>
    <mergeCell ref="D12:D13"/>
  </mergeCells>
  <phoneticPr fontId="1"/>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7830-91C7-4C76-A32A-499C2ABDF788}">
  <sheetPr>
    <tabColor rgb="FF2863C9"/>
  </sheetPr>
  <dimension ref="B1:AB57"/>
  <sheetViews>
    <sheetView topLeftCell="A10" zoomScaleNormal="100" workbookViewId="0">
      <selection activeCell="A10" sqref="A10"/>
    </sheetView>
  </sheetViews>
  <sheetFormatPr defaultColWidth="8.58203125" defaultRowHeight="18" outlineLevelRow="1" outlineLevelCol="2" x14ac:dyDescent="0.55000000000000004"/>
  <cols>
    <col min="1" max="1" width="2.58203125" style="10" customWidth="1"/>
    <col min="2" max="2" width="13.6640625" style="10" customWidth="1"/>
    <col min="3" max="3" width="17.58203125" style="10" customWidth="1"/>
    <col min="4" max="4" width="35.83203125" style="10" bestFit="1" customWidth="1"/>
    <col min="5" max="5" width="17.25" style="52" bestFit="1" customWidth="1"/>
    <col min="6" max="6" width="17.25" style="52" hidden="1" customWidth="1"/>
    <col min="7" max="7" width="12.6640625" style="50" customWidth="1"/>
    <col min="8" max="8" width="72" style="121" customWidth="1"/>
    <col min="9" max="10" width="8.58203125" style="140" hidden="1" customWidth="1" outlineLevel="1"/>
    <col min="11" max="11" width="21.1640625" style="140" hidden="1" customWidth="1" outlineLevel="1"/>
    <col min="12" max="12" width="56.25" style="141" hidden="1" customWidth="1" outlineLevel="1"/>
    <col min="13" max="18" width="8.58203125" style="10" hidden="1" customWidth="1" outlineLevel="1"/>
    <col min="19" max="19" width="8.58203125" style="10" hidden="1" customWidth="1" outlineLevel="2" collapsed="1"/>
    <col min="20" max="27" width="8.58203125" style="10" hidden="1" customWidth="1" outlineLevel="2"/>
    <col min="28" max="28" width="0" style="10" hidden="1" customWidth="1" collapsed="1"/>
    <col min="29" max="16384" width="8.58203125" style="10"/>
  </cols>
  <sheetData>
    <row r="1" spans="2:27" hidden="1" outlineLevel="1" x14ac:dyDescent="0.55000000000000004"/>
    <row r="2" spans="2:27" hidden="1" outlineLevel="1" x14ac:dyDescent="0.55000000000000004">
      <c r="B2" s="10" t="s">
        <v>146</v>
      </c>
    </row>
    <row r="3" spans="2:27" hidden="1" outlineLevel="1" x14ac:dyDescent="0.55000000000000004">
      <c r="B3" s="10">
        <v>1</v>
      </c>
      <c r="C3" s="10" t="s">
        <v>225</v>
      </c>
    </row>
    <row r="4" spans="2:27" hidden="1" outlineLevel="1" x14ac:dyDescent="0.55000000000000004">
      <c r="B4" s="10">
        <v>2</v>
      </c>
      <c r="C4" s="10" t="s">
        <v>226</v>
      </c>
    </row>
    <row r="5" spans="2:27" hidden="1" outlineLevel="1" x14ac:dyDescent="0.55000000000000004">
      <c r="B5" s="10">
        <v>3</v>
      </c>
      <c r="C5" s="10" t="s">
        <v>227</v>
      </c>
    </row>
    <row r="6" spans="2:27" hidden="1" outlineLevel="1" x14ac:dyDescent="0.55000000000000004">
      <c r="B6" s="10">
        <v>4</v>
      </c>
      <c r="C6" s="10" t="s">
        <v>266</v>
      </c>
    </row>
    <row r="7" spans="2:27" hidden="1" outlineLevel="1" x14ac:dyDescent="0.55000000000000004">
      <c r="B7" s="10">
        <v>5</v>
      </c>
      <c r="C7" s="10" t="s">
        <v>267</v>
      </c>
    </row>
    <row r="8" spans="2:27" hidden="1" outlineLevel="1" x14ac:dyDescent="0.55000000000000004"/>
    <row r="9" spans="2:27" ht="13.5" hidden="1" customHeight="1" outlineLevel="1" x14ac:dyDescent="0.55000000000000004"/>
    <row r="10" spans="2:27" ht="75.5" customHeight="1" collapsed="1" x14ac:dyDescent="0.55000000000000004">
      <c r="B10" s="10" t="s">
        <v>82</v>
      </c>
      <c r="C10" s="10" t="s">
        <v>82</v>
      </c>
      <c r="D10" s="11" t="s">
        <v>131</v>
      </c>
      <c r="E10" s="94"/>
      <c r="F10" s="94"/>
      <c r="G10" s="95"/>
      <c r="L10" s="142" t="s">
        <v>113</v>
      </c>
      <c r="M10" s="261" t="s">
        <v>114</v>
      </c>
      <c r="N10" s="261"/>
      <c r="O10" s="261"/>
      <c r="P10" s="261"/>
      <c r="Q10" s="88" t="s">
        <v>115</v>
      </c>
      <c r="R10" s="88"/>
      <c r="S10" s="88"/>
      <c r="T10" s="261" t="s">
        <v>116</v>
      </c>
      <c r="U10" s="261"/>
      <c r="V10" s="261"/>
      <c r="W10" s="261"/>
      <c r="X10" s="261"/>
      <c r="Y10" s="261"/>
      <c r="Z10" s="261"/>
      <c r="AA10" s="261"/>
    </row>
    <row r="11" spans="2:27" ht="38.25" customHeight="1" x14ac:dyDescent="0.55000000000000004">
      <c r="B11" s="96" t="s">
        <v>167</v>
      </c>
      <c r="C11" s="104" t="s">
        <v>83</v>
      </c>
      <c r="D11" s="96" t="s">
        <v>84</v>
      </c>
      <c r="E11" s="54" t="s">
        <v>166</v>
      </c>
      <c r="F11" s="54" t="s">
        <v>85</v>
      </c>
      <c r="G11" s="55" t="s">
        <v>86</v>
      </c>
      <c r="H11" s="122" t="s">
        <v>64</v>
      </c>
      <c r="I11" s="143" t="s">
        <v>87</v>
      </c>
      <c r="J11" s="143" t="s">
        <v>78</v>
      </c>
      <c r="K11" s="144" t="s">
        <v>88</v>
      </c>
      <c r="L11" s="145" t="s">
        <v>117</v>
      </c>
      <c r="M11" s="91" t="s">
        <v>118</v>
      </c>
      <c r="N11" s="91" t="s">
        <v>119</v>
      </c>
      <c r="O11" s="91" t="s">
        <v>120</v>
      </c>
      <c r="P11" s="91" t="s">
        <v>133</v>
      </c>
      <c r="Q11" s="91" t="s">
        <v>121</v>
      </c>
      <c r="R11" s="91"/>
      <c r="S11" s="92"/>
      <c r="T11" s="92" t="s">
        <v>122</v>
      </c>
      <c r="U11" s="92" t="s">
        <v>123</v>
      </c>
      <c r="V11" s="92" t="s">
        <v>124</v>
      </c>
      <c r="W11" s="92" t="s">
        <v>123</v>
      </c>
      <c r="X11" s="92" t="s">
        <v>125</v>
      </c>
      <c r="Y11" s="92" t="s">
        <v>123</v>
      </c>
      <c r="Z11" s="92" t="s">
        <v>126</v>
      </c>
      <c r="AA11" s="92" t="s">
        <v>123</v>
      </c>
    </row>
    <row r="12" spans="2:27" ht="295.5" customHeight="1" x14ac:dyDescent="0.55000000000000004">
      <c r="B12" s="257" t="s">
        <v>171</v>
      </c>
      <c r="C12" s="100" t="s">
        <v>169</v>
      </c>
      <c r="D12" s="259" t="s">
        <v>132</v>
      </c>
      <c r="E12" s="97" t="s">
        <v>140</v>
      </c>
      <c r="F12" s="51">
        <f t="shared" ref="F12:F17" si="0">ROUNDUP(K12,1)</f>
        <v>0.5</v>
      </c>
      <c r="G12" s="262">
        <f>SUM(F12:F16)</f>
        <v>1.4</v>
      </c>
      <c r="H12" s="115" t="s">
        <v>260</v>
      </c>
      <c r="I12" s="146">
        <f>M12*N12*O12/P12</f>
        <v>0.35</v>
      </c>
      <c r="J12" s="146">
        <v>0.35</v>
      </c>
      <c r="K12" s="146">
        <f t="shared" ref="K12:K33" si="1">J12*Q12</f>
        <v>0.42</v>
      </c>
      <c r="L12" s="114" t="s">
        <v>197</v>
      </c>
      <c r="M12" s="10">
        <v>28</v>
      </c>
      <c r="N12" s="10">
        <v>1</v>
      </c>
      <c r="O12" s="93">
        <v>2</v>
      </c>
      <c r="P12" s="10">
        <v>160</v>
      </c>
      <c r="Q12" s="10">
        <v>1.2</v>
      </c>
    </row>
    <row r="13" spans="2:27" ht="204" customHeight="1" x14ac:dyDescent="0.55000000000000004">
      <c r="B13" s="257"/>
      <c r="C13" s="102" t="s">
        <v>169</v>
      </c>
      <c r="D13" s="259"/>
      <c r="E13" s="97" t="s">
        <v>140</v>
      </c>
      <c r="F13" s="51">
        <f t="shared" si="0"/>
        <v>0.5</v>
      </c>
      <c r="G13" s="262"/>
      <c r="H13" s="115" t="s">
        <v>261</v>
      </c>
      <c r="I13" s="146"/>
      <c r="J13" s="146">
        <v>0.4</v>
      </c>
      <c r="K13" s="146">
        <f>J13*Q13</f>
        <v>0.48</v>
      </c>
      <c r="L13" s="114" t="s">
        <v>195</v>
      </c>
      <c r="Q13" s="10">
        <v>1.2</v>
      </c>
    </row>
    <row r="14" spans="2:27" ht="222" customHeight="1" x14ac:dyDescent="0.55000000000000004">
      <c r="B14" s="257"/>
      <c r="C14" s="105" t="s">
        <v>169</v>
      </c>
      <c r="D14" s="90" t="s">
        <v>134</v>
      </c>
      <c r="E14" s="97" t="s">
        <v>141</v>
      </c>
      <c r="F14" s="53">
        <f t="shared" si="0"/>
        <v>0.2</v>
      </c>
      <c r="G14" s="262"/>
      <c r="H14" s="114" t="s">
        <v>196</v>
      </c>
      <c r="I14" s="147"/>
      <c r="J14" s="147">
        <v>0.1</v>
      </c>
      <c r="K14" s="147">
        <f t="shared" ref="K14:K16" si="2">J14*Q14</f>
        <v>0.12</v>
      </c>
      <c r="L14" s="114" t="s">
        <v>198</v>
      </c>
      <c r="Q14" s="10">
        <v>1.2</v>
      </c>
    </row>
    <row r="15" spans="2:27" ht="185.5" customHeight="1" x14ac:dyDescent="0.55000000000000004">
      <c r="B15" s="257"/>
      <c r="C15" s="105" t="s">
        <v>169</v>
      </c>
      <c r="D15" s="118" t="s">
        <v>135</v>
      </c>
      <c r="E15" s="119" t="s">
        <v>129</v>
      </c>
      <c r="F15" s="85">
        <f t="shared" si="0"/>
        <v>0</v>
      </c>
      <c r="G15" s="262"/>
      <c r="H15" s="120" t="s">
        <v>262</v>
      </c>
      <c r="I15" s="139"/>
      <c r="J15" s="139"/>
      <c r="K15" s="139">
        <f t="shared" si="2"/>
        <v>0</v>
      </c>
      <c r="L15" s="132"/>
      <c r="Q15" s="10">
        <v>1.2</v>
      </c>
    </row>
    <row r="16" spans="2:27" ht="59.5" customHeight="1" x14ac:dyDescent="0.55000000000000004">
      <c r="B16" s="257"/>
      <c r="C16" s="103" t="s">
        <v>169</v>
      </c>
      <c r="D16" s="89" t="s">
        <v>130</v>
      </c>
      <c r="E16" s="97" t="s">
        <v>163</v>
      </c>
      <c r="F16" s="53">
        <f t="shared" si="0"/>
        <v>0.2</v>
      </c>
      <c r="G16" s="262"/>
      <c r="H16" s="115" t="s">
        <v>137</v>
      </c>
      <c r="I16" s="147"/>
      <c r="J16" s="147">
        <v>0.1</v>
      </c>
      <c r="K16" s="147">
        <f t="shared" si="2"/>
        <v>0.12</v>
      </c>
      <c r="L16" s="114" t="s">
        <v>127</v>
      </c>
      <c r="Q16" s="10">
        <v>1.2</v>
      </c>
    </row>
    <row r="17" spans="2:27" ht="126" x14ac:dyDescent="0.55000000000000004">
      <c r="B17" s="253" t="s">
        <v>110</v>
      </c>
      <c r="C17" s="101" t="s">
        <v>89</v>
      </c>
      <c r="D17" s="118" t="s">
        <v>90</v>
      </c>
      <c r="E17" s="119" t="s">
        <v>163</v>
      </c>
      <c r="F17" s="85">
        <f t="shared" si="0"/>
        <v>0</v>
      </c>
      <c r="G17" s="260">
        <f>SUM(F17:F19)</f>
        <v>1.1000000000000001</v>
      </c>
      <c r="H17" s="120" t="s">
        <v>248</v>
      </c>
      <c r="I17" s="139"/>
      <c r="J17" s="139"/>
      <c r="K17" s="139">
        <f t="shared" si="1"/>
        <v>0</v>
      </c>
      <c r="L17" s="132"/>
      <c r="Q17" s="10">
        <v>1.2</v>
      </c>
    </row>
    <row r="18" spans="2:27" ht="155.5" customHeight="1" x14ac:dyDescent="0.55000000000000004">
      <c r="B18" s="254"/>
      <c r="C18" s="102" t="s">
        <v>89</v>
      </c>
      <c r="D18" s="118" t="s">
        <v>175</v>
      </c>
      <c r="E18" s="119" t="s">
        <v>140</v>
      </c>
      <c r="F18" s="85">
        <f t="shared" ref="F18:F28" si="3">ROUNDUP(K18,1)</f>
        <v>0</v>
      </c>
      <c r="G18" s="260"/>
      <c r="H18" s="120" t="s">
        <v>249</v>
      </c>
      <c r="I18" s="139"/>
      <c r="J18" s="139"/>
      <c r="K18" s="139">
        <f>J18*Q18</f>
        <v>0</v>
      </c>
      <c r="L18" s="132"/>
      <c r="P18" s="10">
        <v>160</v>
      </c>
      <c r="Q18" s="10">
        <v>1.2</v>
      </c>
    </row>
    <row r="19" spans="2:27" ht="288" x14ac:dyDescent="0.55000000000000004">
      <c r="B19" s="254"/>
      <c r="C19" s="103" t="s">
        <v>89</v>
      </c>
      <c r="D19" s="89" t="s">
        <v>176</v>
      </c>
      <c r="E19" s="97" t="s">
        <v>163</v>
      </c>
      <c r="F19" s="53">
        <f t="shared" si="3"/>
        <v>1.1000000000000001</v>
      </c>
      <c r="G19" s="260"/>
      <c r="H19" s="115" t="s">
        <v>263</v>
      </c>
      <c r="I19" s="147">
        <f>M19*N19*O19/P19</f>
        <v>9.0624999999999997E-2</v>
      </c>
      <c r="J19" s="147">
        <v>0.9</v>
      </c>
      <c r="K19" s="147">
        <f>J19*Q19</f>
        <v>1.08</v>
      </c>
      <c r="L19" s="114" t="s">
        <v>287</v>
      </c>
      <c r="M19" s="10">
        <v>29</v>
      </c>
      <c r="N19" s="10">
        <v>1</v>
      </c>
      <c r="O19" s="10">
        <v>0.5</v>
      </c>
      <c r="P19" s="10">
        <v>160</v>
      </c>
      <c r="Q19" s="10">
        <v>1.2</v>
      </c>
    </row>
    <row r="20" spans="2:27" ht="106.5" customHeight="1" x14ac:dyDescent="0.55000000000000004">
      <c r="B20" s="254"/>
      <c r="C20" s="101" t="s">
        <v>91</v>
      </c>
      <c r="D20" s="89" t="s">
        <v>92</v>
      </c>
      <c r="E20" s="97" t="s">
        <v>140</v>
      </c>
      <c r="F20" s="53">
        <f t="shared" si="3"/>
        <v>0.5</v>
      </c>
      <c r="G20" s="260">
        <f>SUM(F20:F23)</f>
        <v>1.5</v>
      </c>
      <c r="H20" s="115" t="s">
        <v>251</v>
      </c>
      <c r="I20" s="147"/>
      <c r="J20" s="147">
        <v>0.375</v>
      </c>
      <c r="K20" s="147">
        <f t="shared" si="1"/>
        <v>0.44999999999999996</v>
      </c>
      <c r="L20" s="114" t="s">
        <v>200</v>
      </c>
      <c r="Q20" s="10">
        <v>1.2</v>
      </c>
    </row>
    <row r="21" spans="2:27" ht="165.5" customHeight="1" x14ac:dyDescent="0.55000000000000004">
      <c r="B21" s="254"/>
      <c r="C21" s="105" t="s">
        <v>91</v>
      </c>
      <c r="D21" s="89" t="s">
        <v>138</v>
      </c>
      <c r="E21" s="97" t="s">
        <v>140</v>
      </c>
      <c r="F21" s="53">
        <f t="shared" si="3"/>
        <v>0.9</v>
      </c>
      <c r="G21" s="260"/>
      <c r="H21" s="115" t="s">
        <v>252</v>
      </c>
      <c r="I21" s="147"/>
      <c r="J21" s="147">
        <v>0.7</v>
      </c>
      <c r="K21" s="147">
        <f t="shared" si="1"/>
        <v>0.84</v>
      </c>
      <c r="L21" s="114" t="s">
        <v>288</v>
      </c>
      <c r="Q21" s="10">
        <v>1.2</v>
      </c>
      <c r="T21" s="11"/>
    </row>
    <row r="22" spans="2:27" ht="72" x14ac:dyDescent="0.55000000000000004">
      <c r="B22" s="254"/>
      <c r="C22" s="105" t="s">
        <v>184</v>
      </c>
      <c r="D22" s="89" t="s">
        <v>141</v>
      </c>
      <c r="E22" s="97" t="s">
        <v>141</v>
      </c>
      <c r="F22" s="53">
        <f t="shared" si="3"/>
        <v>0.1</v>
      </c>
      <c r="G22" s="260"/>
      <c r="H22" s="115" t="s">
        <v>161</v>
      </c>
      <c r="I22" s="147"/>
      <c r="J22" s="147">
        <v>0.05</v>
      </c>
      <c r="K22" s="147">
        <f t="shared" si="1"/>
        <v>0.06</v>
      </c>
      <c r="L22" s="114" t="s">
        <v>162</v>
      </c>
      <c r="Q22" s="10">
        <v>1.2</v>
      </c>
      <c r="T22" s="11"/>
    </row>
    <row r="23" spans="2:27" x14ac:dyDescent="0.55000000000000004">
      <c r="B23" s="254"/>
      <c r="C23" s="103" t="s">
        <v>91</v>
      </c>
      <c r="D23" s="89" t="s">
        <v>142</v>
      </c>
      <c r="E23" s="97" t="s">
        <v>142</v>
      </c>
      <c r="F23" s="53">
        <v>0</v>
      </c>
      <c r="G23" s="260"/>
      <c r="H23" s="123" t="s">
        <v>143</v>
      </c>
      <c r="I23" s="148"/>
      <c r="J23" s="148"/>
      <c r="K23" s="148">
        <f t="shared" si="1"/>
        <v>0</v>
      </c>
      <c r="L23" s="114"/>
      <c r="Q23" s="10">
        <v>1.2</v>
      </c>
      <c r="T23" s="11"/>
    </row>
    <row r="24" spans="2:27" ht="188" customHeight="1" x14ac:dyDescent="0.55000000000000004">
      <c r="B24" s="254"/>
      <c r="C24" s="101" t="s">
        <v>183</v>
      </c>
      <c r="D24" s="37" t="s">
        <v>72</v>
      </c>
      <c r="E24" s="97" t="s">
        <v>140</v>
      </c>
      <c r="F24" s="53">
        <f t="shared" si="3"/>
        <v>2.9</v>
      </c>
      <c r="G24" s="58">
        <f>SUM(F24:F24)</f>
        <v>2.9</v>
      </c>
      <c r="H24" s="115" t="s">
        <v>289</v>
      </c>
      <c r="I24" s="149">
        <f>(T24*U24+V24*W24+X24*Y24+Z24*AA24)/P24</f>
        <v>2.4</v>
      </c>
      <c r="J24" s="149">
        <v>2.4</v>
      </c>
      <c r="K24" s="149">
        <f t="shared" si="1"/>
        <v>2.88</v>
      </c>
      <c r="L24" s="161" t="s">
        <v>204</v>
      </c>
      <c r="M24" s="10">
        <v>94</v>
      </c>
      <c r="N24" s="10">
        <v>1</v>
      </c>
      <c r="O24" s="10">
        <v>4.5</v>
      </c>
      <c r="P24" s="10">
        <v>160</v>
      </c>
      <c r="Q24" s="10">
        <v>1.2</v>
      </c>
      <c r="R24"/>
      <c r="S24" s="10">
        <v>45</v>
      </c>
      <c r="T24" s="10">
        <v>6</v>
      </c>
      <c r="U24" s="10">
        <v>49</v>
      </c>
      <c r="V24" s="10">
        <v>3</v>
      </c>
      <c r="W24" s="10">
        <v>3</v>
      </c>
      <c r="X24" s="10">
        <v>15</v>
      </c>
      <c r="Y24" s="10">
        <v>3</v>
      </c>
      <c r="Z24" s="10">
        <v>12</v>
      </c>
      <c r="AA24" s="10">
        <v>3</v>
      </c>
    </row>
    <row r="25" spans="2:27" ht="36" x14ac:dyDescent="0.55000000000000004">
      <c r="B25" s="254"/>
      <c r="C25" s="106" t="s">
        <v>183</v>
      </c>
      <c r="D25" s="37" t="s">
        <v>72</v>
      </c>
      <c r="E25" s="97" t="s">
        <v>141</v>
      </c>
      <c r="F25" s="53">
        <f t="shared" si="3"/>
        <v>0.2</v>
      </c>
      <c r="G25" s="58">
        <f>SUM(F25:F25)</f>
        <v>0.2</v>
      </c>
      <c r="H25" s="115" t="s">
        <v>203</v>
      </c>
      <c r="I25" s="147"/>
      <c r="J25" s="147">
        <v>0.1</v>
      </c>
      <c r="K25" s="147">
        <f t="shared" si="1"/>
        <v>0.12</v>
      </c>
      <c r="L25" s="114" t="s">
        <v>202</v>
      </c>
      <c r="P25" s="10">
        <v>160</v>
      </c>
      <c r="Q25" s="10">
        <v>1.2</v>
      </c>
    </row>
    <row r="26" spans="2:27" ht="90" x14ac:dyDescent="0.55000000000000004">
      <c r="B26" s="253" t="s">
        <v>170</v>
      </c>
      <c r="C26" s="128" t="s">
        <v>73</v>
      </c>
      <c r="D26" s="84" t="s">
        <v>73</v>
      </c>
      <c r="E26" s="119" t="s">
        <v>142</v>
      </c>
      <c r="F26" s="85">
        <f t="shared" si="3"/>
        <v>0</v>
      </c>
      <c r="G26" s="58">
        <f>SUM(F26:F26)</f>
        <v>0</v>
      </c>
      <c r="H26" s="120" t="s">
        <v>264</v>
      </c>
      <c r="I26" s="139"/>
      <c r="J26" s="139"/>
      <c r="K26" s="139">
        <f t="shared" si="1"/>
        <v>0</v>
      </c>
      <c r="L26" s="132" t="s">
        <v>165</v>
      </c>
      <c r="P26" s="10">
        <v>160</v>
      </c>
      <c r="Q26" s="10">
        <v>1.2</v>
      </c>
    </row>
    <row r="27" spans="2:27" ht="90" x14ac:dyDescent="0.55000000000000004">
      <c r="B27" s="254"/>
      <c r="C27" s="106" t="s">
        <v>73</v>
      </c>
      <c r="D27" s="37" t="s">
        <v>101</v>
      </c>
      <c r="E27" s="97" t="s">
        <v>163</v>
      </c>
      <c r="F27" s="53">
        <f t="shared" si="3"/>
        <v>1.1000000000000001</v>
      </c>
      <c r="G27" s="58">
        <f>SUM(F27:F27)</f>
        <v>1.1000000000000001</v>
      </c>
      <c r="H27" s="115" t="s">
        <v>213</v>
      </c>
      <c r="I27" s="147"/>
      <c r="J27" s="147">
        <v>0.9</v>
      </c>
      <c r="K27" s="147">
        <f t="shared" si="1"/>
        <v>1.08</v>
      </c>
      <c r="L27" s="114" t="s">
        <v>265</v>
      </c>
      <c r="P27" s="10">
        <v>160</v>
      </c>
      <c r="Q27" s="10">
        <v>1.2</v>
      </c>
    </row>
    <row r="28" spans="2:27" ht="36" x14ac:dyDescent="0.55000000000000004">
      <c r="B28" s="254"/>
      <c r="C28" s="57" t="s">
        <v>74</v>
      </c>
      <c r="D28" s="37" t="s">
        <v>74</v>
      </c>
      <c r="E28" s="97" t="s">
        <v>163</v>
      </c>
      <c r="F28" s="53">
        <f t="shared" si="3"/>
        <v>0.79999999999999993</v>
      </c>
      <c r="G28" s="58">
        <f t="shared" ref="G28" si="4">SUM(F28:F28)</f>
        <v>0.79999999999999993</v>
      </c>
      <c r="H28" s="114" t="s">
        <v>93</v>
      </c>
      <c r="I28" s="147"/>
      <c r="J28" s="147">
        <v>0.75</v>
      </c>
      <c r="K28" s="147">
        <f t="shared" si="1"/>
        <v>0.75</v>
      </c>
      <c r="L28" s="114" t="s">
        <v>237</v>
      </c>
      <c r="Q28" s="10">
        <v>1</v>
      </c>
    </row>
    <row r="29" spans="2:27" ht="90" x14ac:dyDescent="0.55000000000000004">
      <c r="B29" s="254"/>
      <c r="C29" s="57" t="s">
        <v>94</v>
      </c>
      <c r="D29" s="37" t="s">
        <v>95</v>
      </c>
      <c r="E29" s="97" t="s">
        <v>163</v>
      </c>
      <c r="F29" s="53">
        <f>ROUNDUP(K29,1)</f>
        <v>1</v>
      </c>
      <c r="G29" s="260">
        <f>SUM(F29:F30)</f>
        <v>2</v>
      </c>
      <c r="H29" s="115" t="s">
        <v>234</v>
      </c>
      <c r="I29" s="147"/>
      <c r="J29" s="147">
        <v>1</v>
      </c>
      <c r="K29" s="147">
        <f t="shared" si="1"/>
        <v>1</v>
      </c>
      <c r="L29" s="114" t="s">
        <v>238</v>
      </c>
      <c r="Q29" s="10">
        <v>1</v>
      </c>
    </row>
    <row r="30" spans="2:27" ht="39.75" customHeight="1" x14ac:dyDescent="0.55000000000000004">
      <c r="B30" s="255"/>
      <c r="C30" s="107" t="s">
        <v>100</v>
      </c>
      <c r="D30" s="37" t="s">
        <v>96</v>
      </c>
      <c r="E30" s="97" t="s">
        <v>163</v>
      </c>
      <c r="F30" s="53">
        <f>ROUNDUP(K30,1)</f>
        <v>1</v>
      </c>
      <c r="G30" s="260"/>
      <c r="H30" s="124" t="s">
        <v>97</v>
      </c>
      <c r="I30" s="147"/>
      <c r="J30" s="147">
        <v>1</v>
      </c>
      <c r="K30" s="147">
        <f t="shared" si="1"/>
        <v>1</v>
      </c>
      <c r="L30" s="114" t="s">
        <v>239</v>
      </c>
      <c r="Q30" s="10">
        <v>1</v>
      </c>
    </row>
    <row r="31" spans="2:27" ht="39.75" customHeight="1" x14ac:dyDescent="0.55000000000000004">
      <c r="B31" s="256" t="s">
        <v>63</v>
      </c>
      <c r="C31" s="57"/>
      <c r="D31" s="86" t="s">
        <v>172</v>
      </c>
      <c r="E31" s="97"/>
      <c r="F31" s="53">
        <f>ROUNDUP(SUM(G12:G30)*0.15,1)</f>
        <v>1.7000000000000002</v>
      </c>
      <c r="G31" s="260">
        <f>SUM(F31:F33)</f>
        <v>2.6</v>
      </c>
      <c r="H31" s="125" t="s">
        <v>98</v>
      </c>
      <c r="I31" s="148"/>
      <c r="J31" s="148"/>
      <c r="K31" s="148"/>
      <c r="L31" s="114"/>
    </row>
    <row r="32" spans="2:27" ht="36" x14ac:dyDescent="0.55000000000000004">
      <c r="B32" s="256"/>
      <c r="C32" s="107" t="s">
        <v>185</v>
      </c>
      <c r="D32" s="37" t="s">
        <v>173</v>
      </c>
      <c r="E32" s="97" t="s">
        <v>180</v>
      </c>
      <c r="F32" s="53">
        <f>ROUNDUP(K32,1)</f>
        <v>0.4</v>
      </c>
      <c r="G32" s="260"/>
      <c r="H32" s="125" t="s">
        <v>99</v>
      </c>
      <c r="I32" s="147">
        <f>M32*N32*O32/P32</f>
        <v>0.375</v>
      </c>
      <c r="J32" s="147">
        <f>ROUNDUP(I32,1)</f>
        <v>0.4</v>
      </c>
      <c r="K32" s="147">
        <f t="shared" si="1"/>
        <v>0.4</v>
      </c>
      <c r="L32" s="114" t="s">
        <v>205</v>
      </c>
      <c r="M32" s="10">
        <v>3</v>
      </c>
      <c r="N32" s="10">
        <v>4</v>
      </c>
      <c r="O32" s="10">
        <v>5</v>
      </c>
      <c r="P32" s="10">
        <v>160</v>
      </c>
      <c r="Q32" s="10">
        <v>1</v>
      </c>
    </row>
    <row r="33" spans="2:17" ht="36" x14ac:dyDescent="0.55000000000000004">
      <c r="B33" s="256"/>
      <c r="C33" s="108" t="s">
        <v>185</v>
      </c>
      <c r="D33" s="37" t="s">
        <v>174</v>
      </c>
      <c r="E33" s="97" t="s">
        <v>180</v>
      </c>
      <c r="F33" s="53">
        <f>ROUNDUP(K33,1)</f>
        <v>0.5</v>
      </c>
      <c r="G33" s="260"/>
      <c r="H33" s="125" t="s">
        <v>103</v>
      </c>
      <c r="I33" s="147">
        <f>M33*N33*O33/P33</f>
        <v>0.5</v>
      </c>
      <c r="J33" s="147">
        <v>0.5</v>
      </c>
      <c r="K33" s="147">
        <f t="shared" si="1"/>
        <v>0.5</v>
      </c>
      <c r="L33" s="157" t="s">
        <v>206</v>
      </c>
      <c r="M33" s="10">
        <v>4</v>
      </c>
      <c r="N33" s="10">
        <v>5</v>
      </c>
      <c r="O33" s="10">
        <v>4</v>
      </c>
      <c r="P33" s="10">
        <v>160</v>
      </c>
      <c r="Q33" s="10">
        <v>1</v>
      </c>
    </row>
    <row r="34" spans="2:17" x14ac:dyDescent="0.55000000000000004">
      <c r="C34" s="258" t="s">
        <v>59</v>
      </c>
      <c r="D34" s="258"/>
      <c r="E34" s="258"/>
      <c r="F34" s="258"/>
      <c r="G34" s="58">
        <f>SUM(G12:G33)</f>
        <v>13.600000000000001</v>
      </c>
      <c r="H34" s="126"/>
      <c r="I34" s="146"/>
      <c r="J34" s="146"/>
      <c r="K34" s="146"/>
      <c r="L34" s="150" t="s">
        <v>207</v>
      </c>
    </row>
    <row r="37" spans="2:17" x14ac:dyDescent="0.55000000000000004">
      <c r="D37" s="98" t="s">
        <v>179</v>
      </c>
      <c r="E37" s="99" t="s">
        <v>181</v>
      </c>
      <c r="F37" s="99" t="s">
        <v>230</v>
      </c>
      <c r="G37" s="99" t="s">
        <v>81</v>
      </c>
      <c r="H37" s="121" t="s">
        <v>186</v>
      </c>
    </row>
    <row r="38" spans="2:17" x14ac:dyDescent="0.55000000000000004">
      <c r="D38" s="10" t="s">
        <v>163</v>
      </c>
      <c r="E38" s="52">
        <f>SUMIF($E$12:E33, D38, $F$12:F33)</f>
        <v>5.2</v>
      </c>
      <c r="F38" s="52">
        <f>ROUNDUP(E38*0.15,1)</f>
        <v>0.79999999999999993</v>
      </c>
      <c r="G38" s="50">
        <f>SUM(E38:F38)</f>
        <v>6</v>
      </c>
    </row>
    <row r="39" spans="2:17" x14ac:dyDescent="0.55000000000000004">
      <c r="D39" s="10" t="s">
        <v>128</v>
      </c>
      <c r="E39" s="52">
        <f>SUMIF($E$12:E34, D39, $F$12:F34)</f>
        <v>5.3</v>
      </c>
      <c r="F39" s="52">
        <f>ROUNDUP(E39*0.15,1)</f>
        <v>0.79999999999999993</v>
      </c>
      <c r="G39" s="50">
        <f>SUM(E39:F39)</f>
        <v>6.1</v>
      </c>
    </row>
    <row r="40" spans="2:17" x14ac:dyDescent="0.55000000000000004">
      <c r="D40" s="10" t="s">
        <v>177</v>
      </c>
      <c r="E40" s="52">
        <f>SUMIF($E$12:E35, D40, $F$12:F35)</f>
        <v>0.5</v>
      </c>
      <c r="F40" s="52">
        <f>ROUNDUP(E40*0.15,1)</f>
        <v>0.1</v>
      </c>
      <c r="G40" s="50">
        <f>SUM(E40:F40)</f>
        <v>0.6</v>
      </c>
    </row>
    <row r="41" spans="2:17" x14ac:dyDescent="0.55000000000000004">
      <c r="D41" s="10" t="s">
        <v>129</v>
      </c>
      <c r="E41" s="52">
        <f>SUMIF($E$12:E36, D41, $F$12:F36)</f>
        <v>0</v>
      </c>
      <c r="F41" s="52">
        <f>ROUNDUP(E41*0.15,1)</f>
        <v>0</v>
      </c>
      <c r="G41" s="50">
        <f>SUM(E41:F41)</f>
        <v>0</v>
      </c>
    </row>
    <row r="42" spans="2:17" x14ac:dyDescent="0.55000000000000004">
      <c r="D42" s="10" t="s">
        <v>180</v>
      </c>
      <c r="F42" s="52">
        <f ca="1">SUMIF($E$12:F37, D42, $F$12:F37)+H42</f>
        <v>0.9</v>
      </c>
      <c r="G42" s="50">
        <f ca="1">SUM(E42:F42)</f>
        <v>0.9</v>
      </c>
      <c r="H42" s="127"/>
    </row>
    <row r="44" spans="2:17" x14ac:dyDescent="0.55000000000000004">
      <c r="F44" s="109" t="s">
        <v>178</v>
      </c>
      <c r="G44" s="110">
        <f ca="1">SUM(G38:G42)</f>
        <v>13.6</v>
      </c>
    </row>
    <row r="47" spans="2:17" x14ac:dyDescent="0.55000000000000004">
      <c r="D47" s="10" t="s">
        <v>182</v>
      </c>
      <c r="E47" s="99" t="s">
        <v>181</v>
      </c>
      <c r="F47" s="99" t="s">
        <v>230</v>
      </c>
      <c r="G47" s="99" t="s">
        <v>81</v>
      </c>
      <c r="H47" s="121" t="s">
        <v>186</v>
      </c>
    </row>
    <row r="48" spans="2:17" x14ac:dyDescent="0.55000000000000004">
      <c r="D48" s="10" t="s">
        <v>168</v>
      </c>
      <c r="E48" s="52">
        <f>SUMIF($C$12:C43, D48, $F$12:F43)</f>
        <v>1.4</v>
      </c>
      <c r="F48" s="52">
        <f>ROUNDUP(E48*0.15,1)</f>
        <v>0.30000000000000004</v>
      </c>
      <c r="G48" s="50">
        <f>SUM(E48:F48)</f>
        <v>1.7</v>
      </c>
    </row>
    <row r="49" spans="4:8" x14ac:dyDescent="0.55000000000000004">
      <c r="D49" s="10" t="s">
        <v>71</v>
      </c>
      <c r="E49" s="52">
        <f>SUMIF($C$12:C34, D49, $F$12:F34)</f>
        <v>1.1000000000000001</v>
      </c>
      <c r="F49" s="52">
        <f>ROUNDUP(SUM(E49:E51)*0.15,1)</f>
        <v>0.9</v>
      </c>
      <c r="G49" s="50">
        <f t="shared" ref="G49:G54" si="5">SUM(E49:F49)</f>
        <v>2</v>
      </c>
    </row>
    <row r="50" spans="4:8" x14ac:dyDescent="0.55000000000000004">
      <c r="D50" s="10" t="s">
        <v>91</v>
      </c>
      <c r="E50" s="52">
        <f>SUMIF($C$12:C34, D50, $F$12:F34)</f>
        <v>1.5</v>
      </c>
      <c r="G50" s="50">
        <f t="shared" si="5"/>
        <v>1.5</v>
      </c>
    </row>
    <row r="51" spans="4:8" x14ac:dyDescent="0.55000000000000004">
      <c r="D51" s="10" t="s">
        <v>72</v>
      </c>
      <c r="E51" s="52">
        <f>SUMIF($C$12:C34, D51, $F$12:F34)</f>
        <v>3.1</v>
      </c>
      <c r="G51" s="50">
        <f t="shared" si="5"/>
        <v>3.1</v>
      </c>
    </row>
    <row r="52" spans="4:8" x14ac:dyDescent="0.55000000000000004">
      <c r="D52" s="10" t="s">
        <v>73</v>
      </c>
      <c r="E52" s="52">
        <f>SUMIF($C$12:C35, D52, $F$12:F35)</f>
        <v>1.1000000000000001</v>
      </c>
      <c r="F52" s="52">
        <f>ROUNDUP(SUM(E52:E54)*0.15,1)</f>
        <v>0.6</v>
      </c>
      <c r="G52" s="50">
        <f t="shared" si="5"/>
        <v>1.7000000000000002</v>
      </c>
    </row>
    <row r="53" spans="4:8" x14ac:dyDescent="0.55000000000000004">
      <c r="D53" s="10" t="s">
        <v>74</v>
      </c>
      <c r="E53" s="52">
        <f>SUMIF($C$12:C36, D53, $F$12:F36)</f>
        <v>0.79999999999999993</v>
      </c>
      <c r="G53" s="50">
        <f t="shared" si="5"/>
        <v>0.79999999999999993</v>
      </c>
    </row>
    <row r="54" spans="4:8" x14ac:dyDescent="0.55000000000000004">
      <c r="D54" s="10" t="s">
        <v>75</v>
      </c>
      <c r="E54" s="52">
        <f>SUMIF($C$12:C34, D54, $F$12:F34)</f>
        <v>2</v>
      </c>
      <c r="G54" s="50">
        <f t="shared" si="5"/>
        <v>2</v>
      </c>
    </row>
    <row r="55" spans="4:8" x14ac:dyDescent="0.55000000000000004">
      <c r="D55" s="10" t="s">
        <v>185</v>
      </c>
      <c r="F55" s="52">
        <f ca="1">SUMIF($E$12:F50, D55, $F$12:F50)+H55</f>
        <v>0.8</v>
      </c>
      <c r="G55" s="50">
        <f ca="1">SUM(E55:F55)</f>
        <v>0.8</v>
      </c>
      <c r="H55" s="127">
        <v>-0.1</v>
      </c>
    </row>
    <row r="57" spans="4:8" x14ac:dyDescent="0.55000000000000004">
      <c r="F57" s="109" t="s">
        <v>178</v>
      </c>
      <c r="G57" s="110">
        <f ca="1">SUM(G48:G55)</f>
        <v>13.600000000000001</v>
      </c>
    </row>
  </sheetData>
  <autoFilter ref="B11:K34" xr:uid="{339D98F8-05A9-4E3E-BC15-5F4867DAA8C2}"/>
  <mergeCells count="13">
    <mergeCell ref="B17:B25"/>
    <mergeCell ref="G17:G19"/>
    <mergeCell ref="G20:G23"/>
    <mergeCell ref="M10:P10"/>
    <mergeCell ref="T10:AA10"/>
    <mergeCell ref="B12:B16"/>
    <mergeCell ref="D12:D13"/>
    <mergeCell ref="G12:G16"/>
    <mergeCell ref="B26:B30"/>
    <mergeCell ref="G29:G30"/>
    <mergeCell ref="B31:B33"/>
    <mergeCell ref="G31:G33"/>
    <mergeCell ref="C34:F34"/>
  </mergeCells>
  <phoneticPr fontId="1"/>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2BFA-1982-433D-A9DB-2EE6A563A188}">
  <sheetPr>
    <tabColor rgb="FF2863C9"/>
  </sheetPr>
  <dimension ref="B1:AB58"/>
  <sheetViews>
    <sheetView topLeftCell="A10" zoomScale="115" zoomScaleNormal="115" workbookViewId="0">
      <selection activeCell="A10" sqref="A10"/>
    </sheetView>
  </sheetViews>
  <sheetFormatPr defaultColWidth="8.58203125" defaultRowHeight="18" outlineLevelRow="1" outlineLevelCol="2" x14ac:dyDescent="0.55000000000000004"/>
  <cols>
    <col min="1" max="1" width="2.58203125" style="10" customWidth="1"/>
    <col min="2" max="2" width="13.6640625" style="10" customWidth="1"/>
    <col min="3" max="3" width="17.58203125" style="10" customWidth="1"/>
    <col min="4" max="4" width="35.83203125" style="10" bestFit="1" customWidth="1"/>
    <col min="5" max="5" width="17.25" style="52" bestFit="1" customWidth="1"/>
    <col min="6" max="6" width="17.25" style="52" hidden="1" customWidth="1"/>
    <col min="7" max="7" width="12.6640625" style="50" customWidth="1"/>
    <col min="8" max="8" width="72" style="121" customWidth="1"/>
    <col min="9" max="10" width="8.58203125" style="140" hidden="1" customWidth="1" outlineLevel="1"/>
    <col min="11" max="11" width="21.1640625" style="140" hidden="1" customWidth="1" outlineLevel="1"/>
    <col min="12" max="12" width="56.25" style="141" hidden="1" customWidth="1" outlineLevel="1"/>
    <col min="13" max="18" width="8.58203125" style="10" hidden="1" customWidth="1" outlineLevel="1"/>
    <col min="19" max="19" width="8.58203125" style="10" hidden="1" customWidth="1" outlineLevel="2" collapsed="1"/>
    <col min="20" max="27" width="8.58203125" style="10" hidden="1" customWidth="1" outlineLevel="2"/>
    <col min="28" max="28" width="0" style="10" hidden="1" customWidth="1" collapsed="1"/>
    <col min="29" max="16384" width="8.58203125" style="10"/>
  </cols>
  <sheetData>
    <row r="1" spans="2:27" hidden="1" outlineLevel="1" x14ac:dyDescent="0.55000000000000004"/>
    <row r="2" spans="2:27" hidden="1" outlineLevel="1" x14ac:dyDescent="0.55000000000000004">
      <c r="B2" s="10" t="s">
        <v>146</v>
      </c>
    </row>
    <row r="3" spans="2:27" hidden="1" outlineLevel="1" x14ac:dyDescent="0.55000000000000004">
      <c r="B3" s="10">
        <v>1</v>
      </c>
      <c r="C3" s="10" t="s">
        <v>225</v>
      </c>
    </row>
    <row r="4" spans="2:27" hidden="1" outlineLevel="1" x14ac:dyDescent="0.55000000000000004">
      <c r="B4" s="10">
        <v>2</v>
      </c>
      <c r="C4" s="10" t="s">
        <v>226</v>
      </c>
    </row>
    <row r="5" spans="2:27" hidden="1" outlineLevel="1" x14ac:dyDescent="0.55000000000000004">
      <c r="B5" s="10">
        <v>3</v>
      </c>
      <c r="C5" s="10" t="s">
        <v>227</v>
      </c>
    </row>
    <row r="6" spans="2:27" hidden="1" outlineLevel="1" x14ac:dyDescent="0.55000000000000004">
      <c r="B6" s="10">
        <v>4</v>
      </c>
      <c r="C6" s="10" t="s">
        <v>266</v>
      </c>
    </row>
    <row r="7" spans="2:27" hidden="1" outlineLevel="1" x14ac:dyDescent="0.55000000000000004">
      <c r="B7" s="10">
        <v>5</v>
      </c>
      <c r="C7" s="10" t="s">
        <v>267</v>
      </c>
    </row>
    <row r="8" spans="2:27" hidden="1" outlineLevel="1" x14ac:dyDescent="0.55000000000000004"/>
    <row r="9" spans="2:27" ht="13.5" hidden="1" customHeight="1" outlineLevel="1" x14ac:dyDescent="0.55000000000000004"/>
    <row r="10" spans="2:27" ht="75.5" customHeight="1" collapsed="1" x14ac:dyDescent="0.55000000000000004">
      <c r="B10" s="10" t="s">
        <v>82</v>
      </c>
      <c r="C10" s="10" t="s">
        <v>82</v>
      </c>
      <c r="D10" s="11" t="s">
        <v>131</v>
      </c>
      <c r="E10" s="94"/>
      <c r="F10" s="94"/>
      <c r="G10" s="95"/>
      <c r="L10" s="142" t="s">
        <v>113</v>
      </c>
      <c r="M10" s="261" t="s">
        <v>114</v>
      </c>
      <c r="N10" s="261"/>
      <c r="O10" s="261"/>
      <c r="P10" s="261"/>
      <c r="Q10" s="88" t="s">
        <v>115</v>
      </c>
      <c r="R10" s="88"/>
      <c r="S10" s="88"/>
      <c r="T10" s="261" t="s">
        <v>116</v>
      </c>
      <c r="U10" s="261"/>
      <c r="V10" s="261"/>
      <c r="W10" s="261"/>
      <c r="X10" s="261"/>
      <c r="Y10" s="261"/>
      <c r="Z10" s="261"/>
      <c r="AA10" s="261"/>
    </row>
    <row r="11" spans="2:27" ht="38.25" customHeight="1" x14ac:dyDescent="0.55000000000000004">
      <c r="B11" s="96" t="s">
        <v>167</v>
      </c>
      <c r="C11" s="104" t="s">
        <v>83</v>
      </c>
      <c r="D11" s="96" t="s">
        <v>84</v>
      </c>
      <c r="E11" s="54" t="s">
        <v>166</v>
      </c>
      <c r="F11" s="54" t="s">
        <v>85</v>
      </c>
      <c r="G11" s="55" t="s">
        <v>86</v>
      </c>
      <c r="H11" s="122" t="s">
        <v>64</v>
      </c>
      <c r="I11" s="143" t="s">
        <v>87</v>
      </c>
      <c r="J11" s="143" t="s">
        <v>78</v>
      </c>
      <c r="K11" s="144" t="s">
        <v>88</v>
      </c>
      <c r="L11" s="145" t="s">
        <v>117</v>
      </c>
      <c r="M11" s="91" t="s">
        <v>118</v>
      </c>
      <c r="N11" s="91" t="s">
        <v>119</v>
      </c>
      <c r="O11" s="91" t="s">
        <v>120</v>
      </c>
      <c r="P11" s="91" t="s">
        <v>133</v>
      </c>
      <c r="Q11" s="91" t="s">
        <v>121</v>
      </c>
      <c r="R11" s="91"/>
      <c r="S11" s="92"/>
      <c r="T11" s="92" t="s">
        <v>122</v>
      </c>
      <c r="U11" s="92" t="s">
        <v>123</v>
      </c>
      <c r="V11" s="92" t="s">
        <v>124</v>
      </c>
      <c r="W11" s="92" t="s">
        <v>123</v>
      </c>
      <c r="X11" s="92" t="s">
        <v>125</v>
      </c>
      <c r="Y11" s="92" t="s">
        <v>123</v>
      </c>
      <c r="Z11" s="92" t="s">
        <v>126</v>
      </c>
      <c r="AA11" s="92" t="s">
        <v>123</v>
      </c>
    </row>
    <row r="12" spans="2:27" ht="295.5" customHeight="1" x14ac:dyDescent="0.55000000000000004">
      <c r="B12" s="257" t="s">
        <v>171</v>
      </c>
      <c r="C12" s="100" t="s">
        <v>169</v>
      </c>
      <c r="D12" s="259" t="s">
        <v>132</v>
      </c>
      <c r="E12" s="97" t="s">
        <v>140</v>
      </c>
      <c r="F12" s="51">
        <f t="shared" ref="F12:F17" si="0">ROUNDUP(K12,1)</f>
        <v>0.6</v>
      </c>
      <c r="G12" s="262">
        <f>SUM(F12:F16)</f>
        <v>1.7</v>
      </c>
      <c r="H12" s="115" t="s">
        <v>255</v>
      </c>
      <c r="I12" s="146">
        <f>M12*N12*O12/P12</f>
        <v>0.4375</v>
      </c>
      <c r="J12" s="146">
        <v>0.44</v>
      </c>
      <c r="K12" s="146">
        <f t="shared" ref="K12:K34" si="1">J12*Q12</f>
        <v>0.52800000000000002</v>
      </c>
      <c r="L12" s="114" t="s">
        <v>197</v>
      </c>
      <c r="M12" s="10">
        <v>35</v>
      </c>
      <c r="N12" s="10">
        <v>1</v>
      </c>
      <c r="O12" s="93">
        <v>2</v>
      </c>
      <c r="P12" s="10">
        <v>160</v>
      </c>
      <c r="Q12" s="10">
        <v>1.2</v>
      </c>
    </row>
    <row r="13" spans="2:27" ht="204" customHeight="1" x14ac:dyDescent="0.55000000000000004">
      <c r="B13" s="257"/>
      <c r="C13" s="102" t="s">
        <v>169</v>
      </c>
      <c r="D13" s="259"/>
      <c r="E13" s="97" t="s">
        <v>140</v>
      </c>
      <c r="F13" s="51">
        <f t="shared" si="0"/>
        <v>0.5</v>
      </c>
      <c r="G13" s="262"/>
      <c r="H13" s="115" t="s">
        <v>235</v>
      </c>
      <c r="I13" s="146"/>
      <c r="J13" s="146">
        <v>0.4</v>
      </c>
      <c r="K13" s="146">
        <f>J13*Q13</f>
        <v>0.48</v>
      </c>
      <c r="L13" s="114" t="s">
        <v>195</v>
      </c>
      <c r="Q13" s="10">
        <v>1.2</v>
      </c>
    </row>
    <row r="14" spans="2:27" ht="222" customHeight="1" x14ac:dyDescent="0.55000000000000004">
      <c r="B14" s="257"/>
      <c r="C14" s="105" t="s">
        <v>169</v>
      </c>
      <c r="D14" s="90" t="s">
        <v>134</v>
      </c>
      <c r="E14" s="97" t="s">
        <v>141</v>
      </c>
      <c r="F14" s="53">
        <f t="shared" si="0"/>
        <v>0.2</v>
      </c>
      <c r="G14" s="262"/>
      <c r="H14" s="114" t="s">
        <v>256</v>
      </c>
      <c r="I14" s="147"/>
      <c r="J14" s="147">
        <v>0.1</v>
      </c>
      <c r="K14" s="147">
        <f t="shared" ref="K14:K16" si="2">J14*Q14</f>
        <v>0.12</v>
      </c>
      <c r="L14" s="114" t="s">
        <v>198</v>
      </c>
      <c r="Q14" s="10">
        <v>1.2</v>
      </c>
    </row>
    <row r="15" spans="2:27" ht="185.5" customHeight="1" x14ac:dyDescent="0.55000000000000004">
      <c r="B15" s="257"/>
      <c r="C15" s="105" t="s">
        <v>169</v>
      </c>
      <c r="D15" s="89" t="s">
        <v>135</v>
      </c>
      <c r="E15" s="97" t="s">
        <v>129</v>
      </c>
      <c r="F15" s="53">
        <f t="shared" si="0"/>
        <v>0.2</v>
      </c>
      <c r="G15" s="262"/>
      <c r="H15" s="115" t="s">
        <v>136</v>
      </c>
      <c r="I15" s="147"/>
      <c r="J15" s="147">
        <v>0.1</v>
      </c>
      <c r="K15" s="147">
        <f t="shared" si="2"/>
        <v>0.12</v>
      </c>
      <c r="L15" s="114" t="s">
        <v>145</v>
      </c>
      <c r="Q15" s="10">
        <v>1.2</v>
      </c>
    </row>
    <row r="16" spans="2:27" ht="59.5" customHeight="1" x14ac:dyDescent="0.55000000000000004">
      <c r="B16" s="257"/>
      <c r="C16" s="103" t="s">
        <v>169</v>
      </c>
      <c r="D16" s="89" t="s">
        <v>130</v>
      </c>
      <c r="E16" s="97" t="s">
        <v>163</v>
      </c>
      <c r="F16" s="53">
        <f t="shared" si="0"/>
        <v>0.2</v>
      </c>
      <c r="G16" s="262"/>
      <c r="H16" s="115" t="s">
        <v>137</v>
      </c>
      <c r="I16" s="147"/>
      <c r="J16" s="147">
        <v>0.1</v>
      </c>
      <c r="K16" s="147">
        <f t="shared" si="2"/>
        <v>0.12</v>
      </c>
      <c r="L16" s="114" t="s">
        <v>127</v>
      </c>
      <c r="Q16" s="10">
        <v>1.2</v>
      </c>
    </row>
    <row r="17" spans="2:26" ht="126" x14ac:dyDescent="0.55000000000000004">
      <c r="B17" s="253" t="s">
        <v>110</v>
      </c>
      <c r="C17" s="101" t="s">
        <v>89</v>
      </c>
      <c r="D17" s="118" t="s">
        <v>90</v>
      </c>
      <c r="E17" s="119" t="s">
        <v>163</v>
      </c>
      <c r="F17" s="85">
        <f t="shared" si="0"/>
        <v>0</v>
      </c>
      <c r="G17" s="260">
        <f>SUM(F17:F19)</f>
        <v>1.4000000000000001</v>
      </c>
      <c r="H17" s="120" t="s">
        <v>248</v>
      </c>
      <c r="I17" s="139"/>
      <c r="J17" s="139"/>
      <c r="K17" s="139">
        <f t="shared" si="1"/>
        <v>0</v>
      </c>
      <c r="L17" s="132"/>
      <c r="Q17" s="10">
        <v>1.2</v>
      </c>
    </row>
    <row r="18" spans="2:26" ht="155.5" customHeight="1" x14ac:dyDescent="0.55000000000000004">
      <c r="B18" s="254"/>
      <c r="C18" s="102" t="s">
        <v>89</v>
      </c>
      <c r="D18" s="118" t="s">
        <v>175</v>
      </c>
      <c r="E18" s="119" t="s">
        <v>140</v>
      </c>
      <c r="F18" s="85">
        <f t="shared" ref="F18:F29" si="3">ROUNDUP(K18,1)</f>
        <v>0</v>
      </c>
      <c r="G18" s="260"/>
      <c r="H18" s="120" t="s">
        <v>249</v>
      </c>
      <c r="I18" s="139"/>
      <c r="J18" s="139"/>
      <c r="K18" s="139">
        <f>J18*Q18</f>
        <v>0</v>
      </c>
      <c r="L18" s="132"/>
      <c r="P18" s="10">
        <v>160</v>
      </c>
      <c r="Q18" s="10">
        <v>1.2</v>
      </c>
    </row>
    <row r="19" spans="2:26" ht="288" x14ac:dyDescent="0.55000000000000004">
      <c r="B19" s="254"/>
      <c r="C19" s="103" t="s">
        <v>89</v>
      </c>
      <c r="D19" s="89" t="s">
        <v>176</v>
      </c>
      <c r="E19" s="97" t="s">
        <v>163</v>
      </c>
      <c r="F19" s="53">
        <f t="shared" si="3"/>
        <v>1.4000000000000001</v>
      </c>
      <c r="G19" s="260"/>
      <c r="H19" s="115" t="s">
        <v>257</v>
      </c>
      <c r="I19" s="147">
        <f>M19*N19*O19/P19</f>
        <v>0.95</v>
      </c>
      <c r="J19" s="147">
        <v>1.1000000000000001</v>
      </c>
      <c r="K19" s="147">
        <f>J19*Q19</f>
        <v>1.32</v>
      </c>
      <c r="L19" s="114" t="s">
        <v>307</v>
      </c>
      <c r="M19" s="10">
        <v>38</v>
      </c>
      <c r="N19" s="10">
        <v>1</v>
      </c>
      <c r="O19" s="10">
        <v>4</v>
      </c>
      <c r="P19" s="10">
        <v>160</v>
      </c>
      <c r="Q19" s="10">
        <v>1.2</v>
      </c>
    </row>
    <row r="20" spans="2:26" ht="106.5" customHeight="1" x14ac:dyDescent="0.55000000000000004">
      <c r="B20" s="254"/>
      <c r="C20" s="101" t="s">
        <v>91</v>
      </c>
      <c r="D20" s="89" t="s">
        <v>92</v>
      </c>
      <c r="E20" s="97" t="s">
        <v>128</v>
      </c>
      <c r="F20" s="53">
        <f t="shared" si="3"/>
        <v>0.5</v>
      </c>
      <c r="G20" s="260">
        <f>SUM(F20:F23)</f>
        <v>1.5999999999999999</v>
      </c>
      <c r="H20" s="115" t="s">
        <v>251</v>
      </c>
      <c r="I20" s="147"/>
      <c r="J20" s="147">
        <v>0.375</v>
      </c>
      <c r="K20" s="147">
        <f t="shared" si="1"/>
        <v>0.44999999999999996</v>
      </c>
      <c r="L20" s="114" t="s">
        <v>200</v>
      </c>
      <c r="Q20" s="10">
        <v>1.2</v>
      </c>
    </row>
    <row r="21" spans="2:26" ht="165.5" customHeight="1" x14ac:dyDescent="0.55000000000000004">
      <c r="B21" s="254"/>
      <c r="C21" s="105" t="s">
        <v>91</v>
      </c>
      <c r="D21" s="89" t="s">
        <v>138</v>
      </c>
      <c r="E21" s="97" t="s">
        <v>140</v>
      </c>
      <c r="F21" s="53">
        <f t="shared" si="3"/>
        <v>0.9</v>
      </c>
      <c r="G21" s="260"/>
      <c r="H21" s="115" t="s">
        <v>252</v>
      </c>
      <c r="I21" s="147"/>
      <c r="J21" s="147">
        <v>0.7</v>
      </c>
      <c r="K21" s="147">
        <f t="shared" si="1"/>
        <v>0.84</v>
      </c>
      <c r="L21" s="114" t="s">
        <v>201</v>
      </c>
      <c r="Q21" s="10">
        <v>1.2</v>
      </c>
      <c r="T21" s="11"/>
    </row>
    <row r="22" spans="2:26" ht="72" x14ac:dyDescent="0.55000000000000004">
      <c r="B22" s="254"/>
      <c r="C22" s="105" t="s">
        <v>184</v>
      </c>
      <c r="D22" s="89" t="s">
        <v>141</v>
      </c>
      <c r="E22" s="97" t="s">
        <v>141</v>
      </c>
      <c r="F22" s="53">
        <f t="shared" si="3"/>
        <v>0.2</v>
      </c>
      <c r="G22" s="260"/>
      <c r="H22" s="115" t="s">
        <v>161</v>
      </c>
      <c r="I22" s="147"/>
      <c r="J22" s="147">
        <v>0.1</v>
      </c>
      <c r="K22" s="147">
        <f t="shared" si="1"/>
        <v>0.12</v>
      </c>
      <c r="L22" s="114" t="s">
        <v>162</v>
      </c>
      <c r="Q22" s="10">
        <v>1.2</v>
      </c>
      <c r="T22" s="11"/>
    </row>
    <row r="23" spans="2:26" x14ac:dyDescent="0.55000000000000004">
      <c r="B23" s="254"/>
      <c r="C23" s="103" t="s">
        <v>91</v>
      </c>
      <c r="D23" s="89" t="s">
        <v>142</v>
      </c>
      <c r="E23" s="97" t="s">
        <v>142</v>
      </c>
      <c r="F23" s="53">
        <v>0</v>
      </c>
      <c r="G23" s="260"/>
      <c r="H23" s="123" t="s">
        <v>143</v>
      </c>
      <c r="I23" s="148"/>
      <c r="J23" s="148"/>
      <c r="K23" s="148">
        <f t="shared" si="1"/>
        <v>0</v>
      </c>
      <c r="L23" s="114"/>
      <c r="Q23" s="10">
        <v>1.2</v>
      </c>
      <c r="T23" s="11"/>
    </row>
    <row r="24" spans="2:26" ht="206.5" customHeight="1" x14ac:dyDescent="0.55000000000000004">
      <c r="B24" s="254"/>
      <c r="C24" s="101" t="s">
        <v>183</v>
      </c>
      <c r="D24" s="37" t="s">
        <v>72</v>
      </c>
      <c r="E24" s="97" t="s">
        <v>140</v>
      </c>
      <c r="F24" s="53">
        <f t="shared" si="3"/>
        <v>4.5</v>
      </c>
      <c r="G24" s="58">
        <f>SUM(F24:F24)</f>
        <v>4.5</v>
      </c>
      <c r="H24" s="115" t="s">
        <v>302</v>
      </c>
      <c r="I24" s="175">
        <f>(S24*T24+U24*V24+W24*X24+Y24*Z24)/P24</f>
        <v>3.6812499999999999</v>
      </c>
      <c r="J24" s="147">
        <v>3.7</v>
      </c>
      <c r="K24" s="147">
        <f t="shared" si="1"/>
        <v>4.4400000000000004</v>
      </c>
      <c r="L24" s="115" t="s">
        <v>301</v>
      </c>
      <c r="M24" s="10">
        <v>117</v>
      </c>
      <c r="N24" s="10">
        <v>1</v>
      </c>
      <c r="O24" s="10">
        <v>4</v>
      </c>
      <c r="P24" s="10">
        <v>160</v>
      </c>
      <c r="Q24" s="10">
        <v>1.2</v>
      </c>
      <c r="R24"/>
      <c r="S24" s="10">
        <v>83</v>
      </c>
      <c r="T24" s="10">
        <v>6</v>
      </c>
      <c r="U24" s="10">
        <v>25</v>
      </c>
      <c r="V24" s="10">
        <v>3</v>
      </c>
      <c r="Y24" s="10">
        <v>4</v>
      </c>
      <c r="Z24" s="10">
        <v>4</v>
      </c>
    </row>
    <row r="25" spans="2:26" ht="72" x14ac:dyDescent="0.55000000000000004">
      <c r="B25" s="254"/>
      <c r="C25" s="174" t="s">
        <v>183</v>
      </c>
      <c r="D25" s="37" t="s">
        <v>72</v>
      </c>
      <c r="E25" s="97" t="s">
        <v>142</v>
      </c>
      <c r="F25" s="53">
        <f t="shared" si="3"/>
        <v>0.2</v>
      </c>
      <c r="G25" s="58">
        <f>SUM(F25:F25)</f>
        <v>0.2</v>
      </c>
      <c r="H25" s="115" t="s">
        <v>299</v>
      </c>
      <c r="I25" s="175">
        <f>(S25*T25+U25*V25+W25*X25+Y25*Z25)/P25</f>
        <v>9.375E-2</v>
      </c>
      <c r="J25" s="147">
        <v>0.09</v>
      </c>
      <c r="K25" s="147">
        <f t="shared" si="1"/>
        <v>0.108</v>
      </c>
      <c r="L25" s="114" t="s">
        <v>300</v>
      </c>
      <c r="P25" s="10">
        <v>160</v>
      </c>
      <c r="Q25" s="10">
        <v>1.2</v>
      </c>
      <c r="W25" s="10">
        <v>5</v>
      </c>
      <c r="X25" s="10">
        <v>3</v>
      </c>
    </row>
    <row r="26" spans="2:26" ht="36" x14ac:dyDescent="0.55000000000000004">
      <c r="B26" s="254"/>
      <c r="C26" s="106" t="s">
        <v>183</v>
      </c>
      <c r="D26" s="37" t="s">
        <v>72</v>
      </c>
      <c r="E26" s="97" t="s">
        <v>141</v>
      </c>
      <c r="F26" s="53">
        <f t="shared" si="3"/>
        <v>0.79999999999999993</v>
      </c>
      <c r="G26" s="58">
        <f>SUM(F26:F26)</f>
        <v>0.79999999999999993</v>
      </c>
      <c r="H26" s="115" t="s">
        <v>258</v>
      </c>
      <c r="I26" s="147"/>
      <c r="J26" s="147">
        <v>0.6</v>
      </c>
      <c r="K26" s="147">
        <f t="shared" si="1"/>
        <v>0.72</v>
      </c>
      <c r="L26" s="114" t="s">
        <v>202</v>
      </c>
      <c r="P26" s="10">
        <v>160</v>
      </c>
      <c r="Q26" s="10">
        <v>1.2</v>
      </c>
    </row>
    <row r="27" spans="2:26" ht="72" x14ac:dyDescent="0.55000000000000004">
      <c r="B27" s="253" t="s">
        <v>170</v>
      </c>
      <c r="C27" s="129" t="s">
        <v>73</v>
      </c>
      <c r="D27" s="37" t="s">
        <v>73</v>
      </c>
      <c r="E27" s="97" t="s">
        <v>142</v>
      </c>
      <c r="F27" s="53">
        <f t="shared" si="3"/>
        <v>0.30000000000000004</v>
      </c>
      <c r="G27" s="58">
        <f>SUM(F27:F27)</f>
        <v>0.30000000000000004</v>
      </c>
      <c r="H27" s="115" t="s">
        <v>259</v>
      </c>
      <c r="I27" s="147"/>
      <c r="J27" s="147">
        <v>0.2</v>
      </c>
      <c r="K27" s="147">
        <f t="shared" si="1"/>
        <v>0.24</v>
      </c>
      <c r="L27" s="114" t="s">
        <v>165</v>
      </c>
      <c r="P27" s="10">
        <v>160</v>
      </c>
      <c r="Q27" s="10">
        <v>1.2</v>
      </c>
    </row>
    <row r="28" spans="2:26" ht="72" x14ac:dyDescent="0.55000000000000004">
      <c r="B28" s="254"/>
      <c r="C28" s="106" t="s">
        <v>73</v>
      </c>
      <c r="D28" s="37" t="s">
        <v>101</v>
      </c>
      <c r="E28" s="97" t="s">
        <v>163</v>
      </c>
      <c r="F28" s="53">
        <f t="shared" si="3"/>
        <v>0.5</v>
      </c>
      <c r="G28" s="58">
        <f>SUM(F28:F28)</f>
        <v>0.5</v>
      </c>
      <c r="H28" s="115" t="s">
        <v>214</v>
      </c>
      <c r="I28" s="147"/>
      <c r="J28" s="147">
        <v>0.5</v>
      </c>
      <c r="K28" s="147">
        <f t="shared" si="1"/>
        <v>0.5</v>
      </c>
      <c r="L28" s="114" t="s">
        <v>219</v>
      </c>
      <c r="P28" s="10">
        <v>160</v>
      </c>
      <c r="Q28" s="10">
        <v>1</v>
      </c>
    </row>
    <row r="29" spans="2:26" ht="36" x14ac:dyDescent="0.55000000000000004">
      <c r="B29" s="254"/>
      <c r="C29" s="57" t="s">
        <v>74</v>
      </c>
      <c r="D29" s="37" t="s">
        <v>74</v>
      </c>
      <c r="E29" s="97" t="s">
        <v>163</v>
      </c>
      <c r="F29" s="53">
        <f t="shared" si="3"/>
        <v>0.5</v>
      </c>
      <c r="G29" s="58">
        <f t="shared" ref="G29" si="4">SUM(F29:F29)</f>
        <v>0.5</v>
      </c>
      <c r="H29" s="114" t="s">
        <v>93</v>
      </c>
      <c r="I29" s="147"/>
      <c r="J29" s="147">
        <v>0.5</v>
      </c>
      <c r="K29" s="147">
        <f>J29*Q29</f>
        <v>0.5</v>
      </c>
      <c r="L29" s="114" t="s">
        <v>220</v>
      </c>
      <c r="Q29" s="10">
        <v>1</v>
      </c>
    </row>
    <row r="30" spans="2:26" ht="126" x14ac:dyDescent="0.55000000000000004">
      <c r="B30" s="254"/>
      <c r="C30" s="57" t="s">
        <v>94</v>
      </c>
      <c r="D30" s="37" t="s">
        <v>95</v>
      </c>
      <c r="E30" s="97" t="s">
        <v>163</v>
      </c>
      <c r="F30" s="53">
        <f>ROUNDUP(K30,1)</f>
        <v>0.3</v>
      </c>
      <c r="G30" s="260">
        <f>SUM(F30:F31)</f>
        <v>0.60000000000000009</v>
      </c>
      <c r="H30" s="115" t="s">
        <v>156</v>
      </c>
      <c r="I30" s="147"/>
      <c r="J30" s="147">
        <v>0.3</v>
      </c>
      <c r="K30" s="147">
        <f t="shared" si="1"/>
        <v>0.3</v>
      </c>
      <c r="L30" s="114" t="s">
        <v>245</v>
      </c>
      <c r="Q30" s="10">
        <v>1</v>
      </c>
    </row>
    <row r="31" spans="2:26" ht="39.75" customHeight="1" x14ac:dyDescent="0.55000000000000004">
      <c r="B31" s="255"/>
      <c r="C31" s="107" t="s">
        <v>100</v>
      </c>
      <c r="D31" s="37" t="s">
        <v>96</v>
      </c>
      <c r="E31" s="97" t="s">
        <v>163</v>
      </c>
      <c r="F31" s="53">
        <f>ROUNDUP(K31,1)</f>
        <v>0.30000000000000004</v>
      </c>
      <c r="G31" s="260"/>
      <c r="H31" s="124" t="s">
        <v>102</v>
      </c>
      <c r="I31" s="147"/>
      <c r="J31" s="147">
        <v>0.25</v>
      </c>
      <c r="K31" s="147">
        <f t="shared" si="1"/>
        <v>0.25</v>
      </c>
      <c r="L31" s="114" t="s">
        <v>246</v>
      </c>
      <c r="Q31" s="10">
        <v>1</v>
      </c>
    </row>
    <row r="32" spans="2:26" ht="39.75" customHeight="1" x14ac:dyDescent="0.55000000000000004">
      <c r="B32" s="256" t="s">
        <v>63</v>
      </c>
      <c r="C32" s="57"/>
      <c r="D32" s="86" t="s">
        <v>172</v>
      </c>
      <c r="E32" s="97"/>
      <c r="F32" s="53">
        <f>ROUNDUP(SUM(G12:G31)*0.15,1)</f>
        <v>1.9000000000000001</v>
      </c>
      <c r="G32" s="260">
        <f>SUM(F32:F34)</f>
        <v>2.8000000000000003</v>
      </c>
      <c r="H32" s="125" t="s">
        <v>98</v>
      </c>
      <c r="I32" s="148"/>
      <c r="J32" s="148"/>
      <c r="K32" s="148"/>
      <c r="L32" s="114"/>
    </row>
    <row r="33" spans="2:17" ht="36" x14ac:dyDescent="0.55000000000000004">
      <c r="B33" s="256"/>
      <c r="C33" s="107" t="s">
        <v>185</v>
      </c>
      <c r="D33" s="37" t="s">
        <v>173</v>
      </c>
      <c r="E33" s="97" t="s">
        <v>180</v>
      </c>
      <c r="F33" s="53">
        <f>ROUNDUP(K33,1)</f>
        <v>0.4</v>
      </c>
      <c r="G33" s="260"/>
      <c r="H33" s="125" t="s">
        <v>99</v>
      </c>
      <c r="I33" s="147">
        <f>M33*N33*O33/P33</f>
        <v>0.375</v>
      </c>
      <c r="J33" s="147">
        <f>ROUNDUP(I33,1)</f>
        <v>0.4</v>
      </c>
      <c r="K33" s="147">
        <f t="shared" si="1"/>
        <v>0.4</v>
      </c>
      <c r="L33" s="114" t="s">
        <v>205</v>
      </c>
      <c r="M33" s="10">
        <v>3</v>
      </c>
      <c r="N33" s="10">
        <v>4</v>
      </c>
      <c r="O33" s="10">
        <v>5</v>
      </c>
      <c r="P33" s="10">
        <v>160</v>
      </c>
      <c r="Q33" s="10">
        <v>1</v>
      </c>
    </row>
    <row r="34" spans="2:17" ht="36" x14ac:dyDescent="0.55000000000000004">
      <c r="B34" s="256"/>
      <c r="C34" s="108" t="s">
        <v>185</v>
      </c>
      <c r="D34" s="37" t="s">
        <v>174</v>
      </c>
      <c r="E34" s="97" t="s">
        <v>180</v>
      </c>
      <c r="F34" s="53">
        <f>ROUNDUP(K34,1)</f>
        <v>0.5</v>
      </c>
      <c r="G34" s="260"/>
      <c r="H34" s="125" t="s">
        <v>103</v>
      </c>
      <c r="I34" s="147">
        <f>M34*N34*O34/P34</f>
        <v>0.5</v>
      </c>
      <c r="J34" s="147">
        <v>0.5</v>
      </c>
      <c r="K34" s="147">
        <f t="shared" si="1"/>
        <v>0.5</v>
      </c>
      <c r="L34" s="157" t="s">
        <v>206</v>
      </c>
      <c r="M34" s="10">
        <v>4</v>
      </c>
      <c r="N34" s="10">
        <v>5</v>
      </c>
      <c r="O34" s="10">
        <v>4</v>
      </c>
      <c r="P34" s="10">
        <v>160</v>
      </c>
      <c r="Q34" s="10">
        <v>1</v>
      </c>
    </row>
    <row r="35" spans="2:17" x14ac:dyDescent="0.55000000000000004">
      <c r="C35" s="258" t="s">
        <v>59</v>
      </c>
      <c r="D35" s="258"/>
      <c r="E35" s="258"/>
      <c r="F35" s="258"/>
      <c r="G35" s="58">
        <f>SUM(G12:G34)</f>
        <v>14.9</v>
      </c>
      <c r="H35" s="126"/>
      <c r="I35" s="146"/>
      <c r="J35" s="146"/>
      <c r="K35" s="146"/>
      <c r="L35" s="150" t="s">
        <v>215</v>
      </c>
    </row>
    <row r="38" spans="2:17" x14ac:dyDescent="0.55000000000000004">
      <c r="D38" s="98" t="s">
        <v>179</v>
      </c>
      <c r="E38" s="99" t="s">
        <v>181</v>
      </c>
      <c r="F38" s="99" t="s">
        <v>230</v>
      </c>
      <c r="G38" s="99" t="s">
        <v>81</v>
      </c>
      <c r="H38" s="121" t="s">
        <v>186</v>
      </c>
    </row>
    <row r="39" spans="2:17" x14ac:dyDescent="0.55000000000000004">
      <c r="D39" s="10" t="s">
        <v>163</v>
      </c>
      <c r="E39" s="52">
        <f>SUMIF($E$12:E34, D39, $F$12:F34)</f>
        <v>3.2</v>
      </c>
      <c r="F39" s="52">
        <f>ROUNDUP(E39*0.15,1)</f>
        <v>0.5</v>
      </c>
      <c r="G39" s="50">
        <f>SUM(E39:F39)</f>
        <v>3.7</v>
      </c>
    </row>
    <row r="40" spans="2:17" x14ac:dyDescent="0.55000000000000004">
      <c r="D40" s="10" t="s">
        <v>128</v>
      </c>
      <c r="E40" s="52">
        <f>SUMIF($E$12:E35, D40, $F$12:F35)</f>
        <v>7</v>
      </c>
      <c r="F40" s="52">
        <f>ROUNDUP(E40*0.15,1)</f>
        <v>1.1000000000000001</v>
      </c>
      <c r="G40" s="50">
        <f>SUM(E40:F40)</f>
        <v>8.1</v>
      </c>
    </row>
    <row r="41" spans="2:17" x14ac:dyDescent="0.55000000000000004">
      <c r="D41" s="10" t="s">
        <v>177</v>
      </c>
      <c r="E41" s="52">
        <f>SUMIF($E$12:E36, D41, $F$12:F36)</f>
        <v>1.2</v>
      </c>
      <c r="F41" s="52">
        <f>ROUNDUP(E41*0.15,1)</f>
        <v>0.2</v>
      </c>
      <c r="G41" s="50">
        <f>SUM(E41:F41)</f>
        <v>1.4</v>
      </c>
    </row>
    <row r="42" spans="2:17" x14ac:dyDescent="0.55000000000000004">
      <c r="D42" s="10" t="s">
        <v>129</v>
      </c>
      <c r="E42" s="52">
        <f>SUMIF($E$12:E37, D42, $F$12:F37)</f>
        <v>0.70000000000000007</v>
      </c>
      <c r="F42" s="52">
        <f>ROUNDUP(E42*0.15,1)</f>
        <v>0.2</v>
      </c>
      <c r="G42" s="50">
        <f>SUM(E42:F42)</f>
        <v>0.90000000000000013</v>
      </c>
    </row>
    <row r="43" spans="2:17" x14ac:dyDescent="0.55000000000000004">
      <c r="D43" s="10" t="s">
        <v>180</v>
      </c>
      <c r="F43" s="52">
        <f ca="1">SUMIF($E$12:F38, D43, $F$12:F38)+H43</f>
        <v>0.8</v>
      </c>
      <c r="G43" s="50">
        <f ca="1">SUM(E43:F43)</f>
        <v>0.8</v>
      </c>
      <c r="H43" s="127">
        <v>-0.1</v>
      </c>
    </row>
    <row r="45" spans="2:17" x14ac:dyDescent="0.55000000000000004">
      <c r="F45" s="109" t="s">
        <v>178</v>
      </c>
      <c r="G45" s="110">
        <f ca="1">SUM(G39:G43)</f>
        <v>14.900000000000002</v>
      </c>
    </row>
    <row r="48" spans="2:17" x14ac:dyDescent="0.55000000000000004">
      <c r="D48" s="10" t="s">
        <v>182</v>
      </c>
      <c r="E48" s="99" t="s">
        <v>181</v>
      </c>
      <c r="F48" s="99" t="s">
        <v>230</v>
      </c>
      <c r="G48" s="99" t="s">
        <v>81</v>
      </c>
      <c r="H48" s="121" t="s">
        <v>186</v>
      </c>
    </row>
    <row r="49" spans="4:8" x14ac:dyDescent="0.55000000000000004">
      <c r="D49" s="10" t="s">
        <v>168</v>
      </c>
      <c r="E49" s="52">
        <f>SUMIF($C$12:C44, D49, $F$12:F44)</f>
        <v>1.7</v>
      </c>
      <c r="F49" s="52">
        <f>ROUNDUP(E49*0.15,1)</f>
        <v>0.30000000000000004</v>
      </c>
      <c r="G49" s="50">
        <f>SUM(E49:F49)</f>
        <v>2</v>
      </c>
    </row>
    <row r="50" spans="4:8" x14ac:dyDescent="0.55000000000000004">
      <c r="D50" s="10" t="s">
        <v>71</v>
      </c>
      <c r="E50" s="52">
        <f>SUMIF($C$12:C35, D50, $F$12:F35)</f>
        <v>1.4000000000000001</v>
      </c>
      <c r="F50" s="52">
        <f>ROUNDUP(SUM(E50:E52)*0.15,1)</f>
        <v>1.3</v>
      </c>
      <c r="G50" s="50">
        <f t="shared" ref="G50:G55" si="5">SUM(E50:F50)</f>
        <v>2.7</v>
      </c>
    </row>
    <row r="51" spans="4:8" x14ac:dyDescent="0.55000000000000004">
      <c r="D51" s="10" t="s">
        <v>91</v>
      </c>
      <c r="E51" s="52">
        <f>SUMIF($C$12:C35, D51, $F$12:F35)</f>
        <v>1.5999999999999999</v>
      </c>
      <c r="G51" s="50">
        <f t="shared" si="5"/>
        <v>1.5999999999999999</v>
      </c>
    </row>
    <row r="52" spans="4:8" x14ac:dyDescent="0.55000000000000004">
      <c r="D52" s="10" t="s">
        <v>72</v>
      </c>
      <c r="E52" s="52">
        <f>SUMIF($C$12:C35, D52, $F$12:F35)</f>
        <v>5.5</v>
      </c>
      <c r="G52" s="50">
        <f t="shared" si="5"/>
        <v>5.5</v>
      </c>
    </row>
    <row r="53" spans="4:8" x14ac:dyDescent="0.55000000000000004">
      <c r="D53" s="10" t="s">
        <v>73</v>
      </c>
      <c r="E53" s="52">
        <f>SUMIF($C$12:C36, D53, $F$12:F36)</f>
        <v>0.8</v>
      </c>
      <c r="F53" s="52">
        <f>ROUNDUP(SUM(E53:E55)*0.15,1)</f>
        <v>0.30000000000000004</v>
      </c>
      <c r="G53" s="50">
        <f t="shared" si="5"/>
        <v>1.1000000000000001</v>
      </c>
    </row>
    <row r="54" spans="4:8" x14ac:dyDescent="0.55000000000000004">
      <c r="D54" s="10" t="s">
        <v>74</v>
      </c>
      <c r="E54" s="52">
        <f>SUMIF($C$12:C37, D54, $F$12:F37)</f>
        <v>0.5</v>
      </c>
      <c r="G54" s="50">
        <f t="shared" si="5"/>
        <v>0.5</v>
      </c>
    </row>
    <row r="55" spans="4:8" x14ac:dyDescent="0.55000000000000004">
      <c r="D55" s="10" t="s">
        <v>75</v>
      </c>
      <c r="E55" s="52">
        <f>SUMIF($C$12:C35, D55, $F$12:F35)</f>
        <v>0.60000000000000009</v>
      </c>
      <c r="G55" s="50">
        <f t="shared" si="5"/>
        <v>0.60000000000000009</v>
      </c>
    </row>
    <row r="56" spans="4:8" x14ac:dyDescent="0.55000000000000004">
      <c r="D56" s="10" t="s">
        <v>185</v>
      </c>
      <c r="F56" s="52">
        <f ca="1">SUMIF($E$12:F51, D56, $F$12:F51)+H56</f>
        <v>0.9</v>
      </c>
      <c r="G56" s="50">
        <f ca="1">SUM(E56:F56)</f>
        <v>0.9</v>
      </c>
      <c r="H56" s="127"/>
    </row>
    <row r="58" spans="4:8" x14ac:dyDescent="0.55000000000000004">
      <c r="F58" s="109" t="s">
        <v>178</v>
      </c>
      <c r="G58" s="110">
        <f ca="1">SUM(G49:G56)</f>
        <v>14.9</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1360-4821-4890-B00E-D2BE8BF28000}">
  <sheetPr>
    <tabColor rgb="FF2863C9"/>
  </sheetPr>
  <dimension ref="B1:AB58"/>
  <sheetViews>
    <sheetView topLeftCell="A10" zoomScale="130" zoomScaleNormal="130" workbookViewId="0">
      <selection activeCell="A10" sqref="A10"/>
    </sheetView>
  </sheetViews>
  <sheetFormatPr defaultColWidth="8.58203125" defaultRowHeight="18" outlineLevelRow="1" outlineLevelCol="2" x14ac:dyDescent="0.55000000000000004"/>
  <cols>
    <col min="1" max="1" width="2.58203125" style="10" customWidth="1"/>
    <col min="2" max="2" width="13.6640625" style="10" customWidth="1"/>
    <col min="3" max="3" width="17.58203125" style="10" customWidth="1"/>
    <col min="4" max="4" width="35.83203125" style="10" bestFit="1" customWidth="1"/>
    <col min="5" max="5" width="17.25" style="52" bestFit="1" customWidth="1"/>
    <col min="6" max="6" width="17.25" style="52" hidden="1" customWidth="1"/>
    <col min="7" max="7" width="12.6640625" style="50" customWidth="1"/>
    <col min="8" max="8" width="72" style="121" customWidth="1"/>
    <col min="9" max="10" width="8.58203125" style="140" hidden="1" customWidth="1" outlineLevel="1"/>
    <col min="11" max="11" width="21.1640625" style="140" hidden="1" customWidth="1" outlineLevel="1"/>
    <col min="12" max="12" width="56.25" style="141" hidden="1" customWidth="1" outlineLevel="1"/>
    <col min="13" max="18" width="8.58203125" style="10" hidden="1" customWidth="1" outlineLevel="1"/>
    <col min="19" max="19" width="8.58203125" style="10" hidden="1" customWidth="1" outlineLevel="2" collapsed="1"/>
    <col min="20" max="27" width="8.58203125" style="10" hidden="1" customWidth="1" outlineLevel="2"/>
    <col min="28" max="28" width="0" style="10" hidden="1" customWidth="1" collapsed="1"/>
    <col min="29" max="30" width="0" style="10" hidden="1" customWidth="1"/>
    <col min="31" max="16384" width="8.58203125" style="10"/>
  </cols>
  <sheetData>
    <row r="1" spans="2:27" hidden="1" outlineLevel="1" x14ac:dyDescent="0.55000000000000004"/>
    <row r="2" spans="2:27" hidden="1" outlineLevel="1" x14ac:dyDescent="0.55000000000000004">
      <c r="B2" s="10" t="s">
        <v>146</v>
      </c>
    </row>
    <row r="3" spans="2:27" hidden="1" outlineLevel="1" x14ac:dyDescent="0.55000000000000004">
      <c r="B3" s="10">
        <v>1</v>
      </c>
      <c r="C3" s="10" t="s">
        <v>225</v>
      </c>
    </row>
    <row r="4" spans="2:27" hidden="1" outlineLevel="1" x14ac:dyDescent="0.55000000000000004">
      <c r="B4" s="10">
        <v>2</v>
      </c>
      <c r="C4" s="10" t="s">
        <v>226</v>
      </c>
    </row>
    <row r="5" spans="2:27" hidden="1" outlineLevel="1" x14ac:dyDescent="0.55000000000000004">
      <c r="B5" s="10">
        <v>3</v>
      </c>
      <c r="C5" s="10" t="s">
        <v>227</v>
      </c>
    </row>
    <row r="6" spans="2:27" hidden="1" outlineLevel="1" x14ac:dyDescent="0.55000000000000004">
      <c r="B6" s="10">
        <v>4</v>
      </c>
      <c r="C6" s="10" t="s">
        <v>266</v>
      </c>
    </row>
    <row r="7" spans="2:27" hidden="1" outlineLevel="1" x14ac:dyDescent="0.55000000000000004">
      <c r="B7" s="10">
        <v>5</v>
      </c>
      <c r="C7" s="10" t="s">
        <v>267</v>
      </c>
    </row>
    <row r="8" spans="2:27" hidden="1" outlineLevel="1" x14ac:dyDescent="0.55000000000000004"/>
    <row r="9" spans="2:27" ht="13.5" hidden="1" customHeight="1" outlineLevel="1" x14ac:dyDescent="0.55000000000000004"/>
    <row r="10" spans="2:27" ht="75.5" customHeight="1" collapsed="1" x14ac:dyDescent="0.55000000000000004">
      <c r="B10" s="10" t="s">
        <v>82</v>
      </c>
      <c r="C10" s="10" t="s">
        <v>82</v>
      </c>
      <c r="D10" s="11" t="s">
        <v>131</v>
      </c>
      <c r="E10" s="94"/>
      <c r="F10" s="94" t="s">
        <v>157</v>
      </c>
      <c r="G10" s="95"/>
      <c r="L10" s="142" t="s">
        <v>113</v>
      </c>
      <c r="M10" s="261" t="s">
        <v>114</v>
      </c>
      <c r="N10" s="261"/>
      <c r="O10" s="261"/>
      <c r="P10" s="261"/>
      <c r="Q10" s="88" t="s">
        <v>115</v>
      </c>
      <c r="R10" s="88"/>
      <c r="S10" s="88"/>
      <c r="T10" s="261" t="s">
        <v>116</v>
      </c>
      <c r="U10" s="261"/>
      <c r="V10" s="261"/>
      <c r="W10" s="261"/>
      <c r="X10" s="261"/>
      <c r="Y10" s="261"/>
      <c r="Z10" s="261"/>
      <c r="AA10" s="261"/>
    </row>
    <row r="11" spans="2:27" ht="38.25" customHeight="1" x14ac:dyDescent="0.55000000000000004">
      <c r="B11" s="96" t="s">
        <v>167</v>
      </c>
      <c r="C11" s="104" t="s">
        <v>83</v>
      </c>
      <c r="D11" s="96" t="s">
        <v>84</v>
      </c>
      <c r="E11" s="54" t="s">
        <v>166</v>
      </c>
      <c r="F11" s="54" t="s">
        <v>85</v>
      </c>
      <c r="G11" s="55" t="s">
        <v>86</v>
      </c>
      <c r="H11" s="122" t="s">
        <v>64</v>
      </c>
      <c r="I11" s="143" t="s">
        <v>87</v>
      </c>
      <c r="J11" s="143" t="s">
        <v>78</v>
      </c>
      <c r="K11" s="144" t="s">
        <v>88</v>
      </c>
      <c r="L11" s="145" t="s">
        <v>117</v>
      </c>
      <c r="M11" s="91" t="s">
        <v>118</v>
      </c>
      <c r="N11" s="91" t="s">
        <v>119</v>
      </c>
      <c r="O11" s="91" t="s">
        <v>120</v>
      </c>
      <c r="P11" s="91" t="s">
        <v>133</v>
      </c>
      <c r="Q11" s="91" t="s">
        <v>121</v>
      </c>
      <c r="R11" s="91"/>
      <c r="S11" s="92"/>
      <c r="T11" s="92" t="s">
        <v>122</v>
      </c>
      <c r="U11" s="92" t="s">
        <v>123</v>
      </c>
      <c r="V11" s="92" t="s">
        <v>124</v>
      </c>
      <c r="W11" s="92" t="s">
        <v>123</v>
      </c>
      <c r="X11" s="92" t="s">
        <v>125</v>
      </c>
      <c r="Y11" s="92" t="s">
        <v>123</v>
      </c>
      <c r="Z11" s="92" t="s">
        <v>126</v>
      </c>
      <c r="AA11" s="92" t="s">
        <v>123</v>
      </c>
    </row>
    <row r="12" spans="2:27" ht="295.5" customHeight="1" x14ac:dyDescent="0.55000000000000004">
      <c r="B12" s="257" t="s">
        <v>171</v>
      </c>
      <c r="C12" s="100" t="s">
        <v>169</v>
      </c>
      <c r="D12" s="259" t="s">
        <v>132</v>
      </c>
      <c r="E12" s="97" t="s">
        <v>140</v>
      </c>
      <c r="F12" s="51">
        <f t="shared" ref="F12:F17" si="0">ROUNDUP(K12,1)</f>
        <v>0.2</v>
      </c>
      <c r="G12" s="262">
        <f>SUM(F12:F16)</f>
        <v>1.2999999999999998</v>
      </c>
      <c r="H12" s="115" t="s">
        <v>247</v>
      </c>
      <c r="I12" s="146">
        <f>M12*N12*O12/P12</f>
        <v>0.1</v>
      </c>
      <c r="J12" s="146">
        <v>0.1</v>
      </c>
      <c r="K12" s="146">
        <f t="shared" ref="K12:K34" si="1">J12*Q12</f>
        <v>0.12</v>
      </c>
      <c r="L12" s="114" t="s">
        <v>197</v>
      </c>
      <c r="M12" s="10">
        <v>8</v>
      </c>
      <c r="N12" s="10">
        <v>1</v>
      </c>
      <c r="O12" s="93">
        <v>2</v>
      </c>
      <c r="P12" s="10">
        <v>160</v>
      </c>
      <c r="Q12" s="10">
        <v>1.2</v>
      </c>
    </row>
    <row r="13" spans="2:27" ht="204" customHeight="1" x14ac:dyDescent="0.55000000000000004">
      <c r="B13" s="257"/>
      <c r="C13" s="102" t="s">
        <v>169</v>
      </c>
      <c r="D13" s="259"/>
      <c r="E13" s="97" t="s">
        <v>140</v>
      </c>
      <c r="F13" s="51">
        <f t="shared" si="0"/>
        <v>0.5</v>
      </c>
      <c r="G13" s="262"/>
      <c r="H13" s="115" t="s">
        <v>235</v>
      </c>
      <c r="I13" s="146"/>
      <c r="J13" s="146">
        <v>0.4</v>
      </c>
      <c r="K13" s="146">
        <f>J13*Q13</f>
        <v>0.48</v>
      </c>
      <c r="L13" s="114" t="s">
        <v>195</v>
      </c>
      <c r="Q13" s="10">
        <v>1.2</v>
      </c>
    </row>
    <row r="14" spans="2:27" ht="222" customHeight="1" x14ac:dyDescent="0.55000000000000004">
      <c r="B14" s="257"/>
      <c r="C14" s="105" t="s">
        <v>169</v>
      </c>
      <c r="D14" s="90" t="s">
        <v>134</v>
      </c>
      <c r="E14" s="97" t="s">
        <v>141</v>
      </c>
      <c r="F14" s="53">
        <f t="shared" si="0"/>
        <v>0.2</v>
      </c>
      <c r="G14" s="262"/>
      <c r="H14" s="114" t="s">
        <v>196</v>
      </c>
      <c r="I14" s="147"/>
      <c r="J14" s="147">
        <v>0.1</v>
      </c>
      <c r="K14" s="147">
        <f t="shared" ref="K14:K16" si="2">J14*Q14</f>
        <v>0.12</v>
      </c>
      <c r="L14" s="114" t="s">
        <v>198</v>
      </c>
      <c r="Q14" s="10">
        <v>1.2</v>
      </c>
    </row>
    <row r="15" spans="2:27" ht="185.5" customHeight="1" x14ac:dyDescent="0.55000000000000004">
      <c r="B15" s="257"/>
      <c r="C15" s="105" t="s">
        <v>169</v>
      </c>
      <c r="D15" s="89" t="s">
        <v>135</v>
      </c>
      <c r="E15" s="97" t="s">
        <v>129</v>
      </c>
      <c r="F15" s="53">
        <f t="shared" si="0"/>
        <v>0.2</v>
      </c>
      <c r="G15" s="262"/>
      <c r="H15" s="115" t="s">
        <v>136</v>
      </c>
      <c r="I15" s="147"/>
      <c r="J15" s="147">
        <v>0.1</v>
      </c>
      <c r="K15" s="147">
        <f t="shared" si="2"/>
        <v>0.12</v>
      </c>
      <c r="L15" s="114" t="s">
        <v>145</v>
      </c>
      <c r="Q15" s="10">
        <v>1.2</v>
      </c>
    </row>
    <row r="16" spans="2:27" ht="59.5" customHeight="1" x14ac:dyDescent="0.55000000000000004">
      <c r="B16" s="257"/>
      <c r="C16" s="103" t="s">
        <v>169</v>
      </c>
      <c r="D16" s="89" t="s">
        <v>130</v>
      </c>
      <c r="E16" s="97" t="s">
        <v>163</v>
      </c>
      <c r="F16" s="53">
        <f t="shared" si="0"/>
        <v>0.2</v>
      </c>
      <c r="G16" s="262"/>
      <c r="H16" s="115" t="s">
        <v>137</v>
      </c>
      <c r="I16" s="147"/>
      <c r="J16" s="147">
        <v>0.1</v>
      </c>
      <c r="K16" s="147">
        <f t="shared" si="2"/>
        <v>0.12</v>
      </c>
      <c r="L16" s="114" t="s">
        <v>127</v>
      </c>
      <c r="Q16" s="10">
        <v>1.2</v>
      </c>
    </row>
    <row r="17" spans="2:27" ht="126" x14ac:dyDescent="0.55000000000000004">
      <c r="B17" s="253" t="s">
        <v>110</v>
      </c>
      <c r="C17" s="101" t="s">
        <v>89</v>
      </c>
      <c r="D17" s="118" t="s">
        <v>90</v>
      </c>
      <c r="E17" s="119" t="s">
        <v>163</v>
      </c>
      <c r="F17" s="85">
        <f t="shared" si="0"/>
        <v>0</v>
      </c>
      <c r="G17" s="260">
        <f>SUM(F17:F19)</f>
        <v>0.4</v>
      </c>
      <c r="H17" s="120" t="s">
        <v>248</v>
      </c>
      <c r="I17" s="139"/>
      <c r="J17" s="139"/>
      <c r="K17" s="139">
        <f t="shared" si="1"/>
        <v>0</v>
      </c>
      <c r="L17" s="132"/>
      <c r="Q17" s="10">
        <v>1.2</v>
      </c>
    </row>
    <row r="18" spans="2:27" ht="155.5" customHeight="1" x14ac:dyDescent="0.55000000000000004">
      <c r="B18" s="254"/>
      <c r="C18" s="102" t="s">
        <v>89</v>
      </c>
      <c r="D18" s="118" t="s">
        <v>175</v>
      </c>
      <c r="E18" s="119" t="s">
        <v>140</v>
      </c>
      <c r="F18" s="85">
        <f t="shared" ref="F18:F29" si="3">ROUNDUP(K18,1)</f>
        <v>0</v>
      </c>
      <c r="G18" s="260"/>
      <c r="H18" s="120" t="s">
        <v>249</v>
      </c>
      <c r="I18" s="139"/>
      <c r="J18" s="139"/>
      <c r="K18" s="139">
        <f>J18*Q18</f>
        <v>0</v>
      </c>
      <c r="L18" s="132"/>
      <c r="P18" s="10">
        <v>160</v>
      </c>
      <c r="Q18" s="10">
        <v>1.2</v>
      </c>
    </row>
    <row r="19" spans="2:27" ht="288" x14ac:dyDescent="0.55000000000000004">
      <c r="B19" s="254"/>
      <c r="C19" s="103" t="s">
        <v>89</v>
      </c>
      <c r="D19" s="89" t="s">
        <v>176</v>
      </c>
      <c r="E19" s="97" t="s">
        <v>163</v>
      </c>
      <c r="F19" s="53">
        <f t="shared" si="3"/>
        <v>0.4</v>
      </c>
      <c r="G19" s="260"/>
      <c r="H19" s="115" t="s">
        <v>250</v>
      </c>
      <c r="I19" s="147">
        <f>M19*N19*O19/P19</f>
        <v>0.27500000000000002</v>
      </c>
      <c r="J19" s="147">
        <v>0.28000000000000003</v>
      </c>
      <c r="K19" s="147">
        <f>J19*Q19</f>
        <v>0.33600000000000002</v>
      </c>
      <c r="L19" s="114" t="s">
        <v>308</v>
      </c>
      <c r="M19" s="10">
        <v>11</v>
      </c>
      <c r="N19" s="10">
        <v>1</v>
      </c>
      <c r="O19" s="10">
        <v>4</v>
      </c>
      <c r="P19" s="10">
        <v>160</v>
      </c>
      <c r="Q19" s="10">
        <v>1.2</v>
      </c>
    </row>
    <row r="20" spans="2:27" ht="106.5" customHeight="1" x14ac:dyDescent="0.55000000000000004">
      <c r="B20" s="254"/>
      <c r="C20" s="101" t="s">
        <v>91</v>
      </c>
      <c r="D20" s="89" t="s">
        <v>92</v>
      </c>
      <c r="E20" s="97" t="s">
        <v>140</v>
      </c>
      <c r="F20" s="53">
        <f t="shared" si="3"/>
        <v>0.5</v>
      </c>
      <c r="G20" s="260">
        <f>SUM(F20:F23)</f>
        <v>1.5999999999999999</v>
      </c>
      <c r="H20" s="115" t="s">
        <v>251</v>
      </c>
      <c r="I20" s="147"/>
      <c r="J20" s="147">
        <v>0.375</v>
      </c>
      <c r="K20" s="147">
        <f t="shared" si="1"/>
        <v>0.44999999999999996</v>
      </c>
      <c r="L20" s="114" t="s">
        <v>200</v>
      </c>
      <c r="Q20" s="10">
        <v>1.2</v>
      </c>
    </row>
    <row r="21" spans="2:27" ht="165.5" customHeight="1" x14ac:dyDescent="0.55000000000000004">
      <c r="B21" s="254"/>
      <c r="C21" s="105" t="s">
        <v>91</v>
      </c>
      <c r="D21" s="89" t="s">
        <v>138</v>
      </c>
      <c r="E21" s="97" t="s">
        <v>140</v>
      </c>
      <c r="F21" s="53">
        <f t="shared" si="3"/>
        <v>0.9</v>
      </c>
      <c r="G21" s="260"/>
      <c r="H21" s="115" t="s">
        <v>252</v>
      </c>
      <c r="I21" s="147"/>
      <c r="J21" s="147">
        <v>0.7</v>
      </c>
      <c r="K21" s="147">
        <f t="shared" si="1"/>
        <v>0.84</v>
      </c>
      <c r="L21" s="114" t="s">
        <v>201</v>
      </c>
      <c r="Q21" s="10">
        <v>1.2</v>
      </c>
      <c r="T21" s="11"/>
    </row>
    <row r="22" spans="2:27" ht="72" x14ac:dyDescent="0.55000000000000004">
      <c r="B22" s="254"/>
      <c r="C22" s="105" t="s">
        <v>184</v>
      </c>
      <c r="D22" s="89" t="s">
        <v>141</v>
      </c>
      <c r="E22" s="97" t="s">
        <v>141</v>
      </c>
      <c r="F22" s="53">
        <f t="shared" si="3"/>
        <v>0.2</v>
      </c>
      <c r="G22" s="260"/>
      <c r="H22" s="115" t="s">
        <v>161</v>
      </c>
      <c r="I22" s="147"/>
      <c r="J22" s="147">
        <v>0.1</v>
      </c>
      <c r="K22" s="147">
        <f t="shared" si="1"/>
        <v>0.12</v>
      </c>
      <c r="L22" s="114" t="s">
        <v>162</v>
      </c>
      <c r="Q22" s="10">
        <v>1.2</v>
      </c>
      <c r="T22" s="11"/>
    </row>
    <row r="23" spans="2:27" x14ac:dyDescent="0.55000000000000004">
      <c r="B23" s="254"/>
      <c r="C23" s="103" t="s">
        <v>91</v>
      </c>
      <c r="D23" s="89" t="s">
        <v>142</v>
      </c>
      <c r="E23" s="97" t="s">
        <v>142</v>
      </c>
      <c r="F23" s="53">
        <v>0</v>
      </c>
      <c r="G23" s="260"/>
      <c r="H23" s="123" t="s">
        <v>143</v>
      </c>
      <c r="I23" s="148"/>
      <c r="J23" s="148"/>
      <c r="K23" s="148">
        <f t="shared" si="1"/>
        <v>0</v>
      </c>
      <c r="L23" s="114"/>
      <c r="Q23" s="10">
        <v>1.2</v>
      </c>
      <c r="T23" s="11"/>
    </row>
    <row r="24" spans="2:27" ht="180" x14ac:dyDescent="0.55000000000000004">
      <c r="B24" s="254"/>
      <c r="C24" s="101" t="s">
        <v>183</v>
      </c>
      <c r="D24" s="37" t="s">
        <v>72</v>
      </c>
      <c r="E24" s="97" t="s">
        <v>140</v>
      </c>
      <c r="F24" s="53">
        <f t="shared" si="3"/>
        <v>0.9</v>
      </c>
      <c r="G24" s="58">
        <f>SUM(F24:F24)</f>
        <v>0.9</v>
      </c>
      <c r="H24" s="115" t="s">
        <v>306</v>
      </c>
      <c r="I24" s="159">
        <f>(T24*U24+V24*W24+X24*Y24+Z24*AA24)/P24</f>
        <v>0.71250000000000002</v>
      </c>
      <c r="J24" s="160">
        <v>0.73</v>
      </c>
      <c r="K24" s="146">
        <f t="shared" si="1"/>
        <v>0.876</v>
      </c>
      <c r="L24" s="115" t="s">
        <v>305</v>
      </c>
      <c r="M24" s="10">
        <v>21</v>
      </c>
      <c r="N24" s="10">
        <v>1</v>
      </c>
      <c r="O24" s="10">
        <v>6</v>
      </c>
      <c r="P24" s="10">
        <v>160</v>
      </c>
      <c r="Q24" s="10">
        <v>1.2</v>
      </c>
      <c r="T24" s="10">
        <v>17</v>
      </c>
      <c r="U24" s="10">
        <v>6</v>
      </c>
      <c r="V24" s="10">
        <v>1</v>
      </c>
      <c r="W24" s="10">
        <v>3</v>
      </c>
      <c r="Z24" s="10">
        <v>3</v>
      </c>
      <c r="AA24" s="10">
        <v>3</v>
      </c>
    </row>
    <row r="25" spans="2:27" ht="72" x14ac:dyDescent="0.55000000000000004">
      <c r="B25" s="254"/>
      <c r="C25" s="174" t="s">
        <v>183</v>
      </c>
      <c r="D25" s="37" t="s">
        <v>72</v>
      </c>
      <c r="E25" s="97" t="s">
        <v>142</v>
      </c>
      <c r="F25" s="53">
        <f t="shared" si="3"/>
        <v>0.1</v>
      </c>
      <c r="G25" s="58">
        <f>SUM(F25:F25)</f>
        <v>0.1</v>
      </c>
      <c r="H25" s="115" t="s">
        <v>303</v>
      </c>
      <c r="I25" s="159">
        <f>(T25*U25+V25*W25+X25*Y25+Z25*AA25)/P25</f>
        <v>1.8749999999999999E-2</v>
      </c>
      <c r="J25" s="147">
        <v>0.02</v>
      </c>
      <c r="K25" s="147">
        <f t="shared" si="1"/>
        <v>2.4E-2</v>
      </c>
      <c r="L25" s="114" t="s">
        <v>304</v>
      </c>
      <c r="P25" s="10">
        <v>160</v>
      </c>
      <c r="Q25" s="10">
        <v>1.2</v>
      </c>
      <c r="X25" s="10">
        <v>1</v>
      </c>
      <c r="Y25" s="10">
        <v>3</v>
      </c>
    </row>
    <row r="26" spans="2:27" ht="36" x14ac:dyDescent="0.55000000000000004">
      <c r="B26" s="254"/>
      <c r="C26" s="106" t="s">
        <v>183</v>
      </c>
      <c r="D26" s="37" t="s">
        <v>72</v>
      </c>
      <c r="E26" s="97" t="s">
        <v>141</v>
      </c>
      <c r="F26" s="53">
        <f t="shared" si="3"/>
        <v>0.2</v>
      </c>
      <c r="G26" s="58">
        <f>SUM(F26:F26)</f>
        <v>0.2</v>
      </c>
      <c r="H26" s="115" t="s">
        <v>253</v>
      </c>
      <c r="I26" s="147"/>
      <c r="J26" s="147">
        <v>0.1</v>
      </c>
      <c r="K26" s="147">
        <f t="shared" si="1"/>
        <v>0.12</v>
      </c>
      <c r="L26" s="114" t="s">
        <v>202</v>
      </c>
      <c r="P26" s="10">
        <v>160</v>
      </c>
      <c r="Q26" s="10">
        <v>1.2</v>
      </c>
    </row>
    <row r="27" spans="2:27" ht="72" x14ac:dyDescent="0.55000000000000004">
      <c r="B27" s="253" t="s">
        <v>170</v>
      </c>
      <c r="C27" s="129" t="s">
        <v>73</v>
      </c>
      <c r="D27" s="37" t="s">
        <v>73</v>
      </c>
      <c r="E27" s="97" t="s">
        <v>142</v>
      </c>
      <c r="F27" s="53">
        <f t="shared" si="3"/>
        <v>0.30000000000000004</v>
      </c>
      <c r="G27" s="58">
        <f>SUM(F27:F27)</f>
        <v>0.30000000000000004</v>
      </c>
      <c r="H27" s="115" t="s">
        <v>254</v>
      </c>
      <c r="I27" s="147"/>
      <c r="J27" s="147">
        <v>0.2</v>
      </c>
      <c r="K27" s="147">
        <f t="shared" si="1"/>
        <v>0.24</v>
      </c>
      <c r="L27" s="114" t="s">
        <v>165</v>
      </c>
      <c r="P27" s="10">
        <v>160</v>
      </c>
      <c r="Q27" s="10">
        <v>1.2</v>
      </c>
    </row>
    <row r="28" spans="2:27" ht="72" x14ac:dyDescent="0.55000000000000004">
      <c r="B28" s="254"/>
      <c r="C28" s="106" t="s">
        <v>73</v>
      </c>
      <c r="D28" s="37" t="s">
        <v>101</v>
      </c>
      <c r="E28" s="97" t="s">
        <v>163</v>
      </c>
      <c r="F28" s="53">
        <f t="shared" si="3"/>
        <v>0.5</v>
      </c>
      <c r="G28" s="58">
        <f>SUM(F28:F28)</f>
        <v>0.5</v>
      </c>
      <c r="H28" s="115" t="s">
        <v>216</v>
      </c>
      <c r="I28" s="147"/>
      <c r="J28" s="147">
        <v>0.5</v>
      </c>
      <c r="K28" s="147">
        <f t="shared" si="1"/>
        <v>0.5</v>
      </c>
      <c r="L28" s="114" t="s">
        <v>219</v>
      </c>
      <c r="P28" s="10">
        <v>160</v>
      </c>
      <c r="Q28" s="10">
        <v>1</v>
      </c>
    </row>
    <row r="29" spans="2:27" ht="36" x14ac:dyDescent="0.55000000000000004">
      <c r="B29" s="254"/>
      <c r="C29" s="57" t="s">
        <v>74</v>
      </c>
      <c r="D29" s="37" t="s">
        <v>74</v>
      </c>
      <c r="E29" s="97" t="s">
        <v>163</v>
      </c>
      <c r="F29" s="53">
        <f t="shared" si="3"/>
        <v>0.5</v>
      </c>
      <c r="G29" s="58">
        <f t="shared" ref="G29" si="4">SUM(F29:F29)</f>
        <v>0.5</v>
      </c>
      <c r="H29" s="114" t="s">
        <v>93</v>
      </c>
      <c r="I29" s="147"/>
      <c r="J29" s="147">
        <v>0.5</v>
      </c>
      <c r="K29" s="147">
        <f>J29*Q29</f>
        <v>0.5</v>
      </c>
      <c r="L29" s="114" t="s">
        <v>220</v>
      </c>
      <c r="Q29" s="10">
        <v>1</v>
      </c>
    </row>
    <row r="30" spans="2:27" ht="126" x14ac:dyDescent="0.55000000000000004">
      <c r="B30" s="254"/>
      <c r="C30" s="57" t="s">
        <v>94</v>
      </c>
      <c r="D30" s="37" t="s">
        <v>95</v>
      </c>
      <c r="E30" s="97" t="s">
        <v>163</v>
      </c>
      <c r="F30" s="53">
        <f>ROUNDUP(K30,1)</f>
        <v>0.3</v>
      </c>
      <c r="G30" s="260">
        <f>SUM(F30:F31)</f>
        <v>0.60000000000000009</v>
      </c>
      <c r="H30" s="115" t="s">
        <v>156</v>
      </c>
      <c r="I30" s="147"/>
      <c r="J30" s="147">
        <v>0.3</v>
      </c>
      <c r="K30" s="147">
        <f t="shared" si="1"/>
        <v>0.3</v>
      </c>
      <c r="L30" s="114" t="s">
        <v>245</v>
      </c>
      <c r="Q30" s="10">
        <v>1</v>
      </c>
    </row>
    <row r="31" spans="2:27" ht="39.75" customHeight="1" x14ac:dyDescent="0.55000000000000004">
      <c r="B31" s="255"/>
      <c r="C31" s="107" t="s">
        <v>100</v>
      </c>
      <c r="D31" s="37" t="s">
        <v>96</v>
      </c>
      <c r="E31" s="97" t="s">
        <v>163</v>
      </c>
      <c r="F31" s="53">
        <f>ROUNDUP(K31,1)</f>
        <v>0.30000000000000004</v>
      </c>
      <c r="G31" s="260"/>
      <c r="H31" s="124" t="s">
        <v>102</v>
      </c>
      <c r="I31" s="147"/>
      <c r="J31" s="147">
        <v>0.25</v>
      </c>
      <c r="K31" s="147">
        <f t="shared" si="1"/>
        <v>0.25</v>
      </c>
      <c r="L31" s="114" t="s">
        <v>246</v>
      </c>
      <c r="Q31" s="10">
        <v>1</v>
      </c>
    </row>
    <row r="32" spans="2:27" ht="39.75" customHeight="1" x14ac:dyDescent="0.55000000000000004">
      <c r="B32" s="256" t="s">
        <v>63</v>
      </c>
      <c r="C32" s="57"/>
      <c r="D32" s="86" t="s">
        <v>172</v>
      </c>
      <c r="E32" s="97"/>
      <c r="F32" s="53">
        <f>ROUNDUP(SUM(G12:G31)*0.15,1)</f>
        <v>1</v>
      </c>
      <c r="G32" s="260">
        <f>SUM(F32:F34)</f>
        <v>1.9</v>
      </c>
      <c r="H32" s="125" t="s">
        <v>98</v>
      </c>
      <c r="I32" s="148"/>
      <c r="J32" s="148"/>
      <c r="K32" s="148"/>
      <c r="L32" s="114"/>
    </row>
    <row r="33" spans="2:17" ht="36" x14ac:dyDescent="0.55000000000000004">
      <c r="B33" s="256"/>
      <c r="C33" s="107" t="s">
        <v>185</v>
      </c>
      <c r="D33" s="37" t="s">
        <v>173</v>
      </c>
      <c r="E33" s="97" t="s">
        <v>180</v>
      </c>
      <c r="F33" s="53">
        <f>ROUNDUP(K33,1)</f>
        <v>0.4</v>
      </c>
      <c r="G33" s="260"/>
      <c r="H33" s="125" t="s">
        <v>99</v>
      </c>
      <c r="I33" s="147">
        <f>M33*N33*O33/P33</f>
        <v>0.375</v>
      </c>
      <c r="J33" s="147">
        <f>ROUNDUP(I33,1)</f>
        <v>0.4</v>
      </c>
      <c r="K33" s="147">
        <f t="shared" si="1"/>
        <v>0.4</v>
      </c>
      <c r="L33" s="114" t="s">
        <v>205</v>
      </c>
      <c r="M33" s="10">
        <v>3</v>
      </c>
      <c r="N33" s="10">
        <v>4</v>
      </c>
      <c r="O33" s="10">
        <v>5</v>
      </c>
      <c r="P33" s="10">
        <v>160</v>
      </c>
      <c r="Q33" s="10">
        <v>1</v>
      </c>
    </row>
    <row r="34" spans="2:17" ht="36" x14ac:dyDescent="0.55000000000000004">
      <c r="B34" s="256"/>
      <c r="C34" s="108" t="s">
        <v>185</v>
      </c>
      <c r="D34" s="37" t="s">
        <v>174</v>
      </c>
      <c r="E34" s="97" t="s">
        <v>180</v>
      </c>
      <c r="F34" s="53">
        <f>ROUNDUP(K34,1)</f>
        <v>0.5</v>
      </c>
      <c r="G34" s="260"/>
      <c r="H34" s="125" t="s">
        <v>103</v>
      </c>
      <c r="I34" s="147">
        <f>M34*N34*O34/P34</f>
        <v>0.5</v>
      </c>
      <c r="J34" s="147">
        <v>0.5</v>
      </c>
      <c r="K34" s="147">
        <f t="shared" si="1"/>
        <v>0.5</v>
      </c>
      <c r="L34" s="157" t="s">
        <v>206</v>
      </c>
      <c r="M34" s="10">
        <v>4</v>
      </c>
      <c r="N34" s="10">
        <v>5</v>
      </c>
      <c r="O34" s="10">
        <v>4</v>
      </c>
      <c r="P34" s="10">
        <v>160</v>
      </c>
      <c r="Q34" s="10">
        <v>1</v>
      </c>
    </row>
    <row r="35" spans="2:17" x14ac:dyDescent="0.55000000000000004">
      <c r="C35" s="258" t="s">
        <v>59</v>
      </c>
      <c r="D35" s="258"/>
      <c r="E35" s="258"/>
      <c r="F35" s="258"/>
      <c r="G35" s="58">
        <f>SUM(G12:G34)</f>
        <v>8.3000000000000007</v>
      </c>
      <c r="H35" s="126"/>
      <c r="I35" s="146"/>
      <c r="J35" s="146"/>
      <c r="K35" s="146"/>
      <c r="L35" s="150" t="s">
        <v>215</v>
      </c>
    </row>
    <row r="38" spans="2:17" x14ac:dyDescent="0.55000000000000004">
      <c r="D38" s="98" t="s">
        <v>179</v>
      </c>
      <c r="E38" s="99" t="s">
        <v>181</v>
      </c>
      <c r="F38" s="99" t="s">
        <v>230</v>
      </c>
      <c r="G38" s="99" t="s">
        <v>81</v>
      </c>
      <c r="H38" s="121" t="s">
        <v>186</v>
      </c>
    </row>
    <row r="39" spans="2:17" x14ac:dyDescent="0.55000000000000004">
      <c r="D39" s="10" t="s">
        <v>163</v>
      </c>
      <c r="E39" s="52">
        <f>SUMIF($E$12:E34, D39, $F$12:F34)</f>
        <v>2.2000000000000002</v>
      </c>
      <c r="F39" s="52">
        <f>ROUNDUP(E39*0.15,1)</f>
        <v>0.4</v>
      </c>
      <c r="G39" s="50">
        <f>SUM(E39:F39)</f>
        <v>2.6</v>
      </c>
    </row>
    <row r="40" spans="2:17" x14ac:dyDescent="0.55000000000000004">
      <c r="D40" s="10" t="s">
        <v>128</v>
      </c>
      <c r="E40" s="52">
        <f>SUMIF($E$12:E35, D40, $F$12:F35)</f>
        <v>3</v>
      </c>
      <c r="F40" s="52">
        <f>ROUNDUP(E40*0.15,1)</f>
        <v>0.5</v>
      </c>
      <c r="G40" s="50">
        <f>SUM(E40:F40)</f>
        <v>3.5</v>
      </c>
    </row>
    <row r="41" spans="2:17" x14ac:dyDescent="0.55000000000000004">
      <c r="D41" s="10" t="s">
        <v>177</v>
      </c>
      <c r="E41" s="52">
        <f>SUMIF($E$12:E36, D41, $F$12:F36)</f>
        <v>0.60000000000000009</v>
      </c>
      <c r="F41" s="52">
        <f>ROUNDUP(E41*0.15,1)</f>
        <v>0.1</v>
      </c>
      <c r="G41" s="50">
        <f>SUM(E41:F41)</f>
        <v>0.70000000000000007</v>
      </c>
    </row>
    <row r="42" spans="2:17" x14ac:dyDescent="0.55000000000000004">
      <c r="D42" s="10" t="s">
        <v>129</v>
      </c>
      <c r="E42" s="52">
        <f>SUMIF($E$12:E37, D42, $F$12:F37)</f>
        <v>0.60000000000000009</v>
      </c>
      <c r="F42" s="52">
        <f>ROUNDUP(E42*0.15,1)</f>
        <v>0.1</v>
      </c>
      <c r="G42" s="50">
        <f>SUM(E42:F42)</f>
        <v>0.70000000000000007</v>
      </c>
    </row>
    <row r="43" spans="2:17" x14ac:dyDescent="0.55000000000000004">
      <c r="D43" s="10" t="s">
        <v>180</v>
      </c>
      <c r="F43" s="52">
        <f ca="1">SUMIF($E$12:F38, D43, $F$12:F38)+H43</f>
        <v>0.8</v>
      </c>
      <c r="G43" s="50">
        <f ca="1">SUM(E43:F43)</f>
        <v>0.8</v>
      </c>
      <c r="H43" s="127">
        <v>-0.1</v>
      </c>
    </row>
    <row r="45" spans="2:17" x14ac:dyDescent="0.55000000000000004">
      <c r="F45" s="109" t="s">
        <v>178</v>
      </c>
      <c r="G45" s="110">
        <f ca="1">SUM(G39:G43)</f>
        <v>8.3000000000000007</v>
      </c>
    </row>
    <row r="48" spans="2:17" x14ac:dyDescent="0.55000000000000004">
      <c r="D48" s="10" t="s">
        <v>182</v>
      </c>
      <c r="E48" s="99" t="s">
        <v>181</v>
      </c>
      <c r="F48" s="99" t="s">
        <v>230</v>
      </c>
      <c r="G48" s="99" t="s">
        <v>81</v>
      </c>
      <c r="H48" s="121" t="s">
        <v>186</v>
      </c>
    </row>
    <row r="49" spans="4:8" x14ac:dyDescent="0.55000000000000004">
      <c r="D49" s="10" t="s">
        <v>168</v>
      </c>
      <c r="E49" s="52">
        <f>SUMIF($C$12:C44, D49, $F$12:F44)</f>
        <v>1.2999999999999998</v>
      </c>
      <c r="F49" s="52">
        <f>ROUNDUP(E49*0.15,1)</f>
        <v>0.2</v>
      </c>
      <c r="G49" s="50">
        <f>SUM(E49:F49)</f>
        <v>1.4999999999999998</v>
      </c>
    </row>
    <row r="50" spans="4:8" x14ac:dyDescent="0.55000000000000004">
      <c r="D50" s="10" t="s">
        <v>71</v>
      </c>
      <c r="E50" s="52">
        <f>SUMIF($C$12:C35, D50, $F$12:F35)</f>
        <v>0.4</v>
      </c>
      <c r="F50" s="52">
        <f>ROUNDUP(SUM(E50:E52)*0.15,1)</f>
        <v>0.5</v>
      </c>
      <c r="G50" s="50">
        <f t="shared" ref="G50:G55" si="5">SUM(E50:F50)</f>
        <v>0.9</v>
      </c>
    </row>
    <row r="51" spans="4:8" x14ac:dyDescent="0.55000000000000004">
      <c r="D51" s="10" t="s">
        <v>91</v>
      </c>
      <c r="E51" s="52">
        <f>SUMIF($C$12:C35, D51, $F$12:F35)</f>
        <v>1.5999999999999999</v>
      </c>
      <c r="G51" s="50">
        <f t="shared" si="5"/>
        <v>1.5999999999999999</v>
      </c>
    </row>
    <row r="52" spans="4:8" x14ac:dyDescent="0.55000000000000004">
      <c r="D52" s="10" t="s">
        <v>72</v>
      </c>
      <c r="E52" s="52">
        <f>SUMIF($C$12:C35, D52, $F$12:F35)</f>
        <v>1.2</v>
      </c>
      <c r="G52" s="50">
        <f t="shared" si="5"/>
        <v>1.2</v>
      </c>
    </row>
    <row r="53" spans="4:8" x14ac:dyDescent="0.55000000000000004">
      <c r="D53" s="10" t="s">
        <v>73</v>
      </c>
      <c r="E53" s="52">
        <f>SUMIF($C$12:C36, D53, $F$12:F36)</f>
        <v>0.8</v>
      </c>
      <c r="F53" s="52">
        <f>ROUNDUP(SUM(E53:E55)*0.15,1)</f>
        <v>0.30000000000000004</v>
      </c>
      <c r="G53" s="50">
        <f t="shared" si="5"/>
        <v>1.1000000000000001</v>
      </c>
    </row>
    <row r="54" spans="4:8" x14ac:dyDescent="0.55000000000000004">
      <c r="D54" s="10" t="s">
        <v>74</v>
      </c>
      <c r="E54" s="52">
        <f>SUMIF($C$12:C37, D54, $F$12:F37)</f>
        <v>0.5</v>
      </c>
      <c r="G54" s="50">
        <f t="shared" si="5"/>
        <v>0.5</v>
      </c>
    </row>
    <row r="55" spans="4:8" x14ac:dyDescent="0.55000000000000004">
      <c r="D55" s="10" t="s">
        <v>75</v>
      </c>
      <c r="E55" s="52">
        <f>SUMIF($C$12:C35, D55, $F$12:F35)</f>
        <v>0.60000000000000009</v>
      </c>
      <c r="G55" s="50">
        <f t="shared" si="5"/>
        <v>0.60000000000000009</v>
      </c>
    </row>
    <row r="56" spans="4:8" x14ac:dyDescent="0.55000000000000004">
      <c r="D56" s="10" t="s">
        <v>185</v>
      </c>
      <c r="F56" s="52">
        <f ca="1">SUMIF($E$12:F51, D56, $F$12:F51)+H56</f>
        <v>0.9</v>
      </c>
      <c r="G56" s="50">
        <f ca="1">SUM(E56:F56)</f>
        <v>0.9</v>
      </c>
      <c r="H56" s="127"/>
    </row>
    <row r="58" spans="4:8" x14ac:dyDescent="0.55000000000000004">
      <c r="F58" s="109" t="s">
        <v>178</v>
      </c>
      <c r="G58" s="110">
        <f ca="1">SUM(G49:G56)</f>
        <v>8.3000000000000007</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7A8B-B62E-4AF5-A9FD-76C1B0A276D7}">
  <sheetPr>
    <tabColor rgb="FF2863C9"/>
  </sheetPr>
  <dimension ref="B1:AB57"/>
  <sheetViews>
    <sheetView topLeftCell="A10" zoomScale="130" zoomScaleNormal="130" workbookViewId="0">
      <selection activeCell="A10" sqref="A10"/>
    </sheetView>
  </sheetViews>
  <sheetFormatPr defaultColWidth="8.58203125" defaultRowHeight="18" outlineLevelRow="1" outlineLevelCol="2" x14ac:dyDescent="0.55000000000000004"/>
  <cols>
    <col min="1" max="1" width="2.58203125" style="10" customWidth="1"/>
    <col min="2" max="2" width="13.6640625" style="10" customWidth="1"/>
    <col min="3" max="3" width="17.58203125" style="10" customWidth="1"/>
    <col min="4" max="4" width="35.83203125" style="10" bestFit="1" customWidth="1"/>
    <col min="5" max="5" width="17.25" style="52" bestFit="1" customWidth="1"/>
    <col min="6" max="6" width="17.25" style="127" hidden="1" customWidth="1"/>
    <col min="7" max="7" width="12.6640625" style="140" customWidth="1"/>
    <col min="8" max="8" width="72" style="121" customWidth="1"/>
    <col min="9" max="10" width="8.58203125" style="140" hidden="1" customWidth="1" outlineLevel="1"/>
    <col min="11" max="11" width="21.1640625" style="140" hidden="1" customWidth="1" outlineLevel="1"/>
    <col min="12" max="12" width="56.25" style="141" hidden="1" customWidth="1" outlineLevel="1"/>
    <col min="13" max="18" width="8.58203125" style="10" hidden="1" customWidth="1" outlineLevel="1"/>
    <col min="19" max="19" width="8.58203125" style="10" hidden="1" customWidth="1" outlineLevel="2" collapsed="1"/>
    <col min="20" max="27" width="8.58203125" style="10" hidden="1" customWidth="1" outlineLevel="2"/>
    <col min="28" max="28" width="0" style="10" hidden="1" customWidth="1" collapsed="1"/>
    <col min="29" max="30" width="0" style="10" hidden="1" customWidth="1"/>
    <col min="31" max="16384" width="8.58203125" style="10"/>
  </cols>
  <sheetData>
    <row r="1" spans="2:27" hidden="1" outlineLevel="1" x14ac:dyDescent="0.55000000000000004"/>
    <row r="2" spans="2:27" hidden="1" outlineLevel="1" x14ac:dyDescent="0.55000000000000004">
      <c r="B2" s="10" t="s">
        <v>146</v>
      </c>
    </row>
    <row r="3" spans="2:27" hidden="1" outlineLevel="1" x14ac:dyDescent="0.55000000000000004">
      <c r="B3" s="10">
        <v>1</v>
      </c>
      <c r="C3" s="10" t="s">
        <v>225</v>
      </c>
    </row>
    <row r="4" spans="2:27" hidden="1" outlineLevel="1" x14ac:dyDescent="0.55000000000000004">
      <c r="B4" s="10">
        <v>2</v>
      </c>
      <c r="C4" s="10" t="s">
        <v>226</v>
      </c>
    </row>
    <row r="5" spans="2:27" hidden="1" outlineLevel="1" x14ac:dyDescent="0.55000000000000004">
      <c r="B5" s="10">
        <v>3</v>
      </c>
      <c r="C5" s="10" t="s">
        <v>227</v>
      </c>
    </row>
    <row r="6" spans="2:27" hidden="1" outlineLevel="1" x14ac:dyDescent="0.55000000000000004">
      <c r="B6" s="10">
        <v>4</v>
      </c>
      <c r="C6" s="10" t="s">
        <v>266</v>
      </c>
    </row>
    <row r="7" spans="2:27" hidden="1" outlineLevel="1" x14ac:dyDescent="0.55000000000000004">
      <c r="B7" s="10">
        <v>5</v>
      </c>
      <c r="C7" s="10" t="s">
        <v>267</v>
      </c>
    </row>
    <row r="8" spans="2:27" hidden="1" outlineLevel="1" x14ac:dyDescent="0.55000000000000004"/>
    <row r="9" spans="2:27" ht="13.5" hidden="1" customHeight="1" outlineLevel="1" x14ac:dyDescent="0.55000000000000004"/>
    <row r="10" spans="2:27" ht="75.5" customHeight="1" collapsed="1" x14ac:dyDescent="0.55000000000000004">
      <c r="B10" s="10" t="s">
        <v>82</v>
      </c>
      <c r="C10" s="10" t="s">
        <v>82</v>
      </c>
      <c r="D10" s="11" t="s">
        <v>131</v>
      </c>
      <c r="E10" s="94"/>
      <c r="F10" s="94" t="s">
        <v>157</v>
      </c>
      <c r="G10" s="95" t="s">
        <v>112</v>
      </c>
      <c r="L10" s="142" t="s">
        <v>113</v>
      </c>
      <c r="M10" s="261" t="s">
        <v>114</v>
      </c>
      <c r="N10" s="261"/>
      <c r="O10" s="261"/>
      <c r="P10" s="261"/>
      <c r="Q10" s="88" t="s">
        <v>115</v>
      </c>
      <c r="R10" s="88"/>
      <c r="S10" s="88"/>
      <c r="T10" s="261" t="s">
        <v>116</v>
      </c>
      <c r="U10" s="261"/>
      <c r="V10" s="261"/>
      <c r="W10" s="261"/>
      <c r="X10" s="261"/>
      <c r="Y10" s="261"/>
      <c r="Z10" s="261"/>
      <c r="AA10" s="261"/>
    </row>
    <row r="11" spans="2:27" ht="38.25" customHeight="1" x14ac:dyDescent="0.55000000000000004">
      <c r="B11" s="96" t="s">
        <v>167</v>
      </c>
      <c r="C11" s="104" t="s">
        <v>83</v>
      </c>
      <c r="D11" s="96" t="s">
        <v>84</v>
      </c>
      <c r="E11" s="54" t="s">
        <v>166</v>
      </c>
      <c r="F11" s="143" t="s">
        <v>85</v>
      </c>
      <c r="G11" s="144" t="s">
        <v>86</v>
      </c>
      <c r="H11" s="122" t="s">
        <v>64</v>
      </c>
      <c r="I11" s="143" t="s">
        <v>87</v>
      </c>
      <c r="J11" s="143" t="s">
        <v>78</v>
      </c>
      <c r="K11" s="144" t="s">
        <v>88</v>
      </c>
      <c r="L11" s="145" t="s">
        <v>117</v>
      </c>
      <c r="M11" s="91" t="s">
        <v>118</v>
      </c>
      <c r="N11" s="91" t="s">
        <v>119</v>
      </c>
      <c r="O11" s="91" t="s">
        <v>120</v>
      </c>
      <c r="P11" s="91" t="s">
        <v>133</v>
      </c>
      <c r="Q11" s="91" t="s">
        <v>121</v>
      </c>
      <c r="R11" s="91"/>
      <c r="S11" s="92"/>
      <c r="T11" s="92" t="s">
        <v>122</v>
      </c>
      <c r="U11" s="92" t="s">
        <v>123</v>
      </c>
      <c r="V11" s="92" t="s">
        <v>124</v>
      </c>
      <c r="W11" s="92" t="s">
        <v>123</v>
      </c>
      <c r="X11" s="92" t="s">
        <v>125</v>
      </c>
      <c r="Y11" s="92" t="s">
        <v>123</v>
      </c>
      <c r="Z11" s="92" t="s">
        <v>126</v>
      </c>
      <c r="AA11" s="92" t="s">
        <v>123</v>
      </c>
    </row>
    <row r="12" spans="2:27" ht="295.5" customHeight="1" x14ac:dyDescent="0.55000000000000004">
      <c r="B12" s="257" t="s">
        <v>171</v>
      </c>
      <c r="C12" s="128" t="s">
        <v>169</v>
      </c>
      <c r="D12" s="265" t="s">
        <v>132</v>
      </c>
      <c r="E12" s="119" t="s">
        <v>140</v>
      </c>
      <c r="F12" s="138">
        <f t="shared" ref="F12:F17" si="0">ROUNDUP(K12,1)</f>
        <v>0</v>
      </c>
      <c r="G12" s="266">
        <f>SUM(F12:F16)</f>
        <v>0</v>
      </c>
      <c r="H12" s="120" t="s">
        <v>217</v>
      </c>
      <c r="I12" s="138"/>
      <c r="J12" s="138"/>
      <c r="K12" s="138">
        <f t="shared" ref="K12:K33" si="1">J12*Q12</f>
        <v>0</v>
      </c>
      <c r="L12" s="132"/>
      <c r="M12" s="10">
        <v>8</v>
      </c>
      <c r="N12" s="10">
        <v>1</v>
      </c>
      <c r="O12" s="93">
        <v>2</v>
      </c>
      <c r="P12" s="10">
        <v>160</v>
      </c>
      <c r="Q12" s="10">
        <v>1.2</v>
      </c>
    </row>
    <row r="13" spans="2:27" ht="204" customHeight="1" x14ac:dyDescent="0.55000000000000004">
      <c r="B13" s="257"/>
      <c r="C13" s="133" t="s">
        <v>169</v>
      </c>
      <c r="D13" s="265"/>
      <c r="E13" s="119" t="s">
        <v>140</v>
      </c>
      <c r="F13" s="138">
        <f t="shared" si="0"/>
        <v>0</v>
      </c>
      <c r="G13" s="266"/>
      <c r="H13" s="120" t="s">
        <v>217</v>
      </c>
      <c r="I13" s="138"/>
      <c r="J13" s="138"/>
      <c r="K13" s="138">
        <f>J13*Q13</f>
        <v>0</v>
      </c>
      <c r="L13" s="132"/>
      <c r="Q13" s="10">
        <v>1.2</v>
      </c>
    </row>
    <row r="14" spans="2:27" ht="222" customHeight="1" x14ac:dyDescent="0.55000000000000004">
      <c r="B14" s="257"/>
      <c r="C14" s="134" t="s">
        <v>169</v>
      </c>
      <c r="D14" s="131" t="s">
        <v>134</v>
      </c>
      <c r="E14" s="119" t="s">
        <v>141</v>
      </c>
      <c r="F14" s="139">
        <f t="shared" si="0"/>
        <v>0</v>
      </c>
      <c r="G14" s="266"/>
      <c r="H14" s="132" t="s">
        <v>217</v>
      </c>
      <c r="I14" s="139"/>
      <c r="J14" s="139"/>
      <c r="K14" s="139">
        <f t="shared" ref="K14:K16" si="2">J14*Q14</f>
        <v>0</v>
      </c>
      <c r="L14" s="132"/>
      <c r="Q14" s="10">
        <v>1.2</v>
      </c>
    </row>
    <row r="15" spans="2:27" ht="185.5" customHeight="1" x14ac:dyDescent="0.55000000000000004">
      <c r="B15" s="257"/>
      <c r="C15" s="134" t="s">
        <v>169</v>
      </c>
      <c r="D15" s="118" t="s">
        <v>135</v>
      </c>
      <c r="E15" s="119" t="s">
        <v>129</v>
      </c>
      <c r="F15" s="139">
        <f t="shared" si="0"/>
        <v>0</v>
      </c>
      <c r="G15" s="266"/>
      <c r="H15" s="120" t="s">
        <v>217</v>
      </c>
      <c r="I15" s="139"/>
      <c r="J15" s="139"/>
      <c r="K15" s="139">
        <f t="shared" si="2"/>
        <v>0</v>
      </c>
      <c r="L15" s="132"/>
      <c r="Q15" s="10">
        <v>1.2</v>
      </c>
    </row>
    <row r="16" spans="2:27" ht="59.5" customHeight="1" x14ac:dyDescent="0.55000000000000004">
      <c r="B16" s="257"/>
      <c r="C16" s="135" t="s">
        <v>169</v>
      </c>
      <c r="D16" s="118" t="s">
        <v>130</v>
      </c>
      <c r="E16" s="119" t="s">
        <v>163</v>
      </c>
      <c r="F16" s="139">
        <f t="shared" si="0"/>
        <v>0</v>
      </c>
      <c r="G16" s="266"/>
      <c r="H16" s="120" t="s">
        <v>217</v>
      </c>
      <c r="I16" s="139"/>
      <c r="J16" s="139"/>
      <c r="K16" s="139">
        <f t="shared" si="2"/>
        <v>0</v>
      </c>
      <c r="L16" s="132"/>
      <c r="Q16" s="10">
        <v>1.2</v>
      </c>
    </row>
    <row r="17" spans="2:27" x14ac:dyDescent="0.55000000000000004">
      <c r="B17" s="253" t="s">
        <v>110</v>
      </c>
      <c r="C17" s="136" t="s">
        <v>89</v>
      </c>
      <c r="D17" s="118" t="s">
        <v>90</v>
      </c>
      <c r="E17" s="119" t="s">
        <v>163</v>
      </c>
      <c r="F17" s="139">
        <f t="shared" si="0"/>
        <v>0</v>
      </c>
      <c r="G17" s="264">
        <f>SUM(F17:F19)</f>
        <v>0</v>
      </c>
      <c r="H17" s="120" t="s">
        <v>217</v>
      </c>
      <c r="I17" s="139"/>
      <c r="J17" s="139"/>
      <c r="K17" s="139">
        <f t="shared" si="1"/>
        <v>0</v>
      </c>
      <c r="L17" s="132"/>
      <c r="Q17" s="10">
        <v>1.2</v>
      </c>
    </row>
    <row r="18" spans="2:27" ht="155.5" customHeight="1" x14ac:dyDescent="0.55000000000000004">
      <c r="B18" s="254"/>
      <c r="C18" s="133" t="s">
        <v>89</v>
      </c>
      <c r="D18" s="118" t="s">
        <v>175</v>
      </c>
      <c r="E18" s="119" t="s">
        <v>140</v>
      </c>
      <c r="F18" s="139">
        <f t="shared" ref="F18:F28" si="3">ROUNDUP(K18,1)</f>
        <v>0</v>
      </c>
      <c r="G18" s="264"/>
      <c r="H18" s="120" t="s">
        <v>217</v>
      </c>
      <c r="I18" s="139"/>
      <c r="J18" s="139"/>
      <c r="K18" s="139">
        <f>J18*Q18</f>
        <v>0</v>
      </c>
      <c r="L18" s="132"/>
      <c r="P18" s="10">
        <v>160</v>
      </c>
      <c r="Q18" s="10">
        <v>1.2</v>
      </c>
    </row>
    <row r="19" spans="2:27" ht="36" x14ac:dyDescent="0.55000000000000004">
      <c r="B19" s="254"/>
      <c r="C19" s="135" t="s">
        <v>89</v>
      </c>
      <c r="D19" s="118" t="s">
        <v>176</v>
      </c>
      <c r="E19" s="119" t="s">
        <v>163</v>
      </c>
      <c r="F19" s="139">
        <f t="shared" si="3"/>
        <v>0</v>
      </c>
      <c r="G19" s="264"/>
      <c r="H19" s="120" t="s">
        <v>217</v>
      </c>
      <c r="I19" s="139"/>
      <c r="J19" s="139"/>
      <c r="K19" s="139">
        <f>J19*Q19</f>
        <v>0</v>
      </c>
      <c r="L19" s="132"/>
      <c r="M19" s="10">
        <v>8</v>
      </c>
      <c r="N19" s="10">
        <v>1</v>
      </c>
      <c r="O19" s="10">
        <v>0.5</v>
      </c>
      <c r="P19" s="10">
        <v>160</v>
      </c>
      <c r="Q19" s="10">
        <v>1.2</v>
      </c>
    </row>
    <row r="20" spans="2:27" ht="106.5" customHeight="1" x14ac:dyDescent="0.55000000000000004">
      <c r="B20" s="254"/>
      <c r="C20" s="136" t="s">
        <v>91</v>
      </c>
      <c r="D20" s="118" t="s">
        <v>92</v>
      </c>
      <c r="E20" s="119" t="s">
        <v>163</v>
      </c>
      <c r="F20" s="139">
        <f t="shared" si="3"/>
        <v>0</v>
      </c>
      <c r="G20" s="264">
        <f>SUM(F20:F23)</f>
        <v>0</v>
      </c>
      <c r="H20" s="120" t="s">
        <v>217</v>
      </c>
      <c r="I20" s="139"/>
      <c r="J20" s="139"/>
      <c r="K20" s="139">
        <f t="shared" si="1"/>
        <v>0</v>
      </c>
      <c r="L20" s="132"/>
      <c r="Q20" s="10">
        <v>1.2</v>
      </c>
    </row>
    <row r="21" spans="2:27" ht="165.5" customHeight="1" x14ac:dyDescent="0.55000000000000004">
      <c r="B21" s="254"/>
      <c r="C21" s="134" t="s">
        <v>91</v>
      </c>
      <c r="D21" s="118" t="s">
        <v>138</v>
      </c>
      <c r="E21" s="119" t="s">
        <v>140</v>
      </c>
      <c r="F21" s="139">
        <f t="shared" si="3"/>
        <v>0</v>
      </c>
      <c r="G21" s="264"/>
      <c r="H21" s="120" t="s">
        <v>217</v>
      </c>
      <c r="I21" s="139"/>
      <c r="J21" s="139"/>
      <c r="K21" s="139">
        <f t="shared" si="1"/>
        <v>0</v>
      </c>
      <c r="L21" s="132"/>
      <c r="Q21" s="10">
        <v>1.2</v>
      </c>
      <c r="T21" s="11"/>
    </row>
    <row r="22" spans="2:27" x14ac:dyDescent="0.55000000000000004">
      <c r="B22" s="254"/>
      <c r="C22" s="134" t="s">
        <v>184</v>
      </c>
      <c r="D22" s="118" t="s">
        <v>141</v>
      </c>
      <c r="E22" s="119" t="s">
        <v>141</v>
      </c>
      <c r="F22" s="139">
        <f t="shared" si="3"/>
        <v>0</v>
      </c>
      <c r="G22" s="264"/>
      <c r="H22" s="120" t="s">
        <v>217</v>
      </c>
      <c r="I22" s="139"/>
      <c r="J22" s="139"/>
      <c r="K22" s="139">
        <f t="shared" si="1"/>
        <v>0</v>
      </c>
      <c r="L22" s="132"/>
      <c r="Q22" s="10">
        <v>1.2</v>
      </c>
      <c r="T22" s="11"/>
    </row>
    <row r="23" spans="2:27" x14ac:dyDescent="0.55000000000000004">
      <c r="B23" s="254"/>
      <c r="C23" s="135" t="s">
        <v>91</v>
      </c>
      <c r="D23" s="118" t="s">
        <v>142</v>
      </c>
      <c r="E23" s="119" t="s">
        <v>142</v>
      </c>
      <c r="F23" s="139">
        <v>0</v>
      </c>
      <c r="G23" s="264"/>
      <c r="H23" s="120" t="s">
        <v>217</v>
      </c>
      <c r="I23" s="139"/>
      <c r="J23" s="139"/>
      <c r="K23" s="139">
        <f t="shared" si="1"/>
        <v>0</v>
      </c>
      <c r="L23" s="132"/>
      <c r="Q23" s="10">
        <v>1.2</v>
      </c>
      <c r="T23" s="11"/>
    </row>
    <row r="24" spans="2:27" x14ac:dyDescent="0.55000000000000004">
      <c r="B24" s="254"/>
      <c r="C24" s="136" t="s">
        <v>183</v>
      </c>
      <c r="D24" s="84" t="s">
        <v>72</v>
      </c>
      <c r="E24" s="119" t="s">
        <v>140</v>
      </c>
      <c r="F24" s="139">
        <f t="shared" si="3"/>
        <v>0</v>
      </c>
      <c r="G24" s="154">
        <f>SUM(F24:F24)</f>
        <v>0</v>
      </c>
      <c r="H24" s="120" t="s">
        <v>217</v>
      </c>
      <c r="I24" s="155"/>
      <c r="J24" s="156"/>
      <c r="K24" s="138">
        <f t="shared" si="1"/>
        <v>0</v>
      </c>
      <c r="L24" s="120"/>
      <c r="M24" s="10">
        <v>21</v>
      </c>
      <c r="N24" s="10">
        <v>1</v>
      </c>
      <c r="O24" s="10">
        <v>6</v>
      </c>
      <c r="P24" s="10">
        <v>160</v>
      </c>
      <c r="Q24" s="10">
        <v>1.2</v>
      </c>
      <c r="T24" s="10">
        <v>17</v>
      </c>
      <c r="U24" s="10">
        <v>6</v>
      </c>
      <c r="V24" s="10">
        <v>1</v>
      </c>
      <c r="W24" s="10">
        <v>3</v>
      </c>
      <c r="X24" s="10">
        <v>1</v>
      </c>
      <c r="Y24" s="10">
        <v>3</v>
      </c>
      <c r="Z24" s="10">
        <v>3</v>
      </c>
      <c r="AA24" s="10">
        <v>3</v>
      </c>
    </row>
    <row r="25" spans="2:27" x14ac:dyDescent="0.55000000000000004">
      <c r="B25" s="254"/>
      <c r="C25" s="137" t="s">
        <v>183</v>
      </c>
      <c r="D25" s="84" t="s">
        <v>72</v>
      </c>
      <c r="E25" s="119" t="s">
        <v>141</v>
      </c>
      <c r="F25" s="139">
        <f t="shared" si="3"/>
        <v>0</v>
      </c>
      <c r="G25" s="154">
        <f>SUM(F25:F25)</f>
        <v>0</v>
      </c>
      <c r="H25" s="120" t="s">
        <v>217</v>
      </c>
      <c r="I25" s="139"/>
      <c r="J25" s="139"/>
      <c r="K25" s="139">
        <f t="shared" si="1"/>
        <v>0</v>
      </c>
      <c r="L25" s="132"/>
      <c r="P25" s="10">
        <v>160</v>
      </c>
      <c r="Q25" s="10">
        <v>1.2</v>
      </c>
    </row>
    <row r="26" spans="2:27" x14ac:dyDescent="0.55000000000000004">
      <c r="B26" s="253" t="s">
        <v>170</v>
      </c>
      <c r="C26" s="128" t="s">
        <v>73</v>
      </c>
      <c r="D26" s="84" t="s">
        <v>73</v>
      </c>
      <c r="E26" s="119" t="s">
        <v>142</v>
      </c>
      <c r="F26" s="139">
        <f t="shared" si="3"/>
        <v>0</v>
      </c>
      <c r="G26" s="154">
        <f>SUM(F26:F26)</f>
        <v>0</v>
      </c>
      <c r="H26" s="120" t="s">
        <v>217</v>
      </c>
      <c r="I26" s="139"/>
      <c r="J26" s="139"/>
      <c r="K26" s="139">
        <f t="shared" si="1"/>
        <v>0</v>
      </c>
      <c r="L26" s="132"/>
      <c r="P26" s="10">
        <v>160</v>
      </c>
      <c r="Q26" s="10">
        <v>1.2</v>
      </c>
    </row>
    <row r="27" spans="2:27" ht="36" x14ac:dyDescent="0.55000000000000004">
      <c r="B27" s="254"/>
      <c r="C27" s="137" t="s">
        <v>73</v>
      </c>
      <c r="D27" s="84" t="s">
        <v>101</v>
      </c>
      <c r="E27" s="119" t="s">
        <v>163</v>
      </c>
      <c r="F27" s="139">
        <f t="shared" si="3"/>
        <v>0</v>
      </c>
      <c r="G27" s="154">
        <f>SUM(F27:F27)</f>
        <v>0</v>
      </c>
      <c r="H27" s="120" t="s">
        <v>218</v>
      </c>
      <c r="I27" s="139"/>
      <c r="J27" s="139"/>
      <c r="K27" s="139">
        <f t="shared" si="1"/>
        <v>0</v>
      </c>
      <c r="L27" s="132" t="s">
        <v>219</v>
      </c>
      <c r="P27" s="10">
        <v>160</v>
      </c>
      <c r="Q27" s="10">
        <v>1</v>
      </c>
    </row>
    <row r="28" spans="2:27" ht="36" x14ac:dyDescent="0.55000000000000004">
      <c r="B28" s="254"/>
      <c r="C28" s="130" t="s">
        <v>74</v>
      </c>
      <c r="D28" s="84" t="s">
        <v>74</v>
      </c>
      <c r="E28" s="119" t="s">
        <v>163</v>
      </c>
      <c r="F28" s="139">
        <f t="shared" si="3"/>
        <v>0</v>
      </c>
      <c r="G28" s="154">
        <f t="shared" ref="G28" si="4">SUM(F28:F28)</f>
        <v>0</v>
      </c>
      <c r="H28" s="132" t="s">
        <v>93</v>
      </c>
      <c r="I28" s="139"/>
      <c r="J28" s="139"/>
      <c r="K28" s="139">
        <f>J28*Q28</f>
        <v>0</v>
      </c>
      <c r="L28" s="132" t="s">
        <v>220</v>
      </c>
      <c r="Q28" s="10">
        <v>1</v>
      </c>
    </row>
    <row r="29" spans="2:27" ht="126" x14ac:dyDescent="0.55000000000000004">
      <c r="B29" s="254"/>
      <c r="C29" s="57" t="s">
        <v>94</v>
      </c>
      <c r="D29" s="37" t="s">
        <v>95</v>
      </c>
      <c r="E29" s="97" t="s">
        <v>163</v>
      </c>
      <c r="F29" s="147">
        <f>ROUNDUP(K29,1)</f>
        <v>0.1</v>
      </c>
      <c r="G29" s="263">
        <f>SUM(F29:F30)</f>
        <v>0.4</v>
      </c>
      <c r="H29" s="115" t="s">
        <v>156</v>
      </c>
      <c r="I29" s="147"/>
      <c r="J29" s="147">
        <v>0.1</v>
      </c>
      <c r="K29" s="147">
        <f t="shared" si="1"/>
        <v>0.1</v>
      </c>
      <c r="L29" s="114" t="s">
        <v>245</v>
      </c>
      <c r="Q29" s="10">
        <v>1</v>
      </c>
    </row>
    <row r="30" spans="2:27" ht="39.75" customHeight="1" x14ac:dyDescent="0.55000000000000004">
      <c r="B30" s="255"/>
      <c r="C30" s="107" t="s">
        <v>100</v>
      </c>
      <c r="D30" s="37" t="s">
        <v>96</v>
      </c>
      <c r="E30" s="97" t="s">
        <v>163</v>
      </c>
      <c r="F30" s="147">
        <f>ROUNDUP(K30,1)</f>
        <v>0.30000000000000004</v>
      </c>
      <c r="G30" s="263"/>
      <c r="H30" s="124" t="s">
        <v>102</v>
      </c>
      <c r="I30" s="147"/>
      <c r="J30" s="147">
        <v>0.25</v>
      </c>
      <c r="K30" s="147">
        <f t="shared" si="1"/>
        <v>0.25</v>
      </c>
      <c r="L30" s="114" t="s">
        <v>246</v>
      </c>
      <c r="Q30" s="10">
        <v>1</v>
      </c>
    </row>
    <row r="31" spans="2:27" ht="39.75" customHeight="1" x14ac:dyDescent="0.55000000000000004">
      <c r="B31" s="256" t="s">
        <v>63</v>
      </c>
      <c r="C31" s="57"/>
      <c r="D31" s="86" t="s">
        <v>172</v>
      </c>
      <c r="E31" s="97"/>
      <c r="F31" s="147">
        <f>ROUNDUP(SUM(G12:G30)*0.15,1)</f>
        <v>0.1</v>
      </c>
      <c r="G31" s="263">
        <f>SUM(F31:F33)</f>
        <v>0.5</v>
      </c>
      <c r="H31" s="125" t="s">
        <v>98</v>
      </c>
      <c r="I31" s="148"/>
      <c r="J31" s="148"/>
      <c r="K31" s="148"/>
      <c r="L31" s="114"/>
    </row>
    <row r="32" spans="2:27" ht="36" x14ac:dyDescent="0.55000000000000004">
      <c r="B32" s="256"/>
      <c r="C32" s="107" t="s">
        <v>185</v>
      </c>
      <c r="D32" s="37" t="s">
        <v>173</v>
      </c>
      <c r="E32" s="97" t="s">
        <v>180</v>
      </c>
      <c r="F32" s="147">
        <f>ROUNDUP(K32,1)</f>
        <v>0.2</v>
      </c>
      <c r="G32" s="263"/>
      <c r="H32" s="125" t="s">
        <v>99</v>
      </c>
      <c r="I32" s="147">
        <f>M32*N32*O32/P32</f>
        <v>0.15</v>
      </c>
      <c r="J32" s="147">
        <v>0.15</v>
      </c>
      <c r="K32" s="147">
        <f t="shared" si="1"/>
        <v>0.15</v>
      </c>
      <c r="L32" s="114" t="s">
        <v>222</v>
      </c>
      <c r="M32" s="10">
        <v>3</v>
      </c>
      <c r="N32" s="10">
        <v>4</v>
      </c>
      <c r="O32" s="10">
        <v>2</v>
      </c>
      <c r="P32" s="10">
        <v>160</v>
      </c>
      <c r="Q32" s="10">
        <v>1</v>
      </c>
    </row>
    <row r="33" spans="2:17" ht="36" x14ac:dyDescent="0.55000000000000004">
      <c r="B33" s="256"/>
      <c r="C33" s="108" t="s">
        <v>185</v>
      </c>
      <c r="D33" s="37" t="s">
        <v>174</v>
      </c>
      <c r="E33" s="97" t="s">
        <v>180</v>
      </c>
      <c r="F33" s="147">
        <f>ROUNDUP(K33,1)</f>
        <v>0.2</v>
      </c>
      <c r="G33" s="263"/>
      <c r="H33" s="125" t="s">
        <v>103</v>
      </c>
      <c r="I33" s="147">
        <f>M33*N33*O33/P33</f>
        <v>0.2</v>
      </c>
      <c r="J33" s="147">
        <v>0.2</v>
      </c>
      <c r="K33" s="147">
        <f t="shared" si="1"/>
        <v>0.2</v>
      </c>
      <c r="L33" s="157" t="s">
        <v>221</v>
      </c>
      <c r="M33" s="10">
        <v>4</v>
      </c>
      <c r="N33" s="10">
        <v>2</v>
      </c>
      <c r="O33" s="10">
        <v>4</v>
      </c>
      <c r="P33" s="10">
        <v>160</v>
      </c>
      <c r="Q33" s="10">
        <v>1</v>
      </c>
    </row>
    <row r="34" spans="2:17" x14ac:dyDescent="0.55000000000000004">
      <c r="C34" s="258" t="s">
        <v>59</v>
      </c>
      <c r="D34" s="258"/>
      <c r="E34" s="258"/>
      <c r="F34" s="258"/>
      <c r="G34" s="151">
        <f>SUM(G12:G33)</f>
        <v>0.9</v>
      </c>
      <c r="H34" s="126"/>
      <c r="I34" s="146"/>
      <c r="J34" s="146"/>
      <c r="K34" s="146"/>
      <c r="L34" s="150" t="s">
        <v>223</v>
      </c>
    </row>
    <row r="37" spans="2:17" x14ac:dyDescent="0.55000000000000004">
      <c r="D37" s="98" t="s">
        <v>179</v>
      </c>
      <c r="E37" s="99" t="s">
        <v>181</v>
      </c>
      <c r="F37" s="152" t="s">
        <v>230</v>
      </c>
      <c r="G37" s="152" t="s">
        <v>81</v>
      </c>
      <c r="H37" s="121" t="s">
        <v>186</v>
      </c>
    </row>
    <row r="38" spans="2:17" x14ac:dyDescent="0.55000000000000004">
      <c r="D38" s="10" t="s">
        <v>163</v>
      </c>
      <c r="E38" s="52">
        <f>SUMIF($E$12:E33, D38, $F$12:F33)</f>
        <v>0.4</v>
      </c>
      <c r="F38" s="127">
        <f>ROUNDUP(E38*0.15,1)</f>
        <v>0.1</v>
      </c>
      <c r="G38" s="140">
        <f>SUM(E38:F38)</f>
        <v>0.5</v>
      </c>
    </row>
    <row r="39" spans="2:17" x14ac:dyDescent="0.55000000000000004">
      <c r="D39" s="10" t="s">
        <v>128</v>
      </c>
      <c r="E39" s="52">
        <f>SUMIF($E$12:E34, D39, $F$12:F34)</f>
        <v>0</v>
      </c>
      <c r="F39" s="127">
        <f>ROUNDUP(E39*0.15,1)</f>
        <v>0</v>
      </c>
      <c r="G39" s="140">
        <f>SUM(E39:F39)</f>
        <v>0</v>
      </c>
    </row>
    <row r="40" spans="2:17" x14ac:dyDescent="0.55000000000000004">
      <c r="D40" s="10" t="s">
        <v>177</v>
      </c>
      <c r="E40" s="52">
        <f>SUMIF($E$12:E35, D40, $F$12:F35)</f>
        <v>0</v>
      </c>
      <c r="F40" s="127">
        <f>ROUNDUP(E40*0.15,1)</f>
        <v>0</v>
      </c>
      <c r="G40" s="140">
        <f>SUM(E40:F40)</f>
        <v>0</v>
      </c>
    </row>
    <row r="41" spans="2:17" x14ac:dyDescent="0.55000000000000004">
      <c r="D41" s="10" t="s">
        <v>129</v>
      </c>
      <c r="E41" s="52">
        <f>SUMIF($E$12:E36, D41, $F$12:F36)</f>
        <v>0</v>
      </c>
      <c r="F41" s="127">
        <f>ROUNDUP(E41*0.15,1)</f>
        <v>0</v>
      </c>
      <c r="G41" s="140">
        <f>SUM(E41:F41)</f>
        <v>0</v>
      </c>
    </row>
    <row r="42" spans="2:17" x14ac:dyDescent="0.55000000000000004">
      <c r="D42" s="10" t="s">
        <v>180</v>
      </c>
      <c r="F42" s="127">
        <f ca="1">SUMIF($E$12:F37, D42, $F$12:F37)+H42</f>
        <v>0.4</v>
      </c>
      <c r="G42" s="140">
        <f ca="1">SUM(E42:F42)</f>
        <v>0.4</v>
      </c>
      <c r="H42" s="127"/>
    </row>
    <row r="44" spans="2:17" x14ac:dyDescent="0.55000000000000004">
      <c r="F44" s="158" t="s">
        <v>178</v>
      </c>
      <c r="G44" s="153">
        <f ca="1">SUM(G38:G42)</f>
        <v>0.9</v>
      </c>
    </row>
    <row r="47" spans="2:17" x14ac:dyDescent="0.55000000000000004">
      <c r="D47" s="10" t="s">
        <v>182</v>
      </c>
      <c r="E47" s="99" t="s">
        <v>181</v>
      </c>
      <c r="F47" s="152" t="s">
        <v>230</v>
      </c>
      <c r="G47" s="152" t="s">
        <v>81</v>
      </c>
      <c r="H47" s="121" t="s">
        <v>186</v>
      </c>
    </row>
    <row r="48" spans="2:17" x14ac:dyDescent="0.55000000000000004">
      <c r="D48" s="10" t="s">
        <v>168</v>
      </c>
      <c r="E48" s="52">
        <f>SUMIF($C$12:C43, D48, $F$12:F43)</f>
        <v>0</v>
      </c>
      <c r="F48" s="127">
        <f>ROUNDUP(E48*0.15,1)</f>
        <v>0</v>
      </c>
      <c r="G48" s="140">
        <f>SUM(E48:F48)</f>
        <v>0</v>
      </c>
    </row>
    <row r="49" spans="4:8" x14ac:dyDescent="0.55000000000000004">
      <c r="D49" s="10" t="s">
        <v>71</v>
      </c>
      <c r="E49" s="52">
        <f>SUMIF($C$12:C34, D49, $F$12:F34)</f>
        <v>0</v>
      </c>
      <c r="F49" s="127">
        <f>ROUNDUP(SUM(E49:E51)*0.15,1)</f>
        <v>0</v>
      </c>
      <c r="G49" s="140">
        <f t="shared" ref="G49:G54" si="5">SUM(E49:F49)</f>
        <v>0</v>
      </c>
    </row>
    <row r="50" spans="4:8" x14ac:dyDescent="0.55000000000000004">
      <c r="D50" s="10" t="s">
        <v>91</v>
      </c>
      <c r="E50" s="52">
        <f>SUMIF($C$12:C34, D50, $F$12:F34)</f>
        <v>0</v>
      </c>
      <c r="G50" s="140">
        <f t="shared" si="5"/>
        <v>0</v>
      </c>
    </row>
    <row r="51" spans="4:8" x14ac:dyDescent="0.55000000000000004">
      <c r="D51" s="10" t="s">
        <v>72</v>
      </c>
      <c r="E51" s="52">
        <f>SUMIF($C$12:C34, D51, $F$12:F34)</f>
        <v>0</v>
      </c>
      <c r="G51" s="140">
        <f t="shared" si="5"/>
        <v>0</v>
      </c>
    </row>
    <row r="52" spans="4:8" x14ac:dyDescent="0.55000000000000004">
      <c r="D52" s="10" t="s">
        <v>73</v>
      </c>
      <c r="E52" s="52">
        <f>SUMIF($C$12:C35, D52, $F$12:F35)</f>
        <v>0</v>
      </c>
      <c r="F52" s="127">
        <f>ROUNDUP(SUM(E52:E54)*0.15,1)</f>
        <v>0.1</v>
      </c>
      <c r="G52" s="140">
        <f t="shared" si="5"/>
        <v>0.1</v>
      </c>
    </row>
    <row r="53" spans="4:8" x14ac:dyDescent="0.55000000000000004">
      <c r="D53" s="10" t="s">
        <v>74</v>
      </c>
      <c r="E53" s="52">
        <f>SUMIF($C$12:C36, D53, $F$12:F36)</f>
        <v>0</v>
      </c>
      <c r="G53" s="140">
        <f t="shared" si="5"/>
        <v>0</v>
      </c>
    </row>
    <row r="54" spans="4:8" x14ac:dyDescent="0.55000000000000004">
      <c r="D54" s="10" t="s">
        <v>75</v>
      </c>
      <c r="E54" s="52">
        <f>SUMIF($C$12:C34, D54, $F$12:F34)</f>
        <v>0.4</v>
      </c>
      <c r="G54" s="140">
        <f t="shared" si="5"/>
        <v>0.4</v>
      </c>
    </row>
    <row r="55" spans="4:8" x14ac:dyDescent="0.55000000000000004">
      <c r="D55" s="10" t="s">
        <v>185</v>
      </c>
      <c r="F55" s="127">
        <f ca="1">SUMIF($E$12:F50, D55, $F$12:F50)+H55</f>
        <v>0.4</v>
      </c>
      <c r="G55" s="140">
        <f ca="1">SUM(E55:F55)</f>
        <v>0.4</v>
      </c>
      <c r="H55" s="127"/>
    </row>
    <row r="57" spans="4:8" x14ac:dyDescent="0.55000000000000004">
      <c r="F57" s="158" t="s">
        <v>178</v>
      </c>
      <c r="G57" s="153">
        <f ca="1">SUM(G48:G55)</f>
        <v>0.9</v>
      </c>
    </row>
  </sheetData>
  <autoFilter ref="B11:K34" xr:uid="{339D98F8-05A9-4E3E-BC15-5F4867DAA8C2}"/>
  <mergeCells count="13">
    <mergeCell ref="B17:B25"/>
    <mergeCell ref="G17:G19"/>
    <mergeCell ref="G20:G23"/>
    <mergeCell ref="M10:P10"/>
    <mergeCell ref="T10:AA10"/>
    <mergeCell ref="B12:B16"/>
    <mergeCell ref="D12:D13"/>
    <mergeCell ref="G12:G16"/>
    <mergeCell ref="B26:B30"/>
    <mergeCell ref="G29:G30"/>
    <mergeCell ref="B31:B33"/>
    <mergeCell ref="G31:G33"/>
    <mergeCell ref="C34:F34"/>
  </mergeCells>
  <phoneticPr fontId="1"/>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4778-1E0B-4817-811F-9D2A63D1F95E}">
  <sheetPr>
    <tabColor rgb="FF2863C9"/>
  </sheetPr>
  <dimension ref="B1:AB46"/>
  <sheetViews>
    <sheetView zoomScale="130" zoomScaleNormal="130" workbookViewId="0"/>
  </sheetViews>
  <sheetFormatPr defaultColWidth="8.58203125" defaultRowHeight="18" outlineLevelRow="1" outlineLevelCol="2" x14ac:dyDescent="0.55000000000000004"/>
  <cols>
    <col min="1" max="1" width="2.58203125" style="10" customWidth="1"/>
    <col min="2" max="2" width="13.6640625" style="10" customWidth="1"/>
    <col min="3" max="3" width="17.58203125" style="10" customWidth="1"/>
    <col min="4" max="4" width="35.83203125" style="10" bestFit="1" customWidth="1"/>
    <col min="5" max="5" width="17.25" style="52" bestFit="1" customWidth="1"/>
    <col min="6" max="6" width="17.25" style="52" hidden="1" customWidth="1"/>
    <col min="7" max="7" width="12.6640625" style="140" customWidth="1"/>
    <col min="8" max="8" width="72" style="121" customWidth="1"/>
    <col min="9" max="10" width="8.58203125" style="140" hidden="1" customWidth="1" outlineLevel="1"/>
    <col min="11" max="11" width="21.1640625" style="140" hidden="1" customWidth="1" outlineLevel="1"/>
    <col min="12" max="12" width="56.25" style="141" hidden="1" customWidth="1" outlineLevel="1"/>
    <col min="13" max="18" width="8.58203125" style="10" hidden="1" customWidth="1" outlineLevel="1"/>
    <col min="19" max="19" width="8.58203125" style="10" hidden="1" customWidth="1" outlineLevel="2" collapsed="1"/>
    <col min="20" max="27" width="8.58203125" style="10" hidden="1" customWidth="1" outlineLevel="2"/>
    <col min="28" max="28" width="0" style="10" hidden="1" customWidth="1" collapsed="1"/>
    <col min="29" max="36" width="0" style="10" hidden="1" customWidth="1"/>
    <col min="37" max="16384" width="8.58203125" style="10"/>
  </cols>
  <sheetData>
    <row r="1" spans="2:27" outlineLevel="1" x14ac:dyDescent="0.55000000000000004"/>
    <row r="2" spans="2:27" outlineLevel="1" x14ac:dyDescent="0.55000000000000004">
      <c r="B2" s="10" t="s">
        <v>146</v>
      </c>
    </row>
    <row r="3" spans="2:27" outlineLevel="1" x14ac:dyDescent="0.55000000000000004">
      <c r="B3" s="10">
        <v>1</v>
      </c>
      <c r="C3" s="10" t="s">
        <v>225</v>
      </c>
    </row>
    <row r="4" spans="2:27" outlineLevel="1" x14ac:dyDescent="0.55000000000000004">
      <c r="B4" s="10">
        <v>2</v>
      </c>
      <c r="C4" s="10" t="s">
        <v>226</v>
      </c>
    </row>
    <row r="5" spans="2:27" outlineLevel="1" x14ac:dyDescent="0.55000000000000004"/>
    <row r="6" spans="2:27" ht="13.5" customHeight="1" outlineLevel="1" x14ac:dyDescent="0.55000000000000004"/>
    <row r="7" spans="2:27" ht="75.5" customHeight="1" x14ac:dyDescent="0.55000000000000004">
      <c r="B7" s="10" t="s">
        <v>82</v>
      </c>
      <c r="C7" s="10" t="s">
        <v>82</v>
      </c>
      <c r="D7" s="11" t="s">
        <v>131</v>
      </c>
      <c r="E7" s="94"/>
      <c r="F7" s="94"/>
      <c r="G7" s="95"/>
      <c r="L7" s="142" t="s">
        <v>113</v>
      </c>
      <c r="M7" s="261" t="s">
        <v>114</v>
      </c>
      <c r="N7" s="261"/>
      <c r="O7" s="261"/>
      <c r="P7" s="261"/>
      <c r="Q7" s="88" t="s">
        <v>115</v>
      </c>
      <c r="R7" s="88"/>
      <c r="S7" s="88"/>
      <c r="T7" s="261" t="s">
        <v>116</v>
      </c>
      <c r="U7" s="261"/>
      <c r="V7" s="261"/>
      <c r="W7" s="261"/>
      <c r="X7" s="261"/>
      <c r="Y7" s="261"/>
      <c r="Z7" s="261"/>
      <c r="AA7" s="261"/>
    </row>
    <row r="8" spans="2:27" ht="38.25" customHeight="1" x14ac:dyDescent="0.55000000000000004">
      <c r="B8" s="96" t="s">
        <v>167</v>
      </c>
      <c r="C8" s="104" t="s">
        <v>83</v>
      </c>
      <c r="D8" s="96" t="s">
        <v>84</v>
      </c>
      <c r="E8" s="54" t="s">
        <v>166</v>
      </c>
      <c r="F8" s="54" t="s">
        <v>85</v>
      </c>
      <c r="G8" s="144" t="s">
        <v>86</v>
      </c>
      <c r="H8" s="122" t="s">
        <v>64</v>
      </c>
      <c r="I8" s="143" t="s">
        <v>87</v>
      </c>
      <c r="J8" s="143" t="s">
        <v>78</v>
      </c>
      <c r="K8" s="144" t="s">
        <v>88</v>
      </c>
      <c r="L8" s="145" t="s">
        <v>117</v>
      </c>
      <c r="M8" s="91" t="s">
        <v>118</v>
      </c>
      <c r="N8" s="91" t="s">
        <v>119</v>
      </c>
      <c r="O8" s="91" t="s">
        <v>120</v>
      </c>
      <c r="P8" s="91" t="s">
        <v>133</v>
      </c>
      <c r="Q8" s="91" t="s">
        <v>121</v>
      </c>
      <c r="R8" s="91"/>
      <c r="S8" s="92"/>
      <c r="T8" s="92" t="s">
        <v>122</v>
      </c>
      <c r="U8" s="92" t="s">
        <v>123</v>
      </c>
      <c r="V8" s="92" t="s">
        <v>124</v>
      </c>
      <c r="W8" s="92" t="s">
        <v>123</v>
      </c>
      <c r="X8" s="92" t="s">
        <v>125</v>
      </c>
      <c r="Y8" s="92" t="s">
        <v>123</v>
      </c>
      <c r="Z8" s="92" t="s">
        <v>126</v>
      </c>
      <c r="AA8" s="92" t="s">
        <v>123</v>
      </c>
    </row>
    <row r="9" spans="2:27" ht="229.5" customHeight="1" x14ac:dyDescent="0.55000000000000004">
      <c r="B9" s="257"/>
      <c r="C9" s="113" t="s">
        <v>169</v>
      </c>
      <c r="D9" s="90" t="s">
        <v>134</v>
      </c>
      <c r="E9" s="97" t="s">
        <v>141</v>
      </c>
      <c r="F9" s="53">
        <f>ROUNDUP(K9,1)</f>
        <v>0.30000000000000004</v>
      </c>
      <c r="G9" s="267">
        <f>SUM(F9:F10)</f>
        <v>0.5</v>
      </c>
      <c r="H9" s="114" t="s">
        <v>293</v>
      </c>
      <c r="I9" s="147"/>
      <c r="J9" s="147">
        <v>0.2</v>
      </c>
      <c r="K9" s="147">
        <f t="shared" ref="K9:K10" si="0">J9*Q9</f>
        <v>0.24</v>
      </c>
      <c r="L9" s="114" t="s">
        <v>190</v>
      </c>
      <c r="Q9" s="10">
        <v>1.2</v>
      </c>
    </row>
    <row r="10" spans="2:27" ht="59.5" customHeight="1" x14ac:dyDescent="0.55000000000000004">
      <c r="B10" s="257"/>
      <c r="C10" s="103" t="s">
        <v>169</v>
      </c>
      <c r="D10" s="89" t="s">
        <v>130</v>
      </c>
      <c r="E10" s="97" t="s">
        <v>163</v>
      </c>
      <c r="F10" s="53">
        <f>ROUNDUP(K10,1)</f>
        <v>0.2</v>
      </c>
      <c r="G10" s="267"/>
      <c r="H10" s="115" t="s">
        <v>137</v>
      </c>
      <c r="I10" s="147"/>
      <c r="J10" s="147">
        <v>0.1</v>
      </c>
      <c r="K10" s="147">
        <f t="shared" si="0"/>
        <v>0.12</v>
      </c>
      <c r="L10" s="114" t="s">
        <v>127</v>
      </c>
      <c r="Q10" s="10">
        <v>1.2</v>
      </c>
    </row>
    <row r="11" spans="2:27" ht="108" x14ac:dyDescent="0.55000000000000004">
      <c r="B11" s="253" t="s">
        <v>110</v>
      </c>
      <c r="C11" s="101" t="s">
        <v>89</v>
      </c>
      <c r="D11" s="89" t="s">
        <v>90</v>
      </c>
      <c r="E11" s="97" t="s">
        <v>163</v>
      </c>
      <c r="F11" s="53">
        <f>ROUNDUP(K11,1)</f>
        <v>0.2</v>
      </c>
      <c r="G11" s="263">
        <f>SUM(F11:F12)</f>
        <v>0.4</v>
      </c>
      <c r="H11" s="115" t="s">
        <v>139</v>
      </c>
      <c r="I11" s="147"/>
      <c r="J11" s="147">
        <v>0.1</v>
      </c>
      <c r="K11" s="147">
        <f t="shared" ref="K11:K19" si="1">J11*Q11</f>
        <v>0.12</v>
      </c>
      <c r="L11" s="114" t="s">
        <v>191</v>
      </c>
      <c r="Q11" s="10">
        <v>1.2</v>
      </c>
    </row>
    <row r="12" spans="2:27" ht="90" x14ac:dyDescent="0.55000000000000004">
      <c r="B12" s="254"/>
      <c r="C12" s="103" t="s">
        <v>89</v>
      </c>
      <c r="D12" s="89" t="s">
        <v>187</v>
      </c>
      <c r="E12" s="97" t="s">
        <v>163</v>
      </c>
      <c r="F12" s="53">
        <f t="shared" ref="F12:F16" si="2">ROUNDUP(K12,1)</f>
        <v>0.2</v>
      </c>
      <c r="G12" s="263"/>
      <c r="H12" s="115" t="s">
        <v>192</v>
      </c>
      <c r="I12" s="147"/>
      <c r="J12" s="147">
        <v>0.1</v>
      </c>
      <c r="K12" s="147">
        <f>J12*Q12</f>
        <v>0.12</v>
      </c>
      <c r="L12" s="114"/>
      <c r="M12" s="10">
        <v>1</v>
      </c>
      <c r="N12" s="10">
        <v>1</v>
      </c>
      <c r="O12" s="10">
        <v>1</v>
      </c>
      <c r="P12" s="10">
        <v>160</v>
      </c>
      <c r="Q12" s="10">
        <v>1.2</v>
      </c>
    </row>
    <row r="13" spans="2:27" ht="81" customHeight="1" x14ac:dyDescent="0.55000000000000004">
      <c r="B13" s="254"/>
      <c r="C13" s="101" t="s">
        <v>91</v>
      </c>
      <c r="D13" s="118" t="s">
        <v>92</v>
      </c>
      <c r="E13" s="119" t="s">
        <v>163</v>
      </c>
      <c r="F13" s="85">
        <f t="shared" si="2"/>
        <v>0</v>
      </c>
      <c r="G13" s="263">
        <f>SUM(F13:F14)</f>
        <v>0.7</v>
      </c>
      <c r="H13" s="120" t="s">
        <v>159</v>
      </c>
      <c r="I13" s="139"/>
      <c r="J13" s="139"/>
      <c r="K13" s="139">
        <f t="shared" si="1"/>
        <v>0</v>
      </c>
      <c r="L13" s="132" t="s">
        <v>193</v>
      </c>
      <c r="Q13" s="10">
        <v>1.2</v>
      </c>
    </row>
    <row r="14" spans="2:27" ht="108" x14ac:dyDescent="0.55000000000000004">
      <c r="B14" s="254"/>
      <c r="C14" s="105" t="s">
        <v>184</v>
      </c>
      <c r="D14" s="89" t="s">
        <v>141</v>
      </c>
      <c r="E14" s="97" t="s">
        <v>141</v>
      </c>
      <c r="F14" s="53">
        <f t="shared" si="2"/>
        <v>0.7</v>
      </c>
      <c r="G14" s="263"/>
      <c r="H14" s="115" t="s">
        <v>297</v>
      </c>
      <c r="I14" s="147"/>
      <c r="J14" s="147">
        <v>0.55000000000000004</v>
      </c>
      <c r="K14" s="147">
        <f t="shared" si="1"/>
        <v>0.66</v>
      </c>
      <c r="L14" s="114" t="s">
        <v>296</v>
      </c>
      <c r="Q14" s="10">
        <v>1.2</v>
      </c>
      <c r="T14" s="11"/>
    </row>
    <row r="15" spans="2:27" ht="90" x14ac:dyDescent="0.55000000000000004">
      <c r="B15" s="254"/>
      <c r="C15" s="117" t="s">
        <v>183</v>
      </c>
      <c r="D15" s="37" t="s">
        <v>72</v>
      </c>
      <c r="E15" s="97" t="s">
        <v>141</v>
      </c>
      <c r="F15" s="53">
        <f t="shared" si="2"/>
        <v>1.4000000000000001</v>
      </c>
      <c r="G15" s="151">
        <f>SUM(F15:F15)</f>
        <v>1.4000000000000001</v>
      </c>
      <c r="H15" s="115" t="s">
        <v>291</v>
      </c>
      <c r="I15" s="147"/>
      <c r="J15" s="147">
        <v>1.1000000000000001</v>
      </c>
      <c r="K15" s="147">
        <f t="shared" si="1"/>
        <v>1.32</v>
      </c>
      <c r="L15" s="114" t="s">
        <v>292</v>
      </c>
      <c r="P15" s="10">
        <v>160</v>
      </c>
      <c r="Q15" s="10">
        <v>1.2</v>
      </c>
    </row>
    <row r="16" spans="2:27" ht="72" x14ac:dyDescent="0.55000000000000004">
      <c r="B16" s="254"/>
      <c r="C16" s="116" t="s">
        <v>73</v>
      </c>
      <c r="D16" s="37" t="s">
        <v>101</v>
      </c>
      <c r="E16" s="97" t="s">
        <v>163</v>
      </c>
      <c r="F16" s="53">
        <f t="shared" si="2"/>
        <v>0.2</v>
      </c>
      <c r="G16" s="151">
        <f>SUM(F16:F16)</f>
        <v>0.2</v>
      </c>
      <c r="H16" s="115" t="s">
        <v>241</v>
      </c>
      <c r="I16" s="147"/>
      <c r="J16" s="147">
        <v>0.1</v>
      </c>
      <c r="K16" s="147">
        <f t="shared" si="1"/>
        <v>0.12</v>
      </c>
      <c r="L16" s="114" t="s">
        <v>242</v>
      </c>
      <c r="P16" s="10">
        <v>160</v>
      </c>
      <c r="Q16" s="10">
        <v>1.2</v>
      </c>
    </row>
    <row r="17" spans="2:17" ht="36" x14ac:dyDescent="0.55000000000000004">
      <c r="B17" s="254"/>
      <c r="C17" s="57" t="s">
        <v>74</v>
      </c>
      <c r="D17" s="37" t="s">
        <v>74</v>
      </c>
      <c r="E17" s="97" t="s">
        <v>163</v>
      </c>
      <c r="F17" s="53">
        <f>ROUNDUP(K17,1)</f>
        <v>0.1</v>
      </c>
      <c r="G17" s="151">
        <f t="shared" ref="G17" si="3">SUM(F17:F17)</f>
        <v>0.1</v>
      </c>
      <c r="H17" s="114" t="s">
        <v>93</v>
      </c>
      <c r="I17" s="147"/>
      <c r="J17" s="147">
        <v>0.1</v>
      </c>
      <c r="K17" s="147">
        <f t="shared" si="1"/>
        <v>0.1</v>
      </c>
      <c r="L17" s="114" t="s">
        <v>194</v>
      </c>
      <c r="Q17" s="10">
        <v>1</v>
      </c>
    </row>
    <row r="18" spans="2:17" ht="36" x14ac:dyDescent="0.55000000000000004">
      <c r="B18" s="254"/>
      <c r="C18" s="57" t="s">
        <v>94</v>
      </c>
      <c r="D18" s="37" t="s">
        <v>95</v>
      </c>
      <c r="E18" s="97" t="s">
        <v>163</v>
      </c>
      <c r="F18" s="53">
        <f>ROUNDUP(K18,1)</f>
        <v>1</v>
      </c>
      <c r="G18" s="263">
        <f>SUM(F18:F19)</f>
        <v>1.5</v>
      </c>
      <c r="H18" s="115" t="s">
        <v>290</v>
      </c>
      <c r="I18" s="147"/>
      <c r="J18" s="147">
        <v>1</v>
      </c>
      <c r="K18" s="147">
        <f t="shared" si="1"/>
        <v>1</v>
      </c>
      <c r="L18" s="114" t="s">
        <v>209</v>
      </c>
      <c r="Q18" s="10">
        <v>1</v>
      </c>
    </row>
    <row r="19" spans="2:17" ht="60.5" customHeight="1" x14ac:dyDescent="0.55000000000000004">
      <c r="B19" s="255"/>
      <c r="C19" s="107" t="s">
        <v>100</v>
      </c>
      <c r="D19" s="37" t="s">
        <v>96</v>
      </c>
      <c r="E19" s="97" t="s">
        <v>163</v>
      </c>
      <c r="F19" s="53">
        <f>ROUNDUP(K19,1)</f>
        <v>0.5</v>
      </c>
      <c r="G19" s="263"/>
      <c r="H19" s="115" t="s">
        <v>210</v>
      </c>
      <c r="I19" s="147"/>
      <c r="J19" s="147">
        <v>0.5</v>
      </c>
      <c r="K19" s="147">
        <f t="shared" si="1"/>
        <v>0.5</v>
      </c>
      <c r="L19" s="114" t="s">
        <v>211</v>
      </c>
      <c r="Q19" s="10">
        <v>1</v>
      </c>
    </row>
    <row r="20" spans="2:17" ht="39.75" customHeight="1" x14ac:dyDescent="0.55000000000000004">
      <c r="B20" s="256" t="s">
        <v>63</v>
      </c>
      <c r="C20" s="57"/>
      <c r="D20" s="86" t="s">
        <v>172</v>
      </c>
      <c r="E20" s="97"/>
      <c r="F20" s="53">
        <f>ROUNDUP(SUM(G9:G19)*0.15,1)</f>
        <v>0.79999999999999993</v>
      </c>
      <c r="G20" s="263">
        <f>SUM(F20:F22)</f>
        <v>0.89999999999999991</v>
      </c>
      <c r="H20" s="125" t="s">
        <v>98</v>
      </c>
      <c r="I20" s="147"/>
      <c r="J20" s="147"/>
      <c r="K20" s="147"/>
      <c r="L20" s="114"/>
    </row>
    <row r="21" spans="2:17" ht="54" x14ac:dyDescent="0.55000000000000004">
      <c r="B21" s="256"/>
      <c r="C21" s="107" t="s">
        <v>185</v>
      </c>
      <c r="D21" s="37" t="s">
        <v>173</v>
      </c>
      <c r="E21" s="97" t="s">
        <v>180</v>
      </c>
      <c r="F21" s="53">
        <f>ROUNDUP(K21,1)</f>
        <v>0</v>
      </c>
      <c r="G21" s="263"/>
      <c r="H21" s="125" t="s">
        <v>243</v>
      </c>
      <c r="I21" s="147">
        <f>M21*N21*O21/P21</f>
        <v>0</v>
      </c>
      <c r="J21" s="147">
        <f>ROUNDUP(I21,1)</f>
        <v>0</v>
      </c>
      <c r="K21" s="147">
        <f t="shared" ref="K21:K22" si="4">J21*Q21</f>
        <v>0</v>
      </c>
      <c r="L21" s="114" t="s">
        <v>244</v>
      </c>
      <c r="M21" s="10">
        <v>0</v>
      </c>
      <c r="N21" s="10">
        <v>0</v>
      </c>
      <c r="O21" s="10">
        <v>0</v>
      </c>
      <c r="P21" s="10">
        <v>160</v>
      </c>
      <c r="Q21" s="10">
        <v>1</v>
      </c>
    </row>
    <row r="22" spans="2:17" ht="36" x14ac:dyDescent="0.55000000000000004">
      <c r="B22" s="256"/>
      <c r="C22" s="108" t="s">
        <v>185</v>
      </c>
      <c r="D22" s="37" t="s">
        <v>174</v>
      </c>
      <c r="E22" s="97" t="s">
        <v>180</v>
      </c>
      <c r="F22" s="53">
        <f>ROUNDUP(K22,1)</f>
        <v>0.1</v>
      </c>
      <c r="G22" s="263"/>
      <c r="H22" s="125" t="s">
        <v>188</v>
      </c>
      <c r="I22" s="147">
        <f>M22*N22*O22/P22</f>
        <v>7.4999999999999997E-2</v>
      </c>
      <c r="J22" s="147">
        <v>0.08</v>
      </c>
      <c r="K22" s="147">
        <f t="shared" si="4"/>
        <v>0.08</v>
      </c>
      <c r="L22" s="114" t="s">
        <v>189</v>
      </c>
      <c r="M22" s="10">
        <v>3</v>
      </c>
      <c r="N22" s="10">
        <v>1</v>
      </c>
      <c r="O22" s="10">
        <v>4</v>
      </c>
      <c r="P22" s="10">
        <v>160</v>
      </c>
      <c r="Q22" s="10">
        <v>1</v>
      </c>
    </row>
    <row r="23" spans="2:17" x14ac:dyDescent="0.55000000000000004">
      <c r="C23" s="258" t="s">
        <v>59</v>
      </c>
      <c r="D23" s="258"/>
      <c r="E23" s="258"/>
      <c r="F23" s="258"/>
      <c r="G23" s="151">
        <f>SUM(G9:G22)</f>
        <v>5.7000000000000011</v>
      </c>
      <c r="H23" s="126"/>
      <c r="I23" s="146"/>
      <c r="J23" s="146"/>
      <c r="K23" s="146"/>
      <c r="L23" s="150"/>
    </row>
    <row r="26" spans="2:17" x14ac:dyDescent="0.55000000000000004">
      <c r="D26" s="98" t="s">
        <v>179</v>
      </c>
      <c r="E26" s="99" t="s">
        <v>181</v>
      </c>
      <c r="F26" s="99" t="s">
        <v>230</v>
      </c>
      <c r="G26" s="152" t="s">
        <v>81</v>
      </c>
      <c r="H26" s="121" t="s">
        <v>186</v>
      </c>
    </row>
    <row r="27" spans="2:17" x14ac:dyDescent="0.55000000000000004">
      <c r="D27" s="10" t="s">
        <v>163</v>
      </c>
      <c r="E27" s="52">
        <f>SUMIF($E$9:E22, D27, $F$9:F22)</f>
        <v>2.4</v>
      </c>
      <c r="F27" s="52">
        <f>ROUNDUP(E27*0.15,1)</f>
        <v>0.4</v>
      </c>
      <c r="G27" s="140">
        <f>SUM(E27:F27)</f>
        <v>2.8</v>
      </c>
    </row>
    <row r="28" spans="2:17" x14ac:dyDescent="0.55000000000000004">
      <c r="D28" s="10" t="s">
        <v>128</v>
      </c>
      <c r="E28" s="52">
        <f>SUMIF($E$9:E23, D28, $F$9:F23)</f>
        <v>0</v>
      </c>
      <c r="F28" s="52">
        <f>ROUNDUP(E28*0.15,1)</f>
        <v>0</v>
      </c>
      <c r="G28" s="140">
        <f>SUM(E28:F28)</f>
        <v>0</v>
      </c>
    </row>
    <row r="29" spans="2:17" x14ac:dyDescent="0.55000000000000004">
      <c r="D29" s="10" t="s">
        <v>177</v>
      </c>
      <c r="E29" s="52">
        <f>SUMIF($E$9:E24, D29, $F$9:F24)</f>
        <v>2.4000000000000004</v>
      </c>
      <c r="F29" s="52">
        <f>ROUNDUP(E29*0.15,1)</f>
        <v>0.4</v>
      </c>
      <c r="G29" s="140">
        <f>SUM(E29:F29)</f>
        <v>2.8000000000000003</v>
      </c>
    </row>
    <row r="30" spans="2:17" x14ac:dyDescent="0.55000000000000004">
      <c r="D30" s="10" t="s">
        <v>129</v>
      </c>
      <c r="E30" s="52">
        <f>SUMIF($E$9:E25, D30, $F$9:F25)</f>
        <v>0</v>
      </c>
      <c r="F30" s="52">
        <f>ROUNDUP(E30*0.15,1)</f>
        <v>0</v>
      </c>
      <c r="G30" s="140">
        <f>SUM(E30:F30)</f>
        <v>0</v>
      </c>
    </row>
    <row r="31" spans="2:17" x14ac:dyDescent="0.55000000000000004">
      <c r="D31" s="10" t="s">
        <v>180</v>
      </c>
      <c r="F31" s="52">
        <f>SUMIF($E$9:F26, D31, $F$9:G26)+H31</f>
        <v>0.1</v>
      </c>
      <c r="G31" s="140">
        <f>SUM(E31:F31)</f>
        <v>0.1</v>
      </c>
      <c r="H31" s="127"/>
    </row>
    <row r="33" spans="2:28" x14ac:dyDescent="0.55000000000000004">
      <c r="F33" s="109" t="s">
        <v>178</v>
      </c>
      <c r="G33" s="153">
        <f>SUM(G27:G31)</f>
        <v>5.6999999999999993</v>
      </c>
    </row>
    <row r="36" spans="2:28" x14ac:dyDescent="0.55000000000000004">
      <c r="D36" s="10" t="s">
        <v>182</v>
      </c>
      <c r="E36" s="99" t="s">
        <v>181</v>
      </c>
      <c r="F36" s="99" t="s">
        <v>230</v>
      </c>
      <c r="G36" s="152" t="s">
        <v>81</v>
      </c>
      <c r="H36" s="121" t="s">
        <v>186</v>
      </c>
    </row>
    <row r="37" spans="2:28" x14ac:dyDescent="0.55000000000000004">
      <c r="D37" s="10" t="s">
        <v>168</v>
      </c>
      <c r="E37" s="52">
        <f>SUMIF($C$9:C32, D37, $F$9:F32)</f>
        <v>0.5</v>
      </c>
      <c r="F37" s="52">
        <f>ROUNDUP(E37*0.15,1)</f>
        <v>0.1</v>
      </c>
      <c r="G37" s="140">
        <f>SUM(E37:F37)</f>
        <v>0.6</v>
      </c>
    </row>
    <row r="38" spans="2:28" s="50" customFormat="1" x14ac:dyDescent="0.55000000000000004">
      <c r="B38" s="10"/>
      <c r="C38" s="10"/>
      <c r="D38" s="10" t="s">
        <v>71</v>
      </c>
      <c r="E38" s="52">
        <f>SUMIF($C$9:C23, D38, $F$9:F23)</f>
        <v>0.4</v>
      </c>
      <c r="F38" s="52">
        <f>ROUNDUP(SUM(E38:E40)*0.15,1)</f>
        <v>0.4</v>
      </c>
      <c r="G38" s="140">
        <f t="shared" ref="G38:G43" si="5">SUM(E38:F38)</f>
        <v>0.8</v>
      </c>
      <c r="H38" s="121"/>
      <c r="I38" s="140"/>
      <c r="J38" s="140"/>
      <c r="K38" s="140"/>
      <c r="L38" s="141"/>
      <c r="M38" s="10"/>
      <c r="N38" s="10"/>
      <c r="O38" s="10"/>
      <c r="P38" s="10"/>
      <c r="Q38" s="10"/>
      <c r="R38" s="10"/>
      <c r="S38" s="10"/>
      <c r="T38" s="10"/>
      <c r="U38" s="10"/>
      <c r="V38" s="10"/>
      <c r="W38" s="10"/>
      <c r="X38" s="10"/>
      <c r="Y38" s="10"/>
      <c r="Z38" s="10"/>
      <c r="AA38" s="10"/>
      <c r="AB38" s="10"/>
    </row>
    <row r="39" spans="2:28" s="50" customFormat="1" x14ac:dyDescent="0.55000000000000004">
      <c r="B39" s="10"/>
      <c r="C39" s="10"/>
      <c r="D39" s="10" t="s">
        <v>91</v>
      </c>
      <c r="E39" s="52">
        <f>SUMIF($C$9:C23, D39, $F$9:F23)</f>
        <v>0.7</v>
      </c>
      <c r="F39" s="52"/>
      <c r="G39" s="140">
        <f t="shared" si="5"/>
        <v>0.7</v>
      </c>
      <c r="H39" s="121"/>
      <c r="I39" s="140"/>
      <c r="J39" s="140"/>
      <c r="K39" s="140"/>
      <c r="L39" s="141"/>
      <c r="M39" s="10"/>
      <c r="N39" s="10"/>
      <c r="O39" s="10"/>
      <c r="P39" s="10"/>
      <c r="Q39" s="10"/>
      <c r="R39" s="10"/>
      <c r="S39" s="10"/>
      <c r="T39" s="10"/>
      <c r="U39" s="10"/>
      <c r="V39" s="10"/>
      <c r="W39" s="10"/>
      <c r="X39" s="10"/>
      <c r="Y39" s="10"/>
      <c r="Z39" s="10"/>
      <c r="AA39" s="10"/>
      <c r="AB39" s="10"/>
    </row>
    <row r="40" spans="2:28" s="50" customFormat="1" x14ac:dyDescent="0.55000000000000004">
      <c r="B40" s="10"/>
      <c r="C40" s="10"/>
      <c r="D40" s="10" t="s">
        <v>72</v>
      </c>
      <c r="E40" s="52">
        <f>SUMIF($C$9:C23, D40, $F$9:F23)</f>
        <v>1.4000000000000001</v>
      </c>
      <c r="F40" s="52"/>
      <c r="G40" s="140">
        <f t="shared" si="5"/>
        <v>1.4000000000000001</v>
      </c>
      <c r="H40" s="121"/>
      <c r="I40" s="140"/>
      <c r="J40" s="140"/>
      <c r="K40" s="140"/>
      <c r="L40" s="141"/>
      <c r="M40" s="10"/>
      <c r="N40" s="10"/>
      <c r="O40" s="10"/>
      <c r="P40" s="10"/>
      <c r="Q40" s="10"/>
      <c r="R40" s="10"/>
      <c r="S40" s="10"/>
      <c r="T40" s="10"/>
      <c r="U40" s="10"/>
      <c r="V40" s="10"/>
      <c r="W40" s="10"/>
      <c r="X40" s="10"/>
      <c r="Y40" s="10"/>
      <c r="Z40" s="10"/>
      <c r="AA40" s="10"/>
      <c r="AB40" s="10"/>
    </row>
    <row r="41" spans="2:28" s="50" customFormat="1" x14ac:dyDescent="0.55000000000000004">
      <c r="B41" s="10"/>
      <c r="C41" s="10"/>
      <c r="D41" s="10" t="s">
        <v>73</v>
      </c>
      <c r="E41" s="52">
        <f>SUMIF($C$9:C24, D41, $F$9:F24)</f>
        <v>0.2</v>
      </c>
      <c r="F41" s="52">
        <f>ROUNDUP(SUM(E41:E43)*0.15,1)</f>
        <v>0.30000000000000004</v>
      </c>
      <c r="G41" s="140">
        <f t="shared" si="5"/>
        <v>0.5</v>
      </c>
      <c r="H41" s="121"/>
      <c r="I41" s="140"/>
      <c r="J41" s="140"/>
      <c r="K41" s="140"/>
      <c r="L41" s="141"/>
      <c r="M41" s="10"/>
      <c r="N41" s="10"/>
      <c r="O41" s="10"/>
      <c r="P41" s="10"/>
      <c r="Q41" s="10"/>
      <c r="R41" s="10"/>
      <c r="S41" s="10"/>
      <c r="T41" s="10"/>
      <c r="U41" s="10"/>
      <c r="V41" s="10"/>
      <c r="W41" s="10"/>
      <c r="X41" s="10"/>
      <c r="Y41" s="10"/>
      <c r="Z41" s="10"/>
      <c r="AA41" s="10"/>
      <c r="AB41" s="10"/>
    </row>
    <row r="42" spans="2:28" s="50" customFormat="1" x14ac:dyDescent="0.55000000000000004">
      <c r="B42" s="10"/>
      <c r="C42" s="10"/>
      <c r="D42" s="10" t="s">
        <v>74</v>
      </c>
      <c r="E42" s="52">
        <f>SUMIF($C$9:C25, D42, $F$9:F25)</f>
        <v>0.1</v>
      </c>
      <c r="F42" s="52"/>
      <c r="G42" s="140">
        <f t="shared" si="5"/>
        <v>0.1</v>
      </c>
      <c r="H42" s="121"/>
      <c r="I42" s="140"/>
      <c r="J42" s="140"/>
      <c r="K42" s="140"/>
      <c r="L42" s="141"/>
      <c r="M42" s="10"/>
      <c r="N42" s="10"/>
      <c r="O42" s="10"/>
      <c r="P42" s="10"/>
      <c r="Q42" s="10"/>
      <c r="R42" s="10"/>
      <c r="S42" s="10"/>
      <c r="T42" s="10"/>
      <c r="U42" s="10"/>
      <c r="V42" s="10"/>
      <c r="W42" s="10"/>
      <c r="X42" s="10"/>
      <c r="Y42" s="10"/>
      <c r="Z42" s="10"/>
      <c r="AA42" s="10"/>
      <c r="AB42" s="10"/>
    </row>
    <row r="43" spans="2:28" s="50" customFormat="1" x14ac:dyDescent="0.55000000000000004">
      <c r="B43" s="10"/>
      <c r="C43" s="10"/>
      <c r="D43" s="10" t="s">
        <v>75</v>
      </c>
      <c r="E43" s="52">
        <f>SUMIF($C$9:C23, D43, $F$9:F23)</f>
        <v>1.5</v>
      </c>
      <c r="F43" s="52"/>
      <c r="G43" s="140">
        <f t="shared" si="5"/>
        <v>1.5</v>
      </c>
      <c r="H43" s="121"/>
      <c r="I43" s="140"/>
      <c r="J43" s="140"/>
      <c r="K43" s="140"/>
      <c r="L43" s="141"/>
      <c r="M43" s="10"/>
      <c r="N43" s="10"/>
      <c r="O43" s="10"/>
      <c r="P43" s="10"/>
      <c r="Q43" s="10"/>
      <c r="R43" s="10"/>
      <c r="S43" s="10"/>
      <c r="T43" s="10"/>
      <c r="U43" s="10"/>
      <c r="V43" s="10"/>
      <c r="W43" s="10"/>
      <c r="X43" s="10"/>
      <c r="Y43" s="10"/>
      <c r="Z43" s="10"/>
      <c r="AA43" s="10"/>
      <c r="AB43" s="10"/>
    </row>
    <row r="44" spans="2:28" s="50" customFormat="1" x14ac:dyDescent="0.55000000000000004">
      <c r="B44" s="10"/>
      <c r="C44" s="10"/>
      <c r="D44" s="10" t="s">
        <v>185</v>
      </c>
      <c r="E44" s="52"/>
      <c r="F44" s="52">
        <f>SUMIF($E$9:F39, D44, $F$9:G39)+H44</f>
        <v>0.1</v>
      </c>
      <c r="G44" s="140">
        <f>SUM(E44:F44)</f>
        <v>0.1</v>
      </c>
      <c r="H44" s="127"/>
      <c r="I44" s="140"/>
      <c r="J44" s="140"/>
      <c r="K44" s="140"/>
      <c r="L44" s="141"/>
      <c r="M44" s="10"/>
      <c r="N44" s="10"/>
      <c r="O44" s="10"/>
      <c r="P44" s="10"/>
      <c r="Q44" s="10"/>
      <c r="R44" s="10"/>
      <c r="S44" s="10"/>
      <c r="T44" s="10"/>
      <c r="U44" s="10"/>
      <c r="V44" s="10"/>
      <c r="W44" s="10"/>
      <c r="X44" s="10"/>
      <c r="Y44" s="10"/>
      <c r="Z44" s="10"/>
      <c r="AA44" s="10"/>
      <c r="AB44" s="10"/>
    </row>
    <row r="46" spans="2:28" s="50" customFormat="1" x14ac:dyDescent="0.55000000000000004">
      <c r="B46" s="10"/>
      <c r="C46" s="10"/>
      <c r="D46" s="10"/>
      <c r="E46" s="52"/>
      <c r="F46" s="109" t="s">
        <v>178</v>
      </c>
      <c r="G46" s="153">
        <f>SUM(G37:G44)</f>
        <v>5.6999999999999993</v>
      </c>
      <c r="H46" s="121"/>
      <c r="I46" s="140"/>
      <c r="J46" s="140"/>
      <c r="K46" s="140"/>
      <c r="L46" s="141"/>
      <c r="M46" s="10"/>
      <c r="N46" s="10"/>
      <c r="O46" s="10"/>
      <c r="P46" s="10"/>
      <c r="Q46" s="10"/>
      <c r="R46" s="10"/>
      <c r="S46" s="10"/>
      <c r="T46" s="10"/>
      <c r="U46" s="10"/>
      <c r="V46" s="10"/>
      <c r="W46" s="10"/>
      <c r="X46" s="10"/>
      <c r="Y46" s="10"/>
      <c r="Z46" s="10"/>
      <c r="AA46" s="10"/>
      <c r="AB46" s="10"/>
    </row>
  </sheetData>
  <autoFilter ref="B8:K23" xr:uid="{339D98F8-05A9-4E3E-BC15-5F4867DAA8C2}"/>
  <mergeCells count="12">
    <mergeCell ref="M7:P7"/>
    <mergeCell ref="T7:AA7"/>
    <mergeCell ref="B9:B10"/>
    <mergeCell ref="G9:G10"/>
    <mergeCell ref="B11:B15"/>
    <mergeCell ref="G11:G12"/>
    <mergeCell ref="G13:G14"/>
    <mergeCell ref="B16:B19"/>
    <mergeCell ref="G18:G19"/>
    <mergeCell ref="B20:B22"/>
    <mergeCell ref="G20:G22"/>
    <mergeCell ref="C23:F23"/>
  </mergeCells>
  <phoneticPr fontId="1"/>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864CA5-6A36-4D32-A246-460A558B2DC7}">
  <ds:schemaRefs>
    <ds:schemaRef ds:uri="http://purl.org/dc/dcmitype/"/>
    <ds:schemaRef ds:uri="http://purl.org/dc/elements/1.1/"/>
    <ds:schemaRef ds:uri="http://schemas.microsoft.com/office/2006/metadata/properties"/>
    <ds:schemaRef ds:uri="2fd442da-66a9-4fa6-ba31-eb0d54ad1381"/>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2D264227-CF44-45A8-8D64-CBD364841B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D6512D-A18B-4320-B63D-7ECD6E39B9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依頼概要</vt:lpstr>
      <vt:lpstr>想定作業</vt:lpstr>
      <vt:lpstr>概要図(徳山)</vt:lpstr>
      <vt:lpstr>見積 (サマリ)</vt:lpstr>
      <vt:lpstr>スケジュール案</vt:lpstr>
      <vt:lpstr>見積（数量確定システム）_明細（社内用）</vt:lpstr>
      <vt:lpstr>見積（用役管理システム）_明細（社内用）</vt:lpstr>
      <vt:lpstr>見積（千葉化学品質管理システム）_明細（社内用）</vt:lpstr>
      <vt:lpstr>見積（包装管理）_明細（社内用）</vt:lpstr>
      <vt:lpstr>見積（工場DB）_明細（社内用）</vt:lpstr>
      <vt:lpstr>見積（ヤード操業システム）_明細（社内用）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石井徹</cp:lastModifiedBy>
  <cp:revision/>
  <dcterms:created xsi:type="dcterms:W3CDTF">2023-12-19T04:33:48Z</dcterms:created>
  <dcterms:modified xsi:type="dcterms:W3CDTF">2025-08-26T01:50:51Z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