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133" documentId="13_ncr:1_{5954CA8A-A2D0-46BE-82C7-95388FE1C5BA}" xr6:coauthVersionLast="47" xr6:coauthVersionMax="47" xr10:uidLastSave="{CBD27447-1BFE-4D02-A4A4-C32C1EE7FDE3}"/>
  <bookViews>
    <workbookView xWindow="28680" yWindow="-120" windowWidth="29040" windowHeight="15720" tabRatio="790" firstSheet="21" activeTab="22" xr2:uid="{00000000-000D-0000-FFFF-FFFF00000000}"/>
  </bookViews>
  <sheets>
    <sheet name="依頼概要" sheetId="6" state="hidden" r:id="rId1"/>
    <sheet name="想定作業" sheetId="7" state="hidden" r:id="rId2"/>
    <sheet name="概要図(千葉)" sheetId="8" state="hidden" r:id="rId3"/>
    <sheet name="概要図(徳山)" sheetId="9" state="hidden" r:id="rId4"/>
    <sheet name="システム概要" sheetId="2" state="hidden" r:id="rId5"/>
    <sheet name="Sheet1" sheetId="52" state="hidden" r:id="rId6"/>
    <sheet name="見積 (縮小共通基盤継続） " sheetId="51" state="hidden" r:id="rId7"/>
    <sheet name="見積 (システム・基盤別サマリ) " sheetId="48" state="hidden" r:id="rId8"/>
    <sheet name="見積 (システム・工程別サマリ)" sheetId="32" state="hidden" r:id="rId9"/>
    <sheet name="見積 (システム・縮小共通基盤⇒クラウドアーキサマリ) " sheetId="50" state="hidden" r:id="rId10"/>
    <sheet name="見積 (各フェーズ毎、品管包装付替済) " sheetId="57" state="hidden" r:id="rId11"/>
    <sheet name="見積 (要件_設計で区切り) " sheetId="56" state="hidden" r:id="rId12"/>
    <sheet name="スケジュール案・要員計画（全体）" sheetId="3" state="hidden" r:id="rId13"/>
    <sheet name="スケジュール案・要員計画 (開発フェーズ_工程別)" sheetId="67" state="hidden" r:id="rId14"/>
    <sheet name="スケジュール案・要員計画 (開発フェーズ_月別)" sheetId="68" state="hidden" r:id="rId15"/>
    <sheet name="再見積 (システム・工程別サマリ)  (2)" sheetId="72" state="hidden" r:id="rId16"/>
    <sheet name="スケジュール案・要員計画 (開発フェーズ_月別) (2)" sheetId="70" state="hidden" r:id="rId17"/>
    <sheet name="スケジュール案・要員計画 (開発フェーズ_工程別) (2)" sheetId="69" r:id="rId18"/>
    <sheet name="再見積 (システム・工程別サマリ) _ベース" sheetId="66" state="hidden" r:id="rId19"/>
    <sheet name="再見積 (システム・工程別サマリ) BK" sheetId="76" state="hidden" r:id="rId20"/>
    <sheet name="再見積 (システム・工程別サマリ) " sheetId="75" state="hidden" r:id="rId21"/>
    <sheet name="再見積 (システム・工程別サマリ)  (予算調整)" sheetId="77" r:id="rId22"/>
    <sheet name="要員計画(収支ベース)" sheetId="74" r:id="rId23"/>
    <sheet name="要員計画(計画ベース)" sheetId="73" r:id="rId24"/>
    <sheet name="見積（数量確定システム）_明細（社内用）" sheetId="41" r:id="rId25"/>
    <sheet name="再見積もり（数量確定システム）_明細（社内用）" sheetId="58" r:id="rId26"/>
    <sheet name="見積（用役管理システム）_明細（社内用）" sheetId="43" r:id="rId27"/>
    <sheet name="再見積（用役管理システム）_明細（社内用）" sheetId="59" r:id="rId28"/>
    <sheet name="見積（千葉化学品質管理システム）_明細（社内用）" sheetId="44" r:id="rId29"/>
    <sheet name="再見積（千葉化学品質管理システム）_明細（社内用）" sheetId="60" r:id="rId30"/>
    <sheet name="見積（包装管理）_明細（社内用）" sheetId="45" r:id="rId31"/>
    <sheet name="再見積（包装管理）_明細（社内用）" sheetId="61" r:id="rId32"/>
    <sheet name="見積（工場DB）_明細（社内用）" sheetId="47" r:id="rId33"/>
    <sheet name="見積（ヤード操業システム）_明細（社内用）" sheetId="42" r:id="rId34"/>
    <sheet name="再見積（ヤード操業システム）_明細（社内用）" sheetId="63" r:id="rId35"/>
  </sheets>
  <definedNames>
    <definedName name="_xlnm._FilterDatabase" localSheetId="33" hidden="1">'見積（ヤード操業システム）_明細（社内用）'!$B$8:$K$23</definedName>
    <definedName name="_xlnm._FilterDatabase" localSheetId="32" hidden="1">'見積（工場DB）_明細（社内用）'!$B$11:$K$34</definedName>
    <definedName name="_xlnm._FilterDatabase" localSheetId="24" hidden="1">'見積（数量確定システム）_明細（社内用）'!$B$11:$K$35</definedName>
    <definedName name="_xlnm._FilterDatabase" localSheetId="28" hidden="1">'見積（千葉化学品質管理システム）_明細（社内用）'!$B$11:$K$35</definedName>
    <definedName name="_xlnm._FilterDatabase" localSheetId="30" hidden="1">'見積（包装管理）_明細（社内用）'!$B$11:$K$35</definedName>
    <definedName name="_xlnm._FilterDatabase" localSheetId="26" hidden="1">'見積（用役管理システム）_明細（社内用）'!$B$11:$K$34</definedName>
    <definedName name="_xlnm._FilterDatabase" localSheetId="34" hidden="1">'再見積（ヤード操業システム）_明細（社内用）'!$B$8:$K$23</definedName>
    <definedName name="_xlnm._FilterDatabase" localSheetId="29" hidden="1">'再見積（千葉化学品質管理システム）_明細（社内用）'!$B$11:$K$35</definedName>
    <definedName name="_xlnm._FilterDatabase" localSheetId="31" hidden="1">'再見積（包装管理）_明細（社内用）'!$B$11:$K$35</definedName>
    <definedName name="_xlnm._FilterDatabase" localSheetId="27" hidden="1">'再見積（用役管理システム）_明細（社内用）'!$B$11:$K$34</definedName>
    <definedName name="_xlnm._FilterDatabase" localSheetId="25" hidden="1">'再見積もり（数量確定システム）_明細（社内用）'!$B$11:$K$35</definedName>
    <definedName name="AccessDatabase" hidden="1">"C:\Documents and Settings\kawana.OHSAKI\My Documents\作業中\ＤＢらいぶらり.mdb"</definedName>
    <definedName name="_xlnm.Print_Area" localSheetId="23">'要員計画(計画ベース)'!$A$1:$Q$42</definedName>
    <definedName name="_xlnm.Print_Area" localSheetId="22">'要員計画(収支ベース)'!$A$1:$AA$55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4" i="77" l="1"/>
  <c r="K84" i="77"/>
  <c r="J84" i="77"/>
  <c r="J86" i="77" s="1"/>
  <c r="I84" i="77"/>
  <c r="I86" i="77" s="1"/>
  <c r="H84" i="77"/>
  <c r="H86" i="77" s="1"/>
  <c r="G84" i="77"/>
  <c r="G86" i="77" s="1"/>
  <c r="F84" i="77"/>
  <c r="F86" i="77" s="1"/>
  <c r="E84" i="77"/>
  <c r="E86" i="77" s="1"/>
  <c r="D84" i="77"/>
  <c r="D86" i="77" s="1"/>
  <c r="O83" i="77"/>
  <c r="O84" i="77" s="1"/>
  <c r="M83" i="77"/>
  <c r="Q83" i="77" s="1"/>
  <c r="L83" i="77"/>
  <c r="P83" i="77" s="1"/>
  <c r="M82" i="77"/>
  <c r="L82" i="77"/>
  <c r="M81" i="77"/>
  <c r="L81" i="77"/>
  <c r="M80" i="77"/>
  <c r="L80" i="77"/>
  <c r="M79" i="77"/>
  <c r="L79" i="77"/>
  <c r="M78" i="77"/>
  <c r="L78" i="77"/>
  <c r="N69" i="77"/>
  <c r="K69" i="77"/>
  <c r="K71" i="77" s="1"/>
  <c r="J69" i="77"/>
  <c r="J71" i="77" s="1"/>
  <c r="I69" i="77"/>
  <c r="I71" i="77" s="1"/>
  <c r="H69" i="77"/>
  <c r="H71" i="77" s="1"/>
  <c r="G69" i="77"/>
  <c r="G71" i="77" s="1"/>
  <c r="F69" i="77"/>
  <c r="F71" i="77" s="1"/>
  <c r="E69" i="77"/>
  <c r="E71" i="77" s="1"/>
  <c r="D69" i="77"/>
  <c r="O68" i="77"/>
  <c r="O69" i="77" s="1"/>
  <c r="M68" i="77"/>
  <c r="L68" i="77"/>
  <c r="P68" i="77" s="1"/>
  <c r="M67" i="77"/>
  <c r="L67" i="77"/>
  <c r="M66" i="77"/>
  <c r="L66" i="77"/>
  <c r="M65" i="77"/>
  <c r="L65" i="77"/>
  <c r="M64" i="77"/>
  <c r="M92" i="77" s="1"/>
  <c r="L64" i="77"/>
  <c r="M63" i="77"/>
  <c r="L63" i="77"/>
  <c r="O55" i="77"/>
  <c r="N55" i="77"/>
  <c r="K55" i="77"/>
  <c r="K57" i="77" s="1"/>
  <c r="J55" i="77"/>
  <c r="J57" i="77" s="1"/>
  <c r="I55" i="77"/>
  <c r="I57" i="77" s="1"/>
  <c r="H55" i="77"/>
  <c r="H57" i="77" s="1"/>
  <c r="G55" i="77"/>
  <c r="G57" i="77" s="1"/>
  <c r="F55" i="77"/>
  <c r="F57" i="77" s="1"/>
  <c r="E55" i="77"/>
  <c r="E57" i="77" s="1"/>
  <c r="D55" i="77"/>
  <c r="D57" i="77" s="1"/>
  <c r="M54" i="77"/>
  <c r="Q54" i="77" s="1"/>
  <c r="L54" i="77"/>
  <c r="P54" i="77" s="1"/>
  <c r="M53" i="77"/>
  <c r="L53" i="77"/>
  <c r="M52" i="77"/>
  <c r="L52" i="77"/>
  <c r="M51" i="77"/>
  <c r="L51" i="77"/>
  <c r="M50" i="77"/>
  <c r="L50" i="77"/>
  <c r="M49" i="77"/>
  <c r="L49" i="77"/>
  <c r="N41" i="77"/>
  <c r="K41" i="77"/>
  <c r="K43" i="77" s="1"/>
  <c r="J41" i="77"/>
  <c r="J43" i="77" s="1"/>
  <c r="I41" i="77"/>
  <c r="I43" i="77" s="1"/>
  <c r="H41" i="77"/>
  <c r="H43" i="77" s="1"/>
  <c r="G41" i="77"/>
  <c r="G43" i="77" s="1"/>
  <c r="F41" i="77"/>
  <c r="F43" i="77" s="1"/>
  <c r="E41" i="77"/>
  <c r="E43" i="77" s="1"/>
  <c r="D41" i="77"/>
  <c r="O40" i="77"/>
  <c r="O41" i="77" s="1"/>
  <c r="M40" i="77"/>
  <c r="Q40" i="77" s="1"/>
  <c r="L40" i="77"/>
  <c r="P40" i="77" s="1"/>
  <c r="M39" i="77"/>
  <c r="N95" i="77" s="1"/>
  <c r="L39" i="77"/>
  <c r="M38" i="77"/>
  <c r="N94" i="77" s="1"/>
  <c r="L38" i="77"/>
  <c r="M37" i="77"/>
  <c r="N93" i="77" s="1"/>
  <c r="L37" i="77"/>
  <c r="M36" i="77"/>
  <c r="N92" i="77" s="1"/>
  <c r="L36" i="77"/>
  <c r="M35" i="77"/>
  <c r="L35" i="77"/>
  <c r="N26" i="77"/>
  <c r="K26" i="77"/>
  <c r="K28" i="77" s="1"/>
  <c r="J26" i="77"/>
  <c r="J28" i="77" s="1"/>
  <c r="I26" i="77"/>
  <c r="I28" i="77" s="1"/>
  <c r="H26" i="77"/>
  <c r="H28" i="77" s="1"/>
  <c r="G26" i="77"/>
  <c r="G28" i="77" s="1"/>
  <c r="F26" i="77"/>
  <c r="F28" i="77" s="1"/>
  <c r="E26" i="77"/>
  <c r="E28" i="77" s="1"/>
  <c r="D26" i="77"/>
  <c r="D28" i="77" s="1"/>
  <c r="O25" i="77"/>
  <c r="O26" i="77" s="1"/>
  <c r="M25" i="77"/>
  <c r="Q25" i="77" s="1"/>
  <c r="L25" i="77"/>
  <c r="P25" i="77" s="1"/>
  <c r="M24" i="77"/>
  <c r="L24" i="77"/>
  <c r="M23" i="77"/>
  <c r="L23" i="77"/>
  <c r="M22" i="77"/>
  <c r="L22" i="77"/>
  <c r="M21" i="77"/>
  <c r="L21" i="77"/>
  <c r="M20" i="77"/>
  <c r="L20" i="77"/>
  <c r="N12" i="77"/>
  <c r="K12" i="77"/>
  <c r="K14" i="77" s="1"/>
  <c r="J12" i="77"/>
  <c r="J14" i="77" s="1"/>
  <c r="I12" i="77"/>
  <c r="I14" i="77" s="1"/>
  <c r="H12" i="77"/>
  <c r="H14" i="77" s="1"/>
  <c r="G12" i="77"/>
  <c r="G14" i="77" s="1"/>
  <c r="F12" i="77"/>
  <c r="F14" i="77" s="1"/>
  <c r="E12" i="77"/>
  <c r="E14" i="77" s="1"/>
  <c r="D12" i="77"/>
  <c r="D14" i="77" s="1"/>
  <c r="O11" i="77"/>
  <c r="O12" i="77" s="1"/>
  <c r="M11" i="77"/>
  <c r="Q11" i="77" s="1"/>
  <c r="L11" i="77"/>
  <c r="P11" i="77" s="1"/>
  <c r="M10" i="77"/>
  <c r="L10" i="77"/>
  <c r="M9" i="77"/>
  <c r="L9" i="77"/>
  <c r="M8" i="77"/>
  <c r="L8" i="77"/>
  <c r="M7" i="77"/>
  <c r="L7" i="77"/>
  <c r="M6" i="77"/>
  <c r="L6" i="77"/>
  <c r="K41" i="75"/>
  <c r="K26" i="75"/>
  <c r="M96" i="77" l="1"/>
  <c r="M95" i="77"/>
  <c r="P78" i="77"/>
  <c r="P84" i="77" s="1"/>
  <c r="Q35" i="77"/>
  <c r="Q41" i="77" s="1"/>
  <c r="Q6" i="77"/>
  <c r="Q12" i="77" s="1"/>
  <c r="L12" i="77"/>
  <c r="P35" i="77"/>
  <c r="P41" i="77" s="1"/>
  <c r="L55" i="77"/>
  <c r="L26" i="77"/>
  <c r="P49" i="77"/>
  <c r="P55" i="77" s="1"/>
  <c r="Q63" i="77"/>
  <c r="Q78" i="77"/>
  <c r="Q84" i="77" s="1"/>
  <c r="M55" i="77"/>
  <c r="Q68" i="77"/>
  <c r="P6" i="77"/>
  <c r="P12" i="77" s="1"/>
  <c r="L41" i="77"/>
  <c r="M94" i="77"/>
  <c r="L69" i="77"/>
  <c r="M12" i="77"/>
  <c r="P20" i="77"/>
  <c r="P26" i="77" s="1"/>
  <c r="P63" i="77"/>
  <c r="P69" i="77" s="1"/>
  <c r="D71" i="77"/>
  <c r="N91" i="77"/>
  <c r="Q20" i="77"/>
  <c r="Q26" i="77" s="1"/>
  <c r="D43" i="77"/>
  <c r="M69" i="77"/>
  <c r="L84" i="77"/>
  <c r="M26" i="77"/>
  <c r="M41" i="77"/>
  <c r="Q49" i="77"/>
  <c r="Q55" i="77" s="1"/>
  <c r="K86" i="77"/>
  <c r="M91" i="77"/>
  <c r="M84" i="77"/>
  <c r="N96" i="77"/>
  <c r="M93" i="77"/>
  <c r="O55" i="75"/>
  <c r="N55" i="75"/>
  <c r="K55" i="75"/>
  <c r="J55" i="75"/>
  <c r="J57" i="75" s="1"/>
  <c r="I55" i="75"/>
  <c r="I57" i="75" s="1"/>
  <c r="H55" i="75"/>
  <c r="H57" i="75" s="1"/>
  <c r="G55" i="75"/>
  <c r="G57" i="75" s="1"/>
  <c r="F55" i="75"/>
  <c r="F57" i="75" s="1"/>
  <c r="E55" i="75"/>
  <c r="E57" i="75" s="1"/>
  <c r="D55" i="75"/>
  <c r="M54" i="75"/>
  <c r="Q54" i="75" s="1"/>
  <c r="L54" i="75"/>
  <c r="P54" i="75" s="1"/>
  <c r="M53" i="75"/>
  <c r="L53" i="75"/>
  <c r="M52" i="75"/>
  <c r="L52" i="75"/>
  <c r="M51" i="75"/>
  <c r="L51" i="75"/>
  <c r="M50" i="75"/>
  <c r="L50" i="75"/>
  <c r="M49" i="75"/>
  <c r="L49" i="75"/>
  <c r="Q69" i="77" l="1"/>
  <c r="Q29" i="77"/>
  <c r="N97" i="77"/>
  <c r="M97" i="77"/>
  <c r="M55" i="75"/>
  <c r="L55" i="75"/>
  <c r="P49" i="75"/>
  <c r="Q49" i="75"/>
  <c r="Q55" i="75" s="1"/>
  <c r="P45" i="74" s="1"/>
  <c r="K57" i="75"/>
  <c r="P55" i="75"/>
  <c r="D57" i="75"/>
  <c r="R37" i="74" l="1"/>
  <c r="Q37" i="74"/>
  <c r="P37" i="74"/>
  <c r="R36" i="74"/>
  <c r="Q36" i="74"/>
  <c r="P36" i="74"/>
  <c r="R35" i="74"/>
  <c r="Q35" i="74"/>
  <c r="P35" i="74"/>
  <c r="R34" i="74"/>
  <c r="Q34" i="74"/>
  <c r="P34" i="74"/>
  <c r="R25" i="74"/>
  <c r="Q25" i="74"/>
  <c r="P25" i="74"/>
  <c r="R24" i="74"/>
  <c r="Q24" i="74"/>
  <c r="P24" i="74"/>
  <c r="R23" i="74"/>
  <c r="Q23" i="74"/>
  <c r="P23" i="74"/>
  <c r="R22" i="74"/>
  <c r="Q22" i="74"/>
  <c r="P22" i="74"/>
  <c r="R21" i="74"/>
  <c r="Q21" i="74"/>
  <c r="P21" i="74"/>
  <c r="R20" i="74"/>
  <c r="Q20" i="74"/>
  <c r="P20" i="74"/>
  <c r="R19" i="74"/>
  <c r="Q19" i="74"/>
  <c r="P19" i="74"/>
  <c r="R18" i="74"/>
  <c r="Q18" i="74"/>
  <c r="P18" i="74"/>
  <c r="R17" i="74"/>
  <c r="Q17" i="74"/>
  <c r="P17" i="74"/>
  <c r="R16" i="74"/>
  <c r="Q16" i="74"/>
  <c r="P16" i="74"/>
  <c r="R15" i="74"/>
  <c r="Q15" i="74"/>
  <c r="P15" i="74"/>
  <c r="R14" i="74"/>
  <c r="Q14" i="74"/>
  <c r="P14" i="74"/>
  <c r="R13" i="74"/>
  <c r="Q13" i="74"/>
  <c r="P13" i="74"/>
  <c r="R12" i="74"/>
  <c r="Q12" i="74"/>
  <c r="P12" i="74"/>
  <c r="R11" i="74"/>
  <c r="Q11" i="74"/>
  <c r="P11" i="74"/>
  <c r="R10" i="74"/>
  <c r="Q10" i="74"/>
  <c r="P10" i="74"/>
  <c r="R9" i="74"/>
  <c r="Q9" i="74"/>
  <c r="P9" i="74"/>
  <c r="R8" i="74"/>
  <c r="Q8" i="74"/>
  <c r="P8" i="74"/>
  <c r="R7" i="74"/>
  <c r="Q7" i="74"/>
  <c r="P7" i="74"/>
  <c r="R6" i="74"/>
  <c r="Q6" i="74"/>
  <c r="P6" i="74"/>
  <c r="R5" i="74"/>
  <c r="Q5" i="74"/>
  <c r="P5" i="74"/>
  <c r="R4" i="74"/>
  <c r="Q4" i="74"/>
  <c r="P4" i="74"/>
  <c r="Q38" i="74"/>
  <c r="F28" i="74"/>
  <c r="F38" i="74"/>
  <c r="E38" i="74"/>
  <c r="E28" i="74"/>
  <c r="E27" i="74"/>
  <c r="E26" i="74"/>
  <c r="R26" i="74" l="1"/>
  <c r="P38" i="74"/>
  <c r="R38" i="74"/>
  <c r="P26" i="74"/>
  <c r="P46" i="74" s="1"/>
  <c r="Q26" i="74"/>
  <c r="Q46" i="74" s="1"/>
  <c r="I84" i="75"/>
  <c r="I86" i="75" s="1"/>
  <c r="I41" i="75"/>
  <c r="I43" i="75" s="1"/>
  <c r="L64" i="76"/>
  <c r="M64" i="76"/>
  <c r="L65" i="76"/>
  <c r="M65" i="76"/>
  <c r="L66" i="76"/>
  <c r="M66" i="76"/>
  <c r="L67" i="76"/>
  <c r="M67" i="76"/>
  <c r="L68" i="76"/>
  <c r="M68" i="76"/>
  <c r="L69" i="76"/>
  <c r="M69" i="76"/>
  <c r="O69" i="76"/>
  <c r="O70" i="76" s="1"/>
  <c r="P69" i="76"/>
  <c r="Q69" i="76"/>
  <c r="D70" i="76"/>
  <c r="D72" i="76" s="1"/>
  <c r="E70" i="76"/>
  <c r="F70" i="76"/>
  <c r="G70" i="76"/>
  <c r="H70" i="76"/>
  <c r="J70" i="76"/>
  <c r="J72" i="76" s="1"/>
  <c r="K70" i="76"/>
  <c r="K72" i="76" s="1"/>
  <c r="M70" i="76"/>
  <c r="N70" i="76"/>
  <c r="E72" i="76"/>
  <c r="F72" i="76"/>
  <c r="G72" i="76"/>
  <c r="H72" i="76"/>
  <c r="I72" i="76"/>
  <c r="L49" i="76"/>
  <c r="M49" i="76"/>
  <c r="M77" i="76" s="1"/>
  <c r="L50" i="76"/>
  <c r="M50" i="76"/>
  <c r="M78" i="76" s="1"/>
  <c r="L51" i="76"/>
  <c r="M51" i="76"/>
  <c r="L52" i="76"/>
  <c r="M52" i="76"/>
  <c r="L53" i="76"/>
  <c r="P49" i="76" s="1"/>
  <c r="M53" i="76"/>
  <c r="M81" i="76" s="1"/>
  <c r="L54" i="76"/>
  <c r="P54" i="76" s="1"/>
  <c r="M54" i="76"/>
  <c r="M82" i="76" s="1"/>
  <c r="O54" i="76"/>
  <c r="Q54" i="76"/>
  <c r="D55" i="76"/>
  <c r="E55" i="76"/>
  <c r="E57" i="76" s="1"/>
  <c r="F55" i="76"/>
  <c r="F57" i="76" s="1"/>
  <c r="G55" i="76"/>
  <c r="H55" i="76"/>
  <c r="I55" i="76"/>
  <c r="J55" i="76"/>
  <c r="K55" i="76"/>
  <c r="K57" i="76" s="1"/>
  <c r="N55" i="76"/>
  <c r="O55" i="76"/>
  <c r="G57" i="76"/>
  <c r="H57" i="76"/>
  <c r="I57" i="76"/>
  <c r="J57" i="76"/>
  <c r="L35" i="76"/>
  <c r="M35" i="76"/>
  <c r="N77" i="76" s="1"/>
  <c r="L36" i="76"/>
  <c r="M36" i="76"/>
  <c r="N78" i="76" s="1"/>
  <c r="L37" i="76"/>
  <c r="M37" i="76"/>
  <c r="N79" i="76" s="1"/>
  <c r="L38" i="76"/>
  <c r="M38" i="76"/>
  <c r="N80" i="76" s="1"/>
  <c r="L39" i="76"/>
  <c r="M39" i="76"/>
  <c r="N81" i="76" s="1"/>
  <c r="L40" i="76"/>
  <c r="P40" i="76" s="1"/>
  <c r="M40" i="76"/>
  <c r="N82" i="76" s="1"/>
  <c r="O40" i="76"/>
  <c r="D41" i="76"/>
  <c r="D43" i="76" s="1"/>
  <c r="E41" i="76"/>
  <c r="E43" i="76" s="1"/>
  <c r="F41" i="76"/>
  <c r="F43" i="76" s="1"/>
  <c r="G41" i="76"/>
  <c r="G43" i="76" s="1"/>
  <c r="H41" i="76"/>
  <c r="J41" i="76"/>
  <c r="N41" i="76"/>
  <c r="O41" i="76"/>
  <c r="H43" i="76"/>
  <c r="I43" i="76"/>
  <c r="J43" i="76"/>
  <c r="K43" i="76"/>
  <c r="L20" i="76"/>
  <c r="M20" i="76"/>
  <c r="L21" i="76"/>
  <c r="M21" i="76"/>
  <c r="L22" i="76"/>
  <c r="M22" i="76"/>
  <c r="L23" i="76"/>
  <c r="M23" i="76"/>
  <c r="L24" i="76"/>
  <c r="M24" i="76"/>
  <c r="L25" i="76"/>
  <c r="M25" i="76"/>
  <c r="Q25" i="76" s="1"/>
  <c r="O25" i="76"/>
  <c r="O26" i="76" s="1"/>
  <c r="P25" i="76"/>
  <c r="D26" i="76"/>
  <c r="E26" i="76"/>
  <c r="F26" i="76"/>
  <c r="G26" i="76"/>
  <c r="H26" i="76"/>
  <c r="H28" i="76" s="1"/>
  <c r="I26" i="76"/>
  <c r="I28" i="76" s="1"/>
  <c r="J26" i="76"/>
  <c r="J28" i="76" s="1"/>
  <c r="K26" i="76"/>
  <c r="N26" i="76"/>
  <c r="D28" i="76"/>
  <c r="E28" i="76"/>
  <c r="F28" i="76"/>
  <c r="K28" i="76"/>
  <c r="L6" i="76"/>
  <c r="M6" i="76"/>
  <c r="L7" i="76"/>
  <c r="M7" i="76"/>
  <c r="L8" i="76"/>
  <c r="M8" i="76"/>
  <c r="L9" i="76"/>
  <c r="M9" i="76"/>
  <c r="L10" i="76"/>
  <c r="M10" i="76"/>
  <c r="L11" i="76"/>
  <c r="M11" i="76"/>
  <c r="Q11" i="76" s="1"/>
  <c r="O11" i="76"/>
  <c r="O12" i="76" s="1"/>
  <c r="P11" i="76"/>
  <c r="D12" i="76"/>
  <c r="E12" i="76"/>
  <c r="F12" i="76"/>
  <c r="G12" i="76"/>
  <c r="H12" i="76"/>
  <c r="H14" i="76" s="1"/>
  <c r="I12" i="76"/>
  <c r="I14" i="76" s="1"/>
  <c r="J12" i="76"/>
  <c r="J14" i="76" s="1"/>
  <c r="K12" i="76"/>
  <c r="N12" i="76"/>
  <c r="D14" i="76"/>
  <c r="E14" i="76"/>
  <c r="F14" i="76"/>
  <c r="K14" i="76"/>
  <c r="Z34" i="74"/>
  <c r="Y34" i="74"/>
  <c r="X35" i="74"/>
  <c r="X34" i="74"/>
  <c r="V34" i="74"/>
  <c r="U37" i="74"/>
  <c r="U36" i="74"/>
  <c r="U35" i="74"/>
  <c r="U34" i="74"/>
  <c r="V35" i="74"/>
  <c r="V36" i="74"/>
  <c r="V37" i="74"/>
  <c r="T34" i="74"/>
  <c r="T35" i="74"/>
  <c r="T36" i="74"/>
  <c r="T37" i="74"/>
  <c r="Y35" i="74"/>
  <c r="Z35" i="74"/>
  <c r="Y36" i="74"/>
  <c r="Z36" i="74"/>
  <c r="Y37" i="74"/>
  <c r="Z37" i="74"/>
  <c r="X36" i="74"/>
  <c r="X37" i="74"/>
  <c r="I38" i="74"/>
  <c r="J38" i="74"/>
  <c r="K38" i="74"/>
  <c r="L38" i="74"/>
  <c r="I26" i="75"/>
  <c r="I28" i="75" s="1"/>
  <c r="J26" i="75"/>
  <c r="J28" i="75" s="1"/>
  <c r="H26" i="75"/>
  <c r="H28" i="75" s="1"/>
  <c r="G26" i="75"/>
  <c r="G28" i="75" s="1"/>
  <c r="F26" i="75"/>
  <c r="F28" i="75" s="1"/>
  <c r="N84" i="75"/>
  <c r="K84" i="75"/>
  <c r="K86" i="75" s="1"/>
  <c r="J84" i="75"/>
  <c r="J86" i="75" s="1"/>
  <c r="H84" i="75"/>
  <c r="H86" i="75" s="1"/>
  <c r="G84" i="75"/>
  <c r="G86" i="75" s="1"/>
  <c r="F84" i="75"/>
  <c r="F86" i="75" s="1"/>
  <c r="E84" i="75"/>
  <c r="D84" i="75"/>
  <c r="D86" i="75" s="1"/>
  <c r="O83" i="75"/>
  <c r="O84" i="75" s="1"/>
  <c r="M83" i="75"/>
  <c r="Q83" i="75" s="1"/>
  <c r="L83" i="75"/>
  <c r="P83" i="75" s="1"/>
  <c r="M82" i="75"/>
  <c r="L82" i="75"/>
  <c r="M81" i="75"/>
  <c r="L81" i="75"/>
  <c r="M80" i="75"/>
  <c r="L80" i="75"/>
  <c r="M79" i="75"/>
  <c r="L79" i="75"/>
  <c r="M78" i="75"/>
  <c r="L78" i="75"/>
  <c r="N69" i="75"/>
  <c r="K69" i="75"/>
  <c r="J69" i="75"/>
  <c r="J71" i="75" s="1"/>
  <c r="I69" i="75"/>
  <c r="I71" i="75" s="1"/>
  <c r="H69" i="75"/>
  <c r="H71" i="75" s="1"/>
  <c r="G69" i="75"/>
  <c r="G71" i="75" s="1"/>
  <c r="F69" i="75"/>
  <c r="F71" i="75" s="1"/>
  <c r="E69" i="75"/>
  <c r="E71" i="75" s="1"/>
  <c r="D69" i="75"/>
  <c r="D71" i="75" s="1"/>
  <c r="O68" i="75"/>
  <c r="O69" i="75" s="1"/>
  <c r="M68" i="75"/>
  <c r="Q68" i="75" s="1"/>
  <c r="L68" i="75"/>
  <c r="P68" i="75" s="1"/>
  <c r="M67" i="75"/>
  <c r="M95" i="75" s="1"/>
  <c r="L67" i="75"/>
  <c r="M66" i="75"/>
  <c r="L66" i="75"/>
  <c r="M65" i="75"/>
  <c r="L65" i="75"/>
  <c r="M64" i="75"/>
  <c r="L64" i="75"/>
  <c r="M63" i="75"/>
  <c r="L63" i="75"/>
  <c r="K43" i="75"/>
  <c r="N41" i="75"/>
  <c r="J41" i="75"/>
  <c r="J43" i="75" s="1"/>
  <c r="H41" i="75"/>
  <c r="H43" i="75" s="1"/>
  <c r="G41" i="75"/>
  <c r="G43" i="75" s="1"/>
  <c r="F41" i="75"/>
  <c r="F43" i="75" s="1"/>
  <c r="E41" i="75"/>
  <c r="E43" i="75" s="1"/>
  <c r="D41" i="75"/>
  <c r="D43" i="75" s="1"/>
  <c r="O40" i="75"/>
  <c r="O41" i="75" s="1"/>
  <c r="M40" i="75"/>
  <c r="N96" i="75" s="1"/>
  <c r="L40" i="75"/>
  <c r="P40" i="75" s="1"/>
  <c r="M39" i="75"/>
  <c r="N95" i="75" s="1"/>
  <c r="L39" i="75"/>
  <c r="M38" i="75"/>
  <c r="N94" i="75" s="1"/>
  <c r="L38" i="75"/>
  <c r="M37" i="75"/>
  <c r="N93" i="75" s="1"/>
  <c r="L37" i="75"/>
  <c r="M36" i="75"/>
  <c r="N92" i="75" s="1"/>
  <c r="L36" i="75"/>
  <c r="M35" i="75"/>
  <c r="N91" i="75" s="1"/>
  <c r="L35" i="75"/>
  <c r="N26" i="75"/>
  <c r="K28" i="75"/>
  <c r="E26" i="75"/>
  <c r="E28" i="75" s="1"/>
  <c r="D26" i="75"/>
  <c r="D28" i="75" s="1"/>
  <c r="O25" i="75"/>
  <c r="O26" i="75" s="1"/>
  <c r="M25" i="75"/>
  <c r="Q25" i="75" s="1"/>
  <c r="L25" i="75"/>
  <c r="P25" i="75" s="1"/>
  <c r="M24" i="75"/>
  <c r="L24" i="75"/>
  <c r="M23" i="75"/>
  <c r="L23" i="75"/>
  <c r="M22" i="75"/>
  <c r="L22" i="75"/>
  <c r="M21" i="75"/>
  <c r="L21" i="75"/>
  <c r="M20" i="75"/>
  <c r="L20" i="75"/>
  <c r="N12" i="75"/>
  <c r="K12" i="75"/>
  <c r="J12" i="75"/>
  <c r="J14" i="75" s="1"/>
  <c r="I12" i="75"/>
  <c r="I14" i="75" s="1"/>
  <c r="H12" i="75"/>
  <c r="H14" i="75" s="1"/>
  <c r="G12" i="75"/>
  <c r="G14" i="75" s="1"/>
  <c r="F12" i="75"/>
  <c r="F14" i="75" s="1"/>
  <c r="E12" i="75"/>
  <c r="E14" i="75" s="1"/>
  <c r="D12" i="75"/>
  <c r="D14" i="75" s="1"/>
  <c r="O11" i="75"/>
  <c r="O12" i="75" s="1"/>
  <c r="M11" i="75"/>
  <c r="Q11" i="75" s="1"/>
  <c r="L11" i="75"/>
  <c r="P11" i="75" s="1"/>
  <c r="M10" i="75"/>
  <c r="L10" i="75"/>
  <c r="M9" i="75"/>
  <c r="L9" i="75"/>
  <c r="M8" i="75"/>
  <c r="L8" i="75"/>
  <c r="M7" i="75"/>
  <c r="L7" i="75"/>
  <c r="M6" i="75"/>
  <c r="L6" i="75"/>
  <c r="Y4" i="74"/>
  <c r="Z4" i="74"/>
  <c r="Y5" i="74"/>
  <c r="Z5" i="74"/>
  <c r="Y6" i="74"/>
  <c r="Z6" i="74"/>
  <c r="Y7" i="74"/>
  <c r="Z7" i="74"/>
  <c r="Y8" i="74"/>
  <c r="Z8" i="74"/>
  <c r="Y9" i="74"/>
  <c r="Z9" i="74"/>
  <c r="Y10" i="74"/>
  <c r="Z10" i="74"/>
  <c r="Y11" i="74"/>
  <c r="Z11" i="74"/>
  <c r="Y12" i="74"/>
  <c r="Z12" i="74"/>
  <c r="Y13" i="74"/>
  <c r="Z13" i="74"/>
  <c r="Y14" i="74"/>
  <c r="Z14" i="74"/>
  <c r="Y15" i="74"/>
  <c r="Z15" i="74"/>
  <c r="Y16" i="74"/>
  <c r="Z16" i="74"/>
  <c r="Y17" i="74"/>
  <c r="Z17" i="74"/>
  <c r="Y18" i="74"/>
  <c r="Z18" i="74"/>
  <c r="Y19" i="74"/>
  <c r="Z19" i="74"/>
  <c r="Y20" i="74"/>
  <c r="Z20" i="74"/>
  <c r="Y21" i="74"/>
  <c r="Z21" i="74"/>
  <c r="Y22" i="74"/>
  <c r="Z22" i="74"/>
  <c r="Y23" i="74"/>
  <c r="Z23" i="74"/>
  <c r="Y24" i="74"/>
  <c r="Z24" i="74"/>
  <c r="Y25" i="74"/>
  <c r="Z25" i="74"/>
  <c r="X5" i="74"/>
  <c r="X6" i="74"/>
  <c r="X7" i="74"/>
  <c r="X8" i="74"/>
  <c r="X9" i="74"/>
  <c r="X10" i="74"/>
  <c r="X11" i="74"/>
  <c r="X12" i="74"/>
  <c r="X13" i="74"/>
  <c r="X14" i="74"/>
  <c r="X15" i="74"/>
  <c r="X16" i="74"/>
  <c r="X17" i="74"/>
  <c r="X18" i="74"/>
  <c r="X19" i="74"/>
  <c r="X20" i="74"/>
  <c r="X21" i="74"/>
  <c r="X22" i="74"/>
  <c r="X23" i="74"/>
  <c r="X24" i="74"/>
  <c r="X25" i="74"/>
  <c r="X4" i="74"/>
  <c r="U4" i="74"/>
  <c r="V4" i="74"/>
  <c r="U5" i="74"/>
  <c r="V5" i="74"/>
  <c r="U6" i="74"/>
  <c r="V6" i="74"/>
  <c r="U7" i="74"/>
  <c r="V7" i="74"/>
  <c r="U8" i="74"/>
  <c r="V8" i="74"/>
  <c r="U9" i="74"/>
  <c r="V9" i="74"/>
  <c r="U10" i="74"/>
  <c r="V10" i="74"/>
  <c r="U11" i="74"/>
  <c r="V11" i="74"/>
  <c r="U12" i="74"/>
  <c r="V12" i="74"/>
  <c r="U13" i="74"/>
  <c r="V13" i="74"/>
  <c r="U14" i="74"/>
  <c r="V14" i="74"/>
  <c r="U15" i="74"/>
  <c r="V15" i="74"/>
  <c r="U16" i="74"/>
  <c r="V16" i="74"/>
  <c r="U17" i="74"/>
  <c r="V17" i="74"/>
  <c r="U18" i="74"/>
  <c r="V18" i="74"/>
  <c r="U19" i="74"/>
  <c r="V19" i="74"/>
  <c r="U20" i="74"/>
  <c r="V20" i="74"/>
  <c r="U21" i="74"/>
  <c r="V21" i="74"/>
  <c r="U22" i="74"/>
  <c r="V22" i="74"/>
  <c r="U23" i="74"/>
  <c r="V23" i="74"/>
  <c r="U24" i="74"/>
  <c r="V24" i="74"/>
  <c r="U25" i="74"/>
  <c r="V25" i="74"/>
  <c r="T5" i="74"/>
  <c r="T6" i="74"/>
  <c r="T7" i="74"/>
  <c r="T8" i="74"/>
  <c r="T9" i="74"/>
  <c r="T10" i="74"/>
  <c r="T11" i="74"/>
  <c r="T12" i="74"/>
  <c r="T13" i="74"/>
  <c r="T14" i="74"/>
  <c r="T15" i="74"/>
  <c r="T16" i="74"/>
  <c r="T17" i="74"/>
  <c r="T18" i="74"/>
  <c r="T19" i="74"/>
  <c r="T20" i="74"/>
  <c r="T21" i="74"/>
  <c r="T22" i="74"/>
  <c r="T23" i="74"/>
  <c r="T24" i="74"/>
  <c r="T25" i="74"/>
  <c r="T4" i="74"/>
  <c r="H38" i="74"/>
  <c r="G38" i="74"/>
  <c r="AS36" i="74"/>
  <c r="AR36" i="74"/>
  <c r="AQ36" i="74"/>
  <c r="AP36" i="74"/>
  <c r="AO36" i="74"/>
  <c r="AT35" i="74"/>
  <c r="M28" i="74"/>
  <c r="K28" i="74"/>
  <c r="J28" i="74"/>
  <c r="H28" i="74"/>
  <c r="G28" i="74"/>
  <c r="N26" i="74"/>
  <c r="L26" i="74"/>
  <c r="K26" i="74"/>
  <c r="I26" i="74"/>
  <c r="G26" i="74"/>
  <c r="AS9" i="74"/>
  <c r="N27" i="74" s="1"/>
  <c r="AR9" i="74"/>
  <c r="AQ9" i="74"/>
  <c r="AP9" i="74"/>
  <c r="AO9" i="74"/>
  <c r="G27" i="74" s="1"/>
  <c r="AT8" i="74"/>
  <c r="AT7" i="74"/>
  <c r="AT6" i="74"/>
  <c r="AT5" i="74"/>
  <c r="AT4" i="74"/>
  <c r="AT3" i="74"/>
  <c r="K28" i="73"/>
  <c r="I28" i="73"/>
  <c r="M69" i="66"/>
  <c r="I26" i="66"/>
  <c r="AA34" i="73"/>
  <c r="K14" i="75" l="1"/>
  <c r="Y51" i="74" s="1"/>
  <c r="Z51" i="74"/>
  <c r="P63" i="75"/>
  <c r="K71" i="75"/>
  <c r="Z52" i="74"/>
  <c r="Z53" i="74" s="1"/>
  <c r="L12" i="76"/>
  <c r="M12" i="76"/>
  <c r="P6" i="76"/>
  <c r="P12" i="76" s="1"/>
  <c r="L26" i="76"/>
  <c r="M26" i="76"/>
  <c r="P20" i="76"/>
  <c r="P26" i="76" s="1"/>
  <c r="P35" i="76"/>
  <c r="L55" i="76"/>
  <c r="M80" i="76"/>
  <c r="M79" i="76"/>
  <c r="Q64" i="76"/>
  <c r="Q70" i="76" s="1"/>
  <c r="P64" i="76"/>
  <c r="P70" i="76" s="1"/>
  <c r="R46" i="74"/>
  <c r="Q47" i="74"/>
  <c r="R47" i="74" s="1"/>
  <c r="P69" i="75"/>
  <c r="X31" i="74"/>
  <c r="Q48" i="74"/>
  <c r="R48" i="74" s="1"/>
  <c r="P78" i="75"/>
  <c r="P84" i="75" s="1"/>
  <c r="M94" i="75"/>
  <c r="L84" i="75"/>
  <c r="M93" i="75"/>
  <c r="M84" i="75"/>
  <c r="X45" i="74" s="1"/>
  <c r="Q6" i="75"/>
  <c r="Q12" i="75" s="1"/>
  <c r="P6" i="75"/>
  <c r="P12" i="75" s="1"/>
  <c r="L12" i="75"/>
  <c r="P41" i="76"/>
  <c r="N83" i="76"/>
  <c r="P55" i="76"/>
  <c r="M83" i="76"/>
  <c r="Q49" i="76"/>
  <c r="Q55" i="76" s="1"/>
  <c r="Q6" i="76"/>
  <c r="Q12" i="76" s="1"/>
  <c r="Q20" i="76"/>
  <c r="Q26" i="76" s="1"/>
  <c r="Q29" i="76" s="1"/>
  <c r="M41" i="76"/>
  <c r="Q40" i="76"/>
  <c r="D57" i="76"/>
  <c r="Q35" i="76"/>
  <c r="Q41" i="76" s="1"/>
  <c r="M55" i="76"/>
  <c r="L70" i="76"/>
  <c r="G14" i="76"/>
  <c r="G28" i="76"/>
  <c r="L41" i="76"/>
  <c r="M91" i="75"/>
  <c r="M96" i="75"/>
  <c r="M92" i="75"/>
  <c r="T26" i="74"/>
  <c r="Q40" i="75"/>
  <c r="P35" i="75"/>
  <c r="P41" i="75" s="1"/>
  <c r="Q20" i="75"/>
  <c r="Q26" i="75" s="1"/>
  <c r="P20" i="75"/>
  <c r="P26" i="75" s="1"/>
  <c r="L26" i="75"/>
  <c r="N97" i="75"/>
  <c r="L41" i="75"/>
  <c r="M69" i="75"/>
  <c r="T45" i="74" s="1"/>
  <c r="Q78" i="75"/>
  <c r="Q84" i="75" s="1"/>
  <c r="M41" i="75"/>
  <c r="Q63" i="75"/>
  <c r="Q69" i="75" s="1"/>
  <c r="M26" i="75"/>
  <c r="M12" i="75"/>
  <c r="Q35" i="75"/>
  <c r="E86" i="75"/>
  <c r="L69" i="75"/>
  <c r="U38" i="74"/>
  <c r="Z38" i="74"/>
  <c r="Z26" i="74"/>
  <c r="Y26" i="74"/>
  <c r="X38" i="74"/>
  <c r="Y38" i="74"/>
  <c r="X26" i="74"/>
  <c r="AT9" i="74"/>
  <c r="T38" i="74"/>
  <c r="AT36" i="74"/>
  <c r="V38" i="74"/>
  <c r="U26" i="74"/>
  <c r="V26" i="74"/>
  <c r="I37" i="73"/>
  <c r="H37" i="73"/>
  <c r="G37" i="73"/>
  <c r="F37" i="73"/>
  <c r="E37" i="73"/>
  <c r="P36" i="73"/>
  <c r="O36" i="73"/>
  <c r="N36" i="73"/>
  <c r="Z35" i="73"/>
  <c r="Y35" i="73"/>
  <c r="X35" i="73"/>
  <c r="W35" i="73"/>
  <c r="V35" i="73"/>
  <c r="AA35" i="73" s="1"/>
  <c r="P35" i="73"/>
  <c r="O35" i="73"/>
  <c r="N35" i="73"/>
  <c r="P34" i="73"/>
  <c r="O34" i="73"/>
  <c r="N34" i="73"/>
  <c r="P33" i="73"/>
  <c r="O33" i="73"/>
  <c r="N33" i="73"/>
  <c r="H28" i="73"/>
  <c r="F28" i="73"/>
  <c r="E28" i="73"/>
  <c r="L26" i="73"/>
  <c r="J26" i="73"/>
  <c r="I26" i="73"/>
  <c r="G26" i="73"/>
  <c r="E26" i="73"/>
  <c r="P25" i="73"/>
  <c r="O25" i="73"/>
  <c r="N25" i="73"/>
  <c r="P24" i="73"/>
  <c r="O24" i="73"/>
  <c r="N24" i="73"/>
  <c r="P23" i="73"/>
  <c r="O23" i="73"/>
  <c r="N23" i="73"/>
  <c r="P22" i="73"/>
  <c r="O22" i="73"/>
  <c r="N22" i="73"/>
  <c r="P21" i="73"/>
  <c r="O21" i="73"/>
  <c r="N21" i="73"/>
  <c r="P20" i="73"/>
  <c r="O20" i="73"/>
  <c r="N20" i="73"/>
  <c r="P19" i="73"/>
  <c r="O19" i="73"/>
  <c r="N19" i="73"/>
  <c r="P18" i="73"/>
  <c r="O18" i="73"/>
  <c r="N18" i="73"/>
  <c r="P17" i="73"/>
  <c r="O17" i="73"/>
  <c r="N17" i="73"/>
  <c r="P16" i="73"/>
  <c r="O16" i="73"/>
  <c r="N16" i="73"/>
  <c r="P15" i="73"/>
  <c r="O15" i="73"/>
  <c r="N15" i="73"/>
  <c r="P14" i="73"/>
  <c r="O14" i="73"/>
  <c r="N14" i="73"/>
  <c r="P13" i="73"/>
  <c r="O13" i="73"/>
  <c r="N13" i="73"/>
  <c r="P12" i="73"/>
  <c r="O12" i="73"/>
  <c r="N12" i="73"/>
  <c r="P11" i="73"/>
  <c r="O11" i="73"/>
  <c r="N11" i="73"/>
  <c r="P10" i="73"/>
  <c r="O10" i="73"/>
  <c r="N10" i="73"/>
  <c r="Z9" i="73"/>
  <c r="L27" i="73" s="1"/>
  <c r="Y9" i="73"/>
  <c r="X9" i="73"/>
  <c r="W9" i="73"/>
  <c r="V9" i="73"/>
  <c r="P9" i="73"/>
  <c r="O9" i="73"/>
  <c r="N9" i="73"/>
  <c r="AA8" i="73"/>
  <c r="P8" i="73"/>
  <c r="O8" i="73"/>
  <c r="N8" i="73"/>
  <c r="AA7" i="73"/>
  <c r="P7" i="73"/>
  <c r="O7" i="73"/>
  <c r="N7" i="73"/>
  <c r="AA6" i="73"/>
  <c r="P6" i="73"/>
  <c r="O6" i="73"/>
  <c r="N6" i="73"/>
  <c r="AA5" i="73"/>
  <c r="P5" i="73"/>
  <c r="O5" i="73"/>
  <c r="N5" i="73"/>
  <c r="AA4" i="73"/>
  <c r="P4" i="73"/>
  <c r="O4" i="73"/>
  <c r="N4" i="73"/>
  <c r="AA3" i="73"/>
  <c r="P51" i="74" l="1"/>
  <c r="U51" i="74" s="1"/>
  <c r="X43" i="74"/>
  <c r="Y52" i="74"/>
  <c r="Y53" i="74" s="1"/>
  <c r="Y55" i="74" s="1"/>
  <c r="Z55" i="74" s="1"/>
  <c r="Q41" i="75"/>
  <c r="M97" i="75"/>
  <c r="Y30" i="74"/>
  <c r="Q29" i="75"/>
  <c r="U52" i="74" s="1"/>
  <c r="T46" i="74"/>
  <c r="Z42" i="74"/>
  <c r="Y42" i="74"/>
  <c r="X42" i="74"/>
  <c r="X30" i="74"/>
  <c r="Z30" i="74"/>
  <c r="Z46" i="74"/>
  <c r="Y48" i="74" s="1"/>
  <c r="V46" i="74"/>
  <c r="U46" i="74"/>
  <c r="X46" i="74"/>
  <c r="Y46" i="74"/>
  <c r="Y47" i="74" s="1"/>
  <c r="AA9" i="73"/>
  <c r="N26" i="73"/>
  <c r="N37" i="73"/>
  <c r="O37" i="73"/>
  <c r="P37" i="73"/>
  <c r="O26" i="73"/>
  <c r="O39" i="73" s="1"/>
  <c r="P26" i="73"/>
  <c r="P39" i="73" s="1"/>
  <c r="U47" i="74" l="1"/>
  <c r="V47" i="74" s="1"/>
  <c r="Q52" i="74"/>
  <c r="U48" i="74"/>
  <c r="V48" i="74" s="1"/>
  <c r="R52" i="74"/>
  <c r="P52" i="74"/>
  <c r="U53" i="74"/>
  <c r="Z47" i="74"/>
  <c r="N39" i="73"/>
  <c r="O40" i="73" s="1"/>
  <c r="P40" i="73" s="1"/>
  <c r="Q54" i="74" l="1"/>
  <c r="R54" i="74" s="1"/>
  <c r="Q53" i="74"/>
  <c r="R53" i="74" s="1"/>
  <c r="M51" i="74"/>
  <c r="Z48" i="74"/>
  <c r="O41" i="73"/>
  <c r="P41" i="73" s="1"/>
  <c r="N70" i="72"/>
  <c r="K70" i="72"/>
  <c r="K72" i="72" s="1"/>
  <c r="J70" i="72"/>
  <c r="J72" i="72" s="1"/>
  <c r="I70" i="72"/>
  <c r="I72" i="72" s="1"/>
  <c r="H70" i="72"/>
  <c r="H72" i="72" s="1"/>
  <c r="G70" i="72"/>
  <c r="G72" i="72" s="1"/>
  <c r="F70" i="72"/>
  <c r="F72" i="72" s="1"/>
  <c r="E70" i="72"/>
  <c r="E72" i="72" s="1"/>
  <c r="D70" i="72"/>
  <c r="D72" i="72" s="1"/>
  <c r="O69" i="72"/>
  <c r="O70" i="72" s="1"/>
  <c r="M69" i="72"/>
  <c r="Q69" i="72" s="1"/>
  <c r="L69" i="72"/>
  <c r="P69" i="72" s="1"/>
  <c r="M68" i="72"/>
  <c r="L68" i="72"/>
  <c r="M67" i="72"/>
  <c r="L67" i="72"/>
  <c r="M66" i="72"/>
  <c r="L66" i="72"/>
  <c r="M65" i="72"/>
  <c r="L65" i="72"/>
  <c r="M64" i="72"/>
  <c r="L64" i="72"/>
  <c r="N55" i="72"/>
  <c r="K55" i="72"/>
  <c r="K57" i="72" s="1"/>
  <c r="J55" i="72"/>
  <c r="J57" i="72" s="1"/>
  <c r="I55" i="72"/>
  <c r="I57" i="72" s="1"/>
  <c r="H55" i="72"/>
  <c r="H57" i="72" s="1"/>
  <c r="G55" i="72"/>
  <c r="G57" i="72" s="1"/>
  <c r="F55" i="72"/>
  <c r="F57" i="72" s="1"/>
  <c r="E55" i="72"/>
  <c r="E57" i="72" s="1"/>
  <c r="D55" i="72"/>
  <c r="O54" i="72"/>
  <c r="O55" i="72" s="1"/>
  <c r="M54" i="72"/>
  <c r="L54" i="72"/>
  <c r="P54" i="72" s="1"/>
  <c r="M53" i="72"/>
  <c r="M81" i="72" s="1"/>
  <c r="L53" i="72"/>
  <c r="M52" i="72"/>
  <c r="L52" i="72"/>
  <c r="M51" i="72"/>
  <c r="L51" i="72"/>
  <c r="M50" i="72"/>
  <c r="M78" i="72" s="1"/>
  <c r="L50" i="72"/>
  <c r="M49" i="72"/>
  <c r="L49" i="72"/>
  <c r="N41" i="72"/>
  <c r="K41" i="72"/>
  <c r="K43" i="72" s="1"/>
  <c r="J41" i="72"/>
  <c r="J43" i="72" s="1"/>
  <c r="I41" i="72"/>
  <c r="I43" i="72" s="1"/>
  <c r="H41" i="72"/>
  <c r="H43" i="72" s="1"/>
  <c r="G41" i="72"/>
  <c r="G43" i="72" s="1"/>
  <c r="F41" i="72"/>
  <c r="F43" i="72" s="1"/>
  <c r="E41" i="72"/>
  <c r="E43" i="72" s="1"/>
  <c r="D41" i="72"/>
  <c r="L41" i="72" s="1"/>
  <c r="O40" i="72"/>
  <c r="O41" i="72" s="1"/>
  <c r="M40" i="72"/>
  <c r="N82" i="72" s="1"/>
  <c r="L40" i="72"/>
  <c r="P40" i="72" s="1"/>
  <c r="M39" i="72"/>
  <c r="N81" i="72" s="1"/>
  <c r="L39" i="72"/>
  <c r="M38" i="72"/>
  <c r="N80" i="72" s="1"/>
  <c r="L38" i="72"/>
  <c r="M37" i="72"/>
  <c r="N79" i="72" s="1"/>
  <c r="L37" i="72"/>
  <c r="M36" i="72"/>
  <c r="N78" i="72" s="1"/>
  <c r="L36" i="72"/>
  <c r="M35" i="72"/>
  <c r="L35" i="72"/>
  <c r="N26" i="72"/>
  <c r="K26" i="72"/>
  <c r="K28" i="72" s="1"/>
  <c r="J26" i="72"/>
  <c r="J28" i="72" s="1"/>
  <c r="I26" i="72"/>
  <c r="I28" i="72" s="1"/>
  <c r="H26" i="72"/>
  <c r="H28" i="72" s="1"/>
  <c r="G26" i="72"/>
  <c r="G28" i="72" s="1"/>
  <c r="F26" i="72"/>
  <c r="F28" i="72" s="1"/>
  <c r="E26" i="72"/>
  <c r="E28" i="72" s="1"/>
  <c r="D26" i="72"/>
  <c r="L26" i="72" s="1"/>
  <c r="O25" i="72"/>
  <c r="O26" i="72" s="1"/>
  <c r="M25" i="72"/>
  <c r="Q25" i="72" s="1"/>
  <c r="L25" i="72"/>
  <c r="P25" i="72" s="1"/>
  <c r="M24" i="72"/>
  <c r="L24" i="72"/>
  <c r="M23" i="72"/>
  <c r="L23" i="72"/>
  <c r="M22" i="72"/>
  <c r="L22" i="72"/>
  <c r="M21" i="72"/>
  <c r="L21" i="72"/>
  <c r="M20" i="72"/>
  <c r="M26" i="72" s="1"/>
  <c r="L20" i="72"/>
  <c r="N12" i="72"/>
  <c r="K12" i="72"/>
  <c r="K14" i="72" s="1"/>
  <c r="J12" i="72"/>
  <c r="J14" i="72" s="1"/>
  <c r="I12" i="72"/>
  <c r="I14" i="72" s="1"/>
  <c r="H12" i="72"/>
  <c r="H14" i="72" s="1"/>
  <c r="G12" i="72"/>
  <c r="G14" i="72" s="1"/>
  <c r="F12" i="72"/>
  <c r="F14" i="72" s="1"/>
  <c r="E12" i="72"/>
  <c r="E14" i="72" s="1"/>
  <c r="D12" i="72"/>
  <c r="L12" i="72" s="1"/>
  <c r="O11" i="72"/>
  <c r="O12" i="72" s="1"/>
  <c r="M11" i="72"/>
  <c r="Q11" i="72" s="1"/>
  <c r="L11" i="72"/>
  <c r="P11" i="72" s="1"/>
  <c r="M10" i="72"/>
  <c r="L10" i="72"/>
  <c r="M9" i="72"/>
  <c r="L9" i="72"/>
  <c r="M8" i="72"/>
  <c r="L8" i="72"/>
  <c r="M7" i="72"/>
  <c r="L7" i="72"/>
  <c r="M6" i="72"/>
  <c r="L6" i="72"/>
  <c r="P6" i="72" s="1"/>
  <c r="Q6" i="72" l="1"/>
  <c r="Q12" i="72" s="1"/>
  <c r="M12" i="72"/>
  <c r="P20" i="72"/>
  <c r="P26" i="72" s="1"/>
  <c r="M79" i="72"/>
  <c r="P49" i="72"/>
  <c r="P55" i="72" s="1"/>
  <c r="M55" i="72"/>
  <c r="L55" i="72"/>
  <c r="M41" i="72"/>
  <c r="P35" i="72"/>
  <c r="P41" i="72" s="1"/>
  <c r="M82" i="72"/>
  <c r="M80" i="72"/>
  <c r="Q64" i="72"/>
  <c r="Q70" i="72" s="1"/>
  <c r="P64" i="72"/>
  <c r="P70" i="72" s="1"/>
  <c r="M70" i="72"/>
  <c r="L70" i="72"/>
  <c r="P12" i="72"/>
  <c r="Q20" i="72"/>
  <c r="Q26" i="72" s="1"/>
  <c r="Q29" i="72" s="1"/>
  <c r="Q35" i="72"/>
  <c r="Q49" i="72"/>
  <c r="M77" i="72"/>
  <c r="D57" i="72"/>
  <c r="N77" i="72"/>
  <c r="N83" i="72" s="1"/>
  <c r="D28" i="72"/>
  <c r="D43" i="72"/>
  <c r="D14" i="72"/>
  <c r="Q40" i="72"/>
  <c r="Q54" i="72"/>
  <c r="M83" i="72" l="1"/>
  <c r="Q55" i="72"/>
  <c r="Q41" i="72"/>
  <c r="Q44" i="72" s="1"/>
  <c r="Q28" i="70" l="1"/>
  <c r="U76" i="70"/>
  <c r="T76" i="70"/>
  <c r="S76" i="70"/>
  <c r="R76" i="70"/>
  <c r="Q76" i="70"/>
  <c r="U81" i="70"/>
  <c r="P80" i="70"/>
  <c r="Q80" i="70"/>
  <c r="R80" i="70"/>
  <c r="S80" i="70"/>
  <c r="T80" i="70"/>
  <c r="U80" i="70"/>
  <c r="P81" i="70"/>
  <c r="Q81" i="70"/>
  <c r="R81" i="70"/>
  <c r="S81" i="70"/>
  <c r="T81" i="70"/>
  <c r="P82" i="70"/>
  <c r="Q82" i="70"/>
  <c r="R82" i="70"/>
  <c r="S82" i="70"/>
  <c r="T82" i="70"/>
  <c r="U82" i="70"/>
  <c r="P83" i="70"/>
  <c r="Q83" i="70"/>
  <c r="R83" i="70"/>
  <c r="S83" i="70"/>
  <c r="T83" i="70"/>
  <c r="U83" i="70"/>
  <c r="P84" i="70"/>
  <c r="Q84" i="70"/>
  <c r="R84" i="70"/>
  <c r="S84" i="70"/>
  <c r="T84" i="70"/>
  <c r="U84" i="70"/>
  <c r="P85" i="70"/>
  <c r="Q85" i="70"/>
  <c r="R85" i="70"/>
  <c r="S85" i="70"/>
  <c r="T85" i="70"/>
  <c r="U85" i="70"/>
  <c r="P86" i="70"/>
  <c r="Q86" i="70"/>
  <c r="R86" i="70"/>
  <c r="S86" i="70"/>
  <c r="T86" i="70"/>
  <c r="U86" i="70"/>
  <c r="P87" i="70"/>
  <c r="Q87" i="70"/>
  <c r="R87" i="70"/>
  <c r="S87" i="70"/>
  <c r="T87" i="70"/>
  <c r="U87" i="70"/>
  <c r="P88" i="70"/>
  <c r="Q88" i="70"/>
  <c r="R88" i="70"/>
  <c r="S88" i="70"/>
  <c r="T88" i="70"/>
  <c r="U88" i="70"/>
  <c r="P89" i="70"/>
  <c r="Q89" i="70"/>
  <c r="R89" i="70"/>
  <c r="S89" i="70"/>
  <c r="T89" i="70"/>
  <c r="U89" i="70"/>
  <c r="P90" i="70"/>
  <c r="Q90" i="70"/>
  <c r="R90" i="70"/>
  <c r="S90" i="70"/>
  <c r="T90" i="70"/>
  <c r="U90" i="70"/>
  <c r="P91" i="70"/>
  <c r="Q91" i="70"/>
  <c r="R91" i="70"/>
  <c r="S91" i="70"/>
  <c r="T91" i="70"/>
  <c r="U91" i="70"/>
  <c r="P92" i="70"/>
  <c r="Q92" i="70"/>
  <c r="R92" i="70"/>
  <c r="S92" i="70"/>
  <c r="T92" i="70"/>
  <c r="U92" i="70"/>
  <c r="P93" i="70"/>
  <c r="Q93" i="70"/>
  <c r="R93" i="70"/>
  <c r="S93" i="70"/>
  <c r="T93" i="70"/>
  <c r="U93" i="70"/>
  <c r="P94" i="70"/>
  <c r="Q94" i="70"/>
  <c r="R94" i="70"/>
  <c r="S94" i="70"/>
  <c r="T94" i="70"/>
  <c r="U94" i="70"/>
  <c r="P95" i="70"/>
  <c r="Q95" i="70"/>
  <c r="R95" i="70"/>
  <c r="S95" i="70"/>
  <c r="T95" i="70"/>
  <c r="U95" i="70"/>
  <c r="P96" i="70"/>
  <c r="Q96" i="70"/>
  <c r="R96" i="70"/>
  <c r="S96" i="70"/>
  <c r="T96" i="70"/>
  <c r="U96" i="70"/>
  <c r="P97" i="70"/>
  <c r="Q97" i="70"/>
  <c r="R97" i="70"/>
  <c r="S97" i="70"/>
  <c r="T97" i="70"/>
  <c r="U97" i="70"/>
  <c r="P98" i="70"/>
  <c r="Q98" i="70"/>
  <c r="R98" i="70"/>
  <c r="S98" i="70"/>
  <c r="T98" i="70"/>
  <c r="U98" i="70"/>
  <c r="P99" i="70"/>
  <c r="Q99" i="70"/>
  <c r="R99" i="70"/>
  <c r="S99" i="70"/>
  <c r="T99" i="70"/>
  <c r="U99" i="70"/>
  <c r="P100" i="70"/>
  <c r="Q100" i="70"/>
  <c r="R100" i="70"/>
  <c r="S100" i="70"/>
  <c r="T100" i="70"/>
  <c r="U100" i="70"/>
  <c r="P101" i="70"/>
  <c r="Q101" i="70"/>
  <c r="R101" i="70"/>
  <c r="S101" i="70"/>
  <c r="T101" i="70"/>
  <c r="U101" i="70"/>
  <c r="P102" i="70"/>
  <c r="Q102" i="70"/>
  <c r="R102" i="70"/>
  <c r="S102" i="70"/>
  <c r="T102" i="70"/>
  <c r="U102" i="70"/>
  <c r="P103" i="70"/>
  <c r="Q103" i="70"/>
  <c r="R103" i="70"/>
  <c r="S103" i="70"/>
  <c r="T103" i="70"/>
  <c r="U103" i="70"/>
  <c r="O81" i="70"/>
  <c r="O82" i="70"/>
  <c r="O83" i="70"/>
  <c r="O84" i="70"/>
  <c r="O85" i="70"/>
  <c r="O86" i="70"/>
  <c r="O87" i="70"/>
  <c r="O88" i="70"/>
  <c r="O89" i="70"/>
  <c r="O90" i="70"/>
  <c r="O91" i="70"/>
  <c r="O92" i="70"/>
  <c r="O93" i="70"/>
  <c r="O94" i="70"/>
  <c r="O95" i="70"/>
  <c r="O96" i="70"/>
  <c r="O97" i="70"/>
  <c r="O98" i="70"/>
  <c r="O99" i="70"/>
  <c r="O100" i="70"/>
  <c r="O101" i="70"/>
  <c r="O102" i="70"/>
  <c r="O103" i="70"/>
  <c r="O80" i="70"/>
  <c r="O134" i="70"/>
  <c r="P134" i="70"/>
  <c r="Q134" i="70"/>
  <c r="R134" i="70"/>
  <c r="S134" i="70"/>
  <c r="T134" i="70"/>
  <c r="U134" i="70"/>
  <c r="O135" i="70"/>
  <c r="P135" i="70"/>
  <c r="Q135" i="70"/>
  <c r="R135" i="70"/>
  <c r="S135" i="70"/>
  <c r="T135" i="70"/>
  <c r="U135" i="70"/>
  <c r="O136" i="70"/>
  <c r="P136" i="70"/>
  <c r="Q136" i="70"/>
  <c r="R136" i="70"/>
  <c r="S136" i="70"/>
  <c r="T136" i="70"/>
  <c r="U136" i="70"/>
  <c r="O137" i="70"/>
  <c r="P137" i="70"/>
  <c r="Q137" i="70"/>
  <c r="R137" i="70"/>
  <c r="S137" i="70"/>
  <c r="T137" i="70"/>
  <c r="U137" i="70"/>
  <c r="O138" i="70"/>
  <c r="P138" i="70"/>
  <c r="Q138" i="70"/>
  <c r="R138" i="70"/>
  <c r="S138" i="70"/>
  <c r="T138" i="70"/>
  <c r="U138" i="70"/>
  <c r="O139" i="70"/>
  <c r="P139" i="70"/>
  <c r="Q139" i="70"/>
  <c r="R139" i="70"/>
  <c r="S139" i="70"/>
  <c r="T139" i="70"/>
  <c r="U139" i="70"/>
  <c r="O140" i="70"/>
  <c r="P140" i="70"/>
  <c r="Q140" i="70"/>
  <c r="R140" i="70"/>
  <c r="S140" i="70"/>
  <c r="T140" i="70"/>
  <c r="U140" i="70"/>
  <c r="O141" i="70"/>
  <c r="P141" i="70"/>
  <c r="Q141" i="70"/>
  <c r="R141" i="70"/>
  <c r="S141" i="70"/>
  <c r="T141" i="70"/>
  <c r="U141" i="70"/>
  <c r="O142" i="70"/>
  <c r="P142" i="70"/>
  <c r="Q142" i="70"/>
  <c r="R142" i="70"/>
  <c r="S142" i="70"/>
  <c r="T142" i="70"/>
  <c r="U142" i="70"/>
  <c r="O143" i="70"/>
  <c r="P143" i="70"/>
  <c r="Q143" i="70"/>
  <c r="R143" i="70"/>
  <c r="S143" i="70"/>
  <c r="T143" i="70"/>
  <c r="U143" i="70"/>
  <c r="O144" i="70"/>
  <c r="P144" i="70"/>
  <c r="Q144" i="70"/>
  <c r="R144" i="70"/>
  <c r="S144" i="70"/>
  <c r="T144" i="70"/>
  <c r="U144" i="70"/>
  <c r="O145" i="70"/>
  <c r="P145" i="70"/>
  <c r="Q145" i="70"/>
  <c r="R145" i="70"/>
  <c r="S145" i="70"/>
  <c r="T145" i="70"/>
  <c r="U145" i="70"/>
  <c r="O146" i="70"/>
  <c r="P146" i="70"/>
  <c r="Q146" i="70"/>
  <c r="R146" i="70"/>
  <c r="S146" i="70"/>
  <c r="T146" i="70"/>
  <c r="U146" i="70"/>
  <c r="O147" i="70"/>
  <c r="P147" i="70"/>
  <c r="Q147" i="70"/>
  <c r="R147" i="70"/>
  <c r="S147" i="70"/>
  <c r="T147" i="70"/>
  <c r="U147" i="70"/>
  <c r="O148" i="70"/>
  <c r="P148" i="70"/>
  <c r="Q148" i="70"/>
  <c r="R148" i="70"/>
  <c r="S148" i="70"/>
  <c r="T148" i="70"/>
  <c r="U148" i="70"/>
  <c r="O149" i="70"/>
  <c r="P149" i="70"/>
  <c r="Q149" i="70"/>
  <c r="R149" i="70"/>
  <c r="S149" i="70"/>
  <c r="T149" i="70"/>
  <c r="U149" i="70"/>
  <c r="O150" i="70"/>
  <c r="P150" i="70"/>
  <c r="Q150" i="70"/>
  <c r="R150" i="70"/>
  <c r="S150" i="70"/>
  <c r="T150" i="70"/>
  <c r="U150" i="70"/>
  <c r="O151" i="70"/>
  <c r="P151" i="70"/>
  <c r="Q151" i="70"/>
  <c r="R151" i="70"/>
  <c r="S151" i="70"/>
  <c r="T151" i="70"/>
  <c r="U151" i="70"/>
  <c r="O152" i="70"/>
  <c r="P152" i="70"/>
  <c r="Q152" i="70"/>
  <c r="R152" i="70"/>
  <c r="S152" i="70"/>
  <c r="T152" i="70"/>
  <c r="U152" i="70"/>
  <c r="O153" i="70"/>
  <c r="P153" i="70"/>
  <c r="Q153" i="70"/>
  <c r="R153" i="70"/>
  <c r="S153" i="70"/>
  <c r="T153" i="70"/>
  <c r="U153" i="70"/>
  <c r="O154" i="70"/>
  <c r="P154" i="70"/>
  <c r="Q154" i="70"/>
  <c r="R154" i="70"/>
  <c r="S154" i="70"/>
  <c r="T154" i="70"/>
  <c r="U154" i="70"/>
  <c r="O155" i="70"/>
  <c r="P155" i="70"/>
  <c r="Q155" i="70"/>
  <c r="R155" i="70"/>
  <c r="S155" i="70"/>
  <c r="T155" i="70"/>
  <c r="U155" i="70"/>
  <c r="O156" i="70"/>
  <c r="P156" i="70"/>
  <c r="Q156" i="70"/>
  <c r="R156" i="70"/>
  <c r="S156" i="70"/>
  <c r="T156" i="70"/>
  <c r="U156" i="70"/>
  <c r="O157" i="70"/>
  <c r="P157" i="70"/>
  <c r="Q157" i="70"/>
  <c r="R157" i="70"/>
  <c r="S157" i="70"/>
  <c r="T157" i="70"/>
  <c r="U157" i="70"/>
  <c r="C158" i="70"/>
  <c r="D158" i="70"/>
  <c r="E158" i="70"/>
  <c r="F158" i="70"/>
  <c r="G158" i="70"/>
  <c r="H158" i="70"/>
  <c r="I158" i="70"/>
  <c r="J158" i="70"/>
  <c r="K158" i="70"/>
  <c r="L158" i="70"/>
  <c r="M158" i="70"/>
  <c r="N158" i="70"/>
  <c r="O158" i="70"/>
  <c r="P158" i="70"/>
  <c r="Q158" i="70"/>
  <c r="R158" i="70"/>
  <c r="S158" i="70"/>
  <c r="T158" i="70"/>
  <c r="U158" i="70"/>
  <c r="V158" i="70"/>
  <c r="O107" i="70"/>
  <c r="P107" i="70"/>
  <c r="Q107" i="70"/>
  <c r="R107" i="70"/>
  <c r="S107" i="70"/>
  <c r="T107" i="70"/>
  <c r="U107" i="70"/>
  <c r="O108" i="70"/>
  <c r="P108" i="70"/>
  <c r="Q108" i="70"/>
  <c r="R108" i="70"/>
  <c r="S108" i="70"/>
  <c r="T108" i="70"/>
  <c r="U108" i="70"/>
  <c r="O109" i="70"/>
  <c r="P109" i="70"/>
  <c r="Q109" i="70"/>
  <c r="R109" i="70"/>
  <c r="S109" i="70"/>
  <c r="T109" i="70"/>
  <c r="U109" i="70"/>
  <c r="O110" i="70"/>
  <c r="P110" i="70"/>
  <c r="Q110" i="70"/>
  <c r="R110" i="70"/>
  <c r="S110" i="70"/>
  <c r="T110" i="70"/>
  <c r="U110" i="70"/>
  <c r="O111" i="70"/>
  <c r="P111" i="70"/>
  <c r="Q111" i="70"/>
  <c r="R111" i="70"/>
  <c r="S111" i="70"/>
  <c r="T111" i="70"/>
  <c r="U111" i="70"/>
  <c r="O112" i="70"/>
  <c r="P112" i="70"/>
  <c r="Q112" i="70"/>
  <c r="R112" i="70"/>
  <c r="S112" i="70"/>
  <c r="T112" i="70"/>
  <c r="U112" i="70"/>
  <c r="O113" i="70"/>
  <c r="P113" i="70"/>
  <c r="Q113" i="70"/>
  <c r="R113" i="70"/>
  <c r="S113" i="70"/>
  <c r="T113" i="70"/>
  <c r="U113" i="70"/>
  <c r="O114" i="70"/>
  <c r="P114" i="70"/>
  <c r="Q114" i="70"/>
  <c r="R114" i="70"/>
  <c r="S114" i="70"/>
  <c r="T114" i="70"/>
  <c r="U114" i="70"/>
  <c r="O115" i="70"/>
  <c r="P115" i="70"/>
  <c r="Q115" i="70"/>
  <c r="R115" i="70"/>
  <c r="S115" i="70"/>
  <c r="T115" i="70"/>
  <c r="U115" i="70"/>
  <c r="O116" i="70"/>
  <c r="P116" i="70"/>
  <c r="Q116" i="70"/>
  <c r="R116" i="70"/>
  <c r="S116" i="70"/>
  <c r="T116" i="70"/>
  <c r="U116" i="70"/>
  <c r="O117" i="70"/>
  <c r="P117" i="70"/>
  <c r="Q117" i="70"/>
  <c r="R117" i="70"/>
  <c r="S117" i="70"/>
  <c r="T117" i="70"/>
  <c r="U117" i="70"/>
  <c r="O118" i="70"/>
  <c r="P118" i="70"/>
  <c r="Q118" i="70"/>
  <c r="R118" i="70"/>
  <c r="S118" i="70"/>
  <c r="T118" i="70"/>
  <c r="U118" i="70"/>
  <c r="O119" i="70"/>
  <c r="P119" i="70"/>
  <c r="Q119" i="70"/>
  <c r="R119" i="70"/>
  <c r="S119" i="70"/>
  <c r="T119" i="70"/>
  <c r="U119" i="70"/>
  <c r="O120" i="70"/>
  <c r="P120" i="70"/>
  <c r="Q120" i="70"/>
  <c r="R120" i="70"/>
  <c r="S120" i="70"/>
  <c r="T120" i="70"/>
  <c r="U120" i="70"/>
  <c r="O121" i="70"/>
  <c r="P121" i="70"/>
  <c r="Q121" i="70"/>
  <c r="R121" i="70"/>
  <c r="S121" i="70"/>
  <c r="T121" i="70"/>
  <c r="U121" i="70"/>
  <c r="O122" i="70"/>
  <c r="P122" i="70"/>
  <c r="Q122" i="70"/>
  <c r="R122" i="70"/>
  <c r="S122" i="70"/>
  <c r="T122" i="70"/>
  <c r="U122" i="70"/>
  <c r="O123" i="70"/>
  <c r="P123" i="70"/>
  <c r="Q123" i="70"/>
  <c r="R123" i="70"/>
  <c r="S123" i="70"/>
  <c r="T123" i="70"/>
  <c r="U123" i="70"/>
  <c r="O124" i="70"/>
  <c r="P124" i="70"/>
  <c r="Q124" i="70"/>
  <c r="R124" i="70"/>
  <c r="S124" i="70"/>
  <c r="T124" i="70"/>
  <c r="U124" i="70"/>
  <c r="O125" i="70"/>
  <c r="P125" i="70"/>
  <c r="Q125" i="70"/>
  <c r="R125" i="70"/>
  <c r="S125" i="70"/>
  <c r="T125" i="70"/>
  <c r="U125" i="70"/>
  <c r="O126" i="70"/>
  <c r="P126" i="70"/>
  <c r="Q126" i="70"/>
  <c r="R126" i="70"/>
  <c r="S126" i="70"/>
  <c r="T126" i="70"/>
  <c r="U126" i="70"/>
  <c r="O127" i="70"/>
  <c r="P127" i="70"/>
  <c r="Q127" i="70"/>
  <c r="R127" i="70"/>
  <c r="S127" i="70"/>
  <c r="T127" i="70"/>
  <c r="U127" i="70"/>
  <c r="O128" i="70"/>
  <c r="P128" i="70"/>
  <c r="Q128" i="70"/>
  <c r="R128" i="70"/>
  <c r="S128" i="70"/>
  <c r="T128" i="70"/>
  <c r="U128" i="70"/>
  <c r="O129" i="70"/>
  <c r="P129" i="70"/>
  <c r="Q129" i="70"/>
  <c r="R129" i="70"/>
  <c r="S129" i="70"/>
  <c r="T129" i="70"/>
  <c r="U129" i="70"/>
  <c r="O130" i="70"/>
  <c r="P130" i="70"/>
  <c r="Q130" i="70"/>
  <c r="R130" i="70"/>
  <c r="S130" i="70"/>
  <c r="T130" i="70"/>
  <c r="U130" i="70"/>
  <c r="C131" i="70"/>
  <c r="D131" i="70"/>
  <c r="E131" i="70"/>
  <c r="F131" i="70"/>
  <c r="G131" i="70"/>
  <c r="H131" i="70"/>
  <c r="I131" i="70"/>
  <c r="J131" i="70"/>
  <c r="K131" i="70"/>
  <c r="L131" i="70"/>
  <c r="M131" i="70"/>
  <c r="N131" i="70"/>
  <c r="O131" i="70"/>
  <c r="P131" i="70"/>
  <c r="Q131" i="70"/>
  <c r="R131" i="70"/>
  <c r="S131" i="70"/>
  <c r="T131" i="70"/>
  <c r="U131" i="70"/>
  <c r="V131" i="70"/>
  <c r="C104" i="70"/>
  <c r="D104" i="70"/>
  <c r="E104" i="70"/>
  <c r="F104" i="70"/>
  <c r="G104" i="70"/>
  <c r="H104" i="70"/>
  <c r="I104" i="70"/>
  <c r="J104" i="70"/>
  <c r="K104" i="70"/>
  <c r="L104" i="70"/>
  <c r="M104" i="70"/>
  <c r="N104" i="70"/>
  <c r="O104" i="70"/>
  <c r="P104" i="70"/>
  <c r="Q104" i="70"/>
  <c r="R104" i="70"/>
  <c r="S104" i="70"/>
  <c r="T104" i="70"/>
  <c r="U104" i="70"/>
  <c r="V104" i="70"/>
  <c r="V42" i="70"/>
  <c r="V43" i="70"/>
  <c r="V44" i="70"/>
  <c r="V45" i="70"/>
  <c r="V46" i="70"/>
  <c r="V47" i="70"/>
  <c r="V48" i="70"/>
  <c r="V49" i="70"/>
  <c r="V50" i="70"/>
  <c r="V51" i="70"/>
  <c r="AB51" i="70"/>
  <c r="V52" i="70"/>
  <c r="V53" i="70"/>
  <c r="V54" i="70"/>
  <c r="V55" i="70"/>
  <c r="V56" i="70"/>
  <c r="V57" i="70"/>
  <c r="V58" i="70"/>
  <c r="V59" i="70"/>
  <c r="V60" i="70"/>
  <c r="V61" i="70"/>
  <c r="V62" i="70"/>
  <c r="V63" i="70"/>
  <c r="V64" i="70"/>
  <c r="X48" i="70" s="1"/>
  <c r="V65" i="70"/>
  <c r="V66" i="70"/>
  <c r="C76" i="70"/>
  <c r="D76" i="70"/>
  <c r="E76" i="70"/>
  <c r="F76" i="70"/>
  <c r="G76" i="70"/>
  <c r="H76" i="70"/>
  <c r="I76" i="70"/>
  <c r="J76" i="70"/>
  <c r="K76" i="70"/>
  <c r="L76" i="70"/>
  <c r="M76" i="70"/>
  <c r="N76" i="70"/>
  <c r="V76" i="70"/>
  <c r="V67" i="70"/>
  <c r="X49" i="70" s="1"/>
  <c r="V68" i="70"/>
  <c r="V69" i="70"/>
  <c r="V70" i="70"/>
  <c r="V71" i="70"/>
  <c r="V72" i="70"/>
  <c r="V73" i="70"/>
  <c r="V74" i="70"/>
  <c r="V75" i="70"/>
  <c r="C77" i="70"/>
  <c r="D77" i="70"/>
  <c r="E77" i="70"/>
  <c r="F77" i="70"/>
  <c r="G77" i="70"/>
  <c r="H77" i="70"/>
  <c r="I77" i="70"/>
  <c r="J77" i="70"/>
  <c r="K77" i="70"/>
  <c r="L77" i="70"/>
  <c r="M77" i="70"/>
  <c r="N77" i="70"/>
  <c r="O77" i="70"/>
  <c r="P77" i="70"/>
  <c r="Q77" i="70"/>
  <c r="R77" i="70"/>
  <c r="S77" i="70"/>
  <c r="T77" i="70"/>
  <c r="U77" i="70"/>
  <c r="V77" i="70"/>
  <c r="C39" i="70"/>
  <c r="D39" i="70"/>
  <c r="E39" i="70"/>
  <c r="F39" i="70"/>
  <c r="G39" i="70"/>
  <c r="H39" i="70"/>
  <c r="I39" i="70"/>
  <c r="J39" i="70"/>
  <c r="K39" i="70"/>
  <c r="L39" i="70"/>
  <c r="M39" i="70"/>
  <c r="N39" i="70"/>
  <c r="O39" i="70"/>
  <c r="P39" i="70"/>
  <c r="Q39" i="70"/>
  <c r="R39" i="70"/>
  <c r="S39" i="70"/>
  <c r="T39" i="70"/>
  <c r="U39" i="70"/>
  <c r="V21" i="70"/>
  <c r="Z42" i="70" s="1"/>
  <c r="V22" i="70"/>
  <c r="Z43" i="70" s="1"/>
  <c r="V23" i="70"/>
  <c r="Z44" i="70" s="1"/>
  <c r="V24" i="70"/>
  <c r="Z45" i="70" s="1"/>
  <c r="V25" i="70"/>
  <c r="Z46" i="70" s="1"/>
  <c r="V26" i="70"/>
  <c r="Z47" i="70" s="1"/>
  <c r="V27" i="70"/>
  <c r="Z48" i="70" s="1"/>
  <c r="C28" i="70"/>
  <c r="D28" i="70"/>
  <c r="E28" i="70"/>
  <c r="F28" i="70"/>
  <c r="G28" i="70"/>
  <c r="H28" i="70"/>
  <c r="I28" i="70"/>
  <c r="J28" i="70"/>
  <c r="K28" i="70"/>
  <c r="L28" i="70"/>
  <c r="M28" i="70"/>
  <c r="N28" i="70"/>
  <c r="O28" i="70"/>
  <c r="P28" i="70"/>
  <c r="R28" i="70"/>
  <c r="S28" i="70"/>
  <c r="T28" i="70"/>
  <c r="U28" i="70"/>
  <c r="V28" i="70"/>
  <c r="P70" i="69"/>
  <c r="Q70" i="69"/>
  <c r="R70" i="69"/>
  <c r="S70" i="69"/>
  <c r="T70" i="69"/>
  <c r="U70" i="69"/>
  <c r="P71" i="69"/>
  <c r="Q71" i="69"/>
  <c r="R71" i="69"/>
  <c r="S71" i="69"/>
  <c r="T71" i="69"/>
  <c r="U71" i="69"/>
  <c r="P72" i="69"/>
  <c r="Q72" i="69"/>
  <c r="R72" i="69"/>
  <c r="S72" i="69"/>
  <c r="T72" i="69"/>
  <c r="U72" i="69"/>
  <c r="P73" i="69"/>
  <c r="Q73" i="69"/>
  <c r="R73" i="69"/>
  <c r="S73" i="69"/>
  <c r="T73" i="69"/>
  <c r="U73" i="69"/>
  <c r="P74" i="69"/>
  <c r="Q74" i="69"/>
  <c r="R74" i="69"/>
  <c r="S74" i="69"/>
  <c r="T74" i="69"/>
  <c r="U74" i="69"/>
  <c r="P75" i="69"/>
  <c r="Q75" i="69"/>
  <c r="R75" i="69"/>
  <c r="S75" i="69"/>
  <c r="T75" i="69"/>
  <c r="U75" i="69"/>
  <c r="P76" i="69"/>
  <c r="Q76" i="69"/>
  <c r="R76" i="69"/>
  <c r="S76" i="69"/>
  <c r="T76" i="69"/>
  <c r="U76" i="69"/>
  <c r="P77" i="69"/>
  <c r="Q77" i="69"/>
  <c r="R77" i="69"/>
  <c r="S77" i="69"/>
  <c r="T77" i="69"/>
  <c r="U77" i="69"/>
  <c r="P78" i="69"/>
  <c r="Q78" i="69"/>
  <c r="R78" i="69"/>
  <c r="S78" i="69"/>
  <c r="T78" i="69"/>
  <c r="U78" i="69"/>
  <c r="P79" i="69"/>
  <c r="Q79" i="69"/>
  <c r="R79" i="69"/>
  <c r="S79" i="69"/>
  <c r="T79" i="69"/>
  <c r="U79" i="69"/>
  <c r="P80" i="69"/>
  <c r="Q80" i="69"/>
  <c r="R80" i="69"/>
  <c r="S80" i="69"/>
  <c r="T80" i="69"/>
  <c r="U80" i="69"/>
  <c r="P81" i="69"/>
  <c r="Q81" i="69"/>
  <c r="R81" i="69"/>
  <c r="S81" i="69"/>
  <c r="T81" i="69"/>
  <c r="U81" i="69"/>
  <c r="P82" i="69"/>
  <c r="Q82" i="69"/>
  <c r="R82" i="69"/>
  <c r="S82" i="69"/>
  <c r="T82" i="69"/>
  <c r="U82" i="69"/>
  <c r="P83" i="69"/>
  <c r="Q83" i="69"/>
  <c r="R83" i="69"/>
  <c r="S83" i="69"/>
  <c r="T83" i="69"/>
  <c r="U83" i="69"/>
  <c r="P84" i="69"/>
  <c r="Q84" i="69"/>
  <c r="R84" i="69"/>
  <c r="S84" i="69"/>
  <c r="T84" i="69"/>
  <c r="U84" i="69"/>
  <c r="P85" i="69"/>
  <c r="Q85" i="69"/>
  <c r="R85" i="69"/>
  <c r="S85" i="69"/>
  <c r="T85" i="69"/>
  <c r="U85" i="69"/>
  <c r="P86" i="69"/>
  <c r="Q86" i="69"/>
  <c r="R86" i="69"/>
  <c r="S86" i="69"/>
  <c r="T86" i="69"/>
  <c r="U86" i="69"/>
  <c r="P87" i="69"/>
  <c r="Q87" i="69"/>
  <c r="R87" i="69"/>
  <c r="S87" i="69"/>
  <c r="T87" i="69"/>
  <c r="U87" i="69"/>
  <c r="P88" i="69"/>
  <c r="Q88" i="69"/>
  <c r="R88" i="69"/>
  <c r="S88" i="69"/>
  <c r="T88" i="69"/>
  <c r="U88" i="69"/>
  <c r="P89" i="69"/>
  <c r="Q89" i="69"/>
  <c r="R89" i="69"/>
  <c r="S89" i="69"/>
  <c r="T89" i="69"/>
  <c r="U89" i="69"/>
  <c r="P90" i="69"/>
  <c r="Q90" i="69"/>
  <c r="R90" i="69"/>
  <c r="S90" i="69"/>
  <c r="T90" i="69"/>
  <c r="U90" i="69"/>
  <c r="P91" i="69"/>
  <c r="Q91" i="69"/>
  <c r="R91" i="69"/>
  <c r="S91" i="69"/>
  <c r="T91" i="69"/>
  <c r="U91" i="69"/>
  <c r="P92" i="69"/>
  <c r="Q92" i="69"/>
  <c r="R92" i="69"/>
  <c r="S92" i="69"/>
  <c r="T92" i="69"/>
  <c r="U92" i="69"/>
  <c r="P93" i="69"/>
  <c r="Q93" i="69"/>
  <c r="R93" i="69"/>
  <c r="S93" i="69"/>
  <c r="T93" i="69"/>
  <c r="U93" i="69"/>
  <c r="O71" i="69"/>
  <c r="O72" i="69"/>
  <c r="O73" i="69"/>
  <c r="O74" i="69"/>
  <c r="O75" i="69"/>
  <c r="O76" i="69"/>
  <c r="O77" i="69"/>
  <c r="O78" i="69"/>
  <c r="O79" i="69"/>
  <c r="O80" i="69"/>
  <c r="O81" i="69"/>
  <c r="O82" i="69"/>
  <c r="O83" i="69"/>
  <c r="O84" i="69"/>
  <c r="O85" i="69"/>
  <c r="O86" i="69"/>
  <c r="O87" i="69"/>
  <c r="O88" i="69"/>
  <c r="O89" i="69"/>
  <c r="O90" i="69"/>
  <c r="O91" i="69"/>
  <c r="O92" i="69"/>
  <c r="O93" i="69"/>
  <c r="O70" i="69"/>
  <c r="O126" i="69"/>
  <c r="P126" i="69"/>
  <c r="Q126" i="69"/>
  <c r="R126" i="69"/>
  <c r="S126" i="69"/>
  <c r="T126" i="69"/>
  <c r="U126" i="69"/>
  <c r="O127" i="69"/>
  <c r="P127" i="69"/>
  <c r="Q127" i="69"/>
  <c r="R127" i="69"/>
  <c r="S127" i="69"/>
  <c r="T127" i="69"/>
  <c r="U127" i="69"/>
  <c r="O128" i="69"/>
  <c r="P128" i="69"/>
  <c r="Q128" i="69"/>
  <c r="R128" i="69"/>
  <c r="S128" i="69"/>
  <c r="T128" i="69"/>
  <c r="U128" i="69"/>
  <c r="O129" i="69"/>
  <c r="P129" i="69"/>
  <c r="Q129" i="69"/>
  <c r="R129" i="69"/>
  <c r="S129" i="69"/>
  <c r="T129" i="69"/>
  <c r="U129" i="69"/>
  <c r="O130" i="69"/>
  <c r="P130" i="69"/>
  <c r="Q130" i="69"/>
  <c r="R130" i="69"/>
  <c r="S130" i="69"/>
  <c r="T130" i="69"/>
  <c r="U130" i="69"/>
  <c r="O131" i="69"/>
  <c r="P131" i="69"/>
  <c r="Q131" i="69"/>
  <c r="R131" i="69"/>
  <c r="S131" i="69"/>
  <c r="T131" i="69"/>
  <c r="U131" i="69"/>
  <c r="O132" i="69"/>
  <c r="P132" i="69"/>
  <c r="Q132" i="69"/>
  <c r="R132" i="69"/>
  <c r="S132" i="69"/>
  <c r="T132" i="69"/>
  <c r="U132" i="69"/>
  <c r="O133" i="69"/>
  <c r="P133" i="69"/>
  <c r="Q133" i="69"/>
  <c r="R133" i="69"/>
  <c r="S133" i="69"/>
  <c r="T133" i="69"/>
  <c r="U133" i="69"/>
  <c r="O134" i="69"/>
  <c r="P134" i="69"/>
  <c r="Q134" i="69"/>
  <c r="R134" i="69"/>
  <c r="S134" i="69"/>
  <c r="T134" i="69"/>
  <c r="U134" i="69"/>
  <c r="O135" i="69"/>
  <c r="P135" i="69"/>
  <c r="Q135" i="69"/>
  <c r="R135" i="69"/>
  <c r="S135" i="69"/>
  <c r="T135" i="69"/>
  <c r="U135" i="69"/>
  <c r="O136" i="69"/>
  <c r="P136" i="69"/>
  <c r="Q136" i="69"/>
  <c r="R136" i="69"/>
  <c r="S136" i="69"/>
  <c r="T136" i="69"/>
  <c r="U136" i="69"/>
  <c r="O137" i="69"/>
  <c r="P137" i="69"/>
  <c r="Q137" i="69"/>
  <c r="R137" i="69"/>
  <c r="S137" i="69"/>
  <c r="T137" i="69"/>
  <c r="U137" i="69"/>
  <c r="O138" i="69"/>
  <c r="P138" i="69"/>
  <c r="Q138" i="69"/>
  <c r="R138" i="69"/>
  <c r="S138" i="69"/>
  <c r="T138" i="69"/>
  <c r="U138" i="69"/>
  <c r="O139" i="69"/>
  <c r="P139" i="69"/>
  <c r="Q139" i="69"/>
  <c r="R139" i="69"/>
  <c r="S139" i="69"/>
  <c r="T139" i="69"/>
  <c r="U139" i="69"/>
  <c r="O140" i="69"/>
  <c r="P140" i="69"/>
  <c r="Q140" i="69"/>
  <c r="R140" i="69"/>
  <c r="S140" i="69"/>
  <c r="T140" i="69"/>
  <c r="U140" i="69"/>
  <c r="O141" i="69"/>
  <c r="P141" i="69"/>
  <c r="Q141" i="69"/>
  <c r="R141" i="69"/>
  <c r="S141" i="69"/>
  <c r="T141" i="69"/>
  <c r="U141" i="69"/>
  <c r="O142" i="69"/>
  <c r="P142" i="69"/>
  <c r="Q142" i="69"/>
  <c r="R142" i="69"/>
  <c r="S142" i="69"/>
  <c r="T142" i="69"/>
  <c r="U142" i="69"/>
  <c r="O143" i="69"/>
  <c r="P143" i="69"/>
  <c r="Q143" i="69"/>
  <c r="R143" i="69"/>
  <c r="S143" i="69"/>
  <c r="T143" i="69"/>
  <c r="U143" i="69"/>
  <c r="O144" i="69"/>
  <c r="P144" i="69"/>
  <c r="Q144" i="69"/>
  <c r="R144" i="69"/>
  <c r="S144" i="69"/>
  <c r="T144" i="69"/>
  <c r="U144" i="69"/>
  <c r="O145" i="69"/>
  <c r="P145" i="69"/>
  <c r="Q145" i="69"/>
  <c r="R145" i="69"/>
  <c r="S145" i="69"/>
  <c r="T145" i="69"/>
  <c r="U145" i="69"/>
  <c r="O146" i="69"/>
  <c r="P146" i="69"/>
  <c r="Q146" i="69"/>
  <c r="R146" i="69"/>
  <c r="S146" i="69"/>
  <c r="T146" i="69"/>
  <c r="U146" i="69"/>
  <c r="O147" i="69"/>
  <c r="P147" i="69"/>
  <c r="Q147" i="69"/>
  <c r="R147" i="69"/>
  <c r="S147" i="69"/>
  <c r="T147" i="69"/>
  <c r="U147" i="69"/>
  <c r="O148" i="69"/>
  <c r="P148" i="69"/>
  <c r="Q148" i="69"/>
  <c r="R148" i="69"/>
  <c r="S148" i="69"/>
  <c r="T148" i="69"/>
  <c r="U148" i="69"/>
  <c r="O149" i="69"/>
  <c r="P149" i="69"/>
  <c r="Q149" i="69"/>
  <c r="R149" i="69"/>
  <c r="S149" i="69"/>
  <c r="T149" i="69"/>
  <c r="U149" i="69"/>
  <c r="O150" i="69"/>
  <c r="P150" i="69"/>
  <c r="Q150" i="69"/>
  <c r="R150" i="69"/>
  <c r="S150" i="69"/>
  <c r="T150" i="69"/>
  <c r="U150" i="69"/>
  <c r="O151" i="69"/>
  <c r="P151" i="69"/>
  <c r="Q151" i="69"/>
  <c r="R151" i="69"/>
  <c r="S151" i="69"/>
  <c r="T151" i="69"/>
  <c r="U151" i="69"/>
  <c r="C152" i="69"/>
  <c r="D152" i="69"/>
  <c r="E152" i="69"/>
  <c r="F152" i="69"/>
  <c r="G152" i="69"/>
  <c r="H152" i="69"/>
  <c r="I152" i="69"/>
  <c r="J152" i="69"/>
  <c r="K152" i="69"/>
  <c r="L152" i="69"/>
  <c r="M152" i="69"/>
  <c r="N152" i="69"/>
  <c r="O97" i="69"/>
  <c r="P97" i="69"/>
  <c r="Q97" i="69"/>
  <c r="R97" i="69"/>
  <c r="S97" i="69"/>
  <c r="T97" i="69"/>
  <c r="U97" i="69"/>
  <c r="O98" i="69"/>
  <c r="P98" i="69"/>
  <c r="Q98" i="69"/>
  <c r="R98" i="69"/>
  <c r="S98" i="69"/>
  <c r="T98" i="69"/>
  <c r="U98" i="69"/>
  <c r="O99" i="69"/>
  <c r="P99" i="69"/>
  <c r="Q99" i="69"/>
  <c r="R99" i="69"/>
  <c r="S99" i="69"/>
  <c r="T99" i="69"/>
  <c r="U99" i="69"/>
  <c r="O100" i="69"/>
  <c r="P100" i="69"/>
  <c r="Q100" i="69"/>
  <c r="R100" i="69"/>
  <c r="S100" i="69"/>
  <c r="T100" i="69"/>
  <c r="U100" i="69"/>
  <c r="O101" i="69"/>
  <c r="P101" i="69"/>
  <c r="Q101" i="69"/>
  <c r="R101" i="69"/>
  <c r="S101" i="69"/>
  <c r="T101" i="69"/>
  <c r="U101" i="69"/>
  <c r="O102" i="69"/>
  <c r="P102" i="69"/>
  <c r="Q102" i="69"/>
  <c r="R102" i="69"/>
  <c r="S102" i="69"/>
  <c r="T102" i="69"/>
  <c r="U102" i="69"/>
  <c r="O103" i="69"/>
  <c r="P103" i="69"/>
  <c r="Q103" i="69"/>
  <c r="R103" i="69"/>
  <c r="S103" i="69"/>
  <c r="T103" i="69"/>
  <c r="U103" i="69"/>
  <c r="O104" i="69"/>
  <c r="P104" i="69"/>
  <c r="Q104" i="69"/>
  <c r="R104" i="69"/>
  <c r="S104" i="69"/>
  <c r="T104" i="69"/>
  <c r="U104" i="69"/>
  <c r="O105" i="69"/>
  <c r="P105" i="69"/>
  <c r="Q105" i="69"/>
  <c r="R105" i="69"/>
  <c r="S105" i="69"/>
  <c r="T105" i="69"/>
  <c r="U105" i="69"/>
  <c r="O106" i="69"/>
  <c r="P106" i="69"/>
  <c r="Q106" i="69"/>
  <c r="R106" i="69"/>
  <c r="S106" i="69"/>
  <c r="T106" i="69"/>
  <c r="U106" i="69"/>
  <c r="O107" i="69"/>
  <c r="P107" i="69"/>
  <c r="Q107" i="69"/>
  <c r="R107" i="69"/>
  <c r="S107" i="69"/>
  <c r="T107" i="69"/>
  <c r="U107" i="69"/>
  <c r="O108" i="69"/>
  <c r="P108" i="69"/>
  <c r="Q108" i="69"/>
  <c r="R108" i="69"/>
  <c r="S108" i="69"/>
  <c r="T108" i="69"/>
  <c r="U108" i="69"/>
  <c r="O109" i="69"/>
  <c r="P109" i="69"/>
  <c r="Q109" i="69"/>
  <c r="R109" i="69"/>
  <c r="S109" i="69"/>
  <c r="T109" i="69"/>
  <c r="U109" i="69"/>
  <c r="O110" i="69"/>
  <c r="P110" i="69"/>
  <c r="Q110" i="69"/>
  <c r="R110" i="69"/>
  <c r="S110" i="69"/>
  <c r="T110" i="69"/>
  <c r="U110" i="69"/>
  <c r="O111" i="69"/>
  <c r="P111" i="69"/>
  <c r="Q111" i="69"/>
  <c r="R111" i="69"/>
  <c r="S111" i="69"/>
  <c r="T111" i="69"/>
  <c r="U111" i="69"/>
  <c r="O112" i="69"/>
  <c r="P112" i="69"/>
  <c r="Q112" i="69"/>
  <c r="R112" i="69"/>
  <c r="S112" i="69"/>
  <c r="T112" i="69"/>
  <c r="U112" i="69"/>
  <c r="O113" i="69"/>
  <c r="P113" i="69"/>
  <c r="Q113" i="69"/>
  <c r="R113" i="69"/>
  <c r="S113" i="69"/>
  <c r="T113" i="69"/>
  <c r="U113" i="69"/>
  <c r="O114" i="69"/>
  <c r="P114" i="69"/>
  <c r="Q114" i="69"/>
  <c r="R114" i="69"/>
  <c r="S114" i="69"/>
  <c r="T114" i="69"/>
  <c r="U114" i="69"/>
  <c r="O115" i="69"/>
  <c r="P115" i="69"/>
  <c r="Q115" i="69"/>
  <c r="R115" i="69"/>
  <c r="S115" i="69"/>
  <c r="T115" i="69"/>
  <c r="U115" i="69"/>
  <c r="O116" i="69"/>
  <c r="P116" i="69"/>
  <c r="Q116" i="69"/>
  <c r="R116" i="69"/>
  <c r="S116" i="69"/>
  <c r="T116" i="69"/>
  <c r="U116" i="69"/>
  <c r="O117" i="69"/>
  <c r="P117" i="69"/>
  <c r="Q117" i="69"/>
  <c r="R117" i="69"/>
  <c r="S117" i="69"/>
  <c r="T117" i="69"/>
  <c r="U117" i="69"/>
  <c r="O118" i="69"/>
  <c r="P118" i="69"/>
  <c r="Q118" i="69"/>
  <c r="R118" i="69"/>
  <c r="S118" i="69"/>
  <c r="T118" i="69"/>
  <c r="U118" i="69"/>
  <c r="O119" i="69"/>
  <c r="P119" i="69"/>
  <c r="Q119" i="69"/>
  <c r="R119" i="69"/>
  <c r="S119" i="69"/>
  <c r="T119" i="69"/>
  <c r="U119" i="69"/>
  <c r="O120" i="69"/>
  <c r="P120" i="69"/>
  <c r="Q120" i="69"/>
  <c r="R120" i="69"/>
  <c r="S120" i="69"/>
  <c r="T120" i="69"/>
  <c r="U120" i="69"/>
  <c r="O121" i="69"/>
  <c r="P121" i="69"/>
  <c r="Q121" i="69"/>
  <c r="R121" i="69"/>
  <c r="S121" i="69"/>
  <c r="T121" i="69"/>
  <c r="U121" i="69"/>
  <c r="O122" i="69"/>
  <c r="P122" i="69"/>
  <c r="Q122" i="69"/>
  <c r="R122" i="69"/>
  <c r="S122" i="69"/>
  <c r="T122" i="69"/>
  <c r="U122" i="69"/>
  <c r="C123" i="69"/>
  <c r="D123" i="69"/>
  <c r="E123" i="69"/>
  <c r="F123" i="69"/>
  <c r="G123" i="69"/>
  <c r="H123" i="69"/>
  <c r="I123" i="69"/>
  <c r="J123" i="69"/>
  <c r="K123" i="69"/>
  <c r="L123" i="69"/>
  <c r="M123" i="69"/>
  <c r="N123" i="69"/>
  <c r="C94" i="69"/>
  <c r="D94" i="69"/>
  <c r="E94" i="69"/>
  <c r="F94" i="69"/>
  <c r="G94" i="69"/>
  <c r="H94" i="69"/>
  <c r="I94" i="69"/>
  <c r="J94" i="69"/>
  <c r="K94" i="69"/>
  <c r="L94" i="69"/>
  <c r="M94" i="69"/>
  <c r="N94" i="69"/>
  <c r="P94" i="69"/>
  <c r="R94" i="69"/>
  <c r="T94" i="69"/>
  <c r="U94" i="69"/>
  <c r="V32" i="69"/>
  <c r="V33" i="69"/>
  <c r="V34" i="69"/>
  <c r="V35" i="69"/>
  <c r="V36" i="69"/>
  <c r="V37" i="69"/>
  <c r="V38" i="69"/>
  <c r="V39" i="69"/>
  <c r="V40" i="69"/>
  <c r="V41" i="69"/>
  <c r="V42" i="69"/>
  <c r="V43" i="69"/>
  <c r="V44" i="69"/>
  <c r="V45" i="69"/>
  <c r="V46" i="69"/>
  <c r="V47" i="69"/>
  <c r="V48" i="69"/>
  <c r="V49" i="69"/>
  <c r="V50" i="69"/>
  <c r="V51" i="69"/>
  <c r="V52" i="69"/>
  <c r="V53" i="69"/>
  <c r="V54" i="69"/>
  <c r="V55" i="69"/>
  <c r="V56" i="69"/>
  <c r="C66" i="69"/>
  <c r="D66" i="69"/>
  <c r="E66" i="69"/>
  <c r="F66" i="69"/>
  <c r="G66" i="69"/>
  <c r="H66" i="69"/>
  <c r="I66" i="69"/>
  <c r="J66" i="69"/>
  <c r="K66" i="69"/>
  <c r="L66" i="69"/>
  <c r="M66" i="69"/>
  <c r="N66" i="69"/>
  <c r="Q66" i="69"/>
  <c r="R66" i="69"/>
  <c r="S66" i="69"/>
  <c r="T66" i="69"/>
  <c r="U66" i="69"/>
  <c r="V66" i="69"/>
  <c r="V57" i="69"/>
  <c r="V58" i="69"/>
  <c r="V59" i="69"/>
  <c r="V60" i="69"/>
  <c r="V61" i="69"/>
  <c r="V62" i="69"/>
  <c r="V63" i="69"/>
  <c r="V64" i="69"/>
  <c r="V65" i="69"/>
  <c r="C67" i="69"/>
  <c r="D67" i="69"/>
  <c r="E67" i="69"/>
  <c r="F67" i="69"/>
  <c r="G67" i="69"/>
  <c r="H67" i="69"/>
  <c r="I67" i="69"/>
  <c r="J67" i="69"/>
  <c r="K67" i="69"/>
  <c r="L67" i="69"/>
  <c r="M67" i="69"/>
  <c r="N67" i="69"/>
  <c r="O67" i="69"/>
  <c r="P67" i="69"/>
  <c r="Q67" i="69"/>
  <c r="R67" i="69"/>
  <c r="S67" i="69"/>
  <c r="T67" i="69"/>
  <c r="U67" i="69"/>
  <c r="V67" i="69"/>
  <c r="V23" i="69"/>
  <c r="V24" i="69"/>
  <c r="V25" i="69"/>
  <c r="V26" i="69"/>
  <c r="V27" i="69"/>
  <c r="V28" i="69"/>
  <c r="C29" i="69"/>
  <c r="D29" i="69"/>
  <c r="E29" i="69"/>
  <c r="F29" i="69"/>
  <c r="G29" i="69"/>
  <c r="H29" i="69"/>
  <c r="I29" i="69"/>
  <c r="J29" i="69"/>
  <c r="K29" i="69"/>
  <c r="L29" i="69"/>
  <c r="M29" i="69"/>
  <c r="N29" i="69"/>
  <c r="O29" i="69"/>
  <c r="P29" i="69"/>
  <c r="Z29" i="69"/>
  <c r="AA29" i="69"/>
  <c r="AB29" i="69"/>
  <c r="Q22" i="69" s="1"/>
  <c r="AC29" i="69"/>
  <c r="R22" i="69" s="1"/>
  <c r="R29" i="69" s="1"/>
  <c r="AD29" i="69"/>
  <c r="S22" i="69" s="1"/>
  <c r="S29" i="69" s="1"/>
  <c r="AE29" i="69"/>
  <c r="T22" i="69" s="1"/>
  <c r="T29" i="69" s="1"/>
  <c r="AF29" i="69"/>
  <c r="U22" i="69" s="1"/>
  <c r="U29" i="69" s="1"/>
  <c r="V63" i="68"/>
  <c r="V59" i="68"/>
  <c r="V53" i="67"/>
  <c r="V49" i="67"/>
  <c r="P134" i="68"/>
  <c r="Q134" i="68"/>
  <c r="R134" i="68"/>
  <c r="S134" i="68"/>
  <c r="T134" i="68"/>
  <c r="U134" i="68"/>
  <c r="P135" i="68"/>
  <c r="Q135" i="68"/>
  <c r="R135" i="68"/>
  <c r="S135" i="68"/>
  <c r="T135" i="68"/>
  <c r="U135" i="68"/>
  <c r="P136" i="68"/>
  <c r="Q136" i="68"/>
  <c r="R136" i="68"/>
  <c r="S136" i="68"/>
  <c r="T136" i="68"/>
  <c r="U136" i="68"/>
  <c r="P137" i="68"/>
  <c r="Q137" i="68"/>
  <c r="R137" i="68"/>
  <c r="S137" i="68"/>
  <c r="T137" i="68"/>
  <c r="U137" i="68"/>
  <c r="P138" i="68"/>
  <c r="Q138" i="68"/>
  <c r="R138" i="68"/>
  <c r="S138" i="68"/>
  <c r="T138" i="68"/>
  <c r="U138" i="68"/>
  <c r="P139" i="68"/>
  <c r="Q139" i="68"/>
  <c r="R139" i="68"/>
  <c r="S139" i="68"/>
  <c r="T139" i="68"/>
  <c r="U139" i="68"/>
  <c r="P140" i="68"/>
  <c r="Q140" i="68"/>
  <c r="R140" i="68"/>
  <c r="S140" i="68"/>
  <c r="T140" i="68"/>
  <c r="U140" i="68"/>
  <c r="P141" i="68"/>
  <c r="Q141" i="68"/>
  <c r="R141" i="68"/>
  <c r="S141" i="68"/>
  <c r="T141" i="68"/>
  <c r="U141" i="68"/>
  <c r="P142" i="68"/>
  <c r="Q142" i="68"/>
  <c r="R142" i="68"/>
  <c r="S142" i="68"/>
  <c r="T142" i="68"/>
  <c r="U142" i="68"/>
  <c r="P143" i="68"/>
  <c r="Q143" i="68"/>
  <c r="R143" i="68"/>
  <c r="S143" i="68"/>
  <c r="T143" i="68"/>
  <c r="U143" i="68"/>
  <c r="P144" i="68"/>
  <c r="Q144" i="68"/>
  <c r="R144" i="68"/>
  <c r="S144" i="68"/>
  <c r="T144" i="68"/>
  <c r="U144" i="68"/>
  <c r="P145" i="68"/>
  <c r="Q145" i="68"/>
  <c r="R145" i="68"/>
  <c r="S145" i="68"/>
  <c r="T145" i="68"/>
  <c r="U145" i="68"/>
  <c r="P146" i="68"/>
  <c r="Q146" i="68"/>
  <c r="R146" i="68"/>
  <c r="S146" i="68"/>
  <c r="T146" i="68"/>
  <c r="U146" i="68"/>
  <c r="P147" i="68"/>
  <c r="Q147" i="68"/>
  <c r="R147" i="68"/>
  <c r="S147" i="68"/>
  <c r="T147" i="68"/>
  <c r="U147" i="68"/>
  <c r="P148" i="68"/>
  <c r="Q148" i="68"/>
  <c r="R148" i="68"/>
  <c r="S148" i="68"/>
  <c r="T148" i="68"/>
  <c r="U148" i="68"/>
  <c r="P149" i="68"/>
  <c r="Q149" i="68"/>
  <c r="R149" i="68"/>
  <c r="S149" i="68"/>
  <c r="T149" i="68"/>
  <c r="U149" i="68"/>
  <c r="P150" i="68"/>
  <c r="Q150" i="68"/>
  <c r="R150" i="68"/>
  <c r="S150" i="68"/>
  <c r="T150" i="68"/>
  <c r="U150" i="68"/>
  <c r="P151" i="68"/>
  <c r="Q151" i="68"/>
  <c r="R151" i="68"/>
  <c r="S151" i="68"/>
  <c r="T151" i="68"/>
  <c r="U151" i="68"/>
  <c r="P152" i="68"/>
  <c r="Q152" i="68"/>
  <c r="R152" i="68"/>
  <c r="S152" i="68"/>
  <c r="T152" i="68"/>
  <c r="U152" i="68"/>
  <c r="P153" i="68"/>
  <c r="Q153" i="68"/>
  <c r="R153" i="68"/>
  <c r="S153" i="68"/>
  <c r="T153" i="68"/>
  <c r="U153" i="68"/>
  <c r="P154" i="68"/>
  <c r="Q154" i="68"/>
  <c r="R154" i="68"/>
  <c r="S154" i="68"/>
  <c r="T154" i="68"/>
  <c r="U154" i="68"/>
  <c r="P155" i="68"/>
  <c r="Q155" i="68"/>
  <c r="R155" i="68"/>
  <c r="S155" i="68"/>
  <c r="T155" i="68"/>
  <c r="U155" i="68"/>
  <c r="P156" i="68"/>
  <c r="Q156" i="68"/>
  <c r="R156" i="68"/>
  <c r="S156" i="68"/>
  <c r="T156" i="68"/>
  <c r="U156" i="68"/>
  <c r="P157" i="68"/>
  <c r="Q157" i="68"/>
  <c r="R157" i="68"/>
  <c r="S157" i="68"/>
  <c r="T157" i="68"/>
  <c r="U157" i="68"/>
  <c r="O135" i="68"/>
  <c r="O136" i="68"/>
  <c r="O137" i="68"/>
  <c r="O138" i="68"/>
  <c r="O139" i="68"/>
  <c r="O140" i="68"/>
  <c r="O141" i="68"/>
  <c r="O142" i="68"/>
  <c r="O143" i="68"/>
  <c r="O144" i="68"/>
  <c r="O145" i="68"/>
  <c r="O146" i="68"/>
  <c r="O147" i="68"/>
  <c r="O148" i="68"/>
  <c r="O149" i="68"/>
  <c r="O150" i="68"/>
  <c r="O151" i="68"/>
  <c r="O152" i="68"/>
  <c r="O153" i="68"/>
  <c r="O154" i="68"/>
  <c r="O155" i="68"/>
  <c r="O156" i="68"/>
  <c r="O157" i="68"/>
  <c r="O134" i="68"/>
  <c r="P107" i="68"/>
  <c r="Q107" i="68"/>
  <c r="R107" i="68"/>
  <c r="S107" i="68"/>
  <c r="T107" i="68"/>
  <c r="U107" i="68"/>
  <c r="P108" i="68"/>
  <c r="Q108" i="68"/>
  <c r="R108" i="68"/>
  <c r="S108" i="68"/>
  <c r="T108" i="68"/>
  <c r="U108" i="68"/>
  <c r="P109" i="68"/>
  <c r="Q109" i="68"/>
  <c r="R109" i="68"/>
  <c r="S109" i="68"/>
  <c r="T109" i="68"/>
  <c r="U109" i="68"/>
  <c r="P110" i="68"/>
  <c r="Q110" i="68"/>
  <c r="R110" i="68"/>
  <c r="S110" i="68"/>
  <c r="T110" i="68"/>
  <c r="U110" i="68"/>
  <c r="P111" i="68"/>
  <c r="Q111" i="68"/>
  <c r="R111" i="68"/>
  <c r="S111" i="68"/>
  <c r="T111" i="68"/>
  <c r="U111" i="68"/>
  <c r="P112" i="68"/>
  <c r="Q112" i="68"/>
  <c r="R112" i="68"/>
  <c r="S112" i="68"/>
  <c r="T112" i="68"/>
  <c r="U112" i="68"/>
  <c r="P113" i="68"/>
  <c r="Q113" i="68"/>
  <c r="R113" i="68"/>
  <c r="S113" i="68"/>
  <c r="T113" i="68"/>
  <c r="U113" i="68"/>
  <c r="P114" i="68"/>
  <c r="Q114" i="68"/>
  <c r="R114" i="68"/>
  <c r="S114" i="68"/>
  <c r="T114" i="68"/>
  <c r="U114" i="68"/>
  <c r="P115" i="68"/>
  <c r="Q115" i="68"/>
  <c r="R115" i="68"/>
  <c r="S115" i="68"/>
  <c r="T115" i="68"/>
  <c r="U115" i="68"/>
  <c r="P116" i="68"/>
  <c r="Q116" i="68"/>
  <c r="R116" i="68"/>
  <c r="S116" i="68"/>
  <c r="T116" i="68"/>
  <c r="U116" i="68"/>
  <c r="P117" i="68"/>
  <c r="Q117" i="68"/>
  <c r="R117" i="68"/>
  <c r="S117" i="68"/>
  <c r="T117" i="68"/>
  <c r="U117" i="68"/>
  <c r="P118" i="68"/>
  <c r="Q118" i="68"/>
  <c r="R118" i="68"/>
  <c r="S118" i="68"/>
  <c r="T118" i="68"/>
  <c r="U118" i="68"/>
  <c r="P119" i="68"/>
  <c r="Q119" i="68"/>
  <c r="R119" i="68"/>
  <c r="S119" i="68"/>
  <c r="T119" i="68"/>
  <c r="U119" i="68"/>
  <c r="P120" i="68"/>
  <c r="Q120" i="68"/>
  <c r="R120" i="68"/>
  <c r="S120" i="68"/>
  <c r="T120" i="68"/>
  <c r="U120" i="68"/>
  <c r="P121" i="68"/>
  <c r="Q121" i="68"/>
  <c r="R121" i="68"/>
  <c r="S121" i="68"/>
  <c r="T121" i="68"/>
  <c r="U121" i="68"/>
  <c r="P122" i="68"/>
  <c r="Q122" i="68"/>
  <c r="R122" i="68"/>
  <c r="S122" i="68"/>
  <c r="T122" i="68"/>
  <c r="U122" i="68"/>
  <c r="P123" i="68"/>
  <c r="Q123" i="68"/>
  <c r="R123" i="68"/>
  <c r="S123" i="68"/>
  <c r="T123" i="68"/>
  <c r="U123" i="68"/>
  <c r="P124" i="68"/>
  <c r="Q124" i="68"/>
  <c r="R124" i="68"/>
  <c r="S124" i="68"/>
  <c r="T124" i="68"/>
  <c r="U124" i="68"/>
  <c r="P125" i="68"/>
  <c r="Q125" i="68"/>
  <c r="R125" i="68"/>
  <c r="S125" i="68"/>
  <c r="T125" i="68"/>
  <c r="U125" i="68"/>
  <c r="P126" i="68"/>
  <c r="Q126" i="68"/>
  <c r="R126" i="68"/>
  <c r="S126" i="68"/>
  <c r="T126" i="68"/>
  <c r="U126" i="68"/>
  <c r="P127" i="68"/>
  <c r="Q127" i="68"/>
  <c r="R127" i="68"/>
  <c r="S127" i="68"/>
  <c r="T127" i="68"/>
  <c r="U127" i="68"/>
  <c r="P128" i="68"/>
  <c r="Q128" i="68"/>
  <c r="R128" i="68"/>
  <c r="S128" i="68"/>
  <c r="T128" i="68"/>
  <c r="U128" i="68"/>
  <c r="P129" i="68"/>
  <c r="Q129" i="68"/>
  <c r="R129" i="68"/>
  <c r="S129" i="68"/>
  <c r="T129" i="68"/>
  <c r="U129" i="68"/>
  <c r="P130" i="68"/>
  <c r="Q130" i="68"/>
  <c r="R130" i="68"/>
  <c r="S130" i="68"/>
  <c r="T130" i="68"/>
  <c r="U130" i="68"/>
  <c r="O108" i="68"/>
  <c r="O109" i="68"/>
  <c r="O110" i="68"/>
  <c r="O111" i="68"/>
  <c r="O112" i="68"/>
  <c r="O113" i="68"/>
  <c r="O114" i="68"/>
  <c r="O115" i="68"/>
  <c r="O116" i="68"/>
  <c r="O117" i="68"/>
  <c r="O118" i="68"/>
  <c r="O119" i="68"/>
  <c r="O120" i="68"/>
  <c r="O121" i="68"/>
  <c r="O122" i="68"/>
  <c r="O123" i="68"/>
  <c r="O124" i="68"/>
  <c r="O125" i="68"/>
  <c r="O126" i="68"/>
  <c r="O127" i="68"/>
  <c r="O128" i="68"/>
  <c r="O129" i="68"/>
  <c r="O130" i="68"/>
  <c r="P80" i="68"/>
  <c r="Q80" i="68"/>
  <c r="R80" i="68"/>
  <c r="S80" i="68"/>
  <c r="T80" i="68"/>
  <c r="U80" i="68"/>
  <c r="P81" i="68"/>
  <c r="Q81" i="68"/>
  <c r="R81" i="68"/>
  <c r="S81" i="68"/>
  <c r="T81" i="68"/>
  <c r="U81" i="68"/>
  <c r="P82" i="68"/>
  <c r="Q82" i="68"/>
  <c r="R82" i="68"/>
  <c r="S82" i="68"/>
  <c r="T82" i="68"/>
  <c r="U82" i="68"/>
  <c r="P83" i="68"/>
  <c r="Q83" i="68"/>
  <c r="R83" i="68"/>
  <c r="S83" i="68"/>
  <c r="T83" i="68"/>
  <c r="U83" i="68"/>
  <c r="P84" i="68"/>
  <c r="Q84" i="68"/>
  <c r="R84" i="68"/>
  <c r="S84" i="68"/>
  <c r="T84" i="68"/>
  <c r="U84" i="68"/>
  <c r="P85" i="68"/>
  <c r="Q85" i="68"/>
  <c r="R85" i="68"/>
  <c r="S85" i="68"/>
  <c r="T85" i="68"/>
  <c r="U85" i="68"/>
  <c r="P86" i="68"/>
  <c r="Q86" i="68"/>
  <c r="R86" i="68"/>
  <c r="S86" i="68"/>
  <c r="T86" i="68"/>
  <c r="U86" i="68"/>
  <c r="P87" i="68"/>
  <c r="Q87" i="68"/>
  <c r="R87" i="68"/>
  <c r="S87" i="68"/>
  <c r="T87" i="68"/>
  <c r="U87" i="68"/>
  <c r="P88" i="68"/>
  <c r="Q88" i="68"/>
  <c r="R88" i="68"/>
  <c r="S88" i="68"/>
  <c r="T88" i="68"/>
  <c r="U88" i="68"/>
  <c r="P89" i="68"/>
  <c r="Q89" i="68"/>
  <c r="R89" i="68"/>
  <c r="S89" i="68"/>
  <c r="T89" i="68"/>
  <c r="U89" i="68"/>
  <c r="P90" i="68"/>
  <c r="Q90" i="68"/>
  <c r="R90" i="68"/>
  <c r="S90" i="68"/>
  <c r="T90" i="68"/>
  <c r="U90" i="68"/>
  <c r="P91" i="68"/>
  <c r="Q91" i="68"/>
  <c r="R91" i="68"/>
  <c r="S91" i="68"/>
  <c r="T91" i="68"/>
  <c r="U91" i="68"/>
  <c r="P92" i="68"/>
  <c r="Q92" i="68"/>
  <c r="R92" i="68"/>
  <c r="S92" i="68"/>
  <c r="T92" i="68"/>
  <c r="U92" i="68"/>
  <c r="P93" i="68"/>
  <c r="Q93" i="68"/>
  <c r="R93" i="68"/>
  <c r="S93" i="68"/>
  <c r="T93" i="68"/>
  <c r="U93" i="68"/>
  <c r="P94" i="68"/>
  <c r="Q94" i="68"/>
  <c r="R94" i="68"/>
  <c r="S94" i="68"/>
  <c r="T94" i="68"/>
  <c r="U94" i="68"/>
  <c r="P95" i="68"/>
  <c r="Q95" i="68"/>
  <c r="R95" i="68"/>
  <c r="S95" i="68"/>
  <c r="T95" i="68"/>
  <c r="U95" i="68"/>
  <c r="P96" i="68"/>
  <c r="Q96" i="68"/>
  <c r="R96" i="68"/>
  <c r="S96" i="68"/>
  <c r="T96" i="68"/>
  <c r="U96" i="68"/>
  <c r="P97" i="68"/>
  <c r="Q97" i="68"/>
  <c r="R97" i="68"/>
  <c r="S97" i="68"/>
  <c r="T97" i="68"/>
  <c r="U97" i="68"/>
  <c r="P98" i="68"/>
  <c r="Q98" i="68"/>
  <c r="R98" i="68"/>
  <c r="S98" i="68"/>
  <c r="T98" i="68"/>
  <c r="U98" i="68"/>
  <c r="P99" i="68"/>
  <c r="Q99" i="68"/>
  <c r="R99" i="68"/>
  <c r="S99" i="68"/>
  <c r="T99" i="68"/>
  <c r="U99" i="68"/>
  <c r="P100" i="68"/>
  <c r="Q100" i="68"/>
  <c r="R100" i="68"/>
  <c r="S100" i="68"/>
  <c r="T100" i="68"/>
  <c r="U100" i="68"/>
  <c r="P101" i="68"/>
  <c r="Q101" i="68"/>
  <c r="R101" i="68"/>
  <c r="S101" i="68"/>
  <c r="T101" i="68"/>
  <c r="U101" i="68"/>
  <c r="P102" i="68"/>
  <c r="Q102" i="68"/>
  <c r="R102" i="68"/>
  <c r="S102" i="68"/>
  <c r="T102" i="68"/>
  <c r="U102" i="68"/>
  <c r="P103" i="68"/>
  <c r="Q103" i="68"/>
  <c r="R103" i="68"/>
  <c r="S103" i="68"/>
  <c r="T103" i="68"/>
  <c r="U103" i="68"/>
  <c r="O81" i="68"/>
  <c r="O82" i="68"/>
  <c r="O83" i="68"/>
  <c r="O84" i="68"/>
  <c r="O85" i="68"/>
  <c r="O86" i="68"/>
  <c r="O87" i="68"/>
  <c r="O88" i="68"/>
  <c r="O89" i="68"/>
  <c r="O90" i="68"/>
  <c r="O91" i="68"/>
  <c r="O92" i="68"/>
  <c r="O93" i="68"/>
  <c r="O94" i="68"/>
  <c r="O95" i="68"/>
  <c r="O96" i="68"/>
  <c r="O97" i="68"/>
  <c r="O98" i="68"/>
  <c r="O99" i="68"/>
  <c r="O100" i="68"/>
  <c r="O101" i="68"/>
  <c r="O102" i="68"/>
  <c r="O103" i="68"/>
  <c r="O80" i="68"/>
  <c r="O107" i="68"/>
  <c r="R57" i="67"/>
  <c r="R67" i="67" s="1"/>
  <c r="S57" i="67"/>
  <c r="S67" i="67" s="1"/>
  <c r="T57" i="67"/>
  <c r="T67" i="67" s="1"/>
  <c r="U57" i="67"/>
  <c r="U67" i="67" s="1"/>
  <c r="V54" i="67"/>
  <c r="V55" i="67"/>
  <c r="R67" i="68"/>
  <c r="R77" i="68" s="1"/>
  <c r="S67" i="68"/>
  <c r="S77" i="68" s="1"/>
  <c r="T67" i="68"/>
  <c r="T77" i="68" s="1"/>
  <c r="U67" i="68"/>
  <c r="U77" i="68" s="1"/>
  <c r="Q67" i="68"/>
  <c r="Q77" i="68" s="1"/>
  <c r="V66" i="68"/>
  <c r="V62" i="68"/>
  <c r="V58" i="68"/>
  <c r="AB51" i="68"/>
  <c r="V33" i="67"/>
  <c r="V34" i="67"/>
  <c r="V35" i="67"/>
  <c r="V36" i="67"/>
  <c r="V37" i="67"/>
  <c r="V38" i="67"/>
  <c r="V39" i="67"/>
  <c r="V40" i="67"/>
  <c r="V41" i="67"/>
  <c r="V42" i="67"/>
  <c r="V43" i="67"/>
  <c r="V44" i="67"/>
  <c r="V45" i="67"/>
  <c r="V46" i="67"/>
  <c r="V47" i="67"/>
  <c r="V48" i="67"/>
  <c r="V50" i="67"/>
  <c r="V51" i="67"/>
  <c r="V52" i="67"/>
  <c r="V56" i="67"/>
  <c r="V58" i="67"/>
  <c r="V59" i="67"/>
  <c r="V60" i="67"/>
  <c r="V61" i="67"/>
  <c r="V62" i="67"/>
  <c r="V63" i="67"/>
  <c r="V64" i="67"/>
  <c r="V65" i="67"/>
  <c r="V66" i="67"/>
  <c r="V32" i="67"/>
  <c r="V23" i="67"/>
  <c r="V24" i="67"/>
  <c r="V25" i="67"/>
  <c r="V26" i="67"/>
  <c r="V27" i="67"/>
  <c r="V28" i="67"/>
  <c r="V65" i="68"/>
  <c r="V22" i="68"/>
  <c r="Z43" i="68" s="1"/>
  <c r="V23" i="68"/>
  <c r="Z44" i="68" s="1"/>
  <c r="V24" i="68"/>
  <c r="Z45" i="68" s="1"/>
  <c r="V25" i="68"/>
  <c r="Z46" i="68" s="1"/>
  <c r="V26" i="68"/>
  <c r="Z47" i="68" s="1"/>
  <c r="V27" i="68"/>
  <c r="Z48" i="68" s="1"/>
  <c r="V21" i="68"/>
  <c r="Z42" i="68" s="1"/>
  <c r="V43" i="68"/>
  <c r="V44" i="68"/>
  <c r="V45" i="68"/>
  <c r="V46" i="68"/>
  <c r="V47" i="68"/>
  <c r="V48" i="68"/>
  <c r="V49" i="68"/>
  <c r="V50" i="68"/>
  <c r="V51" i="68"/>
  <c r="V52" i="68"/>
  <c r="V53" i="68"/>
  <c r="V54" i="68"/>
  <c r="V55" i="68"/>
  <c r="V56" i="68"/>
  <c r="V57" i="68"/>
  <c r="V60" i="68"/>
  <c r="V61" i="68"/>
  <c r="V64" i="68"/>
  <c r="X48" i="68" s="1"/>
  <c r="V68" i="68"/>
  <c r="X49" i="68" s="1"/>
  <c r="V69" i="68"/>
  <c r="V70" i="68"/>
  <c r="V71" i="68"/>
  <c r="V72" i="68"/>
  <c r="V73" i="68"/>
  <c r="V74" i="68"/>
  <c r="V75" i="68"/>
  <c r="V76" i="68"/>
  <c r="V42" i="68"/>
  <c r="R39" i="68"/>
  <c r="S39" i="68"/>
  <c r="T39" i="68"/>
  <c r="U39" i="68"/>
  <c r="Q39" i="68"/>
  <c r="AA29" i="67"/>
  <c r="AB29" i="67"/>
  <c r="Q22" i="67" s="1"/>
  <c r="Q29" i="67" s="1"/>
  <c r="AC29" i="67"/>
  <c r="R22" i="67" s="1"/>
  <c r="R29" i="67" s="1"/>
  <c r="AD29" i="67"/>
  <c r="S22" i="67" s="1"/>
  <c r="S29" i="67" s="1"/>
  <c r="AE29" i="67"/>
  <c r="T22" i="67" s="1"/>
  <c r="T29" i="67" s="1"/>
  <c r="AF29" i="67"/>
  <c r="U22" i="67" s="1"/>
  <c r="U29" i="67" s="1"/>
  <c r="Z29" i="67"/>
  <c r="I33" i="47"/>
  <c r="N41" i="66"/>
  <c r="K43" i="66"/>
  <c r="J41" i="66"/>
  <c r="J43" i="66" s="1"/>
  <c r="I43" i="66"/>
  <c r="H41" i="66"/>
  <c r="H43" i="66" s="1"/>
  <c r="G41" i="66"/>
  <c r="G43" i="66" s="1"/>
  <c r="F41" i="66"/>
  <c r="F43" i="66" s="1"/>
  <c r="E41" i="66"/>
  <c r="E43" i="66" s="1"/>
  <c r="D41" i="66"/>
  <c r="D43" i="66" s="1"/>
  <c r="O40" i="66"/>
  <c r="O41" i="66" s="1"/>
  <c r="M40" i="66"/>
  <c r="Q40" i="66" s="1"/>
  <c r="L40" i="66"/>
  <c r="P40" i="66" s="1"/>
  <c r="M39" i="66"/>
  <c r="N81" i="66" s="1"/>
  <c r="L39" i="66"/>
  <c r="M38" i="66"/>
  <c r="N80" i="66" s="1"/>
  <c r="L38" i="66"/>
  <c r="M37" i="66"/>
  <c r="N79" i="66" s="1"/>
  <c r="L37" i="66"/>
  <c r="M36" i="66"/>
  <c r="N78" i="66" s="1"/>
  <c r="L36" i="66"/>
  <c r="M35" i="66"/>
  <c r="N77" i="66" s="1"/>
  <c r="L35" i="66"/>
  <c r="N70" i="66"/>
  <c r="K70" i="66"/>
  <c r="K72" i="66" s="1"/>
  <c r="J70" i="66"/>
  <c r="J72" i="66" s="1"/>
  <c r="I72" i="66"/>
  <c r="H70" i="66"/>
  <c r="H72" i="66" s="1"/>
  <c r="G70" i="66"/>
  <c r="G72" i="66" s="1"/>
  <c r="F70" i="66"/>
  <c r="F72" i="66" s="1"/>
  <c r="E70" i="66"/>
  <c r="E72" i="66" s="1"/>
  <c r="D70" i="66"/>
  <c r="O69" i="66"/>
  <c r="O70" i="66" s="1"/>
  <c r="Q69" i="66"/>
  <c r="L69" i="66"/>
  <c r="P69" i="66" s="1"/>
  <c r="M68" i="66"/>
  <c r="L68" i="66"/>
  <c r="M67" i="66"/>
  <c r="L67" i="66"/>
  <c r="M66" i="66"/>
  <c r="L66" i="66"/>
  <c r="M65" i="66"/>
  <c r="L65" i="66"/>
  <c r="M64" i="66"/>
  <c r="L64" i="66"/>
  <c r="N158" i="68"/>
  <c r="M158" i="68"/>
  <c r="L158" i="68"/>
  <c r="K158" i="68"/>
  <c r="J158" i="68"/>
  <c r="I158" i="68"/>
  <c r="H158" i="68"/>
  <c r="G158" i="68"/>
  <c r="F158" i="68"/>
  <c r="E158" i="68"/>
  <c r="D158" i="68"/>
  <c r="C158" i="68"/>
  <c r="N131" i="68"/>
  <c r="M131" i="68"/>
  <c r="L131" i="68"/>
  <c r="K131" i="68"/>
  <c r="J131" i="68"/>
  <c r="I131" i="68"/>
  <c r="H131" i="68"/>
  <c r="G131" i="68"/>
  <c r="F131" i="68"/>
  <c r="E131" i="68"/>
  <c r="D131" i="68"/>
  <c r="C131" i="68"/>
  <c r="N104" i="68"/>
  <c r="M104" i="68"/>
  <c r="L104" i="68"/>
  <c r="K104" i="68"/>
  <c r="J104" i="68"/>
  <c r="I104" i="68"/>
  <c r="H104" i="68"/>
  <c r="G104" i="68"/>
  <c r="F104" i="68"/>
  <c r="E104" i="68"/>
  <c r="D104" i="68"/>
  <c r="C104" i="68"/>
  <c r="P77" i="68"/>
  <c r="O77" i="68"/>
  <c r="N67" i="68"/>
  <c r="N77" i="68" s="1"/>
  <c r="M67" i="68"/>
  <c r="M77" i="68" s="1"/>
  <c r="L67" i="68"/>
  <c r="L77" i="68" s="1"/>
  <c r="K67" i="68"/>
  <c r="K77" i="68" s="1"/>
  <c r="J67" i="68"/>
  <c r="J77" i="68" s="1"/>
  <c r="I67" i="68"/>
  <c r="I77" i="68" s="1"/>
  <c r="H67" i="68"/>
  <c r="H77" i="68" s="1"/>
  <c r="G67" i="68"/>
  <c r="G77" i="68" s="1"/>
  <c r="F67" i="68"/>
  <c r="F77" i="68" s="1"/>
  <c r="E67" i="68"/>
  <c r="E77" i="68" s="1"/>
  <c r="D67" i="68"/>
  <c r="D77" i="68" s="1"/>
  <c r="C67" i="68"/>
  <c r="C77" i="68" s="1"/>
  <c r="P39" i="68"/>
  <c r="O39" i="68"/>
  <c r="N39" i="68"/>
  <c r="M39" i="68"/>
  <c r="L39" i="68"/>
  <c r="K39" i="68"/>
  <c r="J39" i="68"/>
  <c r="I39" i="68"/>
  <c r="H39" i="68"/>
  <c r="G39" i="68"/>
  <c r="F39" i="68"/>
  <c r="E39" i="68"/>
  <c r="D39" i="68"/>
  <c r="C39" i="68"/>
  <c r="U28" i="68"/>
  <c r="T28" i="68"/>
  <c r="S28" i="68"/>
  <c r="R28" i="68"/>
  <c r="Q28" i="68"/>
  <c r="P28" i="68"/>
  <c r="O28" i="68"/>
  <c r="N28" i="68"/>
  <c r="M28" i="68"/>
  <c r="L28" i="68"/>
  <c r="K28" i="68"/>
  <c r="J28" i="68"/>
  <c r="I28" i="68"/>
  <c r="H28" i="68"/>
  <c r="G28" i="68"/>
  <c r="F28" i="68"/>
  <c r="E28" i="68"/>
  <c r="D28" i="68"/>
  <c r="C28" i="68"/>
  <c r="P29" i="67"/>
  <c r="O29" i="67"/>
  <c r="N29" i="67"/>
  <c r="M29" i="67"/>
  <c r="L29" i="67"/>
  <c r="K29" i="67"/>
  <c r="J29" i="67"/>
  <c r="I29" i="67"/>
  <c r="H29" i="67"/>
  <c r="G29" i="67"/>
  <c r="F29" i="67"/>
  <c r="E29" i="67"/>
  <c r="D29" i="67"/>
  <c r="C29" i="67"/>
  <c r="N152" i="67"/>
  <c r="M152" i="67"/>
  <c r="L152" i="67"/>
  <c r="K152" i="67"/>
  <c r="J152" i="67"/>
  <c r="I152" i="67"/>
  <c r="H152" i="67"/>
  <c r="G152" i="67"/>
  <c r="F152" i="67"/>
  <c r="E152" i="67"/>
  <c r="D152" i="67"/>
  <c r="C152" i="67"/>
  <c r="U151" i="67"/>
  <c r="T151" i="67"/>
  <c r="S151" i="67"/>
  <c r="R151" i="67"/>
  <c r="Q151" i="67"/>
  <c r="P151" i="67"/>
  <c r="O151" i="67"/>
  <c r="U150" i="67"/>
  <c r="T150" i="67"/>
  <c r="S150" i="67"/>
  <c r="R150" i="67"/>
  <c r="Q150" i="67"/>
  <c r="P150" i="67"/>
  <c r="O150" i="67"/>
  <c r="U149" i="67"/>
  <c r="T149" i="67"/>
  <c r="S149" i="67"/>
  <c r="R149" i="67"/>
  <c r="Q149" i="67"/>
  <c r="P149" i="67"/>
  <c r="O149" i="67"/>
  <c r="U148" i="67"/>
  <c r="T148" i="67"/>
  <c r="S148" i="67"/>
  <c r="R148" i="67"/>
  <c r="Q148" i="67"/>
  <c r="P148" i="67"/>
  <c r="O148" i="67"/>
  <c r="U147" i="67"/>
  <c r="T147" i="67"/>
  <c r="S147" i="67"/>
  <c r="R147" i="67"/>
  <c r="Q147" i="67"/>
  <c r="P147" i="67"/>
  <c r="O147" i="67"/>
  <c r="U146" i="67"/>
  <c r="T146" i="67"/>
  <c r="S146" i="67"/>
  <c r="R146" i="67"/>
  <c r="Q146" i="67"/>
  <c r="P146" i="67"/>
  <c r="O146" i="67"/>
  <c r="U145" i="67"/>
  <c r="T145" i="67"/>
  <c r="S145" i="67"/>
  <c r="R145" i="67"/>
  <c r="Q145" i="67"/>
  <c r="P145" i="67"/>
  <c r="O145" i="67"/>
  <c r="U144" i="67"/>
  <c r="T144" i="67"/>
  <c r="S144" i="67"/>
  <c r="R144" i="67"/>
  <c r="Q144" i="67"/>
  <c r="P144" i="67"/>
  <c r="O144" i="67"/>
  <c r="U143" i="67"/>
  <c r="T143" i="67"/>
  <c r="S143" i="67"/>
  <c r="R143" i="67"/>
  <c r="Q143" i="67"/>
  <c r="P143" i="67"/>
  <c r="O143" i="67"/>
  <c r="U142" i="67"/>
  <c r="T142" i="67"/>
  <c r="S142" i="67"/>
  <c r="R142" i="67"/>
  <c r="Q142" i="67"/>
  <c r="P142" i="67"/>
  <c r="O142" i="67"/>
  <c r="U141" i="67"/>
  <c r="T141" i="67"/>
  <c r="S141" i="67"/>
  <c r="R141" i="67"/>
  <c r="Q141" i="67"/>
  <c r="P141" i="67"/>
  <c r="O141" i="67"/>
  <c r="U140" i="67"/>
  <c r="T140" i="67"/>
  <c r="S140" i="67"/>
  <c r="R140" i="67"/>
  <c r="Q140" i="67"/>
  <c r="P140" i="67"/>
  <c r="O140" i="67"/>
  <c r="U139" i="67"/>
  <c r="T139" i="67"/>
  <c r="S139" i="67"/>
  <c r="R139" i="67"/>
  <c r="Q139" i="67"/>
  <c r="P139" i="67"/>
  <c r="O139" i="67"/>
  <c r="U138" i="67"/>
  <c r="T138" i="67"/>
  <c r="S138" i="67"/>
  <c r="R138" i="67"/>
  <c r="Q138" i="67"/>
  <c r="P138" i="67"/>
  <c r="O138" i="67"/>
  <c r="U137" i="67"/>
  <c r="T137" i="67"/>
  <c r="S137" i="67"/>
  <c r="R137" i="67"/>
  <c r="Q137" i="67"/>
  <c r="P137" i="67"/>
  <c r="O137" i="67"/>
  <c r="U136" i="67"/>
  <c r="T136" i="67"/>
  <c r="S136" i="67"/>
  <c r="R136" i="67"/>
  <c r="Q136" i="67"/>
  <c r="P136" i="67"/>
  <c r="O136" i="67"/>
  <c r="U135" i="67"/>
  <c r="T135" i="67"/>
  <c r="S135" i="67"/>
  <c r="R135" i="67"/>
  <c r="Q135" i="67"/>
  <c r="P135" i="67"/>
  <c r="O135" i="67"/>
  <c r="U134" i="67"/>
  <c r="T134" i="67"/>
  <c r="S134" i="67"/>
  <c r="R134" i="67"/>
  <c r="Q134" i="67"/>
  <c r="P134" i="67"/>
  <c r="O134" i="67"/>
  <c r="U133" i="67"/>
  <c r="T133" i="67"/>
  <c r="S133" i="67"/>
  <c r="R133" i="67"/>
  <c r="Q133" i="67"/>
  <c r="P133" i="67"/>
  <c r="O133" i="67"/>
  <c r="U132" i="67"/>
  <c r="T132" i="67"/>
  <c r="S132" i="67"/>
  <c r="R132" i="67"/>
  <c r="Q132" i="67"/>
  <c r="P132" i="67"/>
  <c r="O132" i="67"/>
  <c r="U131" i="67"/>
  <c r="T131" i="67"/>
  <c r="S131" i="67"/>
  <c r="R131" i="67"/>
  <c r="Q131" i="67"/>
  <c r="P131" i="67"/>
  <c r="O131" i="67"/>
  <c r="U130" i="67"/>
  <c r="T130" i="67"/>
  <c r="S130" i="67"/>
  <c r="R130" i="67"/>
  <c r="Q130" i="67"/>
  <c r="P130" i="67"/>
  <c r="O130" i="67"/>
  <c r="U129" i="67"/>
  <c r="T129" i="67"/>
  <c r="S129" i="67"/>
  <c r="R129" i="67"/>
  <c r="Q129" i="67"/>
  <c r="P129" i="67"/>
  <c r="O129" i="67"/>
  <c r="U128" i="67"/>
  <c r="T128" i="67"/>
  <c r="S128" i="67"/>
  <c r="R128" i="67"/>
  <c r="Q128" i="67"/>
  <c r="P128" i="67"/>
  <c r="O128" i="67"/>
  <c r="U127" i="67"/>
  <c r="T127" i="67"/>
  <c r="S127" i="67"/>
  <c r="R127" i="67"/>
  <c r="Q127" i="67"/>
  <c r="P127" i="67"/>
  <c r="O127" i="67"/>
  <c r="U126" i="67"/>
  <c r="T126" i="67"/>
  <c r="S126" i="67"/>
  <c r="R126" i="67"/>
  <c r="Q126" i="67"/>
  <c r="P126" i="67"/>
  <c r="O126" i="67"/>
  <c r="N123" i="67"/>
  <c r="M123" i="67"/>
  <c r="L123" i="67"/>
  <c r="K123" i="67"/>
  <c r="J123" i="67"/>
  <c r="I123" i="67"/>
  <c r="H123" i="67"/>
  <c r="G123" i="67"/>
  <c r="F123" i="67"/>
  <c r="E123" i="67"/>
  <c r="D123" i="67"/>
  <c r="C123" i="67"/>
  <c r="U122" i="67"/>
  <c r="T122" i="67"/>
  <c r="S122" i="67"/>
  <c r="R122" i="67"/>
  <c r="Q122" i="67"/>
  <c r="P122" i="67"/>
  <c r="O122" i="67"/>
  <c r="U121" i="67"/>
  <c r="T121" i="67"/>
  <c r="S121" i="67"/>
  <c r="R121" i="67"/>
  <c r="Q121" i="67"/>
  <c r="P121" i="67"/>
  <c r="O121" i="67"/>
  <c r="U120" i="67"/>
  <c r="T120" i="67"/>
  <c r="S120" i="67"/>
  <c r="R120" i="67"/>
  <c r="Q120" i="67"/>
  <c r="P120" i="67"/>
  <c r="O120" i="67"/>
  <c r="U119" i="67"/>
  <c r="T119" i="67"/>
  <c r="S119" i="67"/>
  <c r="R119" i="67"/>
  <c r="Q119" i="67"/>
  <c r="P119" i="67"/>
  <c r="O119" i="67"/>
  <c r="U118" i="67"/>
  <c r="T118" i="67"/>
  <c r="S118" i="67"/>
  <c r="R118" i="67"/>
  <c r="Q118" i="67"/>
  <c r="P118" i="67"/>
  <c r="O118" i="67"/>
  <c r="U117" i="67"/>
  <c r="T117" i="67"/>
  <c r="S117" i="67"/>
  <c r="R117" i="67"/>
  <c r="Q117" i="67"/>
  <c r="P117" i="67"/>
  <c r="O117" i="67"/>
  <c r="U116" i="67"/>
  <c r="T116" i="67"/>
  <c r="S116" i="67"/>
  <c r="R116" i="67"/>
  <c r="Q116" i="67"/>
  <c r="P116" i="67"/>
  <c r="O116" i="67"/>
  <c r="U115" i="67"/>
  <c r="T115" i="67"/>
  <c r="S115" i="67"/>
  <c r="R115" i="67"/>
  <c r="Q115" i="67"/>
  <c r="P115" i="67"/>
  <c r="O115" i="67"/>
  <c r="U114" i="67"/>
  <c r="T114" i="67"/>
  <c r="S114" i="67"/>
  <c r="R114" i="67"/>
  <c r="Q114" i="67"/>
  <c r="P114" i="67"/>
  <c r="O114" i="67"/>
  <c r="U113" i="67"/>
  <c r="T113" i="67"/>
  <c r="S113" i="67"/>
  <c r="R113" i="67"/>
  <c r="Q113" i="67"/>
  <c r="P113" i="67"/>
  <c r="O113" i="67"/>
  <c r="U112" i="67"/>
  <c r="T112" i="67"/>
  <c r="S112" i="67"/>
  <c r="R112" i="67"/>
  <c r="Q112" i="67"/>
  <c r="P112" i="67"/>
  <c r="O112" i="67"/>
  <c r="U111" i="67"/>
  <c r="T111" i="67"/>
  <c r="S111" i="67"/>
  <c r="R111" i="67"/>
  <c r="Q111" i="67"/>
  <c r="P111" i="67"/>
  <c r="O111" i="67"/>
  <c r="U110" i="67"/>
  <c r="T110" i="67"/>
  <c r="S110" i="67"/>
  <c r="R110" i="67"/>
  <c r="Q110" i="67"/>
  <c r="P110" i="67"/>
  <c r="O110" i="67"/>
  <c r="U109" i="67"/>
  <c r="T109" i="67"/>
  <c r="S109" i="67"/>
  <c r="R109" i="67"/>
  <c r="Q109" i="67"/>
  <c r="P109" i="67"/>
  <c r="O109" i="67"/>
  <c r="U108" i="67"/>
  <c r="T108" i="67"/>
  <c r="S108" i="67"/>
  <c r="R108" i="67"/>
  <c r="Q108" i="67"/>
  <c r="P108" i="67"/>
  <c r="O108" i="67"/>
  <c r="U107" i="67"/>
  <c r="T107" i="67"/>
  <c r="S107" i="67"/>
  <c r="R107" i="67"/>
  <c r="Q107" i="67"/>
  <c r="P107" i="67"/>
  <c r="O107" i="67"/>
  <c r="U106" i="67"/>
  <c r="T106" i="67"/>
  <c r="S106" i="67"/>
  <c r="R106" i="67"/>
  <c r="Q106" i="67"/>
  <c r="P106" i="67"/>
  <c r="O106" i="67"/>
  <c r="U105" i="67"/>
  <c r="T105" i="67"/>
  <c r="S105" i="67"/>
  <c r="R105" i="67"/>
  <c r="Q105" i="67"/>
  <c r="P105" i="67"/>
  <c r="O105" i="67"/>
  <c r="U104" i="67"/>
  <c r="T104" i="67"/>
  <c r="S104" i="67"/>
  <c r="R104" i="67"/>
  <c r="Q104" i="67"/>
  <c r="P104" i="67"/>
  <c r="O104" i="67"/>
  <c r="U103" i="67"/>
  <c r="T103" i="67"/>
  <c r="S103" i="67"/>
  <c r="R103" i="67"/>
  <c r="Q103" i="67"/>
  <c r="P103" i="67"/>
  <c r="O103" i="67"/>
  <c r="U102" i="67"/>
  <c r="T102" i="67"/>
  <c r="S102" i="67"/>
  <c r="R102" i="67"/>
  <c r="Q102" i="67"/>
  <c r="P102" i="67"/>
  <c r="O102" i="67"/>
  <c r="U101" i="67"/>
  <c r="T101" i="67"/>
  <c r="S101" i="67"/>
  <c r="R101" i="67"/>
  <c r="Q101" i="67"/>
  <c r="P101" i="67"/>
  <c r="O101" i="67"/>
  <c r="U100" i="67"/>
  <c r="T100" i="67"/>
  <c r="S100" i="67"/>
  <c r="R100" i="67"/>
  <c r="Q100" i="67"/>
  <c r="P100" i="67"/>
  <c r="O100" i="67"/>
  <c r="U99" i="67"/>
  <c r="T99" i="67"/>
  <c r="S99" i="67"/>
  <c r="R99" i="67"/>
  <c r="Q99" i="67"/>
  <c r="P99" i="67"/>
  <c r="O99" i="67"/>
  <c r="U98" i="67"/>
  <c r="T98" i="67"/>
  <c r="S98" i="67"/>
  <c r="R98" i="67"/>
  <c r="Q98" i="67"/>
  <c r="P98" i="67"/>
  <c r="O98" i="67"/>
  <c r="U97" i="67"/>
  <c r="T97" i="67"/>
  <c r="S97" i="67"/>
  <c r="R97" i="67"/>
  <c r="Q97" i="67"/>
  <c r="P97" i="67"/>
  <c r="O97" i="67"/>
  <c r="N94" i="67"/>
  <c r="M94" i="67"/>
  <c r="L94" i="67"/>
  <c r="K94" i="67"/>
  <c r="J94" i="67"/>
  <c r="I94" i="67"/>
  <c r="H94" i="67"/>
  <c r="G94" i="67"/>
  <c r="F94" i="67"/>
  <c r="E94" i="67"/>
  <c r="D94" i="67"/>
  <c r="C94" i="67"/>
  <c r="U93" i="67"/>
  <c r="T93" i="67"/>
  <c r="S93" i="67"/>
  <c r="R93" i="67"/>
  <c r="Q93" i="67"/>
  <c r="P93" i="67"/>
  <c r="O93" i="67"/>
  <c r="U92" i="67"/>
  <c r="T92" i="67"/>
  <c r="S92" i="67"/>
  <c r="R92" i="67"/>
  <c r="Q92" i="67"/>
  <c r="P92" i="67"/>
  <c r="O92" i="67"/>
  <c r="U91" i="67"/>
  <c r="T91" i="67"/>
  <c r="S91" i="67"/>
  <c r="R91" i="67"/>
  <c r="Q91" i="67"/>
  <c r="P91" i="67"/>
  <c r="O91" i="67"/>
  <c r="U90" i="67"/>
  <c r="T90" i="67"/>
  <c r="S90" i="67"/>
  <c r="R90" i="67"/>
  <c r="Q90" i="67"/>
  <c r="P90" i="67"/>
  <c r="O90" i="67"/>
  <c r="U89" i="67"/>
  <c r="T89" i="67"/>
  <c r="S89" i="67"/>
  <c r="R89" i="67"/>
  <c r="Q89" i="67"/>
  <c r="P89" i="67"/>
  <c r="O89" i="67"/>
  <c r="U88" i="67"/>
  <c r="T88" i="67"/>
  <c r="S88" i="67"/>
  <c r="R88" i="67"/>
  <c r="Q88" i="67"/>
  <c r="P88" i="67"/>
  <c r="O88" i="67"/>
  <c r="U87" i="67"/>
  <c r="T87" i="67"/>
  <c r="S87" i="67"/>
  <c r="R87" i="67"/>
  <c r="Q87" i="67"/>
  <c r="P87" i="67"/>
  <c r="O87" i="67"/>
  <c r="U86" i="67"/>
  <c r="T86" i="67"/>
  <c r="S86" i="67"/>
  <c r="R86" i="67"/>
  <c r="Q86" i="67"/>
  <c r="P86" i="67"/>
  <c r="O86" i="67"/>
  <c r="U85" i="67"/>
  <c r="T85" i="67"/>
  <c r="S85" i="67"/>
  <c r="R85" i="67"/>
  <c r="Q85" i="67"/>
  <c r="P85" i="67"/>
  <c r="O85" i="67"/>
  <c r="U84" i="67"/>
  <c r="T84" i="67"/>
  <c r="S84" i="67"/>
  <c r="R84" i="67"/>
  <c r="Q84" i="67"/>
  <c r="P84" i="67"/>
  <c r="O84" i="67"/>
  <c r="U83" i="67"/>
  <c r="T83" i="67"/>
  <c r="S83" i="67"/>
  <c r="R83" i="67"/>
  <c r="Q83" i="67"/>
  <c r="P83" i="67"/>
  <c r="O83" i="67"/>
  <c r="U82" i="67"/>
  <c r="T82" i="67"/>
  <c r="S82" i="67"/>
  <c r="R82" i="67"/>
  <c r="Q82" i="67"/>
  <c r="P82" i="67"/>
  <c r="O82" i="67"/>
  <c r="U81" i="67"/>
  <c r="T81" i="67"/>
  <c r="S81" i="67"/>
  <c r="R81" i="67"/>
  <c r="Q81" i="67"/>
  <c r="P81" i="67"/>
  <c r="O81" i="67"/>
  <c r="U80" i="67"/>
  <c r="T80" i="67"/>
  <c r="S80" i="67"/>
  <c r="R80" i="67"/>
  <c r="Q80" i="67"/>
  <c r="P80" i="67"/>
  <c r="O80" i="67"/>
  <c r="U79" i="67"/>
  <c r="T79" i="67"/>
  <c r="S79" i="67"/>
  <c r="R79" i="67"/>
  <c r="Q79" i="67"/>
  <c r="P79" i="67"/>
  <c r="O79" i="67"/>
  <c r="U78" i="67"/>
  <c r="T78" i="67"/>
  <c r="S78" i="67"/>
  <c r="R78" i="67"/>
  <c r="Q78" i="67"/>
  <c r="P78" i="67"/>
  <c r="O78" i="67"/>
  <c r="U77" i="67"/>
  <c r="T77" i="67"/>
  <c r="S77" i="67"/>
  <c r="R77" i="67"/>
  <c r="Q77" i="67"/>
  <c r="P77" i="67"/>
  <c r="O77" i="67"/>
  <c r="U76" i="67"/>
  <c r="T76" i="67"/>
  <c r="S76" i="67"/>
  <c r="R76" i="67"/>
  <c r="Q76" i="67"/>
  <c r="P76" i="67"/>
  <c r="O76" i="67"/>
  <c r="U75" i="67"/>
  <c r="T75" i="67"/>
  <c r="S75" i="67"/>
  <c r="R75" i="67"/>
  <c r="Q75" i="67"/>
  <c r="P75" i="67"/>
  <c r="O75" i="67"/>
  <c r="U74" i="67"/>
  <c r="T74" i="67"/>
  <c r="S74" i="67"/>
  <c r="R74" i="67"/>
  <c r="Q74" i="67"/>
  <c r="P74" i="67"/>
  <c r="O74" i="67"/>
  <c r="U73" i="67"/>
  <c r="T73" i="67"/>
  <c r="S73" i="67"/>
  <c r="R73" i="67"/>
  <c r="Q73" i="67"/>
  <c r="P73" i="67"/>
  <c r="O73" i="67"/>
  <c r="U72" i="67"/>
  <c r="T72" i="67"/>
  <c r="S72" i="67"/>
  <c r="R72" i="67"/>
  <c r="Q72" i="67"/>
  <c r="P72" i="67"/>
  <c r="O72" i="67"/>
  <c r="U71" i="67"/>
  <c r="T71" i="67"/>
  <c r="S71" i="67"/>
  <c r="R71" i="67"/>
  <c r="Q71" i="67"/>
  <c r="P71" i="67"/>
  <c r="O71" i="67"/>
  <c r="U70" i="67"/>
  <c r="T70" i="67"/>
  <c r="S70" i="67"/>
  <c r="R70" i="67"/>
  <c r="Q70" i="67"/>
  <c r="P70" i="67"/>
  <c r="O70" i="67"/>
  <c r="P67" i="67"/>
  <c r="O67" i="67"/>
  <c r="Q57" i="67"/>
  <c r="Q67" i="67" s="1"/>
  <c r="N57" i="67"/>
  <c r="N67" i="67" s="1"/>
  <c r="M57" i="67"/>
  <c r="M67" i="67" s="1"/>
  <c r="L57" i="67"/>
  <c r="L67" i="67" s="1"/>
  <c r="K57" i="67"/>
  <c r="K67" i="67" s="1"/>
  <c r="J57" i="67"/>
  <c r="J67" i="67" s="1"/>
  <c r="I57" i="67"/>
  <c r="I67" i="67" s="1"/>
  <c r="H57" i="67"/>
  <c r="H67" i="67" s="1"/>
  <c r="G57" i="67"/>
  <c r="G67" i="67" s="1"/>
  <c r="F57" i="67"/>
  <c r="F67" i="67" s="1"/>
  <c r="E57" i="67"/>
  <c r="E67" i="67" s="1"/>
  <c r="D57" i="67"/>
  <c r="D67" i="67" s="1"/>
  <c r="C57" i="67"/>
  <c r="C67" i="67" s="1"/>
  <c r="O123" i="69" l="1"/>
  <c r="T123" i="69"/>
  <c r="S123" i="69"/>
  <c r="U123" i="69"/>
  <c r="R123" i="69"/>
  <c r="Q123" i="69"/>
  <c r="P123" i="69"/>
  <c r="P152" i="69"/>
  <c r="Q152" i="69"/>
  <c r="O152" i="69"/>
  <c r="U152" i="69"/>
  <c r="T152" i="69"/>
  <c r="S152" i="69"/>
  <c r="R152" i="69"/>
  <c r="O94" i="69"/>
  <c r="S94" i="69"/>
  <c r="Q94" i="69"/>
  <c r="Y152" i="69"/>
  <c r="N82" i="66"/>
  <c r="N83" i="66" s="1"/>
  <c r="Z51" i="70"/>
  <c r="X50" i="70"/>
  <c r="X47" i="70"/>
  <c r="X46" i="70"/>
  <c r="X45" i="70"/>
  <c r="X44" i="70"/>
  <c r="X43" i="70"/>
  <c r="X42" i="70"/>
  <c r="X51" i="70" s="1"/>
  <c r="V22" i="69"/>
  <c r="Q29" i="69"/>
  <c r="V29" i="69" s="1"/>
  <c r="V67" i="67"/>
  <c r="V29" i="67"/>
  <c r="V22" i="67"/>
  <c r="R131" i="68"/>
  <c r="S131" i="68"/>
  <c r="T131" i="68"/>
  <c r="X47" i="68"/>
  <c r="Z51" i="68"/>
  <c r="Q131" i="68"/>
  <c r="U131" i="68"/>
  <c r="V57" i="67"/>
  <c r="X46" i="68"/>
  <c r="X44" i="68"/>
  <c r="X45" i="68"/>
  <c r="X42" i="68"/>
  <c r="X50" i="68"/>
  <c r="X43" i="68"/>
  <c r="V28" i="68"/>
  <c r="V77" i="68"/>
  <c r="V67" i="68"/>
  <c r="P104" i="68"/>
  <c r="O104" i="68"/>
  <c r="O158" i="68"/>
  <c r="P158" i="68"/>
  <c r="O131" i="68"/>
  <c r="P131" i="68"/>
  <c r="Q104" i="68"/>
  <c r="Q158" i="68"/>
  <c r="R104" i="68"/>
  <c r="R158" i="68"/>
  <c r="U104" i="68"/>
  <c r="U158" i="68"/>
  <c r="T158" i="68"/>
  <c r="T104" i="68"/>
  <c r="S158" i="68"/>
  <c r="S104" i="68"/>
  <c r="Q94" i="67"/>
  <c r="M41" i="66"/>
  <c r="P35" i="66"/>
  <c r="P41" i="66" s="1"/>
  <c r="Q35" i="66"/>
  <c r="Q41" i="66" s="1"/>
  <c r="L41" i="66"/>
  <c r="L70" i="66"/>
  <c r="P64" i="66"/>
  <c r="P70" i="66" s="1"/>
  <c r="Q64" i="66"/>
  <c r="Q70" i="66" s="1"/>
  <c r="D72" i="66"/>
  <c r="M70" i="66"/>
  <c r="T152" i="67"/>
  <c r="S123" i="67"/>
  <c r="U152" i="67"/>
  <c r="U123" i="67"/>
  <c r="R94" i="67"/>
  <c r="S94" i="67"/>
  <c r="T123" i="67"/>
  <c r="Q152" i="67"/>
  <c r="R152" i="67"/>
  <c r="T94" i="67"/>
  <c r="U94" i="67"/>
  <c r="Q123" i="67"/>
  <c r="R123" i="67"/>
  <c r="S152" i="67"/>
  <c r="O94" i="67"/>
  <c r="P94" i="67"/>
  <c r="O152" i="67"/>
  <c r="P152" i="67"/>
  <c r="O123" i="67"/>
  <c r="P123" i="67"/>
  <c r="Y94" i="69" l="1"/>
  <c r="Y123" i="69"/>
  <c r="Y123" i="67"/>
  <c r="V158" i="68"/>
  <c r="V131" i="68"/>
  <c r="X51" i="68"/>
  <c r="V104" i="68"/>
  <c r="Y94" i="67"/>
  <c r="Y152" i="67"/>
  <c r="O57" i="3"/>
  <c r="O67" i="3" s="1"/>
  <c r="Y33" i="3"/>
  <c r="Y34" i="3"/>
  <c r="Y62" i="3"/>
  <c r="Y35" i="3"/>
  <c r="Y36" i="3"/>
  <c r="Y37" i="3"/>
  <c r="Y38" i="3"/>
  <c r="Y39" i="3"/>
  <c r="Y40" i="3"/>
  <c r="Y63" i="3"/>
  <c r="Y41" i="3"/>
  <c r="Y42" i="3"/>
  <c r="Y43" i="3"/>
  <c r="Y44" i="3"/>
  <c r="Y45" i="3"/>
  <c r="Y64" i="3"/>
  <c r="Y46" i="3"/>
  <c r="Y47" i="3"/>
  <c r="Y48" i="3"/>
  <c r="Y49" i="3"/>
  <c r="Y50" i="3"/>
  <c r="Y51" i="3"/>
  <c r="Y65" i="3"/>
  <c r="Y52" i="3"/>
  <c r="Y53" i="3"/>
  <c r="Y54" i="3"/>
  <c r="Y55" i="3"/>
  <c r="Y66" i="3"/>
  <c r="Y56" i="3"/>
  <c r="Y58" i="3"/>
  <c r="Y59" i="3"/>
  <c r="Y60" i="3"/>
  <c r="Y61" i="3"/>
  <c r="Y32" i="3"/>
  <c r="N55" i="66"/>
  <c r="K55" i="66"/>
  <c r="K57" i="66" s="1"/>
  <c r="J55" i="66"/>
  <c r="J57" i="66" s="1"/>
  <c r="I55" i="66"/>
  <c r="I57" i="66" s="1"/>
  <c r="H55" i="66"/>
  <c r="H57" i="66" s="1"/>
  <c r="G55" i="66"/>
  <c r="G57" i="66" s="1"/>
  <c r="F55" i="66"/>
  <c r="F57" i="66" s="1"/>
  <c r="E55" i="66"/>
  <c r="E57" i="66" s="1"/>
  <c r="D55" i="66"/>
  <c r="D57" i="66" s="1"/>
  <c r="O54" i="66"/>
  <c r="O55" i="66" s="1"/>
  <c r="M54" i="66"/>
  <c r="L54" i="66"/>
  <c r="P54" i="66" s="1"/>
  <c r="M53" i="66"/>
  <c r="M81" i="66" s="1"/>
  <c r="L53" i="66"/>
  <c r="M52" i="66"/>
  <c r="M80" i="66" s="1"/>
  <c r="L52" i="66"/>
  <c r="M51" i="66"/>
  <c r="M79" i="66" s="1"/>
  <c r="L51" i="66"/>
  <c r="M50" i="66"/>
  <c r="M78" i="66" s="1"/>
  <c r="L50" i="66"/>
  <c r="M49" i="66"/>
  <c r="M77" i="66" s="1"/>
  <c r="L49" i="66"/>
  <c r="U150" i="3"/>
  <c r="T150" i="3"/>
  <c r="S150" i="3"/>
  <c r="R150" i="3"/>
  <c r="Q150" i="3"/>
  <c r="P150" i="3"/>
  <c r="O150" i="3"/>
  <c r="U149" i="3"/>
  <c r="T149" i="3"/>
  <c r="S149" i="3"/>
  <c r="R149" i="3"/>
  <c r="Q149" i="3"/>
  <c r="P149" i="3"/>
  <c r="O149" i="3"/>
  <c r="U121" i="3"/>
  <c r="T121" i="3"/>
  <c r="S121" i="3"/>
  <c r="R121" i="3"/>
  <c r="Q121" i="3"/>
  <c r="P121" i="3"/>
  <c r="O121" i="3"/>
  <c r="U120" i="3"/>
  <c r="T120" i="3"/>
  <c r="S120" i="3"/>
  <c r="R120" i="3"/>
  <c r="Q120" i="3"/>
  <c r="P120" i="3"/>
  <c r="O120" i="3"/>
  <c r="U92" i="3"/>
  <c r="T92" i="3"/>
  <c r="S92" i="3"/>
  <c r="R92" i="3"/>
  <c r="Q92" i="3"/>
  <c r="P92" i="3"/>
  <c r="O92" i="3"/>
  <c r="U91" i="3"/>
  <c r="T91" i="3"/>
  <c r="S91" i="3"/>
  <c r="R91" i="3"/>
  <c r="Q91" i="3"/>
  <c r="P91" i="3"/>
  <c r="O91" i="3"/>
  <c r="U144" i="3"/>
  <c r="T144" i="3"/>
  <c r="S144" i="3"/>
  <c r="R144" i="3"/>
  <c r="Q144" i="3"/>
  <c r="P144" i="3"/>
  <c r="O144" i="3"/>
  <c r="U115" i="3"/>
  <c r="T115" i="3"/>
  <c r="S115" i="3"/>
  <c r="R115" i="3"/>
  <c r="Q115" i="3"/>
  <c r="P115" i="3"/>
  <c r="O115" i="3"/>
  <c r="U86" i="3"/>
  <c r="T86" i="3"/>
  <c r="S86" i="3"/>
  <c r="R86" i="3"/>
  <c r="Q86" i="3"/>
  <c r="P86" i="3"/>
  <c r="O86" i="3"/>
  <c r="X154" i="3"/>
  <c r="W154" i="3"/>
  <c r="V154" i="3"/>
  <c r="N154" i="3"/>
  <c r="M154" i="3"/>
  <c r="L154" i="3"/>
  <c r="K154" i="3"/>
  <c r="J154" i="3"/>
  <c r="I154" i="3"/>
  <c r="H154" i="3"/>
  <c r="G154" i="3"/>
  <c r="F154" i="3"/>
  <c r="E154" i="3"/>
  <c r="D154" i="3"/>
  <c r="C154" i="3"/>
  <c r="U153" i="3"/>
  <c r="T153" i="3"/>
  <c r="S153" i="3"/>
  <c r="R153" i="3"/>
  <c r="Q153" i="3"/>
  <c r="P153" i="3"/>
  <c r="O153" i="3"/>
  <c r="U152" i="3"/>
  <c r="T152" i="3"/>
  <c r="S152" i="3"/>
  <c r="R152" i="3"/>
  <c r="Q152" i="3"/>
  <c r="P152" i="3"/>
  <c r="O152" i="3"/>
  <c r="U151" i="3"/>
  <c r="T151" i="3"/>
  <c r="S151" i="3"/>
  <c r="R151" i="3"/>
  <c r="Q151" i="3"/>
  <c r="P151" i="3"/>
  <c r="O151" i="3"/>
  <c r="U148" i="3"/>
  <c r="T148" i="3"/>
  <c r="S148" i="3"/>
  <c r="R148" i="3"/>
  <c r="Q148" i="3"/>
  <c r="P148" i="3"/>
  <c r="O148" i="3"/>
  <c r="U147" i="3"/>
  <c r="T147" i="3"/>
  <c r="S147" i="3"/>
  <c r="R147" i="3"/>
  <c r="Q147" i="3"/>
  <c r="P147" i="3"/>
  <c r="O147" i="3"/>
  <c r="U146" i="3"/>
  <c r="T146" i="3"/>
  <c r="S146" i="3"/>
  <c r="R146" i="3"/>
  <c r="Q146" i="3"/>
  <c r="P146" i="3"/>
  <c r="O146" i="3"/>
  <c r="U145" i="3"/>
  <c r="T145" i="3"/>
  <c r="S145" i="3"/>
  <c r="R145" i="3"/>
  <c r="Q145" i="3"/>
  <c r="P145" i="3"/>
  <c r="O145" i="3"/>
  <c r="U143" i="3"/>
  <c r="T143" i="3"/>
  <c r="S143" i="3"/>
  <c r="R143" i="3"/>
  <c r="Q143" i="3"/>
  <c r="P143" i="3"/>
  <c r="O143" i="3"/>
  <c r="U142" i="3"/>
  <c r="T142" i="3"/>
  <c r="S142" i="3"/>
  <c r="R142" i="3"/>
  <c r="Q142" i="3"/>
  <c r="P142" i="3"/>
  <c r="O142" i="3"/>
  <c r="U141" i="3"/>
  <c r="T141" i="3"/>
  <c r="S141" i="3"/>
  <c r="R141" i="3"/>
  <c r="Q141" i="3"/>
  <c r="P141" i="3"/>
  <c r="O141" i="3"/>
  <c r="U140" i="3"/>
  <c r="T140" i="3"/>
  <c r="S140" i="3"/>
  <c r="R140" i="3"/>
  <c r="Q140" i="3"/>
  <c r="P140" i="3"/>
  <c r="O140" i="3"/>
  <c r="U139" i="3"/>
  <c r="T139" i="3"/>
  <c r="S139" i="3"/>
  <c r="R139" i="3"/>
  <c r="Q139" i="3"/>
  <c r="P139" i="3"/>
  <c r="O139" i="3"/>
  <c r="U138" i="3"/>
  <c r="T138" i="3"/>
  <c r="S138" i="3"/>
  <c r="R138" i="3"/>
  <c r="Q138" i="3"/>
  <c r="P138" i="3"/>
  <c r="O138" i="3"/>
  <c r="U137" i="3"/>
  <c r="T137" i="3"/>
  <c r="S137" i="3"/>
  <c r="R137" i="3"/>
  <c r="Q137" i="3"/>
  <c r="P137" i="3"/>
  <c r="O137" i="3"/>
  <c r="U136" i="3"/>
  <c r="T136" i="3"/>
  <c r="S136" i="3"/>
  <c r="R136" i="3"/>
  <c r="Q136" i="3"/>
  <c r="P136" i="3"/>
  <c r="O136" i="3"/>
  <c r="U135" i="3"/>
  <c r="T135" i="3"/>
  <c r="S135" i="3"/>
  <c r="R135" i="3"/>
  <c r="Q135" i="3"/>
  <c r="P135" i="3"/>
  <c r="O135" i="3"/>
  <c r="U134" i="3"/>
  <c r="T134" i="3"/>
  <c r="S134" i="3"/>
  <c r="R134" i="3"/>
  <c r="Q134" i="3"/>
  <c r="P134" i="3"/>
  <c r="O134" i="3"/>
  <c r="U133" i="3"/>
  <c r="T133" i="3"/>
  <c r="S133" i="3"/>
  <c r="R133" i="3"/>
  <c r="Q133" i="3"/>
  <c r="P133" i="3"/>
  <c r="O133" i="3"/>
  <c r="U132" i="3"/>
  <c r="T132" i="3"/>
  <c r="S132" i="3"/>
  <c r="R132" i="3"/>
  <c r="Q132" i="3"/>
  <c r="P132" i="3"/>
  <c r="O132" i="3"/>
  <c r="U131" i="3"/>
  <c r="T131" i="3"/>
  <c r="S131" i="3"/>
  <c r="R131" i="3"/>
  <c r="Q131" i="3"/>
  <c r="P131" i="3"/>
  <c r="O131" i="3"/>
  <c r="U130" i="3"/>
  <c r="T130" i="3"/>
  <c r="S130" i="3"/>
  <c r="R130" i="3"/>
  <c r="Q130" i="3"/>
  <c r="P130" i="3"/>
  <c r="O130" i="3"/>
  <c r="U129" i="3"/>
  <c r="T129" i="3"/>
  <c r="S129" i="3"/>
  <c r="R129" i="3"/>
  <c r="Q129" i="3"/>
  <c r="P129" i="3"/>
  <c r="O129" i="3"/>
  <c r="U128" i="3"/>
  <c r="T128" i="3"/>
  <c r="S128" i="3"/>
  <c r="R128" i="3"/>
  <c r="Q128" i="3"/>
  <c r="P128" i="3"/>
  <c r="O128" i="3"/>
  <c r="X125" i="3"/>
  <c r="W125" i="3"/>
  <c r="V125" i="3"/>
  <c r="N125" i="3"/>
  <c r="M125" i="3"/>
  <c r="L125" i="3"/>
  <c r="K125" i="3"/>
  <c r="J125" i="3"/>
  <c r="I125" i="3"/>
  <c r="H125" i="3"/>
  <c r="G125" i="3"/>
  <c r="F125" i="3"/>
  <c r="E125" i="3"/>
  <c r="D125" i="3"/>
  <c r="C125" i="3"/>
  <c r="U124" i="3"/>
  <c r="T124" i="3"/>
  <c r="S124" i="3"/>
  <c r="R124" i="3"/>
  <c r="Q124" i="3"/>
  <c r="P124" i="3"/>
  <c r="O124" i="3"/>
  <c r="U123" i="3"/>
  <c r="T123" i="3"/>
  <c r="S123" i="3"/>
  <c r="R123" i="3"/>
  <c r="Q123" i="3"/>
  <c r="P123" i="3"/>
  <c r="O123" i="3"/>
  <c r="U122" i="3"/>
  <c r="T122" i="3"/>
  <c r="S122" i="3"/>
  <c r="R122" i="3"/>
  <c r="Q122" i="3"/>
  <c r="P122" i="3"/>
  <c r="O122" i="3"/>
  <c r="U119" i="3"/>
  <c r="T119" i="3"/>
  <c r="S119" i="3"/>
  <c r="R119" i="3"/>
  <c r="Q119" i="3"/>
  <c r="P119" i="3"/>
  <c r="O119" i="3"/>
  <c r="U118" i="3"/>
  <c r="T118" i="3"/>
  <c r="S118" i="3"/>
  <c r="R118" i="3"/>
  <c r="Q118" i="3"/>
  <c r="P118" i="3"/>
  <c r="O118" i="3"/>
  <c r="U117" i="3"/>
  <c r="T117" i="3"/>
  <c r="S117" i="3"/>
  <c r="R117" i="3"/>
  <c r="Q117" i="3"/>
  <c r="P117" i="3"/>
  <c r="O117" i="3"/>
  <c r="U116" i="3"/>
  <c r="T116" i="3"/>
  <c r="S116" i="3"/>
  <c r="R116" i="3"/>
  <c r="Q116" i="3"/>
  <c r="P116" i="3"/>
  <c r="O116" i="3"/>
  <c r="U114" i="3"/>
  <c r="T114" i="3"/>
  <c r="S114" i="3"/>
  <c r="R114" i="3"/>
  <c r="Q114" i="3"/>
  <c r="P114" i="3"/>
  <c r="O114" i="3"/>
  <c r="U113" i="3"/>
  <c r="T113" i="3"/>
  <c r="S113" i="3"/>
  <c r="R113" i="3"/>
  <c r="Q113" i="3"/>
  <c r="P113" i="3"/>
  <c r="O113" i="3"/>
  <c r="U112" i="3"/>
  <c r="T112" i="3"/>
  <c r="S112" i="3"/>
  <c r="R112" i="3"/>
  <c r="Q112" i="3"/>
  <c r="P112" i="3"/>
  <c r="O112" i="3"/>
  <c r="U111" i="3"/>
  <c r="T111" i="3"/>
  <c r="S111" i="3"/>
  <c r="R111" i="3"/>
  <c r="Q111" i="3"/>
  <c r="P111" i="3"/>
  <c r="O111" i="3"/>
  <c r="U110" i="3"/>
  <c r="T110" i="3"/>
  <c r="S110" i="3"/>
  <c r="R110" i="3"/>
  <c r="Q110" i="3"/>
  <c r="P110" i="3"/>
  <c r="O110" i="3"/>
  <c r="U109" i="3"/>
  <c r="T109" i="3"/>
  <c r="S109" i="3"/>
  <c r="R109" i="3"/>
  <c r="Q109" i="3"/>
  <c r="P109" i="3"/>
  <c r="O109" i="3"/>
  <c r="U108" i="3"/>
  <c r="T108" i="3"/>
  <c r="S108" i="3"/>
  <c r="R108" i="3"/>
  <c r="Q108" i="3"/>
  <c r="P108" i="3"/>
  <c r="O108" i="3"/>
  <c r="U107" i="3"/>
  <c r="T107" i="3"/>
  <c r="S107" i="3"/>
  <c r="R107" i="3"/>
  <c r="Q107" i="3"/>
  <c r="P107" i="3"/>
  <c r="O107" i="3"/>
  <c r="U106" i="3"/>
  <c r="T106" i="3"/>
  <c r="S106" i="3"/>
  <c r="R106" i="3"/>
  <c r="Q106" i="3"/>
  <c r="P106" i="3"/>
  <c r="O106" i="3"/>
  <c r="U105" i="3"/>
  <c r="T105" i="3"/>
  <c r="S105" i="3"/>
  <c r="R105" i="3"/>
  <c r="Q105" i="3"/>
  <c r="P105" i="3"/>
  <c r="O105" i="3"/>
  <c r="U104" i="3"/>
  <c r="T104" i="3"/>
  <c r="S104" i="3"/>
  <c r="R104" i="3"/>
  <c r="Q104" i="3"/>
  <c r="P104" i="3"/>
  <c r="O104" i="3"/>
  <c r="U103" i="3"/>
  <c r="T103" i="3"/>
  <c r="S103" i="3"/>
  <c r="R103" i="3"/>
  <c r="Q103" i="3"/>
  <c r="P103" i="3"/>
  <c r="O103" i="3"/>
  <c r="U102" i="3"/>
  <c r="T102" i="3"/>
  <c r="S102" i="3"/>
  <c r="R102" i="3"/>
  <c r="Q102" i="3"/>
  <c r="P102" i="3"/>
  <c r="O102" i="3"/>
  <c r="U101" i="3"/>
  <c r="T101" i="3"/>
  <c r="S101" i="3"/>
  <c r="R101" i="3"/>
  <c r="Q101" i="3"/>
  <c r="P101" i="3"/>
  <c r="O101" i="3"/>
  <c r="U100" i="3"/>
  <c r="T100" i="3"/>
  <c r="S100" i="3"/>
  <c r="R100" i="3"/>
  <c r="Q100" i="3"/>
  <c r="P100" i="3"/>
  <c r="O100" i="3"/>
  <c r="U99" i="3"/>
  <c r="T99" i="3"/>
  <c r="S99" i="3"/>
  <c r="R99" i="3"/>
  <c r="Q99" i="3"/>
  <c r="P99" i="3"/>
  <c r="O99" i="3"/>
  <c r="X96" i="3"/>
  <c r="W96" i="3"/>
  <c r="V96" i="3"/>
  <c r="N96" i="3"/>
  <c r="M96" i="3"/>
  <c r="L96" i="3"/>
  <c r="K96" i="3"/>
  <c r="J96" i="3"/>
  <c r="I96" i="3"/>
  <c r="H96" i="3"/>
  <c r="G96" i="3"/>
  <c r="F96" i="3"/>
  <c r="E96" i="3"/>
  <c r="D96" i="3"/>
  <c r="C96" i="3"/>
  <c r="U95" i="3"/>
  <c r="T95" i="3"/>
  <c r="S95" i="3"/>
  <c r="R95" i="3"/>
  <c r="Q95" i="3"/>
  <c r="P95" i="3"/>
  <c r="O95" i="3"/>
  <c r="U94" i="3"/>
  <c r="T94" i="3"/>
  <c r="S94" i="3"/>
  <c r="R94" i="3"/>
  <c r="Q94" i="3"/>
  <c r="P94" i="3"/>
  <c r="O94" i="3"/>
  <c r="U93" i="3"/>
  <c r="T93" i="3"/>
  <c r="S93" i="3"/>
  <c r="R93" i="3"/>
  <c r="Q93" i="3"/>
  <c r="P93" i="3"/>
  <c r="O93" i="3"/>
  <c r="U90" i="3"/>
  <c r="T90" i="3"/>
  <c r="S90" i="3"/>
  <c r="R90" i="3"/>
  <c r="Q90" i="3"/>
  <c r="P90" i="3"/>
  <c r="O90" i="3"/>
  <c r="U89" i="3"/>
  <c r="T89" i="3"/>
  <c r="S89" i="3"/>
  <c r="R89" i="3"/>
  <c r="Q89" i="3"/>
  <c r="P89" i="3"/>
  <c r="O89" i="3"/>
  <c r="U88" i="3"/>
  <c r="T88" i="3"/>
  <c r="S88" i="3"/>
  <c r="R88" i="3"/>
  <c r="Q88" i="3"/>
  <c r="P88" i="3"/>
  <c r="O88" i="3"/>
  <c r="U87" i="3"/>
  <c r="T87" i="3"/>
  <c r="S87" i="3"/>
  <c r="R87" i="3"/>
  <c r="Q87" i="3"/>
  <c r="P87" i="3"/>
  <c r="O87" i="3"/>
  <c r="U85" i="3"/>
  <c r="T85" i="3"/>
  <c r="S85" i="3"/>
  <c r="R85" i="3"/>
  <c r="Q85" i="3"/>
  <c r="P85" i="3"/>
  <c r="O85" i="3"/>
  <c r="U84" i="3"/>
  <c r="T84" i="3"/>
  <c r="S84" i="3"/>
  <c r="R84" i="3"/>
  <c r="Q84" i="3"/>
  <c r="P84" i="3"/>
  <c r="O84" i="3"/>
  <c r="U83" i="3"/>
  <c r="T83" i="3"/>
  <c r="S83" i="3"/>
  <c r="R83" i="3"/>
  <c r="Q83" i="3"/>
  <c r="P83" i="3"/>
  <c r="O83" i="3"/>
  <c r="U82" i="3"/>
  <c r="T82" i="3"/>
  <c r="S82" i="3"/>
  <c r="R82" i="3"/>
  <c r="Q82" i="3"/>
  <c r="P82" i="3"/>
  <c r="O82" i="3"/>
  <c r="U81" i="3"/>
  <c r="T81" i="3"/>
  <c r="S81" i="3"/>
  <c r="R81" i="3"/>
  <c r="Q81" i="3"/>
  <c r="P81" i="3"/>
  <c r="O81" i="3"/>
  <c r="U80" i="3"/>
  <c r="T80" i="3"/>
  <c r="S80" i="3"/>
  <c r="R80" i="3"/>
  <c r="Q80" i="3"/>
  <c r="P80" i="3"/>
  <c r="O80" i="3"/>
  <c r="U79" i="3"/>
  <c r="T79" i="3"/>
  <c r="S79" i="3"/>
  <c r="R79" i="3"/>
  <c r="Q79" i="3"/>
  <c r="P79" i="3"/>
  <c r="O79" i="3"/>
  <c r="U78" i="3"/>
  <c r="T78" i="3"/>
  <c r="S78" i="3"/>
  <c r="R78" i="3"/>
  <c r="Q78" i="3"/>
  <c r="P78" i="3"/>
  <c r="O78" i="3"/>
  <c r="U77" i="3"/>
  <c r="T77" i="3"/>
  <c r="S77" i="3"/>
  <c r="R77" i="3"/>
  <c r="Q77" i="3"/>
  <c r="P77" i="3"/>
  <c r="O77" i="3"/>
  <c r="U76" i="3"/>
  <c r="T76" i="3"/>
  <c r="S76" i="3"/>
  <c r="R76" i="3"/>
  <c r="Q76" i="3"/>
  <c r="P76" i="3"/>
  <c r="O76" i="3"/>
  <c r="U75" i="3"/>
  <c r="T75" i="3"/>
  <c r="S75" i="3"/>
  <c r="R75" i="3"/>
  <c r="Q75" i="3"/>
  <c r="P75" i="3"/>
  <c r="O75" i="3"/>
  <c r="U74" i="3"/>
  <c r="T74" i="3"/>
  <c r="S74" i="3"/>
  <c r="R74" i="3"/>
  <c r="Q74" i="3"/>
  <c r="P74" i="3"/>
  <c r="O74" i="3"/>
  <c r="U73" i="3"/>
  <c r="T73" i="3"/>
  <c r="S73" i="3"/>
  <c r="R73" i="3"/>
  <c r="Q73" i="3"/>
  <c r="P73" i="3"/>
  <c r="O73" i="3"/>
  <c r="U72" i="3"/>
  <c r="T72" i="3"/>
  <c r="S72" i="3"/>
  <c r="R72" i="3"/>
  <c r="Q72" i="3"/>
  <c r="P72" i="3"/>
  <c r="O72" i="3"/>
  <c r="U71" i="3"/>
  <c r="T71" i="3"/>
  <c r="S71" i="3"/>
  <c r="R71" i="3"/>
  <c r="Q71" i="3"/>
  <c r="P71" i="3"/>
  <c r="O71" i="3"/>
  <c r="U70" i="3"/>
  <c r="T70" i="3"/>
  <c r="S70" i="3"/>
  <c r="R70" i="3"/>
  <c r="Q70" i="3"/>
  <c r="P70" i="3"/>
  <c r="O70" i="3"/>
  <c r="X57" i="3"/>
  <c r="X67" i="3" s="1"/>
  <c r="W57" i="3"/>
  <c r="W67" i="3" s="1"/>
  <c r="V57" i="3"/>
  <c r="V67" i="3" s="1"/>
  <c r="U57" i="3"/>
  <c r="U67" i="3" s="1"/>
  <c r="T57" i="3"/>
  <c r="T67" i="3" s="1"/>
  <c r="S57" i="3"/>
  <c r="S67" i="3" s="1"/>
  <c r="R57" i="3"/>
  <c r="R67" i="3" s="1"/>
  <c r="Q57" i="3"/>
  <c r="Q67" i="3" s="1"/>
  <c r="P57" i="3"/>
  <c r="P67" i="3" s="1"/>
  <c r="N57" i="3"/>
  <c r="N67" i="3" s="1"/>
  <c r="M57" i="3"/>
  <c r="M67" i="3" s="1"/>
  <c r="L57" i="3"/>
  <c r="L67" i="3" s="1"/>
  <c r="K57" i="3"/>
  <c r="K67" i="3" s="1"/>
  <c r="J57" i="3"/>
  <c r="J67" i="3" s="1"/>
  <c r="I57" i="3"/>
  <c r="I67" i="3" s="1"/>
  <c r="H57" i="3"/>
  <c r="H67" i="3" s="1"/>
  <c r="G57" i="3"/>
  <c r="G67" i="3" s="1"/>
  <c r="F57" i="3"/>
  <c r="F67" i="3" s="1"/>
  <c r="E57" i="3"/>
  <c r="E67" i="3" s="1"/>
  <c r="D57" i="3"/>
  <c r="D67" i="3" s="1"/>
  <c r="C57" i="3"/>
  <c r="C67" i="3" s="1"/>
  <c r="Q54" i="66" l="1"/>
  <c r="M82" i="66"/>
  <c r="M83" i="66" s="1"/>
  <c r="P49" i="66"/>
  <c r="P55" i="66" s="1"/>
  <c r="Q49" i="66"/>
  <c r="L55" i="66"/>
  <c r="M55" i="66"/>
  <c r="P154" i="3"/>
  <c r="S154" i="3"/>
  <c r="O154" i="3"/>
  <c r="R154" i="3"/>
  <c r="U154" i="3"/>
  <c r="T96" i="3"/>
  <c r="T154" i="3"/>
  <c r="Q96" i="3"/>
  <c r="Q154" i="3"/>
  <c r="R125" i="3"/>
  <c r="S125" i="3"/>
  <c r="U125" i="3"/>
  <c r="O125" i="3"/>
  <c r="T125" i="3"/>
  <c r="P125" i="3"/>
  <c r="Q125" i="3"/>
  <c r="S96" i="3"/>
  <c r="R96" i="3"/>
  <c r="O96" i="3"/>
  <c r="U96" i="3"/>
  <c r="P96" i="3"/>
  <c r="Q55" i="66" l="1"/>
  <c r="Y125" i="3"/>
  <c r="Y154" i="3"/>
  <c r="Y96" i="3"/>
  <c r="K14" i="63"/>
  <c r="F14" i="63" s="1"/>
  <c r="K15" i="63"/>
  <c r="F15" i="63" s="1"/>
  <c r="G15" i="63" s="1"/>
  <c r="K20" i="61"/>
  <c r="K23" i="61" l="1"/>
  <c r="K26" i="60" l="1"/>
  <c r="F26" i="60" s="1"/>
  <c r="G26" i="60" s="1"/>
  <c r="K21" i="60"/>
  <c r="K22" i="60"/>
  <c r="N26" i="66" l="1"/>
  <c r="K26" i="66"/>
  <c r="K28" i="66" s="1"/>
  <c r="J26" i="66"/>
  <c r="J28" i="66" s="1"/>
  <c r="I28" i="66"/>
  <c r="H26" i="66"/>
  <c r="H28" i="66" s="1"/>
  <c r="G26" i="66"/>
  <c r="G28" i="66" s="1"/>
  <c r="F26" i="66"/>
  <c r="F28" i="66" s="1"/>
  <c r="E26" i="66"/>
  <c r="E28" i="66" s="1"/>
  <c r="D26" i="66"/>
  <c r="O25" i="66"/>
  <c r="O26" i="66" s="1"/>
  <c r="M25" i="66"/>
  <c r="Q25" i="66" s="1"/>
  <c r="L25" i="66"/>
  <c r="P25" i="66" s="1"/>
  <c r="M24" i="66"/>
  <c r="L24" i="66"/>
  <c r="M23" i="66"/>
  <c r="L23" i="66"/>
  <c r="M22" i="66"/>
  <c r="L22" i="66"/>
  <c r="M21" i="66"/>
  <c r="L21" i="66"/>
  <c r="M20" i="66"/>
  <c r="L20" i="66"/>
  <c r="N12" i="66"/>
  <c r="K12" i="66"/>
  <c r="K14" i="66" s="1"/>
  <c r="J12" i="66"/>
  <c r="J14" i="66" s="1"/>
  <c r="I12" i="66"/>
  <c r="I14" i="66" s="1"/>
  <c r="H12" i="66"/>
  <c r="H14" i="66" s="1"/>
  <c r="G12" i="66"/>
  <c r="G14" i="66" s="1"/>
  <c r="F12" i="66"/>
  <c r="F14" i="66" s="1"/>
  <c r="E12" i="66"/>
  <c r="E14" i="66" s="1"/>
  <c r="D12" i="66"/>
  <c r="D14" i="66" s="1"/>
  <c r="O11" i="66"/>
  <c r="O12" i="66" s="1"/>
  <c r="M11" i="66"/>
  <c r="Q11" i="66" s="1"/>
  <c r="L11" i="66"/>
  <c r="P11" i="66" s="1"/>
  <c r="M10" i="66"/>
  <c r="L10" i="66"/>
  <c r="M9" i="66"/>
  <c r="L9" i="66"/>
  <c r="M8" i="66"/>
  <c r="L8" i="66"/>
  <c r="M7" i="66"/>
  <c r="L7" i="66"/>
  <c r="M6" i="66"/>
  <c r="L6" i="66"/>
  <c r="K22" i="61"/>
  <c r="K21" i="61"/>
  <c r="F21" i="61" s="1"/>
  <c r="F22" i="60"/>
  <c r="K20" i="60"/>
  <c r="K20" i="59"/>
  <c r="K21" i="59"/>
  <c r="F21" i="59" s="1"/>
  <c r="K21" i="58"/>
  <c r="F21" i="58" s="1"/>
  <c r="L12" i="66" l="1"/>
  <c r="P6" i="66"/>
  <c r="P12" i="66" s="1"/>
  <c r="Q6" i="66"/>
  <c r="Q12" i="66" s="1"/>
  <c r="P20" i="66"/>
  <c r="P26" i="66" s="1"/>
  <c r="Q20" i="66"/>
  <c r="Q26" i="66" s="1"/>
  <c r="Q29" i="66" s="1"/>
  <c r="L26" i="66"/>
  <c r="D28" i="66"/>
  <c r="M26" i="66"/>
  <c r="M12" i="66"/>
  <c r="W131" i="70" l="1"/>
  <c r="X131" i="70" s="1"/>
  <c r="Z152" i="69"/>
  <c r="AA152" i="69" s="1"/>
  <c r="W158" i="70"/>
  <c r="X158" i="70" s="1"/>
  <c r="Z123" i="69"/>
  <c r="AA123" i="69" s="1"/>
  <c r="W158" i="68"/>
  <c r="X158" i="68" s="1"/>
  <c r="W131" i="68"/>
  <c r="X131" i="68" s="1"/>
  <c r="Z152" i="67"/>
  <c r="AA152" i="67" s="1"/>
  <c r="Z123" i="67"/>
  <c r="AA123" i="67" s="1"/>
  <c r="Z154" i="3"/>
  <c r="AA154" i="3" s="1"/>
  <c r="Z125" i="3"/>
  <c r="AA125" i="3" s="1"/>
  <c r="E30" i="63"/>
  <c r="F30" i="63" s="1"/>
  <c r="E28" i="63"/>
  <c r="K22" i="63"/>
  <c r="F22" i="63" s="1"/>
  <c r="I22" i="63"/>
  <c r="I21" i="63"/>
  <c r="J21" i="63" s="1"/>
  <c r="K21" i="63" s="1"/>
  <c r="F21" i="63" s="1"/>
  <c r="K19" i="63"/>
  <c r="F19" i="63" s="1"/>
  <c r="K18" i="63"/>
  <c r="F18" i="63" s="1"/>
  <c r="K17" i="63"/>
  <c r="F17" i="63" s="1"/>
  <c r="K16" i="63"/>
  <c r="F16" i="63" s="1"/>
  <c r="E41" i="63" s="1"/>
  <c r="F41" i="63" s="1"/>
  <c r="K13" i="63"/>
  <c r="F13" i="63" s="1"/>
  <c r="K12" i="63"/>
  <c r="F12" i="63" s="1"/>
  <c r="K11" i="63"/>
  <c r="F11" i="63" s="1"/>
  <c r="K10" i="63"/>
  <c r="F10" i="63" s="1"/>
  <c r="K9" i="63"/>
  <c r="F9" i="63" s="1"/>
  <c r="K26" i="61"/>
  <c r="F23" i="61"/>
  <c r="K23" i="60"/>
  <c r="F23" i="60" s="1"/>
  <c r="G9" i="63" l="1"/>
  <c r="G18" i="63"/>
  <c r="E38" i="63"/>
  <c r="F38" i="63" s="1"/>
  <c r="G17" i="63"/>
  <c r="E42" i="63"/>
  <c r="E39" i="63"/>
  <c r="G13" i="63"/>
  <c r="G16" i="63"/>
  <c r="E27" i="63"/>
  <c r="F27" i="63" s="1"/>
  <c r="G27" i="63" s="1"/>
  <c r="F28" i="63"/>
  <c r="G28" i="63" s="1"/>
  <c r="E29" i="63"/>
  <c r="F29" i="63" s="1"/>
  <c r="G29" i="63" s="1"/>
  <c r="G30" i="63"/>
  <c r="E43" i="63"/>
  <c r="E37" i="63"/>
  <c r="E40" i="63"/>
  <c r="G11" i="63"/>
  <c r="K34" i="61"/>
  <c r="F34" i="61" s="1"/>
  <c r="I34" i="61"/>
  <c r="I33" i="61"/>
  <c r="J33" i="61" s="1"/>
  <c r="K33" i="61" s="1"/>
  <c r="F33" i="61" s="1"/>
  <c r="K31" i="61"/>
  <c r="F31" i="61" s="1"/>
  <c r="K30" i="61"/>
  <c r="F30" i="61"/>
  <c r="K29" i="61"/>
  <c r="F29" i="61" s="1"/>
  <c r="K28" i="61"/>
  <c r="F28" i="61" s="1"/>
  <c r="G28" i="61" s="1"/>
  <c r="K27" i="61"/>
  <c r="F27" i="61" s="1"/>
  <c r="G27" i="61" s="1"/>
  <c r="F26" i="61"/>
  <c r="G26" i="61" s="1"/>
  <c r="K25" i="61"/>
  <c r="F25" i="61" s="1"/>
  <c r="I25" i="61"/>
  <c r="K24" i="61"/>
  <c r="I24" i="61"/>
  <c r="F24" i="61"/>
  <c r="F22" i="61"/>
  <c r="F20" i="61"/>
  <c r="K19" i="61"/>
  <c r="F19" i="61" s="1"/>
  <c r="I19" i="61"/>
  <c r="K18" i="61"/>
  <c r="F18" i="61" s="1"/>
  <c r="K17" i="61"/>
  <c r="F17" i="61"/>
  <c r="K16" i="61"/>
  <c r="F16" i="61" s="1"/>
  <c r="K15" i="61"/>
  <c r="F15" i="61"/>
  <c r="K14" i="61"/>
  <c r="F14" i="61" s="1"/>
  <c r="E41" i="61" s="1"/>
  <c r="K13" i="61"/>
  <c r="F13" i="61" s="1"/>
  <c r="K12" i="61"/>
  <c r="F12" i="61" s="1"/>
  <c r="I12" i="61"/>
  <c r="K34" i="60"/>
  <c r="F34" i="60" s="1"/>
  <c r="I34" i="60"/>
  <c r="I33" i="60"/>
  <c r="J33" i="60" s="1"/>
  <c r="K33" i="60" s="1"/>
  <c r="F33" i="60" s="1"/>
  <c r="K31" i="60"/>
  <c r="F31" i="60" s="1"/>
  <c r="K30" i="60"/>
  <c r="F30" i="60" s="1"/>
  <c r="E55" i="60" s="1"/>
  <c r="K29" i="60"/>
  <c r="K28" i="60"/>
  <c r="F28" i="60" s="1"/>
  <c r="G28" i="60" s="1"/>
  <c r="K27" i="60"/>
  <c r="F27" i="60" s="1"/>
  <c r="K25" i="60"/>
  <c r="I25" i="60"/>
  <c r="F25" i="60"/>
  <c r="G25" i="60" s="1"/>
  <c r="K24" i="60"/>
  <c r="F24" i="60" s="1"/>
  <c r="I24" i="60"/>
  <c r="F21" i="60"/>
  <c r="F20" i="60"/>
  <c r="E51" i="60" s="1"/>
  <c r="K19" i="60"/>
  <c r="F19" i="60" s="1"/>
  <c r="I19" i="60"/>
  <c r="K18" i="60"/>
  <c r="F18" i="60" s="1"/>
  <c r="K17" i="60"/>
  <c r="F17" i="60"/>
  <c r="K16" i="60"/>
  <c r="F16" i="60"/>
  <c r="K15" i="60"/>
  <c r="F15" i="60" s="1"/>
  <c r="K14" i="60"/>
  <c r="F14" i="60"/>
  <c r="K13" i="60"/>
  <c r="F13" i="60" s="1"/>
  <c r="K12" i="60"/>
  <c r="F12" i="60" s="1"/>
  <c r="I12" i="60"/>
  <c r="F29" i="60" l="1"/>
  <c r="G29" i="60" s="1"/>
  <c r="F40" i="63"/>
  <c r="G40" i="63" s="1"/>
  <c r="F43" i="63"/>
  <c r="G43" i="63" s="1"/>
  <c r="F39" i="63"/>
  <c r="G39" i="63" s="1"/>
  <c r="F42" i="63"/>
  <c r="G42" i="63" s="1"/>
  <c r="F51" i="60"/>
  <c r="G51" i="60" s="1"/>
  <c r="F55" i="60"/>
  <c r="G55" i="60" s="1"/>
  <c r="F20" i="63"/>
  <c r="F37" i="63"/>
  <c r="G37" i="63" s="1"/>
  <c r="G41" i="63"/>
  <c r="G38" i="63"/>
  <c r="G29" i="61"/>
  <c r="E54" i="61"/>
  <c r="E39" i="61"/>
  <c r="F39" i="61" s="1"/>
  <c r="G39" i="61" s="1"/>
  <c r="E50" i="61"/>
  <c r="F50" i="61" s="1"/>
  <c r="E52" i="61"/>
  <c r="G30" i="61"/>
  <c r="E51" i="61"/>
  <c r="G25" i="61"/>
  <c r="E42" i="61"/>
  <c r="F41" i="61"/>
  <c r="G41" i="61" s="1"/>
  <c r="G12" i="61"/>
  <c r="E49" i="61"/>
  <c r="E40" i="61"/>
  <c r="G20" i="61"/>
  <c r="G24" i="61"/>
  <c r="E55" i="61"/>
  <c r="G17" i="61"/>
  <c r="E53" i="61"/>
  <c r="F53" i="61" s="1"/>
  <c r="E52" i="60"/>
  <c r="G24" i="60"/>
  <c r="G20" i="60"/>
  <c r="E39" i="60"/>
  <c r="F39" i="60" s="1"/>
  <c r="G39" i="60" s="1"/>
  <c r="E50" i="60"/>
  <c r="F50" i="60" s="1"/>
  <c r="G17" i="60"/>
  <c r="E41" i="60"/>
  <c r="E53" i="60"/>
  <c r="F53" i="60" s="1"/>
  <c r="E42" i="60"/>
  <c r="G27" i="60"/>
  <c r="E40" i="60"/>
  <c r="E54" i="60"/>
  <c r="G30" i="60"/>
  <c r="E49" i="60"/>
  <c r="G12" i="60"/>
  <c r="K33" i="59"/>
  <c r="F33" i="59" s="1"/>
  <c r="I33" i="59"/>
  <c r="I32" i="59"/>
  <c r="J32" i="59" s="1"/>
  <c r="K32" i="59" s="1"/>
  <c r="F32" i="59" s="1"/>
  <c r="K30" i="59"/>
  <c r="F30" i="59" s="1"/>
  <c r="K29" i="59"/>
  <c r="F29" i="59" s="1"/>
  <c r="G28" i="59"/>
  <c r="K27" i="59"/>
  <c r="F27" i="59" s="1"/>
  <c r="G27" i="59" s="1"/>
  <c r="K26" i="59"/>
  <c r="F26" i="59" s="1"/>
  <c r="E52" i="59" s="1"/>
  <c r="F52" i="59" s="1"/>
  <c r="K25" i="59"/>
  <c r="F25" i="59" s="1"/>
  <c r="G25" i="59" s="1"/>
  <c r="K24" i="59"/>
  <c r="F24" i="59" s="1"/>
  <c r="I24" i="59"/>
  <c r="K23" i="59"/>
  <c r="K22" i="59"/>
  <c r="F22" i="59" s="1"/>
  <c r="F20" i="59"/>
  <c r="K19" i="59"/>
  <c r="F19" i="59" s="1"/>
  <c r="I19" i="59"/>
  <c r="K18" i="59"/>
  <c r="F18" i="59"/>
  <c r="K17" i="59"/>
  <c r="F17" i="59" s="1"/>
  <c r="K16" i="59"/>
  <c r="F16" i="59" s="1"/>
  <c r="K15" i="59"/>
  <c r="F15" i="59" s="1"/>
  <c r="K14" i="59"/>
  <c r="F14" i="59" s="1"/>
  <c r="E40" i="59" s="1"/>
  <c r="K13" i="59"/>
  <c r="F13" i="59" s="1"/>
  <c r="K12" i="59"/>
  <c r="F12" i="59" s="1"/>
  <c r="I12" i="59"/>
  <c r="I34" i="58"/>
  <c r="K34" i="58" s="1"/>
  <c r="F34" i="58" s="1"/>
  <c r="I33" i="58"/>
  <c r="J33" i="58" s="1"/>
  <c r="K33" i="58" s="1"/>
  <c r="F33" i="58" s="1"/>
  <c r="K31" i="58"/>
  <c r="F31" i="58" s="1"/>
  <c r="K30" i="58"/>
  <c r="F30" i="58" s="1"/>
  <c r="K29" i="58"/>
  <c r="F29" i="58" s="1"/>
  <c r="K28" i="58"/>
  <c r="F28" i="58" s="1"/>
  <c r="G28" i="58" s="1"/>
  <c r="K27" i="58"/>
  <c r="F27" i="58" s="1"/>
  <c r="E86" i="58" s="1"/>
  <c r="F86" i="58" s="1"/>
  <c r="K26" i="58"/>
  <c r="F26" i="58" s="1"/>
  <c r="G26" i="58" s="1"/>
  <c r="K25" i="58"/>
  <c r="F25" i="58" s="1"/>
  <c r="G25" i="58" s="1"/>
  <c r="I25" i="58"/>
  <c r="K24" i="58"/>
  <c r="F24" i="58" s="1"/>
  <c r="I24" i="58"/>
  <c r="K23" i="58"/>
  <c r="F23" i="58" s="1"/>
  <c r="K22" i="58"/>
  <c r="F22" i="58" s="1"/>
  <c r="K20" i="58"/>
  <c r="F20" i="58" s="1"/>
  <c r="K19" i="58"/>
  <c r="F19" i="58" s="1"/>
  <c r="I19" i="58"/>
  <c r="K18" i="58"/>
  <c r="F18" i="58" s="1"/>
  <c r="I18" i="58"/>
  <c r="K17" i="58"/>
  <c r="F17" i="58" s="1"/>
  <c r="E83" i="58" s="1"/>
  <c r="F83" i="58" s="1"/>
  <c r="K16" i="58"/>
  <c r="F16" i="58" s="1"/>
  <c r="K15" i="58"/>
  <c r="F15" i="58" s="1"/>
  <c r="K14" i="58"/>
  <c r="F14" i="58" s="1"/>
  <c r="K13" i="58"/>
  <c r="F13" i="58" s="1"/>
  <c r="K12" i="58"/>
  <c r="F12" i="58" s="1"/>
  <c r="I12" i="58"/>
  <c r="L6" i="57"/>
  <c r="L35" i="57"/>
  <c r="L64" i="57"/>
  <c r="M64" i="57"/>
  <c r="L65" i="57"/>
  <c r="M65" i="57"/>
  <c r="L66" i="57"/>
  <c r="M66" i="57"/>
  <c r="L67" i="57"/>
  <c r="M67" i="57"/>
  <c r="L68" i="57"/>
  <c r="M68" i="57"/>
  <c r="L69" i="57"/>
  <c r="M69" i="57"/>
  <c r="P69" i="57"/>
  <c r="Q69" i="57"/>
  <c r="D70" i="57"/>
  <c r="E70" i="57"/>
  <c r="F70" i="57"/>
  <c r="G70" i="57"/>
  <c r="H70" i="57"/>
  <c r="I70" i="57"/>
  <c r="J70" i="57"/>
  <c r="K70" i="57"/>
  <c r="K72" i="57" s="1"/>
  <c r="N70" i="57"/>
  <c r="O70" i="57"/>
  <c r="D72" i="57"/>
  <c r="E72" i="57"/>
  <c r="F72" i="57"/>
  <c r="G72" i="57"/>
  <c r="H72" i="57"/>
  <c r="I72" i="57"/>
  <c r="J72" i="57"/>
  <c r="L49" i="57"/>
  <c r="M49" i="57"/>
  <c r="L50" i="57"/>
  <c r="M50" i="57"/>
  <c r="L51" i="57"/>
  <c r="M51" i="57"/>
  <c r="L52" i="57"/>
  <c r="M52" i="57"/>
  <c r="L53" i="57"/>
  <c r="M53" i="57"/>
  <c r="L54" i="57"/>
  <c r="M54" i="57"/>
  <c r="P54" i="57"/>
  <c r="Q54" i="57"/>
  <c r="L55" i="57"/>
  <c r="P55" i="57"/>
  <c r="Q55" i="57"/>
  <c r="D56" i="57"/>
  <c r="E56" i="57"/>
  <c r="F56" i="57"/>
  <c r="G56" i="57"/>
  <c r="G58" i="57" s="1"/>
  <c r="H56" i="57"/>
  <c r="H58" i="57" s="1"/>
  <c r="I56" i="57"/>
  <c r="J56" i="57"/>
  <c r="K56" i="57"/>
  <c r="N56" i="57"/>
  <c r="O56" i="57"/>
  <c r="D58" i="57"/>
  <c r="E58" i="57"/>
  <c r="F58" i="57"/>
  <c r="I58" i="57"/>
  <c r="K58" i="57"/>
  <c r="K41" i="57"/>
  <c r="K43" i="57" s="1"/>
  <c r="L140" i="57"/>
  <c r="M140" i="57"/>
  <c r="L141" i="57"/>
  <c r="M141" i="57"/>
  <c r="L142" i="57"/>
  <c r="M142" i="57"/>
  <c r="L143" i="57"/>
  <c r="M143" i="57"/>
  <c r="L144" i="57"/>
  <c r="M144" i="57"/>
  <c r="Q140" i="57" s="1"/>
  <c r="L145" i="57"/>
  <c r="M145" i="57"/>
  <c r="P145" i="57"/>
  <c r="Q145" i="57"/>
  <c r="D146" i="57"/>
  <c r="E146" i="57"/>
  <c r="F146" i="57"/>
  <c r="G146" i="57"/>
  <c r="G148" i="57" s="1"/>
  <c r="H146" i="57"/>
  <c r="H148" i="57" s="1"/>
  <c r="I146" i="57"/>
  <c r="J146" i="57"/>
  <c r="K146" i="57"/>
  <c r="N146" i="57"/>
  <c r="O146" i="57"/>
  <c r="D148" i="57"/>
  <c r="E148" i="57"/>
  <c r="F148" i="57"/>
  <c r="I148" i="57"/>
  <c r="K148" i="57"/>
  <c r="L115" i="57"/>
  <c r="M115" i="57"/>
  <c r="L116" i="57"/>
  <c r="M116" i="57"/>
  <c r="M130" i="57" s="1"/>
  <c r="L117" i="57"/>
  <c r="M117" i="57"/>
  <c r="M131" i="57" s="1"/>
  <c r="L118" i="57"/>
  <c r="L132" i="57" s="1"/>
  <c r="M118" i="57"/>
  <c r="M132" i="57" s="1"/>
  <c r="L119" i="57"/>
  <c r="L133" i="57" s="1"/>
  <c r="M119" i="57"/>
  <c r="M133" i="57" s="1"/>
  <c r="L120" i="57"/>
  <c r="L134" i="57" s="1"/>
  <c r="M120" i="57"/>
  <c r="M134" i="57" s="1"/>
  <c r="P120" i="57"/>
  <c r="D121" i="57"/>
  <c r="D123" i="57" s="1"/>
  <c r="D126" i="57" s="1"/>
  <c r="E121" i="57"/>
  <c r="F121" i="57"/>
  <c r="G121" i="57"/>
  <c r="H121" i="57"/>
  <c r="I121" i="57"/>
  <c r="I123" i="57" s="1"/>
  <c r="I126" i="57" s="1"/>
  <c r="J121" i="57"/>
  <c r="J123" i="57" s="1"/>
  <c r="K121" i="57"/>
  <c r="L121" i="57"/>
  <c r="N121" i="57"/>
  <c r="O121" i="57"/>
  <c r="E123" i="57"/>
  <c r="F123" i="57"/>
  <c r="F126" i="57" s="1"/>
  <c r="G123" i="57"/>
  <c r="H123" i="57"/>
  <c r="K123" i="57"/>
  <c r="K126" i="57" s="1"/>
  <c r="E124" i="57"/>
  <c r="F124" i="57"/>
  <c r="G124" i="57"/>
  <c r="H124" i="57"/>
  <c r="K124" i="57"/>
  <c r="D125" i="57"/>
  <c r="E125" i="57"/>
  <c r="F125" i="57"/>
  <c r="G125" i="57"/>
  <c r="H125" i="57"/>
  <c r="I125" i="57"/>
  <c r="J125" i="57"/>
  <c r="K125" i="57"/>
  <c r="L125" i="57"/>
  <c r="M125" i="57"/>
  <c r="E126" i="57"/>
  <c r="L126" i="57"/>
  <c r="M126" i="57"/>
  <c r="L92" i="57"/>
  <c r="M92" i="57"/>
  <c r="L93" i="57"/>
  <c r="M93" i="57"/>
  <c r="L94" i="57"/>
  <c r="M94" i="57"/>
  <c r="L95" i="57"/>
  <c r="M95" i="57"/>
  <c r="L96" i="57"/>
  <c r="M96" i="57"/>
  <c r="L97" i="57"/>
  <c r="M97" i="57"/>
  <c r="Q97" i="57" s="1"/>
  <c r="P97" i="57"/>
  <c r="D98" i="57"/>
  <c r="E98" i="57"/>
  <c r="F98" i="57"/>
  <c r="G98" i="57"/>
  <c r="H98" i="57"/>
  <c r="I98" i="57"/>
  <c r="J98" i="57"/>
  <c r="K98" i="57"/>
  <c r="N98" i="57"/>
  <c r="O98" i="57"/>
  <c r="D100" i="57"/>
  <c r="F100" i="57"/>
  <c r="G100" i="57"/>
  <c r="H100" i="57"/>
  <c r="I100" i="57"/>
  <c r="J100" i="57"/>
  <c r="K100" i="57"/>
  <c r="L78" i="57"/>
  <c r="M78" i="57"/>
  <c r="L79" i="57"/>
  <c r="M79" i="57"/>
  <c r="L80" i="57"/>
  <c r="M80" i="57"/>
  <c r="L81" i="57"/>
  <c r="M81" i="57"/>
  <c r="L82" i="57"/>
  <c r="M82" i="57"/>
  <c r="Q78" i="57" s="1"/>
  <c r="L83" i="57"/>
  <c r="P83" i="57" s="1"/>
  <c r="M83" i="57"/>
  <c r="Q83" i="57" s="1"/>
  <c r="D84" i="57"/>
  <c r="E84" i="57"/>
  <c r="F84" i="57"/>
  <c r="G84" i="57"/>
  <c r="G86" i="57" s="1"/>
  <c r="H84" i="57"/>
  <c r="I84" i="57"/>
  <c r="J84" i="57"/>
  <c r="K84" i="57"/>
  <c r="N84" i="57"/>
  <c r="O84" i="57"/>
  <c r="D86" i="57"/>
  <c r="E86" i="57"/>
  <c r="F86" i="57"/>
  <c r="H86" i="57"/>
  <c r="I86" i="57"/>
  <c r="J86" i="57"/>
  <c r="K86" i="57"/>
  <c r="M35" i="57"/>
  <c r="M102" i="57" s="1"/>
  <c r="L36" i="57"/>
  <c r="L103" i="57" s="1"/>
  <c r="M36" i="57"/>
  <c r="M103" i="57" s="1"/>
  <c r="L37" i="57"/>
  <c r="L104" i="57" s="1"/>
  <c r="M37" i="57"/>
  <c r="M104" i="57" s="1"/>
  <c r="L38" i="57"/>
  <c r="L105" i="57" s="1"/>
  <c r="M38" i="57"/>
  <c r="M105" i="57" s="1"/>
  <c r="L39" i="57"/>
  <c r="L106" i="57" s="1"/>
  <c r="M39" i="57"/>
  <c r="M106" i="57" s="1"/>
  <c r="L40" i="57"/>
  <c r="L107" i="57" s="1"/>
  <c r="M40" i="57"/>
  <c r="Q40" i="57" s="1"/>
  <c r="P40" i="57"/>
  <c r="D41" i="57"/>
  <c r="E41" i="57"/>
  <c r="F41" i="57"/>
  <c r="G41" i="57"/>
  <c r="H41" i="57"/>
  <c r="I41" i="57"/>
  <c r="J41" i="57"/>
  <c r="N41" i="57"/>
  <c r="O41" i="57"/>
  <c r="D43" i="57"/>
  <c r="E43" i="57"/>
  <c r="F43" i="57"/>
  <c r="G43" i="57"/>
  <c r="H43" i="57"/>
  <c r="J43" i="57"/>
  <c r="L20" i="57"/>
  <c r="M20" i="57"/>
  <c r="L21" i="57"/>
  <c r="M21" i="57"/>
  <c r="L22" i="57"/>
  <c r="M22" i="57"/>
  <c r="L23" i="57"/>
  <c r="M23" i="57"/>
  <c r="L24" i="57"/>
  <c r="M24" i="57"/>
  <c r="L25" i="57"/>
  <c r="M25" i="57"/>
  <c r="Q25" i="57" s="1"/>
  <c r="P25" i="57"/>
  <c r="L26" i="57"/>
  <c r="P26" i="57" s="1"/>
  <c r="Q26" i="57"/>
  <c r="D27" i="57"/>
  <c r="E27" i="57"/>
  <c r="F27" i="57"/>
  <c r="G27" i="57"/>
  <c r="H27" i="57"/>
  <c r="I27" i="57"/>
  <c r="J27" i="57"/>
  <c r="K27" i="57"/>
  <c r="M27" i="57"/>
  <c r="N27" i="57"/>
  <c r="O27" i="57"/>
  <c r="D29" i="57"/>
  <c r="E29" i="57"/>
  <c r="F29" i="57"/>
  <c r="G29" i="57"/>
  <c r="H29" i="57"/>
  <c r="J29" i="57"/>
  <c r="K29" i="57"/>
  <c r="M6" i="57"/>
  <c r="L7" i="57"/>
  <c r="M7" i="57"/>
  <c r="L8" i="57"/>
  <c r="M8" i="57"/>
  <c r="L9" i="57"/>
  <c r="M9" i="57"/>
  <c r="L10" i="57"/>
  <c r="M10" i="57"/>
  <c r="L11" i="57"/>
  <c r="M11" i="57"/>
  <c r="O11" i="57"/>
  <c r="P11" i="57"/>
  <c r="Q11" i="57"/>
  <c r="D12" i="57"/>
  <c r="E12" i="57"/>
  <c r="F12" i="57"/>
  <c r="G12" i="57"/>
  <c r="H12" i="57"/>
  <c r="I12" i="57"/>
  <c r="I14" i="57" s="1"/>
  <c r="J12" i="57"/>
  <c r="K12" i="57"/>
  <c r="K14" i="57" s="1"/>
  <c r="N12" i="57"/>
  <c r="O12" i="57"/>
  <c r="D14" i="57"/>
  <c r="E14" i="57"/>
  <c r="F14" i="57"/>
  <c r="G14" i="57"/>
  <c r="H14" i="57"/>
  <c r="L91" i="56"/>
  <c r="L90" i="56"/>
  <c r="L89" i="56"/>
  <c r="L88" i="56"/>
  <c r="L87" i="56"/>
  <c r="L86" i="56"/>
  <c r="K92" i="56"/>
  <c r="K94" i="56" s="1"/>
  <c r="K117" i="56"/>
  <c r="J117" i="56"/>
  <c r="J119" i="56" s="1"/>
  <c r="I117" i="56"/>
  <c r="I119" i="56" s="1"/>
  <c r="H117" i="56"/>
  <c r="H119" i="56" s="1"/>
  <c r="G117" i="56"/>
  <c r="F117" i="56"/>
  <c r="F119" i="56" s="1"/>
  <c r="E117" i="56"/>
  <c r="E119" i="56" s="1"/>
  <c r="D117" i="56"/>
  <c r="L116" i="56"/>
  <c r="L115" i="56"/>
  <c r="L114" i="56"/>
  <c r="L113" i="56"/>
  <c r="L112" i="56"/>
  <c r="L111" i="56"/>
  <c r="M97" i="56"/>
  <c r="L97" i="56"/>
  <c r="M96" i="56"/>
  <c r="L96" i="56"/>
  <c r="K96" i="56"/>
  <c r="J96" i="56"/>
  <c r="I96" i="56"/>
  <c r="H96" i="56"/>
  <c r="G96" i="56"/>
  <c r="F96" i="56"/>
  <c r="E96" i="56"/>
  <c r="D96" i="56"/>
  <c r="O117" i="56"/>
  <c r="N117" i="56"/>
  <c r="G119" i="56"/>
  <c r="M116" i="56"/>
  <c r="Q116" i="56" s="1"/>
  <c r="P116" i="56"/>
  <c r="M115" i="56"/>
  <c r="M114" i="56"/>
  <c r="M113" i="56"/>
  <c r="M112" i="56"/>
  <c r="M111" i="56"/>
  <c r="O92" i="56"/>
  <c r="N92" i="56"/>
  <c r="J92" i="56"/>
  <c r="J94" i="56" s="1"/>
  <c r="I92" i="56"/>
  <c r="I94" i="56" s="1"/>
  <c r="H92" i="56"/>
  <c r="H94" i="56" s="1"/>
  <c r="G92" i="56"/>
  <c r="G94" i="56" s="1"/>
  <c r="F92" i="56"/>
  <c r="F94" i="56" s="1"/>
  <c r="E92" i="56"/>
  <c r="E94" i="56" s="1"/>
  <c r="D92" i="56"/>
  <c r="L92" i="56" s="1"/>
  <c r="M91" i="56"/>
  <c r="P91" i="56"/>
  <c r="M90" i="56"/>
  <c r="M104" i="56" s="1"/>
  <c r="M89" i="56"/>
  <c r="M103" i="56" s="1"/>
  <c r="M88" i="56"/>
  <c r="M102" i="56" s="1"/>
  <c r="M87" i="56"/>
  <c r="M101" i="56" s="1"/>
  <c r="M86" i="56"/>
  <c r="M100" i="56" s="1"/>
  <c r="O69" i="56"/>
  <c r="N69" i="56"/>
  <c r="K69" i="56"/>
  <c r="K71" i="56" s="1"/>
  <c r="J69" i="56"/>
  <c r="J71" i="56" s="1"/>
  <c r="I69" i="56"/>
  <c r="I71" i="56" s="1"/>
  <c r="H69" i="56"/>
  <c r="H71" i="56" s="1"/>
  <c r="G69" i="56"/>
  <c r="G71" i="56" s="1"/>
  <c r="F69" i="56"/>
  <c r="F71" i="56" s="1"/>
  <c r="E69" i="56"/>
  <c r="E71" i="56" s="1"/>
  <c r="D69" i="56"/>
  <c r="M68" i="56"/>
  <c r="Q68" i="56" s="1"/>
  <c r="L68" i="56"/>
  <c r="P68" i="56" s="1"/>
  <c r="M67" i="56"/>
  <c r="L67" i="56"/>
  <c r="M66" i="56"/>
  <c r="L66" i="56"/>
  <c r="M65" i="56"/>
  <c r="L65" i="56"/>
  <c r="M64" i="56"/>
  <c r="L64" i="56"/>
  <c r="M63" i="56"/>
  <c r="L63" i="56"/>
  <c r="O55" i="56"/>
  <c r="N55" i="56"/>
  <c r="K55" i="56"/>
  <c r="K57" i="56" s="1"/>
  <c r="J55" i="56"/>
  <c r="J57" i="56" s="1"/>
  <c r="I55" i="56"/>
  <c r="I57" i="56" s="1"/>
  <c r="H55" i="56"/>
  <c r="H57" i="56" s="1"/>
  <c r="G55" i="56"/>
  <c r="G57" i="56" s="1"/>
  <c r="F55" i="56"/>
  <c r="F57" i="56" s="1"/>
  <c r="E55" i="56"/>
  <c r="E57" i="56" s="1"/>
  <c r="D55" i="56"/>
  <c r="M54" i="56"/>
  <c r="Q54" i="56" s="1"/>
  <c r="L54" i="56"/>
  <c r="M53" i="56"/>
  <c r="L53" i="56"/>
  <c r="M52" i="56"/>
  <c r="L52" i="56"/>
  <c r="M51" i="56"/>
  <c r="L51" i="56"/>
  <c r="M50" i="56"/>
  <c r="L50" i="56"/>
  <c r="M49" i="56"/>
  <c r="L49" i="56"/>
  <c r="O41" i="56"/>
  <c r="N41" i="56"/>
  <c r="K41" i="56"/>
  <c r="K43" i="56" s="1"/>
  <c r="J41" i="56"/>
  <c r="J43" i="56" s="1"/>
  <c r="I41" i="56"/>
  <c r="I43" i="56" s="1"/>
  <c r="H41" i="56"/>
  <c r="H43" i="56" s="1"/>
  <c r="G41" i="56"/>
  <c r="G43" i="56" s="1"/>
  <c r="F41" i="56"/>
  <c r="F43" i="56" s="1"/>
  <c r="E41" i="56"/>
  <c r="E43" i="56" s="1"/>
  <c r="D41" i="56"/>
  <c r="D43" i="56" s="1"/>
  <c r="M40" i="56"/>
  <c r="Q40" i="56" s="1"/>
  <c r="L40" i="56"/>
  <c r="P40" i="56" s="1"/>
  <c r="M39" i="56"/>
  <c r="L39" i="56"/>
  <c r="M38" i="56"/>
  <c r="L38" i="56"/>
  <c r="M37" i="56"/>
  <c r="L37" i="56"/>
  <c r="M36" i="56"/>
  <c r="L36" i="56"/>
  <c r="M35" i="56"/>
  <c r="L35" i="56"/>
  <c r="O27" i="56"/>
  <c r="N27" i="56"/>
  <c r="K27" i="56"/>
  <c r="K29" i="56" s="1"/>
  <c r="J27" i="56"/>
  <c r="J29" i="56" s="1"/>
  <c r="I27" i="56"/>
  <c r="I29" i="56" s="1"/>
  <c r="H27" i="56"/>
  <c r="H29" i="56" s="1"/>
  <c r="G27" i="56"/>
  <c r="G29" i="56" s="1"/>
  <c r="F27" i="56"/>
  <c r="F29" i="56" s="1"/>
  <c r="E27" i="56"/>
  <c r="E29" i="56" s="1"/>
  <c r="D27" i="56"/>
  <c r="Q26" i="56"/>
  <c r="L26" i="56"/>
  <c r="P26" i="56" s="1"/>
  <c r="M25" i="56"/>
  <c r="Q25" i="56" s="1"/>
  <c r="L25" i="56"/>
  <c r="P25" i="56" s="1"/>
  <c r="M24" i="56"/>
  <c r="L24" i="56"/>
  <c r="M23" i="56"/>
  <c r="L23" i="56"/>
  <c r="M22" i="56"/>
  <c r="L22" i="56"/>
  <c r="M21" i="56"/>
  <c r="L21" i="56"/>
  <c r="M20" i="56"/>
  <c r="L20" i="56"/>
  <c r="N12" i="56"/>
  <c r="K12" i="56"/>
  <c r="K14" i="56" s="1"/>
  <c r="J12" i="56"/>
  <c r="J14" i="56" s="1"/>
  <c r="I12" i="56"/>
  <c r="I14" i="56" s="1"/>
  <c r="H12" i="56"/>
  <c r="H14" i="56" s="1"/>
  <c r="G12" i="56"/>
  <c r="G14" i="56" s="1"/>
  <c r="F12" i="56"/>
  <c r="F14" i="56" s="1"/>
  <c r="E12" i="56"/>
  <c r="E14" i="56" s="1"/>
  <c r="D12" i="56"/>
  <c r="D14" i="56" s="1"/>
  <c r="O11" i="56"/>
  <c r="O12" i="56" s="1"/>
  <c r="M11" i="56"/>
  <c r="Q11" i="56" s="1"/>
  <c r="L11" i="56"/>
  <c r="P11" i="56" s="1"/>
  <c r="M10" i="56"/>
  <c r="L10" i="56"/>
  <c r="M9" i="56"/>
  <c r="L9" i="56"/>
  <c r="M8" i="56"/>
  <c r="L8" i="56"/>
  <c r="M7" i="56"/>
  <c r="L7" i="56"/>
  <c r="M6" i="56"/>
  <c r="L6" i="56"/>
  <c r="Q27" i="32"/>
  <c r="M26" i="32"/>
  <c r="Q26" i="32" s="1"/>
  <c r="L26" i="32"/>
  <c r="P26" i="32" s="1"/>
  <c r="O28" i="32"/>
  <c r="N28" i="32"/>
  <c r="K28" i="32"/>
  <c r="K30" i="32" s="1"/>
  <c r="J28" i="32"/>
  <c r="J30" i="32" s="1"/>
  <c r="I28" i="32"/>
  <c r="I30" i="32" s="1"/>
  <c r="H28" i="32"/>
  <c r="H30" i="32" s="1"/>
  <c r="G28" i="32"/>
  <c r="G30" i="32" s="1"/>
  <c r="F28" i="32"/>
  <c r="F30" i="32" s="1"/>
  <c r="E28" i="32"/>
  <c r="E30" i="32" s="1"/>
  <c r="D28" i="32"/>
  <c r="D30" i="32" s="1"/>
  <c r="L27" i="32"/>
  <c r="P27" i="32" s="1"/>
  <c r="M25" i="32"/>
  <c r="L25" i="32"/>
  <c r="M24" i="32"/>
  <c r="L24" i="32"/>
  <c r="M23" i="32"/>
  <c r="L23" i="32"/>
  <c r="M22" i="32"/>
  <c r="L22" i="32"/>
  <c r="M21" i="32"/>
  <c r="L21" i="32"/>
  <c r="O11" i="50"/>
  <c r="M11" i="50"/>
  <c r="L11" i="50"/>
  <c r="P11" i="50" s="1"/>
  <c r="N13" i="50"/>
  <c r="K13" i="50"/>
  <c r="K15" i="50" s="1"/>
  <c r="J13" i="50"/>
  <c r="J15" i="50" s="1"/>
  <c r="I13" i="50"/>
  <c r="I15" i="50" s="1"/>
  <c r="H13" i="50"/>
  <c r="H15" i="50" s="1"/>
  <c r="G13" i="50"/>
  <c r="G15" i="50" s="1"/>
  <c r="F13" i="50"/>
  <c r="F15" i="50" s="1"/>
  <c r="E13" i="50"/>
  <c r="E15" i="50" s="1"/>
  <c r="D13" i="50"/>
  <c r="D15" i="50" s="1"/>
  <c r="O12" i="50"/>
  <c r="P12" i="50"/>
  <c r="M10" i="50"/>
  <c r="L10" i="50"/>
  <c r="M9" i="50"/>
  <c r="L9" i="50"/>
  <c r="M8" i="50"/>
  <c r="L8" i="50"/>
  <c r="M7" i="50"/>
  <c r="L7" i="50"/>
  <c r="M6" i="50"/>
  <c r="L6" i="50"/>
  <c r="D19" i="51"/>
  <c r="D21" i="51"/>
  <c r="D18" i="51"/>
  <c r="D20" i="51" s="1"/>
  <c r="G12" i="48"/>
  <c r="G14" i="48" s="1"/>
  <c r="F12" i="48"/>
  <c r="F14" i="48" s="1"/>
  <c r="E12" i="48"/>
  <c r="E14" i="48" s="1"/>
  <c r="K6" i="48"/>
  <c r="L12" i="48"/>
  <c r="I12" i="48"/>
  <c r="I14" i="48" s="1"/>
  <c r="H12" i="48"/>
  <c r="H14" i="48" s="1"/>
  <c r="M11" i="48"/>
  <c r="M12" i="48" s="1"/>
  <c r="K11" i="48"/>
  <c r="O11" i="48" s="1"/>
  <c r="J11" i="48"/>
  <c r="N11" i="48" s="1"/>
  <c r="K10" i="48"/>
  <c r="J10" i="48"/>
  <c r="K9" i="48"/>
  <c r="J9" i="48"/>
  <c r="K8" i="48"/>
  <c r="J8" i="48"/>
  <c r="K7" i="48"/>
  <c r="J7" i="48"/>
  <c r="U27" i="3"/>
  <c r="T27" i="3"/>
  <c r="S27" i="3"/>
  <c r="R27" i="3"/>
  <c r="Q27" i="3"/>
  <c r="P27" i="3"/>
  <c r="O27" i="3"/>
  <c r="Q91" i="56" l="1"/>
  <c r="M105" i="56"/>
  <c r="M106" i="56" s="1"/>
  <c r="L100" i="56"/>
  <c r="L101" i="56"/>
  <c r="L102" i="56"/>
  <c r="L103" i="56"/>
  <c r="L104" i="56"/>
  <c r="L105" i="56"/>
  <c r="L12" i="57"/>
  <c r="M12" i="57"/>
  <c r="Q6" i="57"/>
  <c r="Q12" i="57" s="1"/>
  <c r="L27" i="57"/>
  <c r="Q20" i="57"/>
  <c r="P20" i="57"/>
  <c r="L41" i="57"/>
  <c r="L84" i="57"/>
  <c r="L87" i="57" s="1"/>
  <c r="M84" i="57"/>
  <c r="P78" i="57"/>
  <c r="L98" i="57"/>
  <c r="Q92" i="57"/>
  <c r="Q98" i="57" s="1"/>
  <c r="P92" i="57"/>
  <c r="P98" i="57" s="1"/>
  <c r="Q115" i="57"/>
  <c r="P115" i="57"/>
  <c r="P121" i="57" s="1"/>
  <c r="L146" i="57"/>
  <c r="L124" i="57" s="1"/>
  <c r="G126" i="57"/>
  <c r="Q146" i="57"/>
  <c r="M146" i="57"/>
  <c r="L131" i="57"/>
  <c r="L130" i="57"/>
  <c r="P140" i="57"/>
  <c r="P146" i="57" s="1"/>
  <c r="L56" i="57"/>
  <c r="Q49" i="57"/>
  <c r="Q56" i="57" s="1"/>
  <c r="P49" i="57"/>
  <c r="P56" i="57" s="1"/>
  <c r="L70" i="57"/>
  <c r="P64" i="57"/>
  <c r="P70" i="57" s="1"/>
  <c r="M70" i="57"/>
  <c r="Q64" i="57"/>
  <c r="Q70" i="57" s="1"/>
  <c r="L102" i="57"/>
  <c r="F51" i="61"/>
  <c r="G51" i="61" s="1"/>
  <c r="F55" i="61"/>
  <c r="G55" i="61" s="1"/>
  <c r="F52" i="61"/>
  <c r="G52" i="61" s="1"/>
  <c r="F54" i="61"/>
  <c r="G54" i="61" s="1"/>
  <c r="F54" i="60"/>
  <c r="G54" i="60" s="1"/>
  <c r="F52" i="60"/>
  <c r="G52" i="60" s="1"/>
  <c r="E74" i="58"/>
  <c r="F74" i="58" s="1"/>
  <c r="G74" i="58" s="1"/>
  <c r="E49" i="59"/>
  <c r="F49" i="59" s="1"/>
  <c r="G20" i="63"/>
  <c r="G23" i="63" s="1"/>
  <c r="F31" i="63"/>
  <c r="G50" i="61"/>
  <c r="G53" i="61"/>
  <c r="F32" i="61"/>
  <c r="F42" i="61"/>
  <c r="G42" i="61" s="1"/>
  <c r="F40" i="61"/>
  <c r="G40" i="61" s="1"/>
  <c r="F49" i="61"/>
  <c r="G49" i="61" s="1"/>
  <c r="F32" i="60"/>
  <c r="F42" i="60"/>
  <c r="G42" i="60" s="1"/>
  <c r="F49" i="60"/>
  <c r="G49" i="60" s="1"/>
  <c r="G53" i="60"/>
  <c r="F41" i="60"/>
  <c r="G41" i="60" s="1"/>
  <c r="F40" i="60"/>
  <c r="G40" i="60" s="1"/>
  <c r="G50" i="60"/>
  <c r="G29" i="59"/>
  <c r="E41" i="59"/>
  <c r="F41" i="59" s="1"/>
  <c r="G41" i="59" s="1"/>
  <c r="G20" i="59"/>
  <c r="E38" i="59"/>
  <c r="F38" i="59" s="1"/>
  <c r="G38" i="59" s="1"/>
  <c r="F40" i="59"/>
  <c r="G40" i="59" s="1"/>
  <c r="G24" i="59"/>
  <c r="E51" i="59"/>
  <c r="G12" i="59"/>
  <c r="E48" i="59"/>
  <c r="E39" i="59"/>
  <c r="E53" i="59"/>
  <c r="E50" i="59"/>
  <c r="E54" i="59"/>
  <c r="G26" i="59"/>
  <c r="G17" i="59"/>
  <c r="E72" i="58"/>
  <c r="F72" i="58" s="1"/>
  <c r="G72" i="58" s="1"/>
  <c r="E75" i="58"/>
  <c r="E85" i="58"/>
  <c r="G24" i="58"/>
  <c r="G29" i="58"/>
  <c r="E87" i="58"/>
  <c r="G30" i="58"/>
  <c r="E88" i="58"/>
  <c r="G20" i="58"/>
  <c r="E84" i="58"/>
  <c r="G12" i="58"/>
  <c r="E82" i="58"/>
  <c r="F82" i="58" s="1"/>
  <c r="E73" i="58"/>
  <c r="G17" i="58"/>
  <c r="G27" i="58"/>
  <c r="P6" i="57"/>
  <c r="P12" i="57" s="1"/>
  <c r="Q27" i="57"/>
  <c r="P27" i="57"/>
  <c r="Q84" i="57"/>
  <c r="P84" i="57"/>
  <c r="L101" i="57"/>
  <c r="H126" i="57"/>
  <c r="M98" i="57"/>
  <c r="J14" i="57"/>
  <c r="I29" i="57"/>
  <c r="Q35" i="57"/>
  <c r="Q41" i="57" s="1"/>
  <c r="E100" i="57"/>
  <c r="M107" i="57"/>
  <c r="D124" i="57"/>
  <c r="J148" i="57"/>
  <c r="J126" i="57" s="1"/>
  <c r="J58" i="57"/>
  <c r="I43" i="57"/>
  <c r="P35" i="57"/>
  <c r="P41" i="57" s="1"/>
  <c r="M129" i="57"/>
  <c r="M135" i="57" s="1"/>
  <c r="J124" i="57"/>
  <c r="L129" i="57"/>
  <c r="L135" i="57" s="1"/>
  <c r="M41" i="57"/>
  <c r="M59" i="57" s="1"/>
  <c r="I124" i="57"/>
  <c r="L73" i="57"/>
  <c r="M56" i="57"/>
  <c r="M121" i="57"/>
  <c r="M124" i="57" s="1"/>
  <c r="Q120" i="57"/>
  <c r="Q121" i="57" s="1"/>
  <c r="K95" i="56"/>
  <c r="E97" i="56"/>
  <c r="K119" i="56"/>
  <c r="L117" i="56"/>
  <c r="L95" i="56" s="1"/>
  <c r="I97" i="56"/>
  <c r="J97" i="56"/>
  <c r="F97" i="56"/>
  <c r="G97" i="56"/>
  <c r="M75" i="56"/>
  <c r="K97" i="56"/>
  <c r="H97" i="56"/>
  <c r="M69" i="56"/>
  <c r="D95" i="56"/>
  <c r="L77" i="56"/>
  <c r="L78" i="56"/>
  <c r="I95" i="56"/>
  <c r="J95" i="56"/>
  <c r="M77" i="56"/>
  <c r="H95" i="56"/>
  <c r="D94" i="56"/>
  <c r="G95" i="56"/>
  <c r="M74" i="56"/>
  <c r="P86" i="56"/>
  <c r="P92" i="56" s="1"/>
  <c r="P111" i="56"/>
  <c r="P117" i="56" s="1"/>
  <c r="F95" i="56"/>
  <c r="M92" i="56"/>
  <c r="M117" i="56"/>
  <c r="E95" i="56"/>
  <c r="M76" i="56"/>
  <c r="Q86" i="56"/>
  <c r="Q92" i="56" s="1"/>
  <c r="Q111" i="56"/>
  <c r="Q117" i="56" s="1"/>
  <c r="P54" i="56"/>
  <c r="D119" i="56"/>
  <c r="M78" i="56"/>
  <c r="L76" i="56"/>
  <c r="L55" i="56"/>
  <c r="Q49" i="56"/>
  <c r="Q55" i="56" s="1"/>
  <c r="L73" i="56"/>
  <c r="L75" i="56"/>
  <c r="P6" i="56"/>
  <c r="P12" i="56" s="1"/>
  <c r="Q63" i="56"/>
  <c r="Q69" i="56" s="1"/>
  <c r="M73" i="56"/>
  <c r="L74" i="56"/>
  <c r="P49" i="56"/>
  <c r="L69" i="56"/>
  <c r="L12" i="56"/>
  <c r="L41" i="56"/>
  <c r="P63" i="56"/>
  <c r="P69" i="56" s="1"/>
  <c r="Q6" i="56"/>
  <c r="Q12" i="56" s="1"/>
  <c r="Q20" i="56"/>
  <c r="Q27" i="56" s="1"/>
  <c r="L27" i="56"/>
  <c r="P20" i="56"/>
  <c r="P27" i="56" s="1"/>
  <c r="M27" i="56"/>
  <c r="M55" i="56"/>
  <c r="D29" i="56"/>
  <c r="M12" i="56"/>
  <c r="P35" i="56"/>
  <c r="P41" i="56" s="1"/>
  <c r="D71" i="56"/>
  <c r="M41" i="56"/>
  <c r="Q35" i="56"/>
  <c r="Q41" i="56" s="1"/>
  <c r="D57" i="56"/>
  <c r="E5" i="52"/>
  <c r="Q21" i="32"/>
  <c r="Q28" i="32" s="1"/>
  <c r="E6" i="52" s="1"/>
  <c r="P21" i="32"/>
  <c r="P28" i="32" s="1"/>
  <c r="M28" i="32"/>
  <c r="L28" i="32"/>
  <c r="Q11" i="50"/>
  <c r="D22" i="51"/>
  <c r="D23" i="51" s="1"/>
  <c r="L13" i="50"/>
  <c r="P6" i="50"/>
  <c r="P13" i="50" s="1"/>
  <c r="O13" i="50"/>
  <c r="Q6" i="50"/>
  <c r="F9" i="51"/>
  <c r="E9" i="51"/>
  <c r="D12" i="48"/>
  <c r="J12" i="48" s="1"/>
  <c r="J6" i="48"/>
  <c r="N6" i="48" s="1"/>
  <c r="N12" i="48" s="1"/>
  <c r="O6" i="48"/>
  <c r="O12" i="48" s="1"/>
  <c r="K12" i="48"/>
  <c r="E4" i="52" s="1"/>
  <c r="M40" i="32"/>
  <c r="M39" i="32"/>
  <c r="M38" i="32"/>
  <c r="M37" i="32"/>
  <c r="M36" i="32"/>
  <c r="M7" i="32"/>
  <c r="M65" i="32"/>
  <c r="M51" i="32"/>
  <c r="L65" i="32"/>
  <c r="L51" i="32"/>
  <c r="L37" i="32"/>
  <c r="M53" i="32"/>
  <c r="M52" i="32"/>
  <c r="M50" i="32"/>
  <c r="M64" i="32"/>
  <c r="M6" i="32"/>
  <c r="I19" i="44"/>
  <c r="I25" i="45"/>
  <c r="K25" i="45"/>
  <c r="F25" i="45" s="1"/>
  <c r="G25" i="45" s="1"/>
  <c r="I25" i="44"/>
  <c r="K25" i="44"/>
  <c r="F25" i="44" s="1"/>
  <c r="G25" i="44" s="1"/>
  <c r="K25" i="41"/>
  <c r="F25" i="41" s="1"/>
  <c r="G25" i="41" s="1"/>
  <c r="I25" i="41"/>
  <c r="I19" i="41"/>
  <c r="V27" i="3"/>
  <c r="W27" i="3"/>
  <c r="X27" i="3"/>
  <c r="I19" i="45"/>
  <c r="K33" i="47"/>
  <c r="F33" i="47" s="1"/>
  <c r="K32" i="47"/>
  <c r="F32" i="47" s="1"/>
  <c r="K30" i="47"/>
  <c r="F30" i="47" s="1"/>
  <c r="K29" i="47"/>
  <c r="F29" i="47" s="1"/>
  <c r="K28" i="47"/>
  <c r="F28" i="47" s="1"/>
  <c r="K27" i="47"/>
  <c r="F27" i="47" s="1"/>
  <c r="G27" i="47" s="1"/>
  <c r="K26" i="47"/>
  <c r="F26" i="47"/>
  <c r="K25" i="47"/>
  <c r="F25" i="47" s="1"/>
  <c r="G25" i="47" s="1"/>
  <c r="K24" i="47"/>
  <c r="F24" i="47" s="1"/>
  <c r="K23" i="47"/>
  <c r="K22" i="47"/>
  <c r="F22" i="47"/>
  <c r="K21" i="47"/>
  <c r="F21" i="47"/>
  <c r="K20" i="47"/>
  <c r="F20" i="47" s="1"/>
  <c r="K19" i="47"/>
  <c r="F19" i="47"/>
  <c r="K18" i="47"/>
  <c r="F18" i="47" s="1"/>
  <c r="K17" i="47"/>
  <c r="F17" i="47" s="1"/>
  <c r="K16" i="47"/>
  <c r="F16" i="47" s="1"/>
  <c r="K15" i="47"/>
  <c r="F15" i="47" s="1"/>
  <c r="E41" i="47" s="1"/>
  <c r="K14" i="47"/>
  <c r="F14" i="47" s="1"/>
  <c r="E40" i="47" s="1"/>
  <c r="K13" i="47"/>
  <c r="F13" i="47"/>
  <c r="K12" i="47"/>
  <c r="F12" i="47" s="1"/>
  <c r="K24" i="45"/>
  <c r="F24" i="45" s="1"/>
  <c r="I24" i="45"/>
  <c r="K34" i="45"/>
  <c r="F34" i="45" s="1"/>
  <c r="I34" i="45"/>
  <c r="I33" i="45"/>
  <c r="J33" i="45" s="1"/>
  <c r="K33" i="45" s="1"/>
  <c r="F33" i="45" s="1"/>
  <c r="K31" i="45"/>
  <c r="F31" i="45"/>
  <c r="K30" i="45"/>
  <c r="F30" i="45" s="1"/>
  <c r="K29" i="45"/>
  <c r="F29" i="45" s="1"/>
  <c r="K28" i="45"/>
  <c r="F28" i="45"/>
  <c r="G28" i="45" s="1"/>
  <c r="K27" i="45"/>
  <c r="F27" i="45" s="1"/>
  <c r="E53" i="45" s="1"/>
  <c r="K26" i="45"/>
  <c r="F26" i="45"/>
  <c r="G26" i="45" s="1"/>
  <c r="K23" i="45"/>
  <c r="K22" i="45"/>
  <c r="F22" i="45" s="1"/>
  <c r="K21" i="45"/>
  <c r="F21" i="45"/>
  <c r="K20" i="45"/>
  <c r="F20" i="45" s="1"/>
  <c r="K19" i="45"/>
  <c r="F19" i="45" s="1"/>
  <c r="K18" i="45"/>
  <c r="F18" i="45"/>
  <c r="K17" i="45"/>
  <c r="F17" i="45" s="1"/>
  <c r="K16" i="45"/>
  <c r="F16" i="45" s="1"/>
  <c r="E39" i="45" s="1"/>
  <c r="K15" i="45"/>
  <c r="F15" i="45"/>
  <c r="K14" i="45"/>
  <c r="F14" i="45" s="1"/>
  <c r="K13" i="45"/>
  <c r="F13" i="45"/>
  <c r="K12" i="45"/>
  <c r="F12" i="45" s="1"/>
  <c r="I12" i="45"/>
  <c r="K29" i="44"/>
  <c r="I24" i="44"/>
  <c r="E7" i="52" l="1"/>
  <c r="M12" i="50"/>
  <c r="G31" i="63"/>
  <c r="G33" i="63" s="1"/>
  <c r="F44" i="63"/>
  <c r="G44" i="63" s="1"/>
  <c r="G46" i="63" s="1"/>
  <c r="L106" i="56"/>
  <c r="F50" i="59"/>
  <c r="G50" i="59" s="1"/>
  <c r="F51" i="59"/>
  <c r="G51" i="59" s="1"/>
  <c r="F54" i="59"/>
  <c r="G54" i="59" s="1"/>
  <c r="F53" i="59"/>
  <c r="G53" i="59" s="1"/>
  <c r="F87" i="58"/>
  <c r="G87" i="58" s="1"/>
  <c r="F88" i="58"/>
  <c r="G88" i="58" s="1"/>
  <c r="F85" i="58"/>
  <c r="G85" i="58" s="1"/>
  <c r="F84" i="58"/>
  <c r="G84" i="58" s="1"/>
  <c r="F31" i="59"/>
  <c r="G32" i="61"/>
  <c r="G35" i="61" s="1"/>
  <c r="F43" i="61"/>
  <c r="G43" i="61" s="1"/>
  <c r="G45" i="61" s="1"/>
  <c r="G32" i="60"/>
  <c r="G35" i="60" s="1"/>
  <c r="F43" i="60"/>
  <c r="G43" i="60" s="1"/>
  <c r="G45" i="60" s="1"/>
  <c r="F48" i="59"/>
  <c r="G48" i="59" s="1"/>
  <c r="F39" i="59"/>
  <c r="G39" i="59" s="1"/>
  <c r="G52" i="59"/>
  <c r="G49" i="59"/>
  <c r="F75" i="58"/>
  <c r="G75" i="58" s="1"/>
  <c r="F32" i="58"/>
  <c r="G83" i="58"/>
  <c r="G86" i="58"/>
  <c r="F73" i="58"/>
  <c r="G73" i="58" s="1"/>
  <c r="G82" i="58"/>
  <c r="D97" i="56"/>
  <c r="M95" i="56"/>
  <c r="P55" i="56"/>
  <c r="D14" i="48"/>
  <c r="M75" i="32"/>
  <c r="M74" i="32"/>
  <c r="E42" i="45"/>
  <c r="F42" i="45" s="1"/>
  <c r="G42" i="45" s="1"/>
  <c r="G28" i="47"/>
  <c r="E53" i="47"/>
  <c r="E52" i="47"/>
  <c r="E38" i="47"/>
  <c r="F38" i="47" s="1"/>
  <c r="G38" i="47" s="1"/>
  <c r="F41" i="47"/>
  <c r="G41" i="47" s="1"/>
  <c r="G24" i="47"/>
  <c r="E51" i="47"/>
  <c r="G51" i="47" s="1"/>
  <c r="G29" i="47"/>
  <c r="E54" i="47"/>
  <c r="G54" i="47" s="1"/>
  <c r="G20" i="47"/>
  <c r="E50" i="47"/>
  <c r="G50" i="47" s="1"/>
  <c r="E49" i="47"/>
  <c r="G17" i="47"/>
  <c r="G12" i="47"/>
  <c r="E39" i="47"/>
  <c r="E48" i="47"/>
  <c r="F40" i="47"/>
  <c r="G40" i="47" s="1"/>
  <c r="G26" i="47"/>
  <c r="E54" i="45"/>
  <c r="G54" i="45" s="1"/>
  <c r="G29" i="45"/>
  <c r="G24" i="45"/>
  <c r="E52" i="45"/>
  <c r="G52" i="45" s="1"/>
  <c r="E40" i="45"/>
  <c r="G30" i="45"/>
  <c r="E55" i="45"/>
  <c r="G55" i="45" s="1"/>
  <c r="F39" i="45"/>
  <c r="G39" i="45" s="1"/>
  <c r="G20" i="45"/>
  <c r="E51" i="45"/>
  <c r="G51" i="45" s="1"/>
  <c r="E50" i="45"/>
  <c r="G17" i="45"/>
  <c r="E41" i="45"/>
  <c r="G12" i="45"/>
  <c r="E49" i="45"/>
  <c r="G27" i="45"/>
  <c r="Q12" i="50" l="1"/>
  <c r="Q13" i="50" s="1"/>
  <c r="M13" i="50"/>
  <c r="E8" i="52" s="1"/>
  <c r="F53" i="47"/>
  <c r="G53" i="47" s="1"/>
  <c r="F56" i="61"/>
  <c r="G56" i="61" s="1"/>
  <c r="G58" i="61" s="1"/>
  <c r="F56" i="60"/>
  <c r="G56" i="60" s="1"/>
  <c r="G58" i="60" s="1"/>
  <c r="G31" i="59"/>
  <c r="G34" i="59" s="1"/>
  <c r="F42" i="59"/>
  <c r="G42" i="59" s="1"/>
  <c r="G44" i="59" s="1"/>
  <c r="G32" i="58"/>
  <c r="G35" i="58" s="1"/>
  <c r="F76" i="58"/>
  <c r="G76" i="58" s="1"/>
  <c r="G78" i="58" s="1"/>
  <c r="F39" i="47"/>
  <c r="G39" i="47" s="1"/>
  <c r="F31" i="47"/>
  <c r="F48" i="47"/>
  <c r="G48" i="47" s="1"/>
  <c r="F49" i="47"/>
  <c r="G49" i="47" s="1"/>
  <c r="G52" i="47"/>
  <c r="F40" i="45"/>
  <c r="G40" i="45" s="1"/>
  <c r="F49" i="45"/>
  <c r="G49" i="45" s="1"/>
  <c r="F32" i="45"/>
  <c r="F41" i="45"/>
  <c r="G41" i="45" s="1"/>
  <c r="F53" i="45"/>
  <c r="G53" i="45" s="1"/>
  <c r="F50" i="45"/>
  <c r="G50" i="45" s="1"/>
  <c r="F55" i="59" l="1"/>
  <c r="G55" i="59" s="1"/>
  <c r="G57" i="59" s="1"/>
  <c r="F89" i="58"/>
  <c r="G89" i="58" s="1"/>
  <c r="G91" i="58" s="1"/>
  <c r="G31" i="47"/>
  <c r="G34" i="47" s="1"/>
  <c r="F42" i="47"/>
  <c r="G42" i="47" s="1"/>
  <c r="G44" i="47" s="1"/>
  <c r="G32" i="45"/>
  <c r="G35" i="45" s="1"/>
  <c r="F43" i="45"/>
  <c r="G43" i="45" s="1"/>
  <c r="G45" i="45" s="1"/>
  <c r="F55" i="47" l="1"/>
  <c r="G55" i="47" s="1"/>
  <c r="G57" i="47" s="1"/>
  <c r="F56" i="45"/>
  <c r="G56" i="45" s="1"/>
  <c r="G58" i="45" s="1"/>
  <c r="K15" i="44" l="1"/>
  <c r="K34" i="44" l="1"/>
  <c r="I34" i="44"/>
  <c r="F34" i="44"/>
  <c r="I33" i="44"/>
  <c r="J33" i="44" s="1"/>
  <c r="K33" i="44" s="1"/>
  <c r="F33" i="44" s="1"/>
  <c r="K31" i="44"/>
  <c r="F31" i="44" s="1"/>
  <c r="K30" i="44"/>
  <c r="F30" i="44" s="1"/>
  <c r="F29" i="44"/>
  <c r="K28" i="44"/>
  <c r="F28" i="44" s="1"/>
  <c r="G28" i="44" s="1"/>
  <c r="K27" i="44"/>
  <c r="F27" i="44" s="1"/>
  <c r="K26" i="44"/>
  <c r="F26" i="44" s="1"/>
  <c r="G26" i="44" s="1"/>
  <c r="K24" i="44"/>
  <c r="F24" i="44" s="1"/>
  <c r="K23" i="44"/>
  <c r="K22" i="44"/>
  <c r="F22" i="44"/>
  <c r="K21" i="44"/>
  <c r="F21" i="44"/>
  <c r="K20" i="44"/>
  <c r="F20" i="44" s="1"/>
  <c r="K19" i="44"/>
  <c r="F19" i="44" s="1"/>
  <c r="K18" i="44"/>
  <c r="F18" i="44"/>
  <c r="K17" i="44"/>
  <c r="F17" i="44" s="1"/>
  <c r="K16" i="44"/>
  <c r="F16" i="44" s="1"/>
  <c r="F15" i="44"/>
  <c r="K14" i="44"/>
  <c r="F14" i="44" s="1"/>
  <c r="E41" i="44" s="1"/>
  <c r="K13" i="44"/>
  <c r="F13" i="44"/>
  <c r="K12" i="44"/>
  <c r="F12" i="44" s="1"/>
  <c r="I12" i="44"/>
  <c r="G29" i="44" l="1"/>
  <c r="E54" i="44"/>
  <c r="G54" i="44" s="1"/>
  <c r="E53" i="44"/>
  <c r="E42" i="44"/>
  <c r="F42" i="44" s="1"/>
  <c r="G42" i="44" s="1"/>
  <c r="E39" i="44"/>
  <c r="F39" i="44" s="1"/>
  <c r="G39" i="44" s="1"/>
  <c r="G24" i="44"/>
  <c r="E52" i="44"/>
  <c r="G52" i="44" s="1"/>
  <c r="G30" i="44"/>
  <c r="E55" i="44"/>
  <c r="G55" i="44" s="1"/>
  <c r="G20" i="44"/>
  <c r="E51" i="44"/>
  <c r="G51" i="44" s="1"/>
  <c r="E40" i="44"/>
  <c r="E49" i="44"/>
  <c r="G12" i="44"/>
  <c r="E50" i="44"/>
  <c r="G17" i="44"/>
  <c r="F41" i="44"/>
  <c r="G41" i="44" s="1"/>
  <c r="G27" i="44"/>
  <c r="F53" i="44" l="1"/>
  <c r="G53" i="44" s="1"/>
  <c r="F49" i="44"/>
  <c r="G49" i="44" s="1"/>
  <c r="F40" i="44"/>
  <c r="G40" i="44" s="1"/>
  <c r="F32" i="44"/>
  <c r="F50" i="44"/>
  <c r="G50" i="44" s="1"/>
  <c r="G32" i="44" l="1"/>
  <c r="G35" i="44" s="1"/>
  <c r="F43" i="44"/>
  <c r="G43" i="44" s="1"/>
  <c r="G45" i="44" s="1"/>
  <c r="F56" i="44" l="1"/>
  <c r="G56" i="44" s="1"/>
  <c r="G58" i="44" s="1"/>
  <c r="K33" i="43"/>
  <c r="F33" i="43" s="1"/>
  <c r="I33" i="43"/>
  <c r="I32" i="43"/>
  <c r="J32" i="43" s="1"/>
  <c r="K32" i="43" s="1"/>
  <c r="F32" i="43" s="1"/>
  <c r="K30" i="43"/>
  <c r="F30" i="43"/>
  <c r="K29" i="43"/>
  <c r="F29" i="43"/>
  <c r="K28" i="43"/>
  <c r="F28" i="43" s="1"/>
  <c r="E53" i="43" s="1"/>
  <c r="K27" i="43"/>
  <c r="F27" i="43" s="1"/>
  <c r="G27" i="43" s="1"/>
  <c r="K26" i="43"/>
  <c r="F26" i="43" s="1"/>
  <c r="E52" i="43" s="1"/>
  <c r="K25" i="43"/>
  <c r="F25" i="43" s="1"/>
  <c r="G25" i="43" s="1"/>
  <c r="K24" i="43"/>
  <c r="F24" i="43" s="1"/>
  <c r="I24" i="43"/>
  <c r="K23" i="43"/>
  <c r="K22" i="43"/>
  <c r="F22" i="43" s="1"/>
  <c r="K21" i="43"/>
  <c r="F21" i="43" s="1"/>
  <c r="K20" i="43"/>
  <c r="F20" i="43" s="1"/>
  <c r="E50" i="43" s="1"/>
  <c r="K19" i="43"/>
  <c r="I19" i="43"/>
  <c r="F19" i="43"/>
  <c r="K18" i="43"/>
  <c r="F18" i="43" s="1"/>
  <c r="K17" i="43"/>
  <c r="F17" i="43" s="1"/>
  <c r="K16" i="43"/>
  <c r="F16" i="43" s="1"/>
  <c r="K15" i="43"/>
  <c r="F15" i="43" s="1"/>
  <c r="K14" i="43"/>
  <c r="F14" i="43" s="1"/>
  <c r="E40" i="43" s="1"/>
  <c r="K13" i="43"/>
  <c r="F13" i="43" s="1"/>
  <c r="K12" i="43"/>
  <c r="F12" i="43" s="1"/>
  <c r="I12" i="43"/>
  <c r="O11" i="32"/>
  <c r="K22" i="42"/>
  <c r="F22" i="42" s="1"/>
  <c r="I22" i="42"/>
  <c r="I21" i="42"/>
  <c r="J21" i="42" s="1"/>
  <c r="K21" i="42" s="1"/>
  <c r="F21" i="42" s="1"/>
  <c r="K16" i="42"/>
  <c r="F16" i="42" s="1"/>
  <c r="G16" i="42" s="1"/>
  <c r="K19" i="42"/>
  <c r="F19" i="42" s="1"/>
  <c r="K18" i="42"/>
  <c r="F18" i="42" s="1"/>
  <c r="K17" i="42"/>
  <c r="F17" i="42" s="1"/>
  <c r="K15" i="42"/>
  <c r="F15" i="42" s="1"/>
  <c r="G15" i="42" s="1"/>
  <c r="K14" i="42"/>
  <c r="F14" i="42" s="1"/>
  <c r="K13" i="42"/>
  <c r="F13" i="42" s="1"/>
  <c r="K12" i="42"/>
  <c r="F12" i="42" s="1"/>
  <c r="K11" i="42"/>
  <c r="F11" i="42" s="1"/>
  <c r="K10" i="42"/>
  <c r="F10" i="42" s="1"/>
  <c r="K9" i="42"/>
  <c r="F9" i="42" s="1"/>
  <c r="G9" i="42" s="1"/>
  <c r="L11" i="32"/>
  <c r="P11" i="32" s="1"/>
  <c r="M11" i="32"/>
  <c r="Q11" i="32" s="1"/>
  <c r="L6" i="32"/>
  <c r="G24" i="43" l="1"/>
  <c r="E51" i="43"/>
  <c r="G29" i="43"/>
  <c r="E54" i="43"/>
  <c r="G53" i="43"/>
  <c r="G28" i="43"/>
  <c r="G20" i="43"/>
  <c r="E38" i="43"/>
  <c r="F38" i="43" s="1"/>
  <c r="G38" i="43" s="1"/>
  <c r="E49" i="43"/>
  <c r="G17" i="43"/>
  <c r="E41" i="43"/>
  <c r="G26" i="43"/>
  <c r="E48" i="43"/>
  <c r="G12" i="43"/>
  <c r="E39" i="43"/>
  <c r="F40" i="43"/>
  <c r="G40" i="43" s="1"/>
  <c r="G50" i="43"/>
  <c r="G54" i="43"/>
  <c r="G51" i="43"/>
  <c r="E30" i="42"/>
  <c r="F30" i="42" s="1"/>
  <c r="G30" i="42" s="1"/>
  <c r="G17" i="42"/>
  <c r="E42" i="42"/>
  <c r="G42" i="42" s="1"/>
  <c r="E38" i="42"/>
  <c r="E27" i="42"/>
  <c r="F27" i="42" s="1"/>
  <c r="G27" i="42" s="1"/>
  <c r="G18" i="42"/>
  <c r="E43" i="42"/>
  <c r="G43" i="42" s="1"/>
  <c r="E28" i="42"/>
  <c r="E40" i="42"/>
  <c r="G40" i="42" s="1"/>
  <c r="G13" i="42"/>
  <c r="E39" i="42"/>
  <c r="G39" i="42" s="1"/>
  <c r="E29" i="42"/>
  <c r="E37" i="42"/>
  <c r="E41" i="42"/>
  <c r="G11" i="42"/>
  <c r="K27" i="41"/>
  <c r="F27" i="41" s="1"/>
  <c r="K26" i="41"/>
  <c r="F26" i="41" s="1"/>
  <c r="G26" i="41" s="1"/>
  <c r="K16" i="41"/>
  <c r="F16" i="41" s="1"/>
  <c r="K19" i="41"/>
  <c r="F19" i="41" s="1"/>
  <c r="K18" i="41"/>
  <c r="F18" i="41" s="1"/>
  <c r="I18" i="41"/>
  <c r="K21" i="41"/>
  <c r="F21" i="41" s="1"/>
  <c r="K28" i="41"/>
  <c r="F28" i="41" s="1"/>
  <c r="G28" i="41" s="1"/>
  <c r="I24" i="41"/>
  <c r="K13" i="41"/>
  <c r="F13" i="41" s="1"/>
  <c r="I12" i="41"/>
  <c r="K22" i="41"/>
  <c r="F22" i="41" s="1"/>
  <c r="K23" i="41"/>
  <c r="K15" i="41"/>
  <c r="F15" i="41" s="1"/>
  <c r="E75" i="41" s="1"/>
  <c r="K14" i="41"/>
  <c r="F14" i="41" s="1"/>
  <c r="K34" i="41"/>
  <c r="F34" i="41" s="1"/>
  <c r="I34" i="41"/>
  <c r="I33" i="41"/>
  <c r="K31" i="41"/>
  <c r="F31" i="41" s="1"/>
  <c r="K30" i="41"/>
  <c r="F30" i="41" s="1"/>
  <c r="K29" i="41"/>
  <c r="F29" i="41" s="1"/>
  <c r="K24" i="41"/>
  <c r="F24" i="41" s="1"/>
  <c r="K20" i="41"/>
  <c r="F20" i="41" s="1"/>
  <c r="K17" i="41"/>
  <c r="F17" i="41" s="1"/>
  <c r="K12" i="41"/>
  <c r="F12" i="41" s="1"/>
  <c r="F49" i="43" l="1"/>
  <c r="G49" i="43" s="1"/>
  <c r="G27" i="41"/>
  <c r="E86" i="41"/>
  <c r="F75" i="41"/>
  <c r="G75" i="41" s="1"/>
  <c r="J33" i="41"/>
  <c r="K33" i="41" s="1"/>
  <c r="F33" i="41" s="1"/>
  <c r="E85" i="41"/>
  <c r="G85" i="41" s="1"/>
  <c r="G29" i="41"/>
  <c r="E87" i="41"/>
  <c r="G87" i="41" s="1"/>
  <c r="E88" i="41"/>
  <c r="G88" i="41" s="1"/>
  <c r="E84" i="41"/>
  <c r="G84" i="41" s="1"/>
  <c r="E73" i="41"/>
  <c r="F73" i="41" s="1"/>
  <c r="G73" i="41" s="1"/>
  <c r="E72" i="41"/>
  <c r="F72" i="41" s="1"/>
  <c r="G72" i="41" s="1"/>
  <c r="E83" i="41"/>
  <c r="G17" i="41"/>
  <c r="E74" i="41"/>
  <c r="E82" i="41"/>
  <c r="F41" i="43"/>
  <c r="G41" i="43" s="1"/>
  <c r="F31" i="43"/>
  <c r="F42" i="43" s="1"/>
  <c r="F52" i="43"/>
  <c r="G52" i="43" s="1"/>
  <c r="F39" i="43"/>
  <c r="G39" i="43" s="1"/>
  <c r="F48" i="43"/>
  <c r="G48" i="43" s="1"/>
  <c r="F20" i="42"/>
  <c r="F31" i="42" s="1"/>
  <c r="F28" i="42"/>
  <c r="G28" i="42" s="1"/>
  <c r="F29" i="42"/>
  <c r="G29" i="42" s="1"/>
  <c r="F41" i="42"/>
  <c r="G41" i="42" s="1"/>
  <c r="F37" i="42"/>
  <c r="G37" i="42" s="1"/>
  <c r="F38" i="42"/>
  <c r="G38" i="42" s="1"/>
  <c r="G24" i="41"/>
  <c r="G30" i="41"/>
  <c r="G20" i="41"/>
  <c r="F44" i="42" l="1"/>
  <c r="F83" i="41"/>
  <c r="G83" i="41" s="1"/>
  <c r="F86" i="41"/>
  <c r="G86" i="41" s="1"/>
  <c r="F82" i="41"/>
  <c r="G82" i="41" s="1"/>
  <c r="F74" i="41"/>
  <c r="G74" i="41" s="1"/>
  <c r="G31" i="43"/>
  <c r="G34" i="43" s="1"/>
  <c r="G20" i="42"/>
  <c r="G23" i="42" s="1"/>
  <c r="G31" i="42"/>
  <c r="G33" i="42" s="1"/>
  <c r="G12" i="41"/>
  <c r="F32" i="41" s="1"/>
  <c r="F76" i="41" s="1"/>
  <c r="G76" i="41" s="1"/>
  <c r="F89" i="41" l="1"/>
  <c r="G89" i="41" s="1"/>
  <c r="G91" i="41" s="1"/>
  <c r="G42" i="43"/>
  <c r="G44" i="43" s="1"/>
  <c r="F55" i="43"/>
  <c r="G55" i="43" s="1"/>
  <c r="G57" i="43" s="1"/>
  <c r="G44" i="42"/>
  <c r="G46" i="42" s="1"/>
  <c r="G32" i="41"/>
  <c r="G35" i="41" s="1"/>
  <c r="L52" i="32"/>
  <c r="O42" i="32"/>
  <c r="N42" i="32"/>
  <c r="K42" i="32"/>
  <c r="K44" i="32" s="1"/>
  <c r="J42" i="32"/>
  <c r="J44" i="32" s="1"/>
  <c r="I42" i="32"/>
  <c r="I44" i="32" s="1"/>
  <c r="H42" i="32"/>
  <c r="H44" i="32" s="1"/>
  <c r="G42" i="32"/>
  <c r="G44" i="32" s="1"/>
  <c r="F42" i="32"/>
  <c r="F44" i="32" s="1"/>
  <c r="E42" i="32"/>
  <c r="E44" i="32" s="1"/>
  <c r="D42" i="32"/>
  <c r="D44" i="32" s="1"/>
  <c r="M41" i="32"/>
  <c r="L41" i="32"/>
  <c r="L40" i="32"/>
  <c r="L39" i="32"/>
  <c r="L38" i="32"/>
  <c r="L36" i="32"/>
  <c r="O70" i="32"/>
  <c r="N70" i="32"/>
  <c r="J70" i="32"/>
  <c r="J72" i="32" s="1"/>
  <c r="I70" i="32"/>
  <c r="I72" i="32" s="1"/>
  <c r="H70" i="32"/>
  <c r="H72" i="32" s="1"/>
  <c r="G70" i="32"/>
  <c r="G72" i="32" s="1"/>
  <c r="F70" i="32"/>
  <c r="F72" i="32" s="1"/>
  <c r="E70" i="32"/>
  <c r="E72" i="32" s="1"/>
  <c r="D70" i="32"/>
  <c r="M69" i="32"/>
  <c r="Q69" i="32" s="1"/>
  <c r="L69" i="32"/>
  <c r="P69" i="32" s="1"/>
  <c r="M68" i="32"/>
  <c r="L68" i="32"/>
  <c r="M67" i="32"/>
  <c r="L67" i="32"/>
  <c r="L66" i="32"/>
  <c r="O56" i="32"/>
  <c r="N56" i="32"/>
  <c r="J56" i="32"/>
  <c r="J58" i="32" s="1"/>
  <c r="I56" i="32"/>
  <c r="I58" i="32" s="1"/>
  <c r="H56" i="32"/>
  <c r="H58" i="32" s="1"/>
  <c r="G56" i="32"/>
  <c r="G58" i="32" s="1"/>
  <c r="F56" i="32"/>
  <c r="F58" i="32" s="1"/>
  <c r="E56" i="32"/>
  <c r="E58" i="32" s="1"/>
  <c r="D56" i="32"/>
  <c r="D58" i="32" s="1"/>
  <c r="M55" i="32"/>
  <c r="Q55" i="32" s="1"/>
  <c r="L55" i="32"/>
  <c r="P55" i="32" s="1"/>
  <c r="M54" i="32"/>
  <c r="L50" i="32"/>
  <c r="O12" i="32"/>
  <c r="N12" i="32"/>
  <c r="K12" i="32"/>
  <c r="K14" i="32" s="1"/>
  <c r="J12" i="32"/>
  <c r="J14" i="32" s="1"/>
  <c r="I12" i="32"/>
  <c r="I14" i="32" s="1"/>
  <c r="H12" i="32"/>
  <c r="H14" i="32" s="1"/>
  <c r="G12" i="32"/>
  <c r="G14" i="32" s="1"/>
  <c r="F12" i="32"/>
  <c r="F14" i="32" s="1"/>
  <c r="E12" i="32"/>
  <c r="E14" i="32" s="1"/>
  <c r="D12" i="32"/>
  <c r="M10" i="32"/>
  <c r="L10" i="32"/>
  <c r="M9" i="32"/>
  <c r="L9" i="32"/>
  <c r="M8" i="32"/>
  <c r="L8" i="32"/>
  <c r="L7" i="32"/>
  <c r="Q41" i="32" l="1"/>
  <c r="P41" i="32"/>
  <c r="L76" i="32"/>
  <c r="K70" i="32"/>
  <c r="K72" i="32" s="1"/>
  <c r="M42" i="32"/>
  <c r="P36" i="32"/>
  <c r="L42" i="32"/>
  <c r="Q36" i="32"/>
  <c r="L64" i="32"/>
  <c r="L74" i="32" s="1"/>
  <c r="L53" i="32"/>
  <c r="M66" i="32"/>
  <c r="P6" i="32"/>
  <c r="P12" i="32" s="1"/>
  <c r="Q6" i="32"/>
  <c r="Q12" i="32" s="1"/>
  <c r="L12" i="32"/>
  <c r="M12" i="32"/>
  <c r="K56" i="32"/>
  <c r="K58" i="32" s="1"/>
  <c r="L75" i="32"/>
  <c r="D14" i="32"/>
  <c r="L54" i="32"/>
  <c r="D72" i="32"/>
  <c r="Q42" i="32" l="1"/>
  <c r="P42" i="32"/>
  <c r="L70" i="32"/>
  <c r="M76" i="32"/>
  <c r="M56" i="32"/>
  <c r="P64" i="32"/>
  <c r="P70" i="32" s="1"/>
  <c r="Q50" i="32"/>
  <c r="Q56" i="32" s="1"/>
  <c r="M70" i="32"/>
  <c r="Q64" i="32"/>
  <c r="Q70" i="32" s="1"/>
  <c r="P50" i="32"/>
  <c r="P56" i="32" s="1"/>
  <c r="L56" i="32"/>
  <c r="N27" i="3" l="1"/>
  <c r="M27" i="3"/>
  <c r="L27" i="3"/>
  <c r="K27" i="3"/>
  <c r="J27" i="3"/>
  <c r="I27" i="3"/>
  <c r="H27" i="3"/>
  <c r="G27" i="3"/>
  <c r="F27" i="3"/>
  <c r="E27" i="3"/>
  <c r="D27" i="3"/>
  <c r="C27" i="3"/>
  <c r="G78" i="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tc={D4A47232-141D-4E07-8AFA-4836D8AFA32D}</author>
    <author>tc={99DA844E-ED7E-483B-B6C0-D75CC0EFDAD2}</author>
    <author>tc={5CAA395D-8A71-48A9-A2D0-2FD10C188C0F}</author>
    <author>tc={DD0E3C40-09AA-41ED-AD86-6691D398D68B}</author>
    <author>tc={19D8A77B-370A-4567-860C-EB18982344A7}</author>
    <author>tc={030E4D8B-145E-4033-A271-1EC5B7171246}</author>
    <author>tc={C49359AF-E29E-4260-9781-959361350939}</author>
    <author>tc={99EC6B6B-AA55-463D-B33F-8048DB66AC26}</author>
    <author>tc={7C8D1987-A18D-4894-8294-1F0398EABDD3}</author>
    <author>tc={EA50D460-58FE-40B9-845C-B4010046F352}</author>
    <author>tc={68C3A63E-C014-492E-A7FD-B260F04F8D6E}</author>
    <author>tc={13D0C455-CE98-4D43-9DA4-240F8D9CCB42}</author>
    <author>石井徹</author>
    <author>tc={37C889F0-7393-4AD3-A020-AC8675135059}</author>
    <author>tc={57627A44-70A6-4F6C-9F27-D5448EF89287}</author>
    <author>tc={626821EC-A80B-40CE-9125-7F8CECBB5997}</author>
    <author>tc={28AC10BF-A4C5-4BFF-A9B2-E66DBB34801B}</author>
  </authors>
  <commentList>
    <comment ref="K4" authorId="0" shapeId="0" xr:uid="{D4A47232-141D-4E07-8AFA-4836D8AFA32D}">
      <text>
        <t>[Threaded comment]
Your version of Excel allows you to read this threaded comment; however, any edits to it will get removed if the file is opened in a newer version of Excel. Learn more: https://go.microsoft.com/fwlink/?linkid=870924
Comment:
    稼働はフルだが計上抑える。</t>
      </text>
    </comment>
    <comment ref="L4" authorId="1" shapeId="0" xr:uid="{99DA844E-ED7E-483B-B6C0-D75CC0EFDAD2}">
      <text>
        <t>[Threaded comment]
Your version of Excel allows you to read this threaded comment; however, any edits to it will get removed if the file is opened in a newer version of Excel. Learn more: https://go.microsoft.com/fwlink/?linkid=870924
Comment:
    稼働はフルだが計上抑える。</t>
      </text>
    </comment>
    <comment ref="K5" authorId="2" shapeId="0" xr:uid="{5CAA395D-8A71-48A9-A2D0-2FD10C188C0F}">
      <text>
        <t>[Threaded comment]
Your version of Excel allows you to read this threaded comment; however, any edits to it will get removed if the file is opened in a newer version of Excel. Learn more: https://go.microsoft.com/fwlink/?linkid=870924
Comment:
    稼働はフルだが計上抑える。</t>
      </text>
    </comment>
    <comment ref="L5" authorId="3" shapeId="0" xr:uid="{DD0E3C40-09AA-41ED-AD86-6691D398D68B}">
      <text>
        <t>[Threaded comment]
Your version of Excel allows you to read this threaded comment; however, any edits to it will get removed if the file is opened in a newer version of Excel. Learn more: https://go.microsoft.com/fwlink/?linkid=870924
Comment:
    稼働はフルだが計上抑える。</t>
      </text>
    </comment>
    <comment ref="K11" authorId="4" shapeId="0" xr:uid="{19D8A77B-370A-4567-860C-EB18982344A7}">
      <text>
        <t>[Threaded comment]
Your version of Excel allows you to read this threaded comment; however, any edits to it will get removed if the file is opened in a newer version of Excel. Learn more: https://go.microsoft.com/fwlink/?linkid=870924
Comment:
    状況により判断</t>
      </text>
    </comment>
    <comment ref="K12" authorId="5" shapeId="0" xr:uid="{030E4D8B-145E-4033-A271-1EC5B7171246}">
      <text>
        <t>[Threaded comment]
Your version of Excel allows you to read this threaded comment; however, any edits to it will get removed if the file is opened in a newer version of Excel. Learn more: https://go.microsoft.com/fwlink/?linkid=870924
Comment:
    状況により判断</t>
      </text>
    </comment>
    <comment ref="H15" authorId="6" shapeId="0" xr:uid="{C49359AF-E29E-4260-9781-959361350939}">
      <text>
        <t>[Threaded comment]
Your version of Excel allows you to read this threaded comment; however, any edits to it will get removed if the file is opened in a newer version of Excel. Learn more: https://go.microsoft.com/fwlink/?linkid=870924
Comment:
    過計上（バッファに回す）</t>
      </text>
    </comment>
    <comment ref="J15" authorId="7" shapeId="0" xr:uid="{99EC6B6B-AA55-463D-B33F-8048DB66AC26}">
      <text>
        <t>[Threaded comment]
Your version of Excel allows you to read this threaded comment; however, any edits to it will get removed if the file is opened in a newer version of Excel. Learn more: https://go.microsoft.com/fwlink/?linkid=870924
Comment:
    過計上（バッファに回す）</t>
      </text>
    </comment>
    <comment ref="H17" authorId="8" shapeId="0" xr:uid="{7C8D1987-A18D-4894-8294-1F0398EABDD3}">
      <text>
        <t>[Threaded comment]
Your version of Excel allows you to read this threaded comment; however, any edits to it will get removed if the file is opened in a newer version of Excel. Learn more: https://go.microsoft.com/fwlink/?linkid=870924
Comment:
    過計上（バッファに回す）</t>
      </text>
    </comment>
    <comment ref="J17" authorId="9" shapeId="0" xr:uid="{EA50D460-58FE-40B9-845C-B4010046F352}">
      <text>
        <t>[Threaded comment]
Your version of Excel allows you to read this threaded comment; however, any edits to it will get removed if the file is opened in a newer version of Excel. Learn more: https://go.microsoft.com/fwlink/?linkid=870924
Comment:
    過計上（バッファに回す）</t>
      </text>
    </comment>
    <comment ref="L17" authorId="10" shapeId="0" xr:uid="{68C3A63E-C014-492E-A7FD-B260F04F8D6E}">
      <text>
        <t>[Threaded comment]
Your version of Excel allows you to read this threaded comment; however, any edits to it will get removed if the file is opened in a newer version of Excel. Learn more: https://go.microsoft.com/fwlink/?linkid=870924
Comment:
    過計上（移行フェーズ見積時要修正）</t>
      </text>
    </comment>
    <comment ref="M17" authorId="11" shapeId="0" xr:uid="{13D0C455-CE98-4D43-9DA4-240F8D9CCB42}">
      <text>
        <t>[Threaded comment]
Your version of Excel allows you to read this threaded comment; however, any edits to it will get removed if the file is opened in a newer version of Excel. Learn more: https://go.microsoft.com/fwlink/?linkid=870924
Comment:
    過計上（移行フェーズ見積時要修正）</t>
      </text>
    </comment>
    <comment ref="X31" authorId="12" shapeId="0" xr:uid="{C6761B5A-8DAE-4FBE-B191-3AA0F8DC5F77}">
      <text>
        <r>
          <rPr>
            <b/>
            <sz val="9"/>
            <color indexed="81"/>
            <rFont val="MS P ゴシック"/>
            <family val="3"/>
            <charset val="128"/>
          </rPr>
          <t>サマリー</t>
        </r>
      </text>
    </comment>
    <comment ref="I34" authorId="13" shapeId="0" xr:uid="{37C889F0-7393-4AD3-A020-AC8675135059}">
      <text>
        <t>[Threaded comment]
Your version of Excel allows you to read this threaded comment; however, any edits to it will get removed if the file is opened in a newer version of Excel. Learn more: https://go.microsoft.com/fwlink/?linkid=870924
Comment:
    過計上（バッファに回す）</t>
      </text>
    </comment>
    <comment ref="I35" authorId="14" shapeId="0" xr:uid="{57627A44-70A6-4F6C-9F27-D5448EF89287}">
      <text>
        <t>[Threaded comment]
Your version of Excel allows you to read this threaded comment; however, any edits to it will get removed if the file is opened in a newer version of Excel. Learn more: https://go.microsoft.com/fwlink/?linkid=870924
Comment:
    過計上（バッファに回す）</t>
      </text>
    </comment>
    <comment ref="I36" authorId="15" shapeId="0" xr:uid="{626821EC-A80B-40CE-9125-7F8CECBB5997}">
      <text>
        <t>[Threaded comment]
Your version of Excel allows you to read this threaded comment; however, any edits to it will get removed if the file is opened in a newer version of Excel. Learn more: https://go.microsoft.com/fwlink/?linkid=870924
Comment:
    過計上（バッファに回す）</t>
      </text>
    </comment>
    <comment ref="I37" authorId="16" shapeId="0" xr:uid="{28AC10BF-A4C5-4BFF-A9B2-E66DBB34801B}">
      <text>
        <t>[Threaded comment]
Your version of Excel allows you to read this threaded comment; however, any edits to it will get removed if the file is opened in a newer version of Excel. Learn more: https://go.microsoft.com/fwlink/?linkid=870924
Comment:
    過計上（バッファに回す）</t>
      </text>
    </comment>
    <comment ref="X43" authorId="12" shapeId="0" xr:uid="{A78B68EF-8178-45F8-AB6A-004CFEA69131}">
      <text>
        <r>
          <rPr>
            <b/>
            <sz val="9"/>
            <color indexed="81"/>
            <rFont val="MS P ゴシック"/>
            <family val="3"/>
            <charset val="128"/>
          </rPr>
          <t>サマリー</t>
        </r>
      </text>
    </comment>
  </commentList>
</comments>
</file>

<file path=xl/sharedStrings.xml><?xml version="1.0" encoding="utf-8"?>
<sst xmlns="http://schemas.openxmlformats.org/spreadsheetml/2006/main" count="5612" uniqueCount="694">
  <si>
    <t>1.    経緯</t>
  </si>
  <si>
    <t>館林DCセンターの廃止に伴い、現在のサーバ郡を移転する必要がある。</t>
    <phoneticPr fontId="1"/>
  </si>
  <si>
    <t>期日までに以下のいずれかの対応をとる必要がある。</t>
  </si>
  <si>
    <t>（２）Azureに構築される縮小版の共通基盤に移行</t>
    <phoneticPr fontId="1"/>
  </si>
  <si>
    <t>　　　※現状よりスペックは低下、Oracleは19C</t>
  </si>
  <si>
    <t>加えて、館林DC以外（現地）のサーバに関してWindows2016サーバはサポート期限切れに伴い、再構築を行う必要がある。</t>
    <rPh sb="0" eb="1">
      <t>クワ</t>
    </rPh>
    <rPh sb="4" eb="6">
      <t>タテバヤシ</t>
    </rPh>
    <rPh sb="8" eb="10">
      <t>イガイ</t>
    </rPh>
    <rPh sb="11" eb="13">
      <t>ゲンチ</t>
    </rPh>
    <rPh sb="19" eb="20">
      <t>カン</t>
    </rPh>
    <rPh sb="41" eb="44">
      <t>キゲンギ</t>
    </rPh>
    <rPh sb="46" eb="47">
      <t>トモナ</t>
    </rPh>
    <rPh sb="49" eb="52">
      <t>サイコウチク</t>
    </rPh>
    <rPh sb="53" eb="54">
      <t>オコナ</t>
    </rPh>
    <rPh sb="55" eb="57">
      <t>ヒツヨウ</t>
    </rPh>
    <phoneticPr fontId="1"/>
  </si>
  <si>
    <t>2.    依頼事項</t>
  </si>
  <si>
    <t>各システム毎に概算見積を行ってほしい。</t>
  </si>
  <si>
    <t>（２）Azureに構築される縮小版の共通基盤に移行</t>
  </si>
  <si>
    <t>対象：現行共通基盤を利用しているシステム</t>
  </si>
  <si>
    <t>時期：2025年度1Q以降見込</t>
    <phoneticPr fontId="1"/>
  </si>
  <si>
    <t>出光側で構築した縮小版共通基盤へアプリ、帳票、バッチを移行</t>
  </si>
  <si>
    <t>縮小版共通基盤の構成は現行共通基盤を踏襲した形となるが、OS,MWのバージョンは変更となる見込み</t>
  </si>
  <si>
    <t>3.    希望期日</t>
  </si>
  <si>
    <t>2024/12中に概算見積提示</t>
    <phoneticPr fontId="1"/>
  </si>
  <si>
    <t>顧客受領資料より</t>
    <rPh sb="0" eb="2">
      <t>コキャク</t>
    </rPh>
    <rPh sb="2" eb="4">
      <t>ジュリョウ</t>
    </rPh>
    <rPh sb="4" eb="6">
      <t>シリョウ</t>
    </rPh>
    <phoneticPr fontId="1"/>
  </si>
  <si>
    <t>前提</t>
  </si>
  <si>
    <t>業務・機能変更は行わない。</t>
  </si>
  <si>
    <t>サーバ構成は現行踏襲とする。</t>
  </si>
  <si>
    <t>DBは現行踏襲（Oracle、SQLSever継続）</t>
  </si>
  <si>
    <t>JavaフレームワークはStruts継続</t>
    <phoneticPr fontId="1"/>
  </si>
  <si>
    <t>テストは新規構築した本番環境（次期本番機）にて行う。</t>
  </si>
  <si>
    <t>開始時期を2025/4月以降</t>
    <rPh sb="0" eb="2">
      <t>カイシ</t>
    </rPh>
    <rPh sb="2" eb="4">
      <t>ジキ</t>
    </rPh>
    <rPh sb="11" eb="14">
      <t>ガツイコウ</t>
    </rPh>
    <phoneticPr fontId="1"/>
  </si>
  <si>
    <t>※検証、予備環境は最低限の動作確認（アプリ起動、ログイン確認程度）を想定</t>
  </si>
  <si>
    <t>想定作業</t>
  </si>
  <si>
    <t>全パターン共通</t>
    <rPh sb="0" eb="1">
      <t>ゼン</t>
    </rPh>
    <rPh sb="5" eb="7">
      <t>キョウツウ</t>
    </rPh>
    <phoneticPr fontId="1"/>
  </si>
  <si>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1"/>
  </si>
  <si>
    <t>アプリ動作検証（全画面、帳票、バッチ、IF打鍵　※初期画面の描画や正常系の動作に問題がないことを確認）</t>
    <phoneticPr fontId="1"/>
  </si>
  <si>
    <t>アプリケーション構築、ミドルウェアのセットアップ　※デプロイ作業のみ想定</t>
    <phoneticPr fontId="1"/>
  </si>
  <si>
    <t>※関連基盤の切り替えは完了しており、アプリケーションのAzure移行の切り替え作業は1回の未実施を想定（基盤切り替えが複数回発生する場合は別途工数が必要となります）</t>
    <rPh sb="1" eb="3">
      <t>カンレン</t>
    </rPh>
    <rPh sb="3" eb="5">
      <t>キバン</t>
    </rPh>
    <rPh sb="6" eb="7">
      <t>キ</t>
    </rPh>
    <rPh sb="8" eb="9">
      <t>カ</t>
    </rPh>
    <rPh sb="11" eb="13">
      <t>カンリョウ</t>
    </rPh>
    <rPh sb="32" eb="34">
      <t>イコウ</t>
    </rPh>
    <rPh sb="35" eb="36">
      <t>キ</t>
    </rPh>
    <rPh sb="37" eb="38">
      <t>カ</t>
    </rPh>
    <rPh sb="39" eb="41">
      <t>サギョウ</t>
    </rPh>
    <rPh sb="43" eb="44">
      <t>カイ</t>
    </rPh>
    <rPh sb="45" eb="48">
      <t>ミジッシ</t>
    </rPh>
    <rPh sb="49" eb="51">
      <t>ソウテイ</t>
    </rPh>
    <rPh sb="52" eb="54">
      <t>キバン</t>
    </rPh>
    <rPh sb="54" eb="55">
      <t>キ</t>
    </rPh>
    <rPh sb="56" eb="57">
      <t>カ</t>
    </rPh>
    <rPh sb="59" eb="61">
      <t>フクスウ</t>
    </rPh>
    <rPh sb="61" eb="62">
      <t>カイ</t>
    </rPh>
    <rPh sb="62" eb="64">
      <t>ハッセイ</t>
    </rPh>
    <rPh sb="66" eb="68">
      <t>バアイ</t>
    </rPh>
    <rPh sb="69" eb="71">
      <t>ベット</t>
    </rPh>
    <rPh sb="71" eb="73">
      <t>コウスウ</t>
    </rPh>
    <rPh sb="74" eb="76">
      <t>ヒツヨウ</t>
    </rPh>
    <phoneticPr fontId="1"/>
  </si>
  <si>
    <t>全パターン共通の作業のみ</t>
    <rPh sb="8" eb="10">
      <t>サギョウ</t>
    </rPh>
    <phoneticPr fontId="1"/>
  </si>
  <si>
    <t>ファイル連携</t>
    <rPh sb="4" eb="6">
      <t>レンケイ</t>
    </rPh>
    <phoneticPr fontId="3"/>
  </si>
  <si>
    <t>工場系保守対象</t>
    <rPh sb="0" eb="2">
      <t>コウジョウ</t>
    </rPh>
    <rPh sb="2" eb="3">
      <t>ケイ</t>
    </rPh>
    <rPh sb="3" eb="5">
      <t>ホシュ</t>
    </rPh>
    <rPh sb="5" eb="7">
      <t>タイショウ</t>
    </rPh>
    <phoneticPr fontId="3"/>
  </si>
  <si>
    <t>館林管理</t>
    <rPh sb="0" eb="2">
      <t>タテバヤシ</t>
    </rPh>
    <rPh sb="2" eb="4">
      <t>カンリ</t>
    </rPh>
    <phoneticPr fontId="6"/>
  </si>
  <si>
    <t>DBデータ連携</t>
    <rPh sb="5" eb="7">
      <t>レンケイ</t>
    </rPh>
    <phoneticPr fontId="3"/>
  </si>
  <si>
    <t>工場系保守対象外</t>
    <rPh sb="0" eb="2">
      <t>コウジョウ</t>
    </rPh>
    <rPh sb="2" eb="3">
      <t>ケイ</t>
    </rPh>
    <rPh sb="3" eb="5">
      <t>ホシュ</t>
    </rPh>
    <rPh sb="5" eb="8">
      <t>タイショウガイ</t>
    </rPh>
    <phoneticPr fontId="3"/>
  </si>
  <si>
    <t>現地管理</t>
    <rPh sb="0" eb="2">
      <t>ゲンチ</t>
    </rPh>
    <rPh sb="2" eb="4">
      <t>カンリ</t>
    </rPh>
    <phoneticPr fontId="6"/>
  </si>
  <si>
    <t>Azure環境</t>
  </si>
  <si>
    <t>システム概要</t>
    <rPh sb="4" eb="6">
      <t>ガイヨウ</t>
    </rPh>
    <phoneticPr fontId="1"/>
  </si>
  <si>
    <t>システム規模</t>
    <rPh sb="4" eb="6">
      <t>キボ</t>
    </rPh>
    <phoneticPr fontId="1"/>
  </si>
  <si>
    <t>共通基盤利用状況（現状）</t>
    <rPh sb="0" eb="4">
      <t>キョウツウキバン</t>
    </rPh>
    <rPh sb="4" eb="6">
      <t>リヨウ</t>
    </rPh>
    <rPh sb="6" eb="8">
      <t>ジョウキョウ</t>
    </rPh>
    <rPh sb="9" eb="11">
      <t>ゲンジョウ</t>
    </rPh>
    <phoneticPr fontId="1"/>
  </si>
  <si>
    <t>サービス: サービス番号</t>
  </si>
  <si>
    <t>サービス名</t>
  </si>
  <si>
    <t>保守領域</t>
    <rPh sb="0" eb="2">
      <t>ホシュ</t>
    </rPh>
    <rPh sb="2" eb="4">
      <t>リョウイキ</t>
    </rPh>
    <phoneticPr fontId="3"/>
  </si>
  <si>
    <t>移行状況</t>
    <rPh sb="0" eb="2">
      <t>イコウ</t>
    </rPh>
    <rPh sb="2" eb="4">
      <t>ジョウキョウ</t>
    </rPh>
    <phoneticPr fontId="1"/>
  </si>
  <si>
    <t>業務概要</t>
    <rPh sb="0" eb="2">
      <t>ギョウム</t>
    </rPh>
    <rPh sb="2" eb="4">
      <t>ガイヨウ</t>
    </rPh>
    <phoneticPr fontId="1"/>
  </si>
  <si>
    <t>OS</t>
    <phoneticPr fontId="1"/>
  </si>
  <si>
    <t>アプリ</t>
    <phoneticPr fontId="1"/>
  </si>
  <si>
    <t>DB</t>
    <phoneticPr fontId="1"/>
  </si>
  <si>
    <t>ミドルウェア</t>
    <phoneticPr fontId="1"/>
  </si>
  <si>
    <t>フレームワーク</t>
  </si>
  <si>
    <t>その他</t>
    <rPh sb="2" eb="3">
      <t>タ</t>
    </rPh>
    <phoneticPr fontId="1"/>
  </si>
  <si>
    <t>サーバ構成</t>
  </si>
  <si>
    <t>画面</t>
    <rPh sb="0" eb="2">
      <t>ガメン</t>
    </rPh>
    <phoneticPr fontId="1"/>
  </si>
  <si>
    <t>帳票</t>
    <rPh sb="0" eb="2">
      <t>チョウヒョウ</t>
    </rPh>
    <phoneticPr fontId="1"/>
  </si>
  <si>
    <t>バッチ</t>
    <phoneticPr fontId="1"/>
  </si>
  <si>
    <t>IF</t>
    <phoneticPr fontId="1"/>
  </si>
  <si>
    <t>テーブル</t>
    <phoneticPr fontId="1"/>
  </si>
  <si>
    <t>共通AP</t>
    <phoneticPr fontId="3"/>
  </si>
  <si>
    <t>共通DB</t>
    <phoneticPr fontId="3"/>
  </si>
  <si>
    <t>連携</t>
    <phoneticPr fontId="3"/>
  </si>
  <si>
    <t>レポート</t>
    <phoneticPr fontId="3"/>
  </si>
  <si>
    <t>認証</t>
    <phoneticPr fontId="3"/>
  </si>
  <si>
    <t>バッチ</t>
    <phoneticPr fontId="3"/>
  </si>
  <si>
    <t>SVC-00000710</t>
  </si>
  <si>
    <t>数量確定システム(千葉)</t>
    <phoneticPr fontId="1"/>
  </si>
  <si>
    <t>工場系</t>
    <rPh sb="0" eb="2">
      <t>コウジョウ</t>
    </rPh>
    <rPh sb="2" eb="3">
      <t>ケイ</t>
    </rPh>
    <phoneticPr fontId="3"/>
  </si>
  <si>
    <t>縮小共通基盤移行中
⇒クラウドアーキ環境へ移行へ方針変更</t>
    <rPh sb="0" eb="6">
      <t>シュクショウキョウツウキバン</t>
    </rPh>
    <rPh sb="6" eb="8">
      <t>イコウ</t>
    </rPh>
    <rPh sb="8" eb="9">
      <t>チュウ</t>
    </rPh>
    <rPh sb="18" eb="20">
      <t>カンキョウ</t>
    </rPh>
    <rPh sb="21" eb="23">
      <t>イコウ</t>
    </rPh>
    <rPh sb="24" eb="26">
      <t>ホウシン</t>
    </rPh>
    <rPh sb="26" eb="28">
      <t>ヘンコウ</t>
    </rPh>
    <phoneticPr fontId="1"/>
  </si>
  <si>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1"/>
  </si>
  <si>
    <t>Red Hat Enterprise Linux7.3</t>
    <phoneticPr fontId="1"/>
  </si>
  <si>
    <r>
      <t xml:space="preserve">java 1.8.0_202
</t>
    </r>
    <r>
      <rPr>
        <sz val="11"/>
        <color rgb="FFFF0000"/>
        <rFont val="游ゴシック"/>
        <family val="3"/>
        <charset val="128"/>
        <scheme val="minor"/>
      </rPr>
      <t>Tomcat 9.0</t>
    </r>
    <phoneticPr fontId="1"/>
  </si>
  <si>
    <t>Oracle19C</t>
  </si>
  <si>
    <t>A-AUTO</t>
    <phoneticPr fontId="1"/>
  </si>
  <si>
    <t>struts 1.2.9</t>
    <phoneticPr fontId="1"/>
  </si>
  <si>
    <t>本番
　共通基盤（館林）
検証
　共通基盤（館林）</t>
  </si>
  <si>
    <t>千葉：41
徳山：30</t>
  </si>
  <si>
    <t>千葉：23
徳山：7</t>
  </si>
  <si>
    <t>共通：2
千葉：9
徳山：4</t>
  </si>
  <si>
    <t>千葉：8
徳山：4</t>
  </si>
  <si>
    <t>共通：58
千葉：16
徳山：9</t>
  </si>
  <si>
    <t>〇</t>
  </si>
  <si>
    <t>×</t>
  </si>
  <si>
    <t>e</t>
  </si>
  <si>
    <t>SVC-00000857</t>
  </si>
  <si>
    <t>数量確定システム(徳山)</t>
    <phoneticPr fontId="1"/>
  </si>
  <si>
    <t>-</t>
    <phoneticPr fontId="1"/>
  </si>
  <si>
    <t>用役管理システム(千葉工場)</t>
    <rPh sb="0" eb="2">
      <t>ヨウエキ</t>
    </rPh>
    <rPh sb="2" eb="4">
      <t>カンリ</t>
    </rPh>
    <phoneticPr fontId="3"/>
  </si>
  <si>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1"/>
  </si>
  <si>
    <t>struts 1.2.9</t>
  </si>
  <si>
    <t>千葉：28
徳山：17</t>
  </si>
  <si>
    <t>千葉：43
徳山：6</t>
  </si>
  <si>
    <t>共通：0
千葉：0
徳山：0</t>
  </si>
  <si>
    <t>千葉：0
徳山：0</t>
  </si>
  <si>
    <t>共通：11
千葉：1
徳山：11</t>
  </si>
  <si>
    <t>SVC-00000858</t>
  </si>
  <si>
    <t>用役管理システム(徳山工場)</t>
    <phoneticPr fontId="1"/>
  </si>
  <si>
    <t>SVC-00001700</t>
    <phoneticPr fontId="1"/>
  </si>
  <si>
    <t>千葉化学品質管理システム</t>
    <rPh sb="0" eb="2">
      <t>チバ</t>
    </rPh>
    <rPh sb="2" eb="4">
      <t>カガク</t>
    </rPh>
    <rPh sb="4" eb="6">
      <t>ヒンシツ</t>
    </rPh>
    <rPh sb="6" eb="8">
      <t>カンリ</t>
    </rPh>
    <phoneticPr fontId="3"/>
  </si>
  <si>
    <t>縮小共通基盤移行中
⇒クラウドアーキ環境へ移行へ方針変更</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</si>
  <si>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1"/>
  </si>
  <si>
    <t>List Creatorでの帳票作成</t>
    <rPh sb="14" eb="16">
      <t>チョウヒョウ</t>
    </rPh>
    <rPh sb="16" eb="18">
      <t>サクセイ</t>
    </rPh>
    <phoneticPr fontId="1"/>
  </si>
  <si>
    <t>SVC-00000854</t>
  </si>
  <si>
    <t>ＬＭＰＰ包装システム</t>
    <phoneticPr fontId="1"/>
  </si>
  <si>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1"/>
  </si>
  <si>
    <t>本番
　共通基盤（館林）
検証
　共通基盤（館林）</t>
    <phoneticPr fontId="1"/>
  </si>
  <si>
    <t>SVC-00000877</t>
  </si>
  <si>
    <t>工場DB</t>
  </si>
  <si>
    <t>縮小共通基盤移行中
⇒クラウドアーキ環境へ移行へ方針変更
※アプリはXenApp</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</si>
  <si>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1"/>
  </si>
  <si>
    <t>Excel</t>
    <phoneticPr fontId="1"/>
  </si>
  <si>
    <t>SVC-00000705</t>
  </si>
  <si>
    <t>千葉ヤ－ド操業システム</t>
  </si>
  <si>
    <t>OS更新対応にて現地サーバ構築済み</t>
    <rPh sb="2" eb="4">
      <t>コウシン</t>
    </rPh>
    <rPh sb="4" eb="6">
      <t>タイオウ</t>
    </rPh>
    <rPh sb="8" eb="10">
      <t>ゲンチ</t>
    </rPh>
    <rPh sb="13" eb="16">
      <t>コウチクズ</t>
    </rPh>
    <phoneticPr fontId="1"/>
  </si>
  <si>
    <t>千葉事業所及び徳山事業所の石油化学品の入出荷を管理するシステム。</t>
    <rPh sb="17" eb="18">
      <t>ヒン</t>
    </rPh>
    <rPh sb="19" eb="22">
      <t>ニュウシュッカ</t>
    </rPh>
    <rPh sb="23" eb="25">
      <t>カンリ</t>
    </rPh>
    <phoneticPr fontId="1"/>
  </si>
  <si>
    <t>WindowsServer2022</t>
    <phoneticPr fontId="1"/>
  </si>
  <si>
    <t>java 1.8.0_152
WebLogic 12.2.1.2.0</t>
  </si>
  <si>
    <t>SQLServer2022</t>
    <phoneticPr fontId="1"/>
  </si>
  <si>
    <t>本番
　AP/DBサーバ×2（現地）
　AP/DB予備×2（館林）
検証
　AP/DBサーバ×2（館林）</t>
  </si>
  <si>
    <t>千葉：20
徳山：19</t>
    <rPh sb="0" eb="2">
      <t>チバ</t>
    </rPh>
    <rPh sb="6" eb="8">
      <t>トクヤマ</t>
    </rPh>
    <phoneticPr fontId="1"/>
  </si>
  <si>
    <t>千葉：16
徳山：15</t>
    <phoneticPr fontId="1"/>
  </si>
  <si>
    <t>SVC-00000707</t>
  </si>
  <si>
    <t>徳山ヤ－ド操業システム</t>
  </si>
  <si>
    <t>SVC-00000704</t>
  </si>
  <si>
    <t>千葉製品倉庫システム</t>
    <phoneticPr fontId="1"/>
  </si>
  <si>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</si>
  <si>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1"/>
  </si>
  <si>
    <t>WindowsServer2016</t>
    <phoneticPr fontId="1"/>
  </si>
  <si>
    <t>VB.NET</t>
    <phoneticPr fontId="1"/>
  </si>
  <si>
    <t>Oracle12C</t>
  </si>
  <si>
    <t>Systemwalker Operation Manager
OWFT</t>
  </si>
  <si>
    <t>本番
　AP/DBサーバ（現地）
検証
　APサーバ（館林）</t>
    <phoneticPr fontId="1"/>
  </si>
  <si>
    <t>SVC-00000901</t>
  </si>
  <si>
    <t>千葉工場数量確定システム（ポリマ－）</t>
    <phoneticPr fontId="1"/>
  </si>
  <si>
    <t>未実施（現地サーバ）</t>
    <rPh sb="0" eb="3">
      <t>ミジッシ</t>
    </rPh>
    <rPh sb="4" eb="6">
      <t>ゲンチ</t>
    </rPh>
    <phoneticPr fontId="1"/>
  </si>
  <si>
    <t>千葉事業所(工場)で生産されているポリマー製品の生産、在庫、PL(パイプライン)出荷、品目転換数量の管理を行うシステム。</t>
    <phoneticPr fontId="1"/>
  </si>
  <si>
    <t>ASP.NET</t>
    <phoneticPr fontId="1"/>
  </si>
  <si>
    <t>SVC-00000711</t>
  </si>
  <si>
    <t>ＡＢＣ数量確定システム</t>
    <phoneticPr fontId="1"/>
  </si>
  <si>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1"/>
  </si>
  <si>
    <t>C#</t>
    <phoneticPr fontId="1"/>
  </si>
  <si>
    <t>千葉L3.5</t>
    <rPh sb="0" eb="2">
      <t>チバ</t>
    </rPh>
    <phoneticPr fontId="3"/>
  </si>
  <si>
    <t>L3層に存在するシステムとL4層に存在するシステムの中継となるサーバ</t>
    <rPh sb="2" eb="3">
      <t>ソウ</t>
    </rPh>
    <rPh sb="4" eb="6">
      <t>ソンザイ</t>
    </rPh>
    <rPh sb="15" eb="16">
      <t>ソウ</t>
    </rPh>
    <rPh sb="17" eb="19">
      <t>ソンザイ</t>
    </rPh>
    <rPh sb="26" eb="28">
      <t>チュウケイ</t>
    </rPh>
    <phoneticPr fontId="1"/>
  </si>
  <si>
    <t>本番
　APサーバ（現地）
検証
　APサーバ（館林）</t>
    <phoneticPr fontId="1"/>
  </si>
  <si>
    <t>千葉：52
徳山：14</t>
    <phoneticPr fontId="1"/>
  </si>
  <si>
    <t>徳山L3.5</t>
    <rPh sb="0" eb="2">
      <t>トクヤマ</t>
    </rPh>
    <phoneticPr fontId="3"/>
  </si>
  <si>
    <t>SVC-00001969</t>
  </si>
  <si>
    <t>用役集計</t>
    <phoneticPr fontId="1"/>
  </si>
  <si>
    <t>excelファイルでの構築の為不要</t>
    <rPh sb="11" eb="13">
      <t>コウチク</t>
    </rPh>
    <rPh sb="14" eb="15">
      <t>タメ</t>
    </rPh>
    <rPh sb="15" eb="17">
      <t>フヨウ</t>
    </rPh>
    <phoneticPr fontId="1"/>
  </si>
  <si>
    <t>用役管理システムで出力した帳票のデータをOneSAPへ連携する為のシステム。</t>
    <rPh sb="0" eb="2">
      <t>ヨウエキ</t>
    </rPh>
    <rPh sb="2" eb="4">
      <t>カンリ</t>
    </rPh>
    <rPh sb="9" eb="11">
      <t>シュツリョク</t>
    </rPh>
    <rPh sb="13" eb="15">
      <t>チョウヒョウ</t>
    </rPh>
    <rPh sb="27" eb="29">
      <t>レンケイ</t>
    </rPh>
    <rPh sb="31" eb="32">
      <t>タメ</t>
    </rPh>
    <phoneticPr fontId="1"/>
  </si>
  <si>
    <t>-</t>
  </si>
  <si>
    <t>不明</t>
  </si>
  <si>
    <t>SVC-00001975</t>
  </si>
  <si>
    <t>PRM HULFT</t>
  </si>
  <si>
    <t>2023年Azure移行済み</t>
    <rPh sb="4" eb="5">
      <t>ネン</t>
    </rPh>
    <rPh sb="10" eb="13">
      <t>イコウズ</t>
    </rPh>
    <phoneticPr fontId="1"/>
  </si>
  <si>
    <t>PRMSAP⇔製品倉庫等PRMシステムの連携中継サーバ</t>
    <rPh sb="7" eb="11">
      <t>セイヒンソウコ</t>
    </rPh>
    <rPh sb="11" eb="12">
      <t>トウ</t>
    </rPh>
    <rPh sb="20" eb="22">
      <t>レンケイ</t>
    </rPh>
    <rPh sb="22" eb="24">
      <t>チュウケイ</t>
    </rPh>
    <phoneticPr fontId="1"/>
  </si>
  <si>
    <t>SVC-00000702</t>
  </si>
  <si>
    <t>ロット管理明細表システム（PRM）</t>
    <phoneticPr fontId="1"/>
  </si>
  <si>
    <t>XenAppにて稼働</t>
    <rPh sb="8" eb="10">
      <t>カドウ</t>
    </rPh>
    <phoneticPr fontId="1"/>
  </si>
  <si>
    <t>SVC-00000706</t>
  </si>
  <si>
    <t>工場ロ－カルＥｘｃｅｌシステム</t>
  </si>
  <si>
    <t>SVC-00000876</t>
  </si>
  <si>
    <t>スクラップ管理システム</t>
  </si>
  <si>
    <t>No</t>
  </si>
  <si>
    <t>パターン</t>
    <phoneticPr fontId="1"/>
  </si>
  <si>
    <t>説明</t>
    <phoneticPr fontId="1"/>
  </si>
  <si>
    <t>金額</t>
  </si>
  <si>
    <t>次期アーキへ移行</t>
  </si>
  <si>
    <t>次期アーキへ移行のため概算総額</t>
  </si>
  <si>
    <t>1-1</t>
  </si>
  <si>
    <t>上記の内、次期アーキ要件定義フェーズ金額</t>
  </si>
  <si>
    <t>1-2</t>
  </si>
  <si>
    <t>次期アーキ要件定義を現契約で実施するにあたり、現契約から追加で必要な金額</t>
  </si>
  <si>
    <t>縮小共通基盤へ移行</t>
  </si>
  <si>
    <t>中断中の移行フェーズを再開するにあたり、現契約から追加で必要な金額</t>
  </si>
  <si>
    <t>縮小共通基盤へ移行後、次期アーキへ移行</t>
  </si>
  <si>
    <t>No1+No2</t>
  </si>
  <si>
    <t>工数直入力のため注意！！</t>
    <rPh sb="0" eb="2">
      <t>コウスウ</t>
    </rPh>
    <rPh sb="2" eb="3">
      <t>チョク</t>
    </rPh>
    <rPh sb="3" eb="5">
      <t>ニュウリョク</t>
    </rPh>
    <rPh sb="8" eb="10">
      <t>チュウイ</t>
    </rPh>
    <phoneticPr fontId="1"/>
  </si>
  <si>
    <t>移行フェーズ作業実績</t>
    <phoneticPr fontId="1"/>
  </si>
  <si>
    <t>備考</t>
    <rPh sb="0" eb="2">
      <t>ビコウ</t>
    </rPh>
    <phoneticPr fontId="6"/>
  </si>
  <si>
    <t>No.</t>
    <phoneticPr fontId="6"/>
  </si>
  <si>
    <t>月</t>
  </si>
  <si>
    <t>作業内容</t>
  </si>
  <si>
    <t>工数</t>
  </si>
  <si>
    <t>7月（当初予定作業）</t>
  </si>
  <si>
    <t>縮小共通基盤移行作業
・環境構築
・システムテスト準備</t>
  </si>
  <si>
    <t>石井：0.71人月*1,400k=\994,000
天川：0.5人月*1,000k=\500,000
馬場：0.5人月*1,000k=\500,000
BSE：0.125人月*800k=\100,000
VT：0.5人月*700k=\350,000</t>
  </si>
  <si>
    <t>8月（当初予定外作業）</t>
  </si>
  <si>
    <t>次期アーキに向けた調査・検証作業</t>
  </si>
  <si>
    <t>①～8/25+残日数
　石井：14.8人日+残2人日=0.84人月*1,400k=\1,176,000
　天川：18.3人日+残4人日=1.12人月*1,000k=\1,120,000
　馬場：19.3人日+残4人日=1.17人月*1,000k=\1,170,000
②VT
　BSE：0.25人月*800k=\200,000
　VT：1人月*700k=\700,000</t>
  </si>
  <si>
    <t>9月（当初予定外作業）</t>
  </si>
  <si>
    <t xml:space="preserve">9月中旬に方針確定と想定し、8月の0.5人月分で算出
</t>
  </si>
  <si>
    <t>計</t>
  </si>
  <si>
    <t>案件名</t>
  </si>
  <si>
    <t>見積金額</t>
  </si>
  <si>
    <t>LMPP包装システム Azure移行（移行フェーズ）</t>
  </si>
  <si>
    <t>千葉化学品質管理システム Azure移行（移行フェーズ）</t>
  </si>
  <si>
    <t>数量確定システム Azure移行（移行フェーズ）</t>
  </si>
  <si>
    <t>用役管理システム Azure移行（移行フェーズ）</t>
  </si>
  <si>
    <t>工場DB Azure移行（移行フェーズ）</t>
  </si>
  <si>
    <t>①</t>
  </si>
  <si>
    <t>現契約合計</t>
  </si>
  <si>
    <t>②</t>
  </si>
  <si>
    <t>縮小共通基盤作業実績（7月作業実績）</t>
  </si>
  <si>
    <t>③</t>
  </si>
  <si>
    <t>縮小共通基盤残作業分費用
（①-②）</t>
  </si>
  <si>
    <t>④</t>
  </si>
  <si>
    <t>次期アーキ調査・検証分費用
（8月、9月作業実績）</t>
  </si>
  <si>
    <t>⑤</t>
  </si>
  <si>
    <t>現契約残額（①-②-④）</t>
    <phoneticPr fontId="1"/>
  </si>
  <si>
    <t>⑥</t>
  </si>
  <si>
    <t>追加発注分（③-⑤）</t>
  </si>
  <si>
    <t>※ヤード認証基盤対応分は除く</t>
  </si>
  <si>
    <t xml:space="preserve">見積 (基盤別サマリ) </t>
    <rPh sb="0" eb="2">
      <t>ミツモリ</t>
    </rPh>
    <rPh sb="4" eb="6">
      <t>キバン</t>
    </rPh>
    <rPh sb="6" eb="7">
      <t>ベツ</t>
    </rPh>
    <phoneticPr fontId="1"/>
  </si>
  <si>
    <t>クラウドアーキ基盤に移行</t>
    <rPh sb="7" eb="9">
      <t>キバン</t>
    </rPh>
    <phoneticPr fontId="1"/>
  </si>
  <si>
    <t>アプリ</t>
  </si>
  <si>
    <t>DB</t>
  </si>
  <si>
    <t>全体</t>
  </si>
  <si>
    <t>システム</t>
    <phoneticPr fontId="6"/>
  </si>
  <si>
    <t>共通
(基盤に関わらず共通して必要な作業)</t>
    <rPh sb="0" eb="2">
      <t>キョウツウ</t>
    </rPh>
    <rPh sb="4" eb="6">
      <t>キバン</t>
    </rPh>
    <rPh sb="7" eb="8">
      <t>カカ</t>
    </rPh>
    <rPh sb="11" eb="13">
      <t>キョウツウ</t>
    </rPh>
    <rPh sb="15" eb="17">
      <t>ヒツヨウ</t>
    </rPh>
    <rPh sb="18" eb="20">
      <t>サギョウ</t>
    </rPh>
    <phoneticPr fontId="1"/>
  </si>
  <si>
    <t>AP基盤</t>
    <rPh sb="2" eb="4">
      <t>キバン</t>
    </rPh>
    <phoneticPr fontId="1"/>
  </si>
  <si>
    <t>認証基盤</t>
    <rPh sb="0" eb="4">
      <t>ニンショウキバン</t>
    </rPh>
    <phoneticPr fontId="6"/>
  </si>
  <si>
    <t>バッチ基盤</t>
    <rPh sb="3" eb="5">
      <t>キバン</t>
    </rPh>
    <phoneticPr fontId="1"/>
  </si>
  <si>
    <t>DB基盤</t>
    <rPh sb="2" eb="4">
      <t>キバン</t>
    </rPh>
    <phoneticPr fontId="1"/>
  </si>
  <si>
    <t>管理</t>
    <rPh sb="0" eb="2">
      <t>カンリ</t>
    </rPh>
    <phoneticPr fontId="6"/>
  </si>
  <si>
    <t>工数計</t>
  </si>
  <si>
    <t>数量確定システム（千葉・徳山）</t>
  </si>
  <si>
    <t>用役管理システム（千葉・徳山）</t>
  </si>
  <si>
    <t>ＬＭＰＰ包装システム</t>
  </si>
  <si>
    <t>ヤ－ド操業システム（千葉・徳山）</t>
    <phoneticPr fontId="1"/>
  </si>
  <si>
    <t>単価</t>
  </si>
  <si>
    <t>見積（工程別サマリ）</t>
    <rPh sb="0" eb="2">
      <t>ミツモリ</t>
    </rPh>
    <rPh sb="3" eb="6">
      <t>コウテイベツ</t>
    </rPh>
    <phoneticPr fontId="1"/>
  </si>
  <si>
    <t>調査・要件定義</t>
  </si>
  <si>
    <t>設計</t>
  </si>
  <si>
    <t>製造</t>
    <rPh sb="0" eb="2">
      <t>セイゾウ</t>
    </rPh>
    <phoneticPr fontId="6"/>
  </si>
  <si>
    <t>結合テスト</t>
    <rPh sb="0" eb="2">
      <t>ケツゴウ</t>
    </rPh>
    <phoneticPr fontId="1"/>
  </si>
  <si>
    <t>システムテスト</t>
    <phoneticPr fontId="1"/>
  </si>
  <si>
    <t>ユーザテスト</t>
    <phoneticPr fontId="1"/>
  </si>
  <si>
    <t>本番稼働</t>
  </si>
  <si>
    <t>調査・要件定義（移行フェーズの契約変更）</t>
    <rPh sb="0" eb="2">
      <t>チョウサ</t>
    </rPh>
    <rPh sb="3" eb="7">
      <t>ヨウケンテイギ</t>
    </rPh>
    <rPh sb="8" eb="10">
      <t>イコウ</t>
    </rPh>
    <rPh sb="15" eb="17">
      <t>ケイヤク</t>
    </rPh>
    <rPh sb="17" eb="19">
      <t>ヘンコウ</t>
    </rPh>
    <phoneticPr fontId="1"/>
  </si>
  <si>
    <t>ヤ－ド操業システム（千葉・徳山）</t>
  </si>
  <si>
    <t>縮小共通基盤（移行フェーズ）</t>
    <rPh sb="0" eb="2">
      <t>シュクショウ</t>
    </rPh>
    <rPh sb="2" eb="4">
      <t>キョウツウ</t>
    </rPh>
    <rPh sb="4" eb="6">
      <t>キバン</t>
    </rPh>
    <phoneticPr fontId="1"/>
  </si>
  <si>
    <t>現契約残額を差し引き</t>
    <rPh sb="6" eb="7">
      <t>サ</t>
    </rPh>
    <rPh sb="8" eb="9">
      <t>ヒ</t>
    </rPh>
    <phoneticPr fontId="1"/>
  </si>
  <si>
    <t>調査・要件定義(クラウドアーキから開始)</t>
    <rPh sb="17" eb="19">
      <t>カイシ</t>
    </rPh>
    <phoneticPr fontId="1"/>
  </si>
  <si>
    <t>開発フェーズ</t>
    <rPh sb="0" eb="2">
      <t>カイハツ</t>
    </rPh>
    <phoneticPr fontId="1"/>
  </si>
  <si>
    <t>ST以降</t>
    <rPh sb="2" eb="4">
      <t>イコウ</t>
    </rPh>
    <phoneticPr fontId="1"/>
  </si>
  <si>
    <t>小計</t>
    <rPh sb="0" eb="2">
      <t>ショウケイ</t>
    </rPh>
    <phoneticPr fontId="1"/>
  </si>
  <si>
    <t>見積（縮小共通基盤⇒クラウドアーキサマリ）</t>
    <rPh sb="0" eb="2">
      <t>ミツモリ</t>
    </rPh>
    <rPh sb="3" eb="5">
      <t>シュクショウ</t>
    </rPh>
    <rPh sb="5" eb="7">
      <t>キョウツウ</t>
    </rPh>
    <rPh sb="7" eb="9">
      <t>キバン</t>
    </rPh>
    <phoneticPr fontId="1"/>
  </si>
  <si>
    <t>縮小共通基盤対応</t>
    <rPh sb="0" eb="2">
      <t>シュクショウ</t>
    </rPh>
    <rPh sb="2" eb="6">
      <t>キョウツウキバン</t>
    </rPh>
    <rPh sb="6" eb="8">
      <t>タイオウ</t>
    </rPh>
    <phoneticPr fontId="1"/>
  </si>
  <si>
    <t>残作業工数</t>
    <rPh sb="0" eb="3">
      <t>ザンサギョウ</t>
    </rPh>
    <rPh sb="3" eb="5">
      <t>コウスウ</t>
    </rPh>
    <phoneticPr fontId="1"/>
  </si>
  <si>
    <t>契約済み残額</t>
  </si>
  <si>
    <t>差額</t>
  </si>
  <si>
    <t>調査・要件定義(クラウドアーキから開始)値引き</t>
  </si>
  <si>
    <t>数量確定システム（千葉・徳山）</t>
    <phoneticPr fontId="1"/>
  </si>
  <si>
    <t>包装管理システム</t>
    <rPh sb="0" eb="2">
      <t>ホウソウ</t>
    </rPh>
    <rPh sb="2" eb="4">
      <t>カンリ</t>
    </rPh>
    <phoneticPr fontId="3"/>
  </si>
  <si>
    <t>工場DBシステム</t>
    <rPh sb="0" eb="2">
      <t>コウジョウ</t>
    </rPh>
    <phoneticPr fontId="3"/>
  </si>
  <si>
    <t>ヤード操業</t>
    <rPh sb="3" eb="5">
      <t>ソウギョウ</t>
    </rPh>
    <phoneticPr fontId="1"/>
  </si>
  <si>
    <t>検証用</t>
    <rPh sb="0" eb="3">
      <t>ケンショウヨウ</t>
    </rPh>
    <phoneticPr fontId="1"/>
  </si>
  <si>
    <t>要件定義+設計</t>
    <rPh sb="5" eb="7">
      <t>セッケイ</t>
    </rPh>
    <phoneticPr fontId="1"/>
  </si>
  <si>
    <t>当初要件見積もり差分　計</t>
    <rPh sb="0" eb="2">
      <t>トウショ</t>
    </rPh>
    <rPh sb="2" eb="4">
      <t>ヨウケン</t>
    </rPh>
    <rPh sb="4" eb="6">
      <t>ミツ</t>
    </rPh>
    <rPh sb="8" eb="10">
      <t>サブン</t>
    </rPh>
    <phoneticPr fontId="1"/>
  </si>
  <si>
    <t>当初要件見積もり差分　単価</t>
    <phoneticPr fontId="1"/>
  </si>
  <si>
    <t>当初要件見積もり差分　金額</t>
    <phoneticPr fontId="1"/>
  </si>
  <si>
    <t>設計追加による差分</t>
    <rPh sb="0" eb="2">
      <t>セッケイ</t>
    </rPh>
    <rPh sb="2" eb="4">
      <t>ツイカ</t>
    </rPh>
    <rPh sb="7" eb="9">
      <t>サブン</t>
    </rPh>
    <phoneticPr fontId="1"/>
  </si>
  <si>
    <t>工数</t>
    <rPh sb="0" eb="2">
      <t>コウスウ</t>
    </rPh>
    <phoneticPr fontId="1"/>
  </si>
  <si>
    <t>金額</t>
    <rPh sb="0" eb="2">
      <t>キンガク</t>
    </rPh>
    <phoneticPr fontId="1"/>
  </si>
  <si>
    <t>システム</t>
  </si>
  <si>
    <t>担当</t>
  </si>
  <si>
    <t>2024年</t>
    <rPh sb="4" eb="5">
      <t>ネン</t>
    </rPh>
    <phoneticPr fontId="1"/>
  </si>
  <si>
    <t>2025年</t>
    <rPh sb="4" eb="5">
      <t>ネン</t>
    </rPh>
    <phoneticPr fontId="1"/>
  </si>
  <si>
    <t>202６年</t>
    <rPh sb="4" eb="5">
      <t>ネン</t>
    </rPh>
    <phoneticPr fontId="1"/>
  </si>
  <si>
    <t>1月</t>
    <rPh sb="1" eb="2">
      <t>ガツ</t>
    </rPh>
    <phoneticPr fontId="1"/>
  </si>
  <si>
    <t>2月</t>
  </si>
  <si>
    <t>3月</t>
  </si>
  <si>
    <t>4月</t>
  </si>
  <si>
    <t>5月</t>
  </si>
  <si>
    <t>6月</t>
  </si>
  <si>
    <t>7月</t>
  </si>
  <si>
    <t>8月</t>
  </si>
  <si>
    <t>9月</t>
  </si>
  <si>
    <t>10月</t>
  </si>
  <si>
    <t>11月</t>
  </si>
  <si>
    <t>12月</t>
  </si>
  <si>
    <t>１月</t>
    <phoneticPr fontId="1"/>
  </si>
  <si>
    <t>２月</t>
  </si>
  <si>
    <t>３月</t>
  </si>
  <si>
    <t>４月</t>
  </si>
  <si>
    <t>５月</t>
  </si>
  <si>
    <t>６月</t>
  </si>
  <si>
    <t>マイルストン</t>
  </si>
  <si>
    <t>★縮小共通基盤構築</t>
  </si>
  <si>
    <t>★新共通基盤構築</t>
  </si>
  <si>
    <t xml:space="preserve">       ★館林DC廃止</t>
    <rPh sb="8" eb="10">
      <t>タテバヤシ</t>
    </rPh>
    <rPh sb="12" eb="14">
      <t>ハイシ</t>
    </rPh>
    <phoneticPr fontId="1"/>
  </si>
  <si>
    <t>用役管理システム（千葉・徳山）</t>
    <phoneticPr fontId="1"/>
  </si>
  <si>
    <t>ヤード操業システム</t>
    <phoneticPr fontId="1"/>
  </si>
  <si>
    <t>本番リリースタイミング</t>
    <rPh sb="0" eb="2">
      <t>ホンバン</t>
    </rPh>
    <phoneticPr fontId="1"/>
  </si>
  <si>
    <t>2026年2月上旬</t>
    <rPh sb="4" eb="5">
      <t>ネン</t>
    </rPh>
    <rPh sb="6" eb="9">
      <t>ガツジョウジュン</t>
    </rPh>
    <phoneticPr fontId="1"/>
  </si>
  <si>
    <t>ヤード操業システム（千葉・徳山）</t>
    <rPh sb="3" eb="5">
      <t>ソウギョウ</t>
    </rPh>
    <rPh sb="10" eb="12">
      <t>チバ</t>
    </rPh>
    <rPh sb="13" eb="15">
      <t>トクヤマ</t>
    </rPh>
    <phoneticPr fontId="1"/>
  </si>
  <si>
    <t>2026年2月中旬</t>
    <rPh sb="4" eb="5">
      <t>ネン</t>
    </rPh>
    <rPh sb="6" eb="7">
      <t>ガツ</t>
    </rPh>
    <rPh sb="7" eb="9">
      <t>チュウジュン</t>
    </rPh>
    <phoneticPr fontId="1"/>
  </si>
  <si>
    <t>数量確定システム（千葉・徳山）</t>
    <rPh sb="0" eb="2">
      <t>スウリョウ</t>
    </rPh>
    <rPh sb="2" eb="4">
      <t>カクテイ</t>
    </rPh>
    <phoneticPr fontId="1"/>
  </si>
  <si>
    <t>2026年2月下旬</t>
    <rPh sb="4" eb="5">
      <t>ネン</t>
    </rPh>
    <rPh sb="6" eb="7">
      <t>ガツ</t>
    </rPh>
    <rPh sb="7" eb="9">
      <t>ゲジュン</t>
    </rPh>
    <phoneticPr fontId="1"/>
  </si>
  <si>
    <t>用役管理システム（千葉・徳山）</t>
    <rPh sb="0" eb="4">
      <t>ヨウエキカンリ</t>
    </rPh>
    <phoneticPr fontId="1"/>
  </si>
  <si>
    <t>想定要員数</t>
    <phoneticPr fontId="1"/>
  </si>
  <si>
    <t>管理</t>
    <rPh sb="0" eb="2">
      <t>カンリ</t>
    </rPh>
    <phoneticPr fontId="1"/>
  </si>
  <si>
    <t>数量確定</t>
    <phoneticPr fontId="1"/>
  </si>
  <si>
    <t>用役管理</t>
    <phoneticPr fontId="1"/>
  </si>
  <si>
    <t>千葉化学</t>
    <phoneticPr fontId="1"/>
  </si>
  <si>
    <t>包装</t>
    <phoneticPr fontId="1"/>
  </si>
  <si>
    <t>ヤード操業</t>
    <phoneticPr fontId="1"/>
  </si>
  <si>
    <t>合計</t>
  </si>
  <si>
    <t>要員</t>
    <rPh sb="0" eb="2">
      <t>ヨウイン</t>
    </rPh>
    <phoneticPr fontId="1"/>
  </si>
  <si>
    <t>管理（工場）</t>
    <rPh sb="0" eb="2">
      <t>カンリ</t>
    </rPh>
    <rPh sb="3" eb="5">
      <t>コウジョウ</t>
    </rPh>
    <phoneticPr fontId="1"/>
  </si>
  <si>
    <t>野村</t>
    <rPh sb="0" eb="2">
      <t>ノムラ</t>
    </rPh>
    <phoneticPr fontId="1"/>
  </si>
  <si>
    <t>人月</t>
    <rPh sb="0" eb="2">
      <t>ニンゲツ</t>
    </rPh>
    <phoneticPr fontId="1"/>
  </si>
  <si>
    <t>石井</t>
    <rPh sb="0" eb="2">
      <t>イシイ</t>
    </rPh>
    <phoneticPr fontId="1"/>
  </si>
  <si>
    <t>グエン・タン・ドゥオック</t>
    <phoneticPr fontId="1"/>
  </si>
  <si>
    <t>天川</t>
    <rPh sb="0" eb="2">
      <t>アマカワ</t>
    </rPh>
    <phoneticPr fontId="1"/>
  </si>
  <si>
    <t>グエン・チュン・グエン</t>
    <phoneticPr fontId="1"/>
  </si>
  <si>
    <t>ドー・ﾘｲ・アイン・トゥ</t>
    <phoneticPr fontId="1"/>
  </si>
  <si>
    <t>レ・ファム・バオ・ロック</t>
    <phoneticPr fontId="1"/>
  </si>
  <si>
    <t>VT1</t>
    <phoneticPr fontId="1"/>
  </si>
  <si>
    <t>VT5</t>
    <phoneticPr fontId="1"/>
  </si>
  <si>
    <t>ドー・グエン・ティ・トゥイ・ズイ</t>
    <phoneticPr fontId="1"/>
  </si>
  <si>
    <t>VT2</t>
    <phoneticPr fontId="1"/>
  </si>
  <si>
    <t>馬場</t>
    <rPh sb="0" eb="2">
      <t>ババ</t>
    </rPh>
    <phoneticPr fontId="1"/>
  </si>
  <si>
    <t>ズオン・ゴック・フー</t>
    <phoneticPr fontId="1"/>
  </si>
  <si>
    <t>グエン・ダン・ティエン</t>
    <phoneticPr fontId="1"/>
  </si>
  <si>
    <t>ファン・グエン・タム</t>
    <phoneticPr fontId="1"/>
  </si>
  <si>
    <t>VT3</t>
    <phoneticPr fontId="1"/>
  </si>
  <si>
    <t>VT6</t>
    <phoneticPr fontId="1"/>
  </si>
  <si>
    <t>VT4</t>
    <phoneticPr fontId="1"/>
  </si>
  <si>
    <t>チャン・クォック・ズイ</t>
    <phoneticPr fontId="1"/>
  </si>
  <si>
    <t>コミュニケータ</t>
    <phoneticPr fontId="1"/>
  </si>
  <si>
    <t>グエン・ミン・トー</t>
  </si>
  <si>
    <t>ブリッジ</t>
    <phoneticPr fontId="1"/>
  </si>
  <si>
    <t>チュン</t>
  </si>
  <si>
    <t>チャンホアンフック</t>
    <phoneticPr fontId="1"/>
  </si>
  <si>
    <t>ブイクアンティエン</t>
    <phoneticPr fontId="1"/>
  </si>
  <si>
    <t>黒田智之</t>
    <phoneticPr fontId="1"/>
  </si>
  <si>
    <t>吉田</t>
    <rPh sb="0" eb="2">
      <t>ヨシダ</t>
    </rPh>
    <phoneticPr fontId="1"/>
  </si>
  <si>
    <t>菊間</t>
    <rPh sb="0" eb="2">
      <t>キクマ</t>
    </rPh>
    <phoneticPr fontId="1"/>
  </si>
  <si>
    <t>売上</t>
    <rPh sb="0" eb="2">
      <t>ウリアゲ</t>
    </rPh>
    <phoneticPr fontId="1"/>
  </si>
  <si>
    <t>グエン・タン・ドゥオック</t>
  </si>
  <si>
    <t>レ・ファム・バオ・ロック</t>
  </si>
  <si>
    <t>ズオン・ゴック・フー</t>
  </si>
  <si>
    <t>チャン・クォック・ズイ</t>
  </si>
  <si>
    <t>粗利コスト</t>
    <rPh sb="0" eb="2">
      <t>アラリ</t>
    </rPh>
    <phoneticPr fontId="1"/>
  </si>
  <si>
    <t>経費</t>
    <rPh sb="0" eb="2">
      <t>ケイヒ</t>
    </rPh>
    <phoneticPr fontId="1"/>
  </si>
  <si>
    <t>粗利</t>
    <rPh sb="0" eb="2">
      <t>アラリ</t>
    </rPh>
    <phoneticPr fontId="1"/>
  </si>
  <si>
    <t>粗利率</t>
    <rPh sb="0" eb="2">
      <t>アラリ</t>
    </rPh>
    <rPh sb="2" eb="3">
      <t>リツ</t>
    </rPh>
    <phoneticPr fontId="1"/>
  </si>
  <si>
    <t>利益</t>
    <rPh sb="0" eb="2">
      <t>リエキ</t>
    </rPh>
    <phoneticPr fontId="1"/>
  </si>
  <si>
    <t>グエン・ミン・トー</t>
    <phoneticPr fontId="1"/>
  </si>
  <si>
    <t>経費（販管費込み）</t>
    <rPh sb="0" eb="2">
      <t>ケイヒ</t>
    </rPh>
    <rPh sb="3" eb="6">
      <t>ハンカンヒ</t>
    </rPh>
    <rPh sb="6" eb="7">
      <t>コ</t>
    </rPh>
    <phoneticPr fontId="1"/>
  </si>
  <si>
    <t>利益率</t>
    <rPh sb="0" eb="3">
      <t>リエキリツ</t>
    </rPh>
    <phoneticPr fontId="1"/>
  </si>
  <si>
    <t>システムテスト</t>
  </si>
  <si>
    <t>ユーザテスト</t>
  </si>
  <si>
    <t>想定要員数(工程単位)</t>
    <rPh sb="6" eb="8">
      <t>コウテイ</t>
    </rPh>
    <rPh sb="8" eb="10">
      <t>タンイ</t>
    </rPh>
    <phoneticPr fontId="1"/>
  </si>
  <si>
    <t>管理のみ</t>
    <rPh sb="0" eb="2">
      <t>カンリ</t>
    </rPh>
    <phoneticPr fontId="1"/>
  </si>
  <si>
    <t>要員</t>
  </si>
  <si>
    <t>工場DB</t>
    <rPh sb="0" eb="2">
      <t>コウジョウ</t>
    </rPh>
    <phoneticPr fontId="1"/>
  </si>
  <si>
    <t>コスト（コスト合計より粗利算出）</t>
    <rPh sb="7" eb="9">
      <t>ゴウケイ</t>
    </rPh>
    <rPh sb="13" eb="15">
      <t>サンシュツ</t>
    </rPh>
    <phoneticPr fontId="1"/>
  </si>
  <si>
    <t>コスト（コスト合計より利益算出）</t>
    <rPh sb="7" eb="9">
      <t>ゴウケイ</t>
    </rPh>
    <rPh sb="11" eb="13">
      <t>リエキ</t>
    </rPh>
    <rPh sb="13" eb="15">
      <t>サンシュツ</t>
    </rPh>
    <phoneticPr fontId="1"/>
  </si>
  <si>
    <t>想定要員数(月単位)</t>
    <rPh sb="6" eb="7">
      <t>ツキ</t>
    </rPh>
    <rPh sb="7" eb="9">
      <t>タンイ</t>
    </rPh>
    <phoneticPr fontId="1"/>
  </si>
  <si>
    <t>要員人数</t>
    <rPh sb="0" eb="2">
      <t>ヨウイン</t>
    </rPh>
    <rPh sb="2" eb="4">
      <t>ニンズ</t>
    </rPh>
    <phoneticPr fontId="1"/>
  </si>
  <si>
    <t>計画(月)</t>
    <rPh sb="0" eb="2">
      <t>ケイカク</t>
    </rPh>
    <rPh sb="3" eb="4">
      <t>ツキ</t>
    </rPh>
    <phoneticPr fontId="1"/>
  </si>
  <si>
    <t>計画(工程)</t>
    <rPh sb="0" eb="2">
      <t>ケイカク</t>
    </rPh>
    <rPh sb="3" eb="5">
      <t>コウテイ</t>
    </rPh>
    <phoneticPr fontId="1"/>
  </si>
  <si>
    <t>管理（工場）</t>
    <rPh sb="0" eb="2">
      <t>カンリ</t>
    </rPh>
    <rPh sb="3" eb="5">
      <t>コウジョウ</t>
    </rPh>
    <phoneticPr fontId="24"/>
  </si>
  <si>
    <t>数量確定</t>
  </si>
  <si>
    <t>用役管理</t>
  </si>
  <si>
    <t>千葉化学</t>
  </si>
  <si>
    <t>包装</t>
  </si>
  <si>
    <t>ヤード操業</t>
  </si>
  <si>
    <t>ブリッジ</t>
  </si>
  <si>
    <t>小計</t>
    <phoneticPr fontId="1"/>
  </si>
  <si>
    <t>合計</t>
    <phoneticPr fontId="1"/>
  </si>
  <si>
    <t>再見積もり（工程別サマリ）</t>
    <rPh sb="0" eb="3">
      <t>サイミツ</t>
    </rPh>
    <phoneticPr fontId="1"/>
  </si>
  <si>
    <t>再見積もり（開発フェーズ以降）</t>
    <rPh sb="0" eb="3">
      <t>サイミツ</t>
    </rPh>
    <rPh sb="6" eb="8">
      <t>カイハツ</t>
    </rPh>
    <rPh sb="12" eb="14">
      <t>イコウ</t>
    </rPh>
    <phoneticPr fontId="1"/>
  </si>
  <si>
    <t>再見積もり（開発フェーズ）</t>
    <rPh sb="0" eb="3">
      <t>サイミツ</t>
    </rPh>
    <rPh sb="6" eb="8">
      <t>カイハツ</t>
    </rPh>
    <phoneticPr fontId="1"/>
  </si>
  <si>
    <t>再見積もり（移行フェーズ）</t>
    <rPh sb="0" eb="3">
      <t>サイミツ</t>
    </rPh>
    <rPh sb="6" eb="8">
      <t>イコウ</t>
    </rPh>
    <phoneticPr fontId="1"/>
  </si>
  <si>
    <t>検算</t>
    <rPh sb="0" eb="2">
      <t>ケンザン</t>
    </rPh>
    <phoneticPr fontId="1"/>
  </si>
  <si>
    <t>システム</t>
    <phoneticPr fontId="1"/>
  </si>
  <si>
    <t>開発＋移行</t>
    <rPh sb="0" eb="2">
      <t>カイハツ</t>
    </rPh>
    <rPh sb="3" eb="5">
      <t>イコウ</t>
    </rPh>
    <phoneticPr fontId="1"/>
  </si>
  <si>
    <t>開発以降</t>
    <rPh sb="0" eb="2">
      <t>カイハツ</t>
    </rPh>
    <rPh sb="2" eb="4">
      <t>イコウ</t>
    </rPh>
    <phoneticPr fontId="1"/>
  </si>
  <si>
    <t>※要件定義工程開始に9月中旬までかかる見込みのため9月費用も含めていた</t>
    <rPh sb="1" eb="5">
      <t>ヨウケンテイギ</t>
    </rPh>
    <rPh sb="5" eb="7">
      <t>コウテイ</t>
    </rPh>
    <rPh sb="7" eb="9">
      <t>カイシ</t>
    </rPh>
    <phoneticPr fontId="1"/>
  </si>
  <si>
    <t>　実際は8月末で方針確定し、9月からは要件定義作業に着手していたため、\2183000分が2重どりとなっているため今回の見積で調整</t>
    <rPh sb="43" eb="44">
      <t>ブン</t>
    </rPh>
    <rPh sb="46" eb="47">
      <t>ジュウ</t>
    </rPh>
    <rPh sb="57" eb="59">
      <t>コンカイ</t>
    </rPh>
    <rPh sb="60" eb="62">
      <t>ミツモリ</t>
    </rPh>
    <rPh sb="63" eb="65">
      <t>チョウセイ</t>
    </rPh>
    <phoneticPr fontId="1"/>
  </si>
  <si>
    <t>再見積もり（開発フェーズ以降）予算調整版</t>
    <rPh sb="0" eb="3">
      <t>サイミツ</t>
    </rPh>
    <rPh sb="6" eb="8">
      <t>カイハツ</t>
    </rPh>
    <rPh sb="12" eb="14">
      <t>イコウ</t>
    </rPh>
    <rPh sb="15" eb="17">
      <t>ヨサン</t>
    </rPh>
    <rPh sb="17" eb="19">
      <t>チョウセイ</t>
    </rPh>
    <rPh sb="19" eb="20">
      <t>ハン</t>
    </rPh>
    <phoneticPr fontId="1"/>
  </si>
  <si>
    <t>品管⇔包装の金額検証（付け替え前の品管が\4,093,000 オーバー しているため考慮）</t>
    <rPh sb="0" eb="2">
      <t>ヒンカン</t>
    </rPh>
    <rPh sb="3" eb="5">
      <t>ホウソウ</t>
    </rPh>
    <rPh sb="6" eb="8">
      <t>キンガク</t>
    </rPh>
    <rPh sb="8" eb="10">
      <t>ケンショウ</t>
    </rPh>
    <rPh sb="11" eb="12">
      <t>ツ</t>
    </rPh>
    <rPh sb="13" eb="16">
      <t>カエマエ</t>
    </rPh>
    <rPh sb="17" eb="19">
      <t>ヒンカン</t>
    </rPh>
    <rPh sb="42" eb="44">
      <t>コウリョ</t>
    </rPh>
    <phoneticPr fontId="1"/>
  </si>
  <si>
    <t>パターン</t>
  </si>
  <si>
    <t>No.</t>
  </si>
  <si>
    <t>付替前</t>
    <rPh sb="0" eb="1">
      <t>ツ</t>
    </rPh>
    <rPh sb="1" eb="2">
      <t>タイ</t>
    </rPh>
    <rPh sb="2" eb="3">
      <t>マエ</t>
    </rPh>
    <phoneticPr fontId="1"/>
  </si>
  <si>
    <t>付替後</t>
    <rPh sb="0" eb="1">
      <t>ツ</t>
    </rPh>
    <rPh sb="1" eb="2">
      <t>タイ</t>
    </rPh>
    <rPh sb="2" eb="3">
      <t>アト</t>
    </rPh>
    <phoneticPr fontId="1"/>
  </si>
  <si>
    <t>9月</t>
    <rPh sb="1" eb="2">
      <t>ガツ</t>
    </rPh>
    <phoneticPr fontId="1"/>
  </si>
  <si>
    <t>10月</t>
    <rPh sb="2" eb="3">
      <t>ガツ</t>
    </rPh>
    <phoneticPr fontId="1"/>
  </si>
  <si>
    <t>11月</t>
    <rPh sb="2" eb="3">
      <t>ゲツ</t>
    </rPh>
    <phoneticPr fontId="1"/>
  </si>
  <si>
    <t>12月</t>
    <rPh sb="2" eb="3">
      <t>ガツ</t>
    </rPh>
    <phoneticPr fontId="1"/>
  </si>
  <si>
    <t>2月</t>
    <rPh sb="1" eb="2">
      <t>ガツ</t>
    </rPh>
    <phoneticPr fontId="1"/>
  </si>
  <si>
    <t>3月</t>
    <rPh sb="1" eb="2">
      <t>ガツ</t>
    </rPh>
    <phoneticPr fontId="1"/>
  </si>
  <si>
    <t>工数を補正（人月）</t>
    <rPh sb="0" eb="2">
      <t>コウスウ</t>
    </rPh>
    <rPh sb="3" eb="5">
      <t>ホセイ</t>
    </rPh>
    <phoneticPr fontId="1"/>
  </si>
  <si>
    <t>作業</t>
    <rPh sb="0" eb="2">
      <t>サギョウ</t>
    </rPh>
    <phoneticPr fontId="1"/>
  </si>
  <si>
    <t>要件</t>
    <rPh sb="0" eb="2">
      <t>ヨウケン</t>
    </rPh>
    <phoneticPr fontId="1"/>
  </si>
  <si>
    <t>要件・設計</t>
    <rPh sb="0" eb="2">
      <t>ヨウケン</t>
    </rPh>
    <rPh sb="3" eb="5">
      <t>セッケイ</t>
    </rPh>
    <phoneticPr fontId="1"/>
  </si>
  <si>
    <t>製造</t>
    <rPh sb="0" eb="2">
      <t>セイゾウ</t>
    </rPh>
    <phoneticPr fontId="1"/>
  </si>
  <si>
    <t>結合</t>
    <rPh sb="0" eb="2">
      <t>ケツゴウ</t>
    </rPh>
    <phoneticPr fontId="1"/>
  </si>
  <si>
    <t>ユーザ</t>
    <phoneticPr fontId="1"/>
  </si>
  <si>
    <t>本番</t>
    <rPh sb="0" eb="2">
      <t>ホンバン</t>
    </rPh>
    <phoneticPr fontId="1"/>
  </si>
  <si>
    <t>要件定義フェーズ</t>
    <rPh sb="0" eb="2">
      <t>ヨウケン</t>
    </rPh>
    <rPh sb="2" eb="4">
      <t>テイギ</t>
    </rPh>
    <phoneticPr fontId="1"/>
  </si>
  <si>
    <t>移行フェーズ</t>
    <rPh sb="0" eb="2">
      <t>イコウ</t>
    </rPh>
    <phoneticPr fontId="1"/>
  </si>
  <si>
    <t>システム名</t>
  </si>
  <si>
    <t>2025/9/1</t>
  </si>
  <si>
    <t>2025/10/1</t>
  </si>
  <si>
    <t>2025/11/1</t>
  </si>
  <si>
    <t>2025/12/1</t>
  </si>
  <si>
    <t>2026/1/1</t>
  </si>
  <si>
    <t>2026/2/1</t>
  </si>
  <si>
    <t>2026/3/1</t>
  </si>
  <si>
    <t>メンバー</t>
    <phoneticPr fontId="1"/>
  </si>
  <si>
    <t>単価</t>
    <rPh sb="0" eb="2">
      <t>タンカ</t>
    </rPh>
    <phoneticPr fontId="1"/>
  </si>
  <si>
    <t>売上</t>
    <phoneticPr fontId="1"/>
  </si>
  <si>
    <t>千葉化学品質管理システム</t>
  </si>
  <si>
    <t>ヤード操業システム（千葉・徳山）</t>
  </si>
  <si>
    <t>計</t>
    <rPh sb="0" eb="1">
      <t>ケイ</t>
    </rPh>
    <phoneticPr fontId="1"/>
  </si>
  <si>
    <t>チュン</t>
    <phoneticPr fontId="1"/>
  </si>
  <si>
    <t>グエン・ティ・ダオ</t>
  </si>
  <si>
    <t>フィン・チ・ヒェウ</t>
  </si>
  <si>
    <t>カオ・ティ・マイ・チャム</t>
  </si>
  <si>
    <t>フィン・ヒュウ・ロック</t>
  </si>
  <si>
    <t>トゥルオン・ティ・トゥー・ミー</t>
  </si>
  <si>
    <t>チャン・カイン・ビ</t>
  </si>
  <si>
    <t>月合計</t>
    <rPh sb="0" eb="1">
      <t>ツキ</t>
    </rPh>
    <rPh sb="1" eb="3">
      <t>ゴウケイ</t>
    </rPh>
    <phoneticPr fontId="1"/>
  </si>
  <si>
    <t>計画月合計</t>
    <rPh sb="0" eb="2">
      <t>ケイカク</t>
    </rPh>
    <rPh sb="2" eb="3">
      <t>ツキ</t>
    </rPh>
    <rPh sb="3" eb="5">
      <t>ゴウケイ</t>
    </rPh>
    <phoneticPr fontId="1"/>
  </si>
  <si>
    <t>工程合計</t>
    <rPh sb="0" eb="2">
      <t>コウテイ</t>
    </rPh>
    <rPh sb="2" eb="4">
      <t>ゴウケイ</t>
    </rPh>
    <phoneticPr fontId="1"/>
  </si>
  <si>
    <t>開発　開発フェーズ+移行フェーズ</t>
    <rPh sb="0" eb="2">
      <t>カイハツ</t>
    </rPh>
    <rPh sb="3" eb="5">
      <t>カイハツ</t>
    </rPh>
    <rPh sb="10" eb="12">
      <t>イコウ</t>
    </rPh>
    <phoneticPr fontId="1"/>
  </si>
  <si>
    <t>計画工程合計</t>
    <rPh sb="0" eb="2">
      <t>ケイカク</t>
    </rPh>
    <rPh sb="2" eb="4">
      <t>コウテイ</t>
    </rPh>
    <rPh sb="4" eb="6">
      <t>ゴウケイ</t>
    </rPh>
    <phoneticPr fontId="1"/>
  </si>
  <si>
    <t>製造・結合</t>
    <rPh sb="0" eb="2">
      <t>セイゾウ</t>
    </rPh>
    <rPh sb="3" eb="5">
      <t>ケツゴウ</t>
    </rPh>
    <phoneticPr fontId="1"/>
  </si>
  <si>
    <t>ユーザ・本番</t>
    <rPh sb="4" eb="6">
      <t>ホンバン</t>
    </rPh>
    <phoneticPr fontId="1"/>
  </si>
  <si>
    <t>管理</t>
  </si>
  <si>
    <t>管理　開発フェーズ+移行フェーズ</t>
    <rPh sb="0" eb="2">
      <t>カンリ</t>
    </rPh>
    <rPh sb="3" eb="5">
      <t>カイハツ</t>
    </rPh>
    <rPh sb="10" eb="12">
      <t>イコウ</t>
    </rPh>
    <phoneticPr fontId="1"/>
  </si>
  <si>
    <t>合計</t>
    <rPh sb="0" eb="2">
      <t>ゴウケイ</t>
    </rPh>
    <phoneticPr fontId="1"/>
  </si>
  <si>
    <t>粗利/率</t>
    <rPh sb="0" eb="2">
      <t>アラリ</t>
    </rPh>
    <rPh sb="3" eb="4">
      <t>リツ</t>
    </rPh>
    <phoneticPr fontId="1"/>
  </si>
  <si>
    <t>利益/率</t>
    <rPh sb="0" eb="2">
      <t>リエキ</t>
    </rPh>
    <rPh sb="3" eb="4">
      <t>リツ</t>
    </rPh>
    <phoneticPr fontId="1"/>
  </si>
  <si>
    <t>トータル（開発フェーズ以降）</t>
  </si>
  <si>
    <t>管理工数</t>
    <rPh sb="0" eb="4">
      <t>カンリコウスウ</t>
    </rPh>
    <phoneticPr fontId="1"/>
  </si>
  <si>
    <t>バッファ</t>
    <phoneticPr fontId="1"/>
  </si>
  <si>
    <t>当初からの差額</t>
    <rPh sb="0" eb="2">
      <t>トウショ</t>
    </rPh>
    <rPh sb="5" eb="7">
      <t>サガク</t>
    </rPh>
    <phoneticPr fontId="1"/>
  </si>
  <si>
    <t>当初見積</t>
    <rPh sb="0" eb="2">
      <t>トウショ</t>
    </rPh>
    <rPh sb="2" eb="4">
      <t>ミツモリ</t>
    </rPh>
    <phoneticPr fontId="1"/>
  </si>
  <si>
    <t>再見積による値上げ</t>
    <rPh sb="0" eb="3">
      <t>サイミツモリ</t>
    </rPh>
    <rPh sb="6" eb="8">
      <t>ネア</t>
    </rPh>
    <phoneticPr fontId="1"/>
  </si>
  <si>
    <t>再見積</t>
    <rPh sb="0" eb="3">
      <t>サイミツモリ</t>
    </rPh>
    <phoneticPr fontId="1"/>
  </si>
  <si>
    <t>差分</t>
    <rPh sb="0" eb="2">
      <t>サブン</t>
    </rPh>
    <phoneticPr fontId="1"/>
  </si>
  <si>
    <t>要件定義フェーズでの2重取り</t>
    <rPh sb="0" eb="4">
      <t>ヨウケンテイギ</t>
    </rPh>
    <rPh sb="11" eb="13">
      <t>ジュウド</t>
    </rPh>
    <phoneticPr fontId="1"/>
  </si>
  <si>
    <t>グエン・ティ・ダオ</t>
    <phoneticPr fontId="1"/>
  </si>
  <si>
    <t>フィン・チ・ヒェウ</t>
    <phoneticPr fontId="1"/>
  </si>
  <si>
    <t>カオ・ティ・マイ・チャム</t>
    <phoneticPr fontId="1"/>
  </si>
  <si>
    <t>フィン・ヒュウ・ロック</t>
    <phoneticPr fontId="1"/>
  </si>
  <si>
    <t>トゥルオン・ティ・トゥー・ミー</t>
    <phoneticPr fontId="1"/>
  </si>
  <si>
    <t>チャン・カイン・ビ</t>
    <phoneticPr fontId="1"/>
  </si>
  <si>
    <t>前提条件</t>
    <rPh sb="0" eb="4">
      <t>ゼンテイジョウケン</t>
    </rPh>
    <phoneticPr fontId="1"/>
  </si>
  <si>
    <t>クラウドアーキ環境への移行を想定した作業見積をしています</t>
    <rPh sb="7" eb="9">
      <t>カンキョウ</t>
    </rPh>
    <rPh sb="11" eb="13">
      <t>イコウ</t>
    </rPh>
    <rPh sb="14" eb="16">
      <t>ソウテイ</t>
    </rPh>
    <rPh sb="18" eb="20">
      <t>サギョウ</t>
    </rPh>
    <rPh sb="20" eb="22">
      <t>ミツモリ</t>
    </rPh>
    <phoneticPr fontId="1"/>
  </si>
  <si>
    <t>事前調査で一部検証をしておりますが、未確認および検討事項があるため、要件定義工程にて調査後に改めて開発フェーズ移行のお見積りをいたします。</t>
    <rPh sb="0" eb="5">
      <t>ジゼン</t>
    </rPh>
    <rPh sb="5" eb="7">
      <t>イチブ</t>
    </rPh>
    <rPh sb="7" eb="9">
      <t>ケンショウ</t>
    </rPh>
    <rPh sb="18" eb="21">
      <t>ミカクニン</t>
    </rPh>
    <rPh sb="24" eb="26">
      <t>ケントウ</t>
    </rPh>
    <rPh sb="26" eb="28">
      <t>ジコウ</t>
    </rPh>
    <rPh sb="34" eb="38">
      <t>ヨウケンテイギ</t>
    </rPh>
    <rPh sb="38" eb="40">
      <t>コウテイ</t>
    </rPh>
    <rPh sb="42" eb="44">
      <t>チョウサ</t>
    </rPh>
    <rPh sb="44" eb="45">
      <t>アト</t>
    </rPh>
    <rPh sb="46" eb="47">
      <t>アラタ</t>
    </rPh>
    <rPh sb="49" eb="51">
      <t>カイハツ</t>
    </rPh>
    <rPh sb="55" eb="57">
      <t>イコウ</t>
    </rPh>
    <rPh sb="59" eb="61">
      <t>ミツモ</t>
    </rPh>
    <phoneticPr fontId="1"/>
  </si>
  <si>
    <t>事前調査にて数量確定システムで検証したところ、エラー発生率が高い結果であったため、全画面のテスト(縮小共通基盤での結合テストと同等)の確認が必要</t>
    <rPh sb="0" eb="4">
      <t>ジゼンチョウサ</t>
    </rPh>
    <rPh sb="6" eb="8">
      <t>スウリョウ</t>
    </rPh>
    <rPh sb="8" eb="10">
      <t>カクテイ</t>
    </rPh>
    <rPh sb="15" eb="17">
      <t>ケンショウ</t>
    </rPh>
    <rPh sb="26" eb="28">
      <t>ハッセイ</t>
    </rPh>
    <rPh sb="28" eb="29">
      <t>リツ</t>
    </rPh>
    <rPh sb="30" eb="31">
      <t>タカ</t>
    </rPh>
    <rPh sb="32" eb="34">
      <t>ケッカ</t>
    </rPh>
    <rPh sb="41" eb="44">
      <t>ゼンガメン</t>
    </rPh>
    <rPh sb="49" eb="51">
      <t>シュクショウ</t>
    </rPh>
    <rPh sb="51" eb="53">
      <t>キョウツウ</t>
    </rPh>
    <rPh sb="53" eb="55">
      <t>キバン</t>
    </rPh>
    <rPh sb="57" eb="59">
      <t>ケツゴウ</t>
    </rPh>
    <rPh sb="63" eb="65">
      <t>ドウトウ</t>
    </rPh>
    <rPh sb="67" eb="69">
      <t>カクニン</t>
    </rPh>
    <rPh sb="70" eb="72">
      <t>ヒツヨウ</t>
    </rPh>
    <phoneticPr fontId="1"/>
  </si>
  <si>
    <t>インフラ環境の構築作業は含まれていません。出光様にてご準備をいただくきます</t>
    <rPh sb="4" eb="6">
      <t>カンキョウ</t>
    </rPh>
    <rPh sb="7" eb="9">
      <t>コウチク</t>
    </rPh>
    <rPh sb="9" eb="11">
      <t>サギョウ</t>
    </rPh>
    <rPh sb="12" eb="13">
      <t>フク</t>
    </rPh>
    <rPh sb="21" eb="24">
      <t>イデミツサマ</t>
    </rPh>
    <rPh sb="27" eb="29">
      <t>ジュンビ</t>
    </rPh>
    <phoneticPr fontId="1"/>
  </si>
  <si>
    <t>データ移行の作業は含まれていません。出光様にてご準備をいただくきます</t>
    <rPh sb="3" eb="5">
      <t>イコウ</t>
    </rPh>
    <phoneticPr fontId="1"/>
  </si>
  <si>
    <t>作業パターン：</t>
  </si>
  <si>
    <t>クラウドアーキ基盤への移行</t>
    <rPh sb="7" eb="9">
      <t>キバン</t>
    </rPh>
    <rPh sb="11" eb="13">
      <t>イコウ</t>
    </rPh>
    <phoneticPr fontId="1"/>
  </si>
  <si>
    <r>
      <t>端数処理のため、I列値を少数2桁目を</t>
    </r>
    <r>
      <rPr>
        <b/>
        <sz val="11"/>
        <rFont val="游ゴシック"/>
        <family val="3"/>
        <charset val="128"/>
        <scheme val="minor"/>
      </rPr>
      <t>ROUNDUP</t>
    </r>
    <r>
      <rPr>
        <sz val="11"/>
        <rFont val="游ゴシック"/>
        <family val="3"/>
        <charset val="128"/>
        <scheme val="minor"/>
      </rPr>
      <t>している</t>
    </r>
    <rPh sb="0" eb="2">
      <t>ハスウ</t>
    </rPh>
    <rPh sb="2" eb="4">
      <t>ショリ</t>
    </rPh>
    <rPh sb="9" eb="10">
      <t>レツ</t>
    </rPh>
    <rPh sb="10" eb="11">
      <t>アタイ</t>
    </rPh>
    <rPh sb="12" eb="14">
      <t>ショウスウ</t>
    </rPh>
    <rPh sb="15" eb="17">
      <t>ケタメ</t>
    </rPh>
    <phoneticPr fontId="1"/>
  </si>
  <si>
    <t>提示する場合は値のみ</t>
    <rPh sb="0" eb="2">
      <t>テイジ</t>
    </rPh>
    <rPh sb="4" eb="6">
      <t>バアイ</t>
    </rPh>
    <rPh sb="7" eb="8">
      <t>アタイ</t>
    </rPh>
    <phoneticPr fontId="1"/>
  </si>
  <si>
    <t>作業用</t>
    <rPh sb="0" eb="3">
      <t>サギョウヨウ</t>
    </rPh>
    <phoneticPr fontId="1"/>
  </si>
  <si>
    <t>計算用</t>
    <rPh sb="0" eb="3">
      <t>ケイサンヨウ</t>
    </rPh>
    <phoneticPr fontId="1"/>
  </si>
  <si>
    <t>レビュー工数</t>
    <phoneticPr fontId="1"/>
  </si>
  <si>
    <t>テスト用</t>
    <rPh sb="3" eb="4">
      <t>ヨウ</t>
    </rPh>
    <phoneticPr fontId="1"/>
  </si>
  <si>
    <t>フェーズ</t>
    <phoneticPr fontId="1"/>
  </si>
  <si>
    <t>工程</t>
  </si>
  <si>
    <t>タスク</t>
  </si>
  <si>
    <t>区分</t>
    <rPh sb="0" eb="2">
      <t>クブン</t>
    </rPh>
    <phoneticPr fontId="1"/>
  </si>
  <si>
    <t>作業詳細</t>
  </si>
  <si>
    <t>計算</t>
  </si>
  <si>
    <t>レビュー工数+バッファ
（×1.2）</t>
  </si>
  <si>
    <t>根拠補足</t>
    <rPh sb="0" eb="2">
      <t>コンキョ</t>
    </rPh>
    <rPh sb="2" eb="4">
      <t>ホソク</t>
    </rPh>
    <phoneticPr fontId="1"/>
  </si>
  <si>
    <t>機能数</t>
    <rPh sb="0" eb="2">
      <t>キノウ</t>
    </rPh>
    <rPh sb="2" eb="3">
      <t>スウ</t>
    </rPh>
    <phoneticPr fontId="1"/>
  </si>
  <si>
    <t>環境数</t>
    <rPh sb="0" eb="3">
      <t>カンキョウスウ</t>
    </rPh>
    <phoneticPr fontId="1"/>
  </si>
  <si>
    <t>生産性(１人当たりの作業時間)</t>
    <rPh sb="0" eb="3">
      <t>セイサンセイ</t>
    </rPh>
    <rPh sb="5" eb="6">
      <t>ニン</t>
    </rPh>
    <rPh sb="6" eb="7">
      <t>ア</t>
    </rPh>
    <rPh sb="10" eb="12">
      <t>サギョウ</t>
    </rPh>
    <rPh sb="12" eb="14">
      <t>ジカン</t>
    </rPh>
    <phoneticPr fontId="1"/>
  </si>
  <si>
    <t>人月換算</t>
    <rPh sb="0" eb="2">
      <t>ニンゲツ</t>
    </rPh>
    <rPh sb="2" eb="4">
      <t>カンサン</t>
    </rPh>
    <phoneticPr fontId="1"/>
  </si>
  <si>
    <t>レビュー工数係数</t>
    <rPh sb="4" eb="6">
      <t>コウスウ</t>
    </rPh>
    <rPh sb="6" eb="8">
      <t>ケイスウ</t>
    </rPh>
    <phoneticPr fontId="1"/>
  </si>
  <si>
    <t>画面数</t>
    <rPh sb="0" eb="2">
      <t>ガメン</t>
    </rPh>
    <rPh sb="2" eb="3">
      <t>スウ</t>
    </rPh>
    <phoneticPr fontId="1"/>
  </si>
  <si>
    <t>生産性</t>
    <rPh sb="0" eb="3">
      <t>セイサンセイ</t>
    </rPh>
    <phoneticPr fontId="1"/>
  </si>
  <si>
    <t>帳票数</t>
    <rPh sb="0" eb="2">
      <t>チョウヒョウ</t>
    </rPh>
    <rPh sb="2" eb="3">
      <t>スウ</t>
    </rPh>
    <phoneticPr fontId="1"/>
  </si>
  <si>
    <t>バッチ数</t>
    <rPh sb="3" eb="4">
      <t>スウ</t>
    </rPh>
    <phoneticPr fontId="1"/>
  </si>
  <si>
    <t>I/F数</t>
    <rPh sb="3" eb="4">
      <t>スウ</t>
    </rPh>
    <phoneticPr fontId="1"/>
  </si>
  <si>
    <t>要件定義フェーズ</t>
    <phoneticPr fontId="1"/>
  </si>
  <si>
    <t>要件定義</t>
    <phoneticPr fontId="1"/>
  </si>
  <si>
    <r>
      <t xml:space="preserve">AP基盤
</t>
    </r>
    <r>
      <rPr>
        <sz val="11"/>
        <color theme="1"/>
        <rFont val="游ゴシック"/>
        <family val="3"/>
        <charset val="128"/>
        <scheme val="minor"/>
      </rPr>
      <t xml:space="preserve">Oracle WebLogic
⇒ </t>
    </r>
    <r>
      <rPr>
        <sz val="11"/>
        <color theme="1"/>
        <rFont val="游ゴシック"/>
        <family val="2"/>
        <charset val="128"/>
        <scheme val="minor"/>
      </rPr>
      <t>Azure App Service (PaaS) 
　 Apache Tomcat</t>
    </r>
    <rPh sb="2" eb="4">
      <t>キバン</t>
    </rPh>
    <phoneticPr fontId="1"/>
  </si>
  <si>
    <t>AP基盤</t>
    <phoneticPr fontId="1"/>
  </si>
  <si>
    <t xml:space="preserve">事前調査結果：
ローカル環境にてWeblogicからTomcatへ変更して検証をした影響調査結果より正式な対応内容を精査する。
※千葉・徳山でソースは共通
数量確定（千葉） 19/41機能でエラーが発生
数量確定（徳山） 3/25機能でエラーが発生
１．エラー事項の対応
・NoClassDefFound
⇒不足ライブラリの追加および暫定（Weblogic）ライブラリ追加箇所の正式なライブラリ調査およびプログラム改修箇所を調査する
・計算処理でエラー(PimsYard)
⇒計算処理でエラーが発生する。
ローカル環境ではFWの問題で確認ができず。
ローカル環境からPIMSサーバへFW設定をして動作確認。
FW以外の問題が起因をしていないか検証する。
・各種設定値の追加、修正
⇒server.xml、web.xml、Context.xmlの定義を修正する
</t>
    <rPh sb="4" eb="6">
      <t>ケッカ</t>
    </rPh>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79" eb="81">
      <t>スウリョウ</t>
    </rPh>
    <rPh sb="81" eb="83">
      <t>カクテイ</t>
    </rPh>
    <rPh sb="84" eb="86">
      <t>チバ</t>
    </rPh>
    <rPh sb="93" eb="95">
      <t>キノウ</t>
    </rPh>
    <rPh sb="100" eb="102">
      <t>ハッセイ</t>
    </rPh>
    <rPh sb="103" eb="105">
      <t>スウリョウ</t>
    </rPh>
    <rPh sb="105" eb="107">
      <t>カクテイ</t>
    </rPh>
    <rPh sb="108" eb="110">
      <t>トクヤマ</t>
    </rPh>
    <rPh sb="132" eb="134">
      <t>ジコウ</t>
    </rPh>
    <rPh sb="135" eb="137">
      <t>タイオウ</t>
    </rPh>
    <rPh sb="156" eb="158">
      <t>フソク</t>
    </rPh>
    <rPh sb="164" eb="166">
      <t>ツイカ</t>
    </rPh>
    <rPh sb="169" eb="171">
      <t>ザンテイ</t>
    </rPh>
    <rPh sb="186" eb="188">
      <t>ツイカ</t>
    </rPh>
    <rPh sb="188" eb="190">
      <t>カショ</t>
    </rPh>
    <rPh sb="191" eb="193">
      <t>セイシキ</t>
    </rPh>
    <rPh sb="199" eb="201">
      <t>チョウサ</t>
    </rPh>
    <rPh sb="209" eb="211">
      <t>カイシュウ</t>
    </rPh>
    <rPh sb="211" eb="213">
      <t>カショ</t>
    </rPh>
    <rPh sb="214" eb="216">
      <t>チョウサ</t>
    </rPh>
    <rPh sb="250" eb="252">
      <t>ハッセイ</t>
    </rPh>
    <rPh sb="260" eb="262">
      <t>カンキョウ</t>
    </rPh>
    <rPh sb="267" eb="269">
      <t>モンダイ</t>
    </rPh>
    <rPh sb="270" eb="272">
      <t>カクニン</t>
    </rPh>
    <rPh sb="296" eb="298">
      <t>セッテイ</t>
    </rPh>
    <rPh sb="301" eb="303">
      <t>ドウサ</t>
    </rPh>
    <rPh sb="303" eb="305">
      <t>カクニン</t>
    </rPh>
    <rPh sb="332" eb="334">
      <t>ヨウケン</t>
    </rPh>
    <rPh sb="334" eb="336">
      <t>テイギ</t>
    </rPh>
    <rPh sb="336" eb="338">
      <t>コウテイ</t>
    </rPh>
    <rPh sb="342" eb="344">
      <t>イガイ</t>
    </rPh>
    <rPh sb="345" eb="347">
      <t>モンダイ</t>
    </rPh>
    <rPh sb="348" eb="350">
      <t>キイン</t>
    </rPh>
    <rPh sb="357" eb="359">
      <t>ケンショウ</t>
    </rPh>
    <rPh sb="364" eb="366">
      <t>カクシュ</t>
    </rPh>
    <rPh sb="366" eb="369">
      <t>セッテイアタイ</t>
    </rPh>
    <rPh sb="370" eb="372">
      <t>ツイカ</t>
    </rPh>
    <rPh sb="373" eb="375">
      <t>シュウセイテイギシュウセイ</t>
    </rPh>
    <phoneticPr fontId="1"/>
  </si>
  <si>
    <t xml:space="preserve">エラー事項の対応 0.85人月
</t>
    <phoneticPr fontId="1"/>
  </si>
  <si>
    <t xml:space="preserve">２．ear⇒warファイルへのビルド手順変更
・build.xmlの定義修正
⇒earに関するビルド定義修正およびwar形式に伴う定義修正をおこなう。
⇒ライブラリの依存関係に影響がある場合は設定の見直しをする。
⇒warでビルドしたファイルをPoC環境Azure App Serviceに配備して動作検証をおこなう。
３．EJBの対応
⇒ライブラリ追加、設定値変更
４．クラウドアーキ環境の情報収集
・サーバ情報の確認（申請準備、システム構成の確認、確定）
⇒アドレスIP、ホスト名、通信要件(FW)、サーバスペックの確認
⇒縮小共通基盤との環境構成に違いがあるか確認
</t>
    <rPh sb="213" eb="217">
      <t>シンセイジュンビ</t>
    </rPh>
    <rPh sb="222" eb="224">
      <t>コウセイ</t>
    </rPh>
    <rPh sb="225" eb="227">
      <t>カクニン</t>
    </rPh>
    <rPh sb="228" eb="230">
      <t>カクテイ</t>
    </rPh>
    <phoneticPr fontId="1"/>
  </si>
  <si>
    <t>ear⇒warファイルへのビルド手順変更 0.5人月
EJBの対応 0.1人月
クラウドアーキ環境の情報収集 0.2人月</t>
    <phoneticPr fontId="1"/>
  </si>
  <si>
    <t>認証基盤
認証AP：Oracle WebLogic
⇒Azure Entra ID</t>
    <rPh sb="0" eb="2">
      <t>ニンショウ</t>
    </rPh>
    <rPh sb="2" eb="4">
      <t>キバン</t>
    </rPh>
    <rPh sb="5" eb="7">
      <t>ニンショウ</t>
    </rPh>
    <phoneticPr fontId="1"/>
  </si>
  <si>
    <t>認証基盤</t>
    <phoneticPr fontId="1"/>
  </si>
  <si>
    <t>事前調査対応：
ローカル環境にて認証用の共通ファイル（com0-lib2_4_0.jar）へ差し替え、ライブラリ内のクラス実行ができることまで確認済み。Azure Entra ID認証について検証をする。
工場系システム
・共通ログイン廃止対応
⇒SSOからリンク呼び出しに変更になるため、呼び出しURL、パラメータの設定値を調査する。また、URL直入力により工場系システムの呼び出しができることを確認する。
・ログインユーザ切り替え方法の検討
⇒権限による機能違いを確認するためのログイン手順を検討する
※SSOからのログインではPCログイン時のアカウントで認証がされるため、ユーザや権限の切り替えができない。
・SSOからの遷移時にエラーが発生した場合の画面制御
⇒エラー画面の表示検討、要件を整理する
・EntraID利用申請
⇒申請に必要な情報の整理まで対応</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13" eb="115">
      <t>キョウツウ</t>
    </rPh>
    <rPh sb="119" eb="121">
      <t>ハイシ</t>
    </rPh>
    <rPh sb="121" eb="123">
      <t>タイオウ</t>
    </rPh>
    <rPh sb="138" eb="140">
      <t>ヘンコウ</t>
    </rPh>
    <rPh sb="146" eb="147">
      <t>ヨ</t>
    </rPh>
    <rPh sb="148" eb="149">
      <t>ダ</t>
    </rPh>
    <rPh sb="160" eb="163">
      <t>セッテイアタイ</t>
    </rPh>
    <rPh sb="164" eb="166">
      <t>チョウサ</t>
    </rPh>
    <rPh sb="175" eb="176">
      <t>チョク</t>
    </rPh>
    <rPh sb="176" eb="178">
      <t>ニュウリョク</t>
    </rPh>
    <rPh sb="215" eb="216">
      <t>キ</t>
    </rPh>
    <rPh sb="217" eb="218">
      <t>カ</t>
    </rPh>
    <rPh sb="219" eb="221">
      <t>ホウホウ</t>
    </rPh>
    <rPh sb="222" eb="224">
      <t>ケントウ</t>
    </rPh>
    <rPh sb="233" eb="235">
      <t>ケントウ</t>
    </rPh>
    <rPh sb="257" eb="258">
      <t>ジ</t>
    </rPh>
    <rPh sb="265" eb="267">
      <t>ニンショウ</t>
    </rPh>
    <rPh sb="278" eb="280">
      <t>ケンゲン</t>
    </rPh>
    <rPh sb="281" eb="282">
      <t>キ</t>
    </rPh>
    <rPh sb="283" eb="284">
      <t>カ</t>
    </rPh>
    <rPh sb="300" eb="303">
      <t>センイジ</t>
    </rPh>
    <rPh sb="308" eb="310">
      <t>ハッセイ</t>
    </rPh>
    <rPh sb="312" eb="314">
      <t>バアイ</t>
    </rPh>
    <rPh sb="340" eb="342">
      <t>ガメン</t>
    </rPh>
    <rPh sb="343" eb="345">
      <t>ヒョウジ</t>
    </rPh>
    <rPh sb="345" eb="347">
      <t>ケントウ</t>
    </rPh>
    <rPh sb="348" eb="350">
      <t>ヨウケン</t>
    </rPh>
    <rPh sb="351" eb="353">
      <t>セイリ</t>
    </rPh>
    <phoneticPr fontId="1"/>
  </si>
  <si>
    <t>工場系システム 0.3人月
EntraID利用申請 0.2人月</t>
    <rPh sb="29" eb="31">
      <t>ニンゲツ</t>
    </rPh>
    <phoneticPr fontId="1"/>
  </si>
  <si>
    <t>バッチ基盤
System Walker Operation Manager
⇒A-AUTO</t>
    <rPh sb="3" eb="5">
      <t>キバン</t>
    </rPh>
    <phoneticPr fontId="1"/>
  </si>
  <si>
    <t>事前調査対応：
実施なし
A-AUTO登録する為の情報提供、作業分担とスケジュールの認識合わせ
⇒DP課ご担当者とのA-AUTO移行に伴う課題や担当、スケジュールを確認する
※オペマネ⇒A-AUTOへのジョブ登録はDP課にて準備いただく
※A-AUTOから起動するスクリプトはDP課にて準備いただく
※実行ユーザに変更がある場合は設定ファイル、設定内容修正作業が追加で必要</t>
    <rPh sb="8" eb="10">
      <t>ジッシ</t>
    </rPh>
    <rPh sb="43" eb="45">
      <t>ニンシキ</t>
    </rPh>
    <rPh sb="45" eb="46">
      <t>ア</t>
    </rPh>
    <rPh sb="65" eb="67">
      <t>イコウ</t>
    </rPh>
    <rPh sb="68" eb="69">
      <t>トモナ</t>
    </rPh>
    <rPh sb="70" eb="72">
      <t>カダイ</t>
    </rPh>
    <rPh sb="73" eb="75">
      <t>タントウ</t>
    </rPh>
    <rPh sb="83" eb="85">
      <t>カクニン</t>
    </rPh>
    <phoneticPr fontId="1"/>
  </si>
  <si>
    <t>DP課調整 0.1人月</t>
    <rPh sb="3" eb="5">
      <t>チョウセイ</t>
    </rPh>
    <rPh sb="9" eb="11">
      <t>ニンゲツ</t>
    </rPh>
    <phoneticPr fontId="1"/>
  </si>
  <si>
    <t>次工程以降正式見積</t>
    <phoneticPr fontId="1"/>
  </si>
  <si>
    <t>共通</t>
    <rPh sb="0" eb="2">
      <t>キョウツウ</t>
    </rPh>
    <phoneticPr fontId="1"/>
  </si>
  <si>
    <t xml:space="preserve">調査結果資料作成、要件定義一覧作成、承認
開発フェーズ以降の見積書作成
</t>
    <rPh sb="2" eb="6">
      <t>ヨウケンテイギ</t>
    </rPh>
    <rPh sb="6" eb="8">
      <t>イチラン</t>
    </rPh>
    <rPh sb="9" eb="12">
      <t>ミツモリショ</t>
    </rPh>
    <rPh sb="12" eb="14">
      <t>サクセイ</t>
    </rPh>
    <rPh sb="15" eb="17">
      <t>サクセイ</t>
    </rPh>
    <rPh sb="18" eb="20">
      <t>ショウニン</t>
    </rPh>
    <rPh sb="21" eb="23">
      <t>カイハツ</t>
    </rPh>
    <rPh sb="27" eb="29">
      <t>イコウ</t>
    </rPh>
    <rPh sb="30" eb="33">
      <t>ミツモリショ</t>
    </rPh>
    <rPh sb="31" eb="33">
      <t>ミツモリ</t>
    </rPh>
    <rPh sb="33" eb="35">
      <t>コンキョ</t>
    </rPh>
    <phoneticPr fontId="1"/>
  </si>
  <si>
    <t>見積書作成（概算見積根拠を精査）：0.2人月
※縮小共通基盤の時は概算見積から変更がなかったが、今回はプログラム修正方法や本数未確定があるため、0.1⇒0.2で算出</t>
    <rPh sb="0" eb="3">
      <t>ミツモリショ</t>
    </rPh>
    <rPh sb="3" eb="5">
      <t>サクセイ</t>
    </rPh>
    <rPh sb="6" eb="8">
      <t>ガイサン</t>
    </rPh>
    <rPh sb="8" eb="10">
      <t>ミツモリ</t>
    </rPh>
    <rPh sb="10" eb="12">
      <t>コンキョ</t>
    </rPh>
    <rPh sb="13" eb="15">
      <t>セイサ</t>
    </rPh>
    <rPh sb="20" eb="22">
      <t>ニンゲツ</t>
    </rPh>
    <rPh sb="24" eb="26">
      <t>シュクショウ</t>
    </rPh>
    <rPh sb="26" eb="30">
      <t>キョウツウキバン</t>
    </rPh>
    <rPh sb="31" eb="32">
      <t>トキ</t>
    </rPh>
    <rPh sb="33" eb="35">
      <t>ガイサン</t>
    </rPh>
    <rPh sb="35" eb="37">
      <t>ミツモリ</t>
    </rPh>
    <rPh sb="39" eb="41">
      <t>ヘンコウ</t>
    </rPh>
    <rPh sb="48" eb="50">
      <t>コンカイ</t>
    </rPh>
    <rPh sb="56" eb="60">
      <t>シュウセイホウホウ</t>
    </rPh>
    <rPh sb="61" eb="63">
      <t>ホンスウ</t>
    </rPh>
    <rPh sb="63" eb="66">
      <t>ミカクテイ</t>
    </rPh>
    <phoneticPr fontId="1"/>
  </si>
  <si>
    <t>設計</t>
    <phoneticPr fontId="1"/>
  </si>
  <si>
    <t>移行方式設計</t>
    <phoneticPr fontId="1"/>
  </si>
  <si>
    <t xml:space="preserve">アプリ移行方式設計
その他連携基盤移行設計
移行計画書
テスト計画書（全体、結合、システムテスト）
※縮小共通基盤対応で作成したものを更新
</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phoneticPr fontId="1"/>
  </si>
  <si>
    <t>設計　0.2人月
※縮小共通基盤通盛流用するため0.4⇒0.2で算出</t>
    <rPh sb="0" eb="2">
      <t>セッケイ</t>
    </rPh>
    <rPh sb="6" eb="8">
      <t>ニンゲツ</t>
    </rPh>
    <rPh sb="10" eb="12">
      <t>シュクショウ</t>
    </rPh>
    <rPh sb="12" eb="16">
      <t>キョウツウキバン</t>
    </rPh>
    <rPh sb="16" eb="18">
      <t>ミチモリ</t>
    </rPh>
    <rPh sb="18" eb="20">
      <t>リュウヨウ</t>
    </rPh>
    <rPh sb="32" eb="34">
      <t>サンシュツ</t>
    </rPh>
    <phoneticPr fontId="1"/>
  </si>
  <si>
    <t>アプリケーション関連
（FW関連）</t>
    <rPh sb="8" eb="10">
      <t>カンレン</t>
    </rPh>
    <rPh sb="14" eb="16">
      <t>カンレン</t>
    </rPh>
    <phoneticPr fontId="1"/>
  </si>
  <si>
    <t>アプリケーション関連設計書修正
・通信要件
⇒通信要件FW申請書の作成、設定を依頼
(AP基盤、DB基盤、バッチ基盤 × 2環境(検証・本番環境))
※帳票基盤は利用していないため含めない</t>
    <rPh sb="8" eb="10">
      <t>カンレン</t>
    </rPh>
    <rPh sb="18" eb="22">
      <t>ツウシンヨウケン</t>
    </rPh>
    <rPh sb="24" eb="26">
      <t>ツウシン</t>
    </rPh>
    <rPh sb="26" eb="28">
      <t>ヨウケン</t>
    </rPh>
    <rPh sb="30" eb="32">
      <t>シンセイ</t>
    </rPh>
    <rPh sb="32" eb="33">
      <t>ショ</t>
    </rPh>
    <rPh sb="34" eb="36">
      <t>サクセイ</t>
    </rPh>
    <rPh sb="37" eb="39">
      <t>セッテイ</t>
    </rPh>
    <rPh sb="40" eb="42">
      <t>イライ</t>
    </rPh>
    <rPh sb="51" eb="53">
      <t>キバン</t>
    </rPh>
    <rPh sb="57" eb="59">
      <t>キバン</t>
    </rPh>
    <rPh sb="63" eb="65">
      <t>カンキョウ</t>
    </rPh>
    <rPh sb="66" eb="68">
      <t>ケンショウ</t>
    </rPh>
    <rPh sb="69" eb="73">
      <t>ホンバンカンキョウ</t>
    </rPh>
    <rPh sb="77" eb="81">
      <t>チョウヒョウキバン</t>
    </rPh>
    <rPh sb="82" eb="84">
      <t>リヨウ</t>
    </rPh>
    <rPh sb="91" eb="92">
      <t>フクキバン</t>
    </rPh>
    <phoneticPr fontId="1"/>
  </si>
  <si>
    <t>共通 0.2人月</t>
    <rPh sb="6" eb="8">
      <t>ニンゲツ</t>
    </rPh>
    <phoneticPr fontId="1"/>
  </si>
  <si>
    <t>アプリケーション関連
（AP基盤、バッチ基盤、認証基盤関連）</t>
    <rPh sb="8" eb="10">
      <t>カンレン</t>
    </rPh>
    <rPh sb="14" eb="16">
      <t>キバン</t>
    </rPh>
    <rPh sb="20" eb="22">
      <t>キバン</t>
    </rPh>
    <rPh sb="23" eb="25">
      <t>ニンショウ</t>
    </rPh>
    <rPh sb="25" eb="27">
      <t>キバン</t>
    </rPh>
    <rPh sb="27" eb="29">
      <t>カンレン</t>
    </rPh>
    <phoneticPr fontId="1"/>
  </si>
  <si>
    <t>アプリケーション関連設計書修正
・AP基盤
⇒AppServise、EntraIDの利用申請（検証環境・本番環境）
⇒事前調査エラーの22機能について画面、機能設計書の修正を想定
・認証基盤
⇒認証機能に関する設計書を新規1本作成（工場系システム共通）
・バッチ基盤
⇒A-AUTO用ジョブネット一覧、ジョブ構成図の2本修正
テスト仕様書作成
⇒画面・機能一覧よりチェックシートを作成</t>
    <rPh sb="8" eb="10">
      <t>カンレン</t>
    </rPh>
    <rPh sb="117" eb="120">
      <t>コウジョウケイ</t>
    </rPh>
    <rPh sb="124" eb="126">
      <t>キョウツウ</t>
    </rPh>
    <rPh sb="143" eb="144">
      <t>ヨウ</t>
    </rPh>
    <rPh sb="150" eb="152">
      <t>イチラン</t>
    </rPh>
    <rPh sb="156" eb="159">
      <t>コウセイズ</t>
    </rPh>
    <rPh sb="162" eb="164">
      <t>シュウセイ</t>
    </rPh>
    <rPh sb="169" eb="172">
      <t>シヨウショ</t>
    </rPh>
    <rPh sb="172" eb="174">
      <t>サクセイ</t>
    </rPh>
    <rPh sb="176" eb="178">
      <t>ガメン</t>
    </rPh>
    <rPh sb="179" eb="181">
      <t>キノウ</t>
    </rPh>
    <rPh sb="181" eb="183">
      <t>イチラン</t>
    </rPh>
    <rPh sb="193" eb="195">
      <t>サクセイ</t>
    </rPh>
    <phoneticPr fontId="1"/>
  </si>
  <si>
    <t>AP基盤、認証基盤、バッチ基盤 0.6人月 ※25本対象。計算式参照
テスト仕様書 0.2人月</t>
    <rPh sb="13" eb="15">
      <t>キバン</t>
    </rPh>
    <rPh sb="25" eb="26">
      <t>ホン</t>
    </rPh>
    <rPh sb="26" eb="28">
      <t>タイショウ</t>
    </rPh>
    <rPh sb="29" eb="32">
      <t>ケイサンシキ</t>
    </rPh>
    <rPh sb="32" eb="34">
      <t>サンショウ</t>
    </rPh>
    <rPh sb="45" eb="47">
      <t>ニンゲツ</t>
    </rPh>
    <phoneticPr fontId="1"/>
  </si>
  <si>
    <t>製造</t>
    <phoneticPr fontId="1"/>
  </si>
  <si>
    <t>アプリケーション構築</t>
    <phoneticPr fontId="1"/>
  </si>
  <si>
    <t>・修正ファイルを配備、疎通確認（検証）※結合テストまでに準備
・修正ファイルを配備、疎通確認（本番）※システムテストまでに準備
※デプロイ手順の修正を含む</t>
    <rPh sb="1" eb="3">
      <t>シュウセイ</t>
    </rPh>
    <rPh sb="8" eb="10">
      <t>ハイビ</t>
    </rPh>
    <rPh sb="11" eb="15">
      <t>ソツウカクニン</t>
    </rPh>
    <rPh sb="16" eb="18">
      <t>ケンショウ</t>
    </rPh>
    <rPh sb="20" eb="22">
      <t>ケツゴウ</t>
    </rPh>
    <rPh sb="47" eb="49">
      <t>ホンバン</t>
    </rPh>
    <rPh sb="61" eb="63">
      <t>ジュンビ</t>
    </rPh>
    <rPh sb="69" eb="71">
      <t>テジュン</t>
    </rPh>
    <rPh sb="72" eb="74">
      <t>シュウセイ</t>
    </rPh>
    <rPh sb="75" eb="76">
      <t>フク</t>
    </rPh>
    <phoneticPr fontId="1"/>
  </si>
  <si>
    <t>検証 0.5人月
検証 0.25人月
※縮小共通基盤時は0.6。デプロイ手順書対応工数 を追加</t>
    <rPh sb="0" eb="2">
      <t>ケンショウ</t>
    </rPh>
    <rPh sb="6" eb="8">
      <t>ニンゲツ</t>
    </rPh>
    <rPh sb="26" eb="27">
      <t>ジ</t>
    </rPh>
    <rPh sb="36" eb="39">
      <t>テジュンショ</t>
    </rPh>
    <rPh sb="39" eb="41">
      <t>タイオウ</t>
    </rPh>
    <rPh sb="41" eb="43">
      <t>コウスウ</t>
    </rPh>
    <rPh sb="45" eb="47">
      <t>ツイカ</t>
    </rPh>
    <phoneticPr fontId="1"/>
  </si>
  <si>
    <t xml:space="preserve">AP基盤
</t>
    <phoneticPr fontId="1"/>
  </si>
  <si>
    <t>・プログラム改修、ビルドファイル作成
１．エラー事項の対応
２．ear⇒warファイルへのビルド手順変更
３．EJBの対応
４．IP、ホスト名、DB接続先(必要があれば)の変更</t>
    <rPh sb="6" eb="8">
      <t>カイシュウ</t>
    </rPh>
    <rPh sb="16" eb="18">
      <t>サクセイ</t>
    </rPh>
    <rPh sb="70" eb="71">
      <t>メイ</t>
    </rPh>
    <rPh sb="74" eb="77">
      <t>セツゾクサキ</t>
    </rPh>
    <rPh sb="78" eb="80">
      <t>ヒツヨウ</t>
    </rPh>
    <rPh sb="86" eb="88">
      <t>ヘンコウ</t>
    </rPh>
    <phoneticPr fontId="1"/>
  </si>
  <si>
    <t>プログラム改修、ビルドファイル作成 1.4人月
内訳
１．エラー事項の対応 1.0人月
２．ear⇒warファイルへのビルド手順変更 0.3人月
３．EJBの対応 0.05人月
４．IP、ホスト名、DB接続先(必要があれば)の変更 0.05人月</t>
    <rPh sb="21" eb="23">
      <t>ニンゲツ</t>
    </rPh>
    <rPh sb="24" eb="26">
      <t>ウチワケ</t>
    </rPh>
    <rPh sb="41" eb="43">
      <t>ニンゲツ</t>
    </rPh>
    <phoneticPr fontId="1"/>
  </si>
  <si>
    <t>製造</t>
  </si>
  <si>
    <t xml:space="preserve">
・プログラム改修、ビルドファイル作成
５，com0-lib2_4_0.jarファイル対応
</t>
    <rPh sb="7" eb="9">
      <t>カイシュウ</t>
    </rPh>
    <rPh sb="17" eb="19">
      <t>サクセイ</t>
    </rPh>
    <rPh sb="43" eb="45">
      <t>タイオウ</t>
    </rPh>
    <phoneticPr fontId="1"/>
  </si>
  <si>
    <t>プログラム改修、ビルドファイル作成 0.05人月
内訳
５，com0-lib2_4_0.jarファイル対応 0.05人月</t>
    <rPh sb="22" eb="24">
      <t>ニンゲツ</t>
    </rPh>
    <phoneticPr fontId="1"/>
  </si>
  <si>
    <t>バッチ基盤</t>
    <phoneticPr fontId="1"/>
  </si>
  <si>
    <t>特になし</t>
    <rPh sb="0" eb="1">
      <t>トク</t>
    </rPh>
    <phoneticPr fontId="1"/>
  </si>
  <si>
    <t>結合テスト</t>
    <phoneticPr fontId="1"/>
  </si>
  <si>
    <t xml:space="preserve">システム内の全画面を確認し、初期画面の描画や正常系の動作に問題がないことを確認。
・データベースの参照・登録
・画面遷移
・ボタン押下　等
機能数（画面＋帳票＋IF）=113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
</t>
    <rPh sb="87" eb="89">
      <t>ソツウ</t>
    </rPh>
    <rPh sb="89" eb="91">
      <t>カクニン</t>
    </rPh>
    <rPh sb="98" eb="100">
      <t>コウスウ</t>
    </rPh>
    <rPh sb="100" eb="102">
      <t>サクゲン</t>
    </rPh>
    <rPh sb="102" eb="103">
      <t>アン</t>
    </rPh>
    <rPh sb="117" eb="119">
      <t>ドウサ</t>
    </rPh>
    <rPh sb="119" eb="121">
      <t>カクニン</t>
    </rPh>
    <rPh sb="132" eb="134">
      <t>イジョウ</t>
    </rPh>
    <rPh sb="135" eb="137">
      <t>ハッセイ</t>
    </rPh>
    <rPh sb="145" eb="147">
      <t>サイシュ</t>
    </rPh>
    <rPh sb="150" eb="152">
      <t>ヒンシツ</t>
    </rPh>
    <rPh sb="152" eb="154">
      <t>タンポ</t>
    </rPh>
    <rPh sb="160" eb="161">
      <t>サマ</t>
    </rPh>
    <rPh sb="162" eb="164">
      <t>キョウリョク</t>
    </rPh>
    <rPh sb="178" eb="180">
      <t>ドウサ</t>
    </rPh>
    <rPh sb="180" eb="182">
      <t>ケンショウ</t>
    </rPh>
    <rPh sb="183" eb="185">
      <t>テアツ</t>
    </rPh>
    <rPh sb="186" eb="188">
      <t>ジッシ</t>
    </rPh>
    <rPh sb="190" eb="191">
      <t>ネガ</t>
    </rPh>
    <rPh sb="202" eb="204">
      <t>サクゲン</t>
    </rPh>
    <phoneticPr fontId="1"/>
  </si>
  <si>
    <t>結合テスト3.45人月
113機能　
画面：6H
帳票：3H
IF:3H
※縮小共通基盤から変更なし</t>
    <rPh sb="0" eb="2">
      <t>ケツゴウ</t>
    </rPh>
    <rPh sb="9" eb="11">
      <t>ニンゲツ</t>
    </rPh>
    <rPh sb="15" eb="17">
      <t>キノウ</t>
    </rPh>
    <phoneticPr fontId="1"/>
  </si>
  <si>
    <t xml:space="preserve">A-AUTOバスクリプトのテスト
機能数（バッチ）=15
</t>
    <phoneticPr fontId="1"/>
  </si>
  <si>
    <t xml:space="preserve">結合テスト0.28人月
15機能　
バッチ：3H
</t>
    <rPh sb="0" eb="2">
      <t>ケツゴウ</t>
    </rPh>
    <rPh sb="9" eb="11">
      <t>ニンゲツ</t>
    </rPh>
    <rPh sb="14" eb="16">
      <t>キノウ</t>
    </rPh>
    <phoneticPr fontId="1"/>
  </si>
  <si>
    <t>EntraID認証でログインができることを確認。
・工場系システム（数量確定）
Https通信へ変更したことによる影響確認
・ドメインは共通のため1環境を対象に影響確認</t>
    <rPh sb="7" eb="9">
      <t>ニンショウ</t>
    </rPh>
    <rPh sb="21" eb="23">
      <t>カクニン</t>
    </rPh>
    <rPh sb="26" eb="29">
      <t>コウジョウケイ</t>
    </rPh>
    <rPh sb="34" eb="36">
      <t>スウリョウ</t>
    </rPh>
    <rPh sb="36" eb="38">
      <t>カクテイ</t>
    </rPh>
    <rPh sb="69" eb="71">
      <t>キョウツウ</t>
    </rPh>
    <rPh sb="75" eb="77">
      <t>カンキョウ</t>
    </rPh>
    <rPh sb="78" eb="80">
      <t>タイショウ</t>
    </rPh>
    <rPh sb="81" eb="83">
      <t>エイキョウ</t>
    </rPh>
    <rPh sb="83" eb="85">
      <t>カクニン</t>
    </rPh>
    <phoneticPr fontId="1"/>
  </si>
  <si>
    <t>工場系システム：0.1人月
Https通信へ変更：0.4人月</t>
    <rPh sb="11" eb="13">
      <t>ニンゲツ</t>
    </rPh>
    <phoneticPr fontId="1"/>
  </si>
  <si>
    <t xml:space="preserve">A-AUTO実行テスト
DP課ご担当者による手動実行、作業立会い。エラー発生時の調査。
※スケジュール実行対象ジョブ全量の確認を想定　12ジョブ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</si>
  <si>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A-AUTO実行 0.2人月
</t>
    <phoneticPr fontId="1"/>
  </si>
  <si>
    <t>システムテスト
本番切り替えテスト</t>
    <phoneticPr fontId="1"/>
  </si>
  <si>
    <t xml:space="preserve">他システムとの連携テスト(本番環境⇔他システム(本番))
SAP、PIMS（ヤード操業千葉・徳山）、オフラス（千葉）
他シスとのテスト調整
※全確認ではなく代表1本
</t>
    <phoneticPr fontId="1"/>
  </si>
  <si>
    <t xml:space="preserve">他システムとの連携テスト 0.9人月
※縮小共通基盤から変更なし
</t>
    <rPh sb="16" eb="18">
      <t>ニンゲツ</t>
    </rPh>
    <phoneticPr fontId="1"/>
  </si>
  <si>
    <t>ユーザテスト支援、問い合わせ対応、不具合指摘修正
※ユーザテスト仕様書、計画書は含めない</t>
    <rPh sb="6" eb="8">
      <t>シエン</t>
    </rPh>
    <rPh sb="9" eb="10">
      <t>ト</t>
    </rPh>
    <rPh sb="11" eb="12">
      <t>ア</t>
    </rPh>
    <rPh sb="14" eb="16">
      <t>タイオウ</t>
    </rPh>
    <rPh sb="17" eb="20">
      <t>フグアイ</t>
    </rPh>
    <rPh sb="20" eb="22">
      <t>シテキ</t>
    </rPh>
    <rPh sb="22" eb="24">
      <t>シュウセイ</t>
    </rPh>
    <rPh sb="32" eb="35">
      <t>シヨウショ</t>
    </rPh>
    <rPh sb="36" eb="39">
      <t>ケイカクショ</t>
    </rPh>
    <rPh sb="40" eb="41">
      <t>フク</t>
    </rPh>
    <phoneticPr fontId="1"/>
  </si>
  <si>
    <t>ユーザテスト支援、問い合わせ対応、不具合指摘修正：0.75
縮小共通基盤から変更なし</t>
    <rPh sb="6" eb="8">
      <t>シエン</t>
    </rPh>
    <rPh sb="9" eb="10">
      <t>ト</t>
    </rPh>
    <rPh sb="11" eb="12">
      <t>ア</t>
    </rPh>
    <rPh sb="14" eb="16">
      <t>タイオウ</t>
    </rPh>
    <rPh sb="17" eb="20">
      <t>フグアイ</t>
    </rPh>
    <rPh sb="20" eb="22">
      <t>シテキ</t>
    </rPh>
    <rPh sb="22" eb="24">
      <t>シュウセイ</t>
    </rPh>
    <phoneticPr fontId="1"/>
  </si>
  <si>
    <t>本番稼働</t>
    <rPh sb="0" eb="2">
      <t>ホンバン</t>
    </rPh>
    <rPh sb="2" eb="4">
      <t>カドウ</t>
    </rPh>
    <phoneticPr fontId="1"/>
  </si>
  <si>
    <t>アプリ移行</t>
  </si>
  <si>
    <t xml:space="preserve">移行手順書作成＋出光内の移行方式レビュー支援
移行作業
※ユーザテスト段階で環境構築は完了済み想定
※オペマネジョブ停止
※A-AUTOスケジュール実行
※現行環境の停止作業を実施
</t>
    <rPh sb="35" eb="37">
      <t>ダンカイ</t>
    </rPh>
    <rPh sb="38" eb="40">
      <t>カンキョウ</t>
    </rPh>
    <rPh sb="40" eb="42">
      <t>コウチク</t>
    </rPh>
    <rPh sb="43" eb="45">
      <t>カンリョウ</t>
    </rPh>
    <rPh sb="45" eb="46">
      <t>ズ</t>
    </rPh>
    <rPh sb="47" eb="49">
      <t>ソウテイ</t>
    </rPh>
    <rPh sb="58" eb="60">
      <t>テイシ</t>
    </rPh>
    <rPh sb="74" eb="76">
      <t>ジッコウ</t>
    </rPh>
    <rPh sb="78" eb="80">
      <t>ゲンコウ</t>
    </rPh>
    <rPh sb="80" eb="82">
      <t>カンキョウ</t>
    </rPh>
    <rPh sb="83" eb="85">
      <t>テイシ</t>
    </rPh>
    <rPh sb="85" eb="87">
      <t>サギョウ</t>
    </rPh>
    <rPh sb="88" eb="90">
      <t>ジッシ</t>
    </rPh>
    <phoneticPr fontId="1"/>
  </si>
  <si>
    <t>アプリ移行：1.0人月
縮小共通基盤から変更なし</t>
    <rPh sb="3" eb="5">
      <t>イコウ</t>
    </rPh>
    <rPh sb="9" eb="11">
      <t>ニンゲツ</t>
    </rPh>
    <phoneticPr fontId="1"/>
  </si>
  <si>
    <t>本番稼働</t>
    <phoneticPr fontId="1"/>
  </si>
  <si>
    <t>初期流動</t>
  </si>
  <si>
    <t>月末月初挟む0.5ヶ月×2名</t>
    <phoneticPr fontId="1"/>
  </si>
  <si>
    <t>初期流動：1.0人月
縮小共通基盤から変更なし</t>
    <rPh sb="0" eb="4">
      <t>ショキリュウドウ</t>
    </rPh>
    <phoneticPr fontId="1"/>
  </si>
  <si>
    <t>全体工数（各フェーズ合計）</t>
    <rPh sb="0" eb="4">
      <t>ゼンタイコウスウ</t>
    </rPh>
    <rPh sb="5" eb="6">
      <t>カク</t>
    </rPh>
    <rPh sb="10" eb="12">
      <t>ゴウケイ</t>
    </rPh>
    <phoneticPr fontId="1"/>
  </si>
  <si>
    <t xml:space="preserve">全体工数＊15%
</t>
    <phoneticPr fontId="1"/>
  </si>
  <si>
    <t>管理</t>
    <phoneticPr fontId="1"/>
  </si>
  <si>
    <t>定例会関連</t>
    <rPh sb="0" eb="3">
      <t>テイレイカイ</t>
    </rPh>
    <rPh sb="3" eb="5">
      <t>カンレン</t>
    </rPh>
    <phoneticPr fontId="1"/>
  </si>
  <si>
    <t>定例会：(準備+実施＋議事録)</t>
    <phoneticPr fontId="1"/>
  </si>
  <si>
    <t>定例会：(準備+実施＋議事録)：3H
期間：4回/月・5ヵ月</t>
    <phoneticPr fontId="1"/>
  </si>
  <si>
    <t>工程完了レビュー関連</t>
    <rPh sb="0" eb="4">
      <t>コウテイカンリョウ</t>
    </rPh>
    <rPh sb="8" eb="10">
      <t>カンレン</t>
    </rPh>
    <phoneticPr fontId="1"/>
  </si>
  <si>
    <t>各工程完了レビュー：(準備+実施＋議事録)（要件定義～試験、PJ総括）</t>
    <phoneticPr fontId="1"/>
  </si>
  <si>
    <t>各工程完了レビュー：(準備+実施＋議事録)6H*5回
（要件定義～試験、PJ総括）
縮小共通基盤から変更なし</t>
    <phoneticPr fontId="1"/>
  </si>
  <si>
    <t>縮小共通基盤：13.5人月</t>
    <rPh sb="0" eb="2">
      <t>シュクショウ</t>
    </rPh>
    <rPh sb="2" eb="6">
      <t>キョウツウキバン</t>
    </rPh>
    <rPh sb="11" eb="13">
      <t>ニンゲツ</t>
    </rPh>
    <phoneticPr fontId="1"/>
  </si>
  <si>
    <t>区分別</t>
    <rPh sb="0" eb="3">
      <t>クブンベツ</t>
    </rPh>
    <phoneticPr fontId="1"/>
  </si>
  <si>
    <t>工程別</t>
    <rPh sb="0" eb="3">
      <t>コウテイベツ</t>
    </rPh>
    <phoneticPr fontId="1"/>
  </si>
  <si>
    <t>管理工数(小数第2で繰り上げ)</t>
    <rPh sb="0" eb="2">
      <t>カンリ</t>
    </rPh>
    <rPh sb="2" eb="4">
      <t>コウスウ</t>
    </rPh>
    <phoneticPr fontId="1"/>
  </si>
  <si>
    <t>調整工数</t>
    <rPh sb="0" eb="2">
      <t>チョウセイ</t>
    </rPh>
    <rPh sb="2" eb="4">
      <t>コウスウ</t>
    </rPh>
    <phoneticPr fontId="1"/>
  </si>
  <si>
    <t>要件定義</t>
  </si>
  <si>
    <t>認証基盤</t>
    <rPh sb="0" eb="4">
      <t>ニンショウキバン</t>
    </rPh>
    <phoneticPr fontId="1"/>
  </si>
  <si>
    <r>
      <t>事前調査対応：
ローカル環境にて認証用の共通ファイル（com0-lib2_4_0.jar）へ差し替え、ライブラリ内のクラス実行ができることまで確認済み。Azure Entra ID認証について検証をする。
工場系システム
・共通ログイン廃止対応
⇒SSOからリンク呼び出しに変更になるため、呼び出しURL、パラメータの設定値を調査する。また、URL直入力により工場系システムの呼び出しができることを確認する。
・ログインユーザ切り替え方法の検討
⇒権限による機能違いを確認するためのログイン手順を検討する
※SSOからのログインではPCログイン時のアカウントで認証がされるため、ユーザや権限の切り替えができない。
・SSOからの遷移時にエラーが発生した場合の画面制御
⇒エラー画面の表示検討、要件を整理する
・EntraID利用申請</t>
    </r>
    <r>
      <rPr>
        <sz val="11"/>
        <color rgb="FFFF0000"/>
        <rFont val="游ゴシック"/>
        <family val="3"/>
        <charset val="128"/>
        <scheme val="minor"/>
      </rPr>
      <t>(検証環境)</t>
    </r>
    <r>
      <rPr>
        <sz val="11"/>
        <rFont val="游ゴシック"/>
        <family val="3"/>
        <charset val="128"/>
        <scheme val="minor"/>
      </rPr>
      <t xml:space="preserve">
⇒申請に必要な情報の整理まで対応</t>
    </r>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13" eb="115">
      <t>キョウツウ</t>
    </rPh>
    <rPh sb="119" eb="121">
      <t>ハイシ</t>
    </rPh>
    <rPh sb="121" eb="123">
      <t>タイオウ</t>
    </rPh>
    <rPh sb="138" eb="140">
      <t>ヘンコウ</t>
    </rPh>
    <rPh sb="146" eb="147">
      <t>ヨ</t>
    </rPh>
    <rPh sb="148" eb="149">
      <t>ダ</t>
    </rPh>
    <rPh sb="160" eb="163">
      <t>セッテイアタイ</t>
    </rPh>
    <rPh sb="164" eb="166">
      <t>チョウサ</t>
    </rPh>
    <rPh sb="175" eb="176">
      <t>チョク</t>
    </rPh>
    <rPh sb="176" eb="178">
      <t>ニュウリョク</t>
    </rPh>
    <rPh sb="215" eb="216">
      <t>キ</t>
    </rPh>
    <rPh sb="217" eb="218">
      <t>カ</t>
    </rPh>
    <rPh sb="219" eb="221">
      <t>ホウホウ</t>
    </rPh>
    <rPh sb="222" eb="224">
      <t>ケントウ</t>
    </rPh>
    <rPh sb="233" eb="235">
      <t>ケントウ</t>
    </rPh>
    <rPh sb="257" eb="258">
      <t>ジ</t>
    </rPh>
    <rPh sb="265" eb="267">
      <t>ニンショウ</t>
    </rPh>
    <rPh sb="278" eb="280">
      <t>ケンゲン</t>
    </rPh>
    <rPh sb="281" eb="282">
      <t>キ</t>
    </rPh>
    <rPh sb="283" eb="284">
      <t>カ</t>
    </rPh>
    <rPh sb="300" eb="303">
      <t>センイジ</t>
    </rPh>
    <rPh sb="308" eb="310">
      <t>ハッセイ</t>
    </rPh>
    <rPh sb="312" eb="314">
      <t>バアイ</t>
    </rPh>
    <rPh sb="340" eb="342">
      <t>ガメン</t>
    </rPh>
    <rPh sb="343" eb="345">
      <t>ヒョウジ</t>
    </rPh>
    <rPh sb="345" eb="347">
      <t>ケントウ</t>
    </rPh>
    <rPh sb="348" eb="350">
      <t>ヨウケン</t>
    </rPh>
    <rPh sb="351" eb="353">
      <t>セイリ</t>
    </rPh>
    <phoneticPr fontId="1"/>
  </si>
  <si>
    <t>アプリ移行方式設計
その他連携基盤移行設計
移行計画書
テスト計画書（全体、結合、システムテスト）
※縮小共通基盤対応で作成したものを更新</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phoneticPr fontId="1"/>
  </si>
  <si>
    <t>アプリケーション関連設計書修正
・AP基盤
⇒AppServise、EntraIDの利用申請（本番環境）
⇒事前調査エラーの22機能について画面、機能設計書の修正を想定
・認証基盤
⇒認証機能に関する設計書を新規1本作成（工場系システム共通）
・バッチ基盤
⇒A-AUTO用ジョブネット一覧、ジョブ構成図の2本修正
テスト仕様書作成
⇒画面・機能一覧よりチェックシートを作成</t>
    <rPh sb="8" eb="10">
      <t>カンレン</t>
    </rPh>
    <rPh sb="112" eb="115">
      <t>コウジョウケイ</t>
    </rPh>
    <rPh sb="119" eb="121">
      <t>キョウツウ</t>
    </rPh>
    <rPh sb="138" eb="139">
      <t>ヨウ</t>
    </rPh>
    <rPh sb="145" eb="147">
      <t>イチラン</t>
    </rPh>
    <rPh sb="151" eb="154">
      <t>コウセイズ</t>
    </rPh>
    <rPh sb="157" eb="159">
      <t>シュウセイ</t>
    </rPh>
    <rPh sb="164" eb="167">
      <t>シヨウショ</t>
    </rPh>
    <rPh sb="167" eb="169">
      <t>サクセイ</t>
    </rPh>
    <rPh sb="171" eb="173">
      <t>ガメン</t>
    </rPh>
    <rPh sb="174" eb="176">
      <t>キノウ</t>
    </rPh>
    <rPh sb="176" eb="178">
      <t>イチラン</t>
    </rPh>
    <rPh sb="188" eb="190">
      <t>サクセイ</t>
    </rPh>
    <phoneticPr fontId="1"/>
  </si>
  <si>
    <t>・修正ファイルを配備、疎通確認（検証）※結合テストまでに準備
・修正ファイルを配備、疎通確認（本番）※システムテストまでに準備
※デプロイ手順の修正を含む</t>
    <rPh sb="1" eb="3">
      <t>シュウセイ</t>
    </rPh>
    <rPh sb="8" eb="10">
      <t>ハイビ</t>
    </rPh>
    <rPh sb="11" eb="15">
      <t>ソツウカクニン</t>
    </rPh>
    <rPh sb="16" eb="18">
      <t>ケンショウ</t>
    </rPh>
    <rPh sb="20" eb="22">
      <t>ケツゴウ</t>
    </rPh>
    <rPh sb="47" eb="49">
      <t>ホンバン</t>
    </rPh>
    <rPh sb="61" eb="63">
      <t>ジュンビ</t>
    </rPh>
    <phoneticPr fontId="1"/>
  </si>
  <si>
    <t>本番 0.5人月
検証 0.25人月
※縮小共通基盤時は0.6。デプロイ手順書対応工数 を追加</t>
    <rPh sb="0" eb="2">
      <t>ホンバン</t>
    </rPh>
    <rPh sb="6" eb="8">
      <t>ニンゲツ</t>
    </rPh>
    <phoneticPr fontId="1"/>
  </si>
  <si>
    <t>・プログラム改修
１．IP、ホスト名、DB接続先(必要があれば)の変更
２．エラー事項の対応
・保守業務のマージ作業</t>
    <rPh sb="6" eb="8">
      <t>カイシュウ</t>
    </rPh>
    <rPh sb="17" eb="18">
      <t>メイ</t>
    </rPh>
    <rPh sb="21" eb="24">
      <t>セツゾクサキ</t>
    </rPh>
    <rPh sb="25" eb="27">
      <t>ヒツヨウ</t>
    </rPh>
    <rPh sb="33" eb="35">
      <t>ヘンコウ</t>
    </rPh>
    <rPh sb="41" eb="43">
      <t>ジコウ</t>
    </rPh>
    <rPh sb="44" eb="46">
      <t>タイオウ</t>
    </rPh>
    <rPh sb="49" eb="53">
      <t>ホシュギョウム</t>
    </rPh>
    <rPh sb="57" eb="59">
      <t>サギョウ</t>
    </rPh>
    <phoneticPr fontId="1"/>
  </si>
  <si>
    <r>
      <t xml:space="preserve">プログラム改修 1.05人月
</t>
    </r>
    <r>
      <rPr>
        <sz val="11"/>
        <rFont val="游ゴシック"/>
        <family val="3"/>
        <charset val="128"/>
        <scheme val="minor"/>
      </rPr>
      <t>内訳</t>
    </r>
    <r>
      <rPr>
        <sz val="11"/>
        <color rgb="FFFF0000"/>
        <rFont val="游ゴシック"/>
        <family val="3"/>
        <charset val="128"/>
        <scheme val="minor"/>
      </rPr>
      <t xml:space="preserve">
</t>
    </r>
    <r>
      <rPr>
        <sz val="11"/>
        <rFont val="游ゴシック"/>
        <family val="3"/>
        <charset val="128"/>
        <scheme val="minor"/>
      </rPr>
      <t xml:space="preserve">１．IP、ホスト名、DB接続先(必要があれば)の変更 0.05人月
２．エラー事項の対応 1.0人月
</t>
    </r>
    <r>
      <rPr>
        <sz val="11"/>
        <color rgb="FFFF0000"/>
        <rFont val="游ゴシック"/>
        <family val="3"/>
        <charset val="128"/>
        <scheme val="minor"/>
      </rPr>
      <t>３．保守業務マージ （数行のプログラム改修のため工数内で吸収）
※要件定義にて対応済みのため再見積もり時に削除
・ear⇒warファイルへのビルド手順変更 0.3人月
・EJBの対応 0.05人月</t>
    </r>
    <rPh sb="12" eb="14">
      <t>ニンゲツ</t>
    </rPh>
    <rPh sb="15" eb="17">
      <t>ウチワケ</t>
    </rPh>
    <rPh sb="71" eb="75">
      <t>ホシュギョウム</t>
    </rPh>
    <rPh sb="80" eb="82">
      <t>スウギョウ</t>
    </rPh>
    <rPh sb="88" eb="90">
      <t>カイシュウ</t>
    </rPh>
    <rPh sb="93" eb="95">
      <t>コウスウ</t>
    </rPh>
    <rPh sb="95" eb="96">
      <t>ナイ</t>
    </rPh>
    <rPh sb="97" eb="99">
      <t>キュウシュウ</t>
    </rPh>
    <rPh sb="103" eb="107">
      <t>ヨウケンテイギ</t>
    </rPh>
    <rPh sb="109" eb="111">
      <t>タイオウ</t>
    </rPh>
    <rPh sb="111" eb="112">
      <t>ズ</t>
    </rPh>
    <rPh sb="116" eb="119">
      <t>サイミツ</t>
    </rPh>
    <phoneticPr fontId="1"/>
  </si>
  <si>
    <t>共通ログイン廃止に伴うプログラム改修
・EntraID認証
・ログインユーザ切り替え
・エラー画面表示
⇒エラー画面は3つ実装</t>
    <rPh sb="16" eb="18">
      <t>カイシュウ</t>
    </rPh>
    <rPh sb="56" eb="58">
      <t>ガメン</t>
    </rPh>
    <rPh sb="61" eb="63">
      <t>ジッソウ</t>
    </rPh>
    <phoneticPr fontId="1"/>
  </si>
  <si>
    <t>要件定義にてライブラリ置き換えのみ想定であったが、ライブラリを流用して機能拡張、レスポンス対応、共通ログイン廃止に伴う作業が必要になったため作業見直し。
共通ログイン廃止に伴うプログラム改修 0.75人月
内訳
・EntraID認証 0.5人月
・ログインユーザ切り替え 0.1人月
・エラー画面表示 0.15人月
⇒対象エラー画面3つ
※概算見積時工数
プログラム改修、ビルドファイル作成 0.05人月</t>
    <rPh sb="31" eb="33">
      <t>リュウヨウ</t>
    </rPh>
    <rPh sb="35" eb="37">
      <t>キノウ</t>
    </rPh>
    <rPh sb="37" eb="39">
      <t>カクチョウ</t>
    </rPh>
    <rPh sb="45" eb="47">
      <t>タイオウ</t>
    </rPh>
    <rPh sb="48" eb="50">
      <t>キョウツウ</t>
    </rPh>
    <rPh sb="54" eb="56">
      <t>ハイシ</t>
    </rPh>
    <rPh sb="57" eb="58">
      <t>トモナ</t>
    </rPh>
    <rPh sb="59" eb="61">
      <t>サギョウ</t>
    </rPh>
    <rPh sb="62" eb="64">
      <t>ヒツヨウ</t>
    </rPh>
    <rPh sb="70" eb="72">
      <t>サギョウ</t>
    </rPh>
    <rPh sb="72" eb="74">
      <t>ミナオ</t>
    </rPh>
    <rPh sb="101" eb="103">
      <t>ニンゲツ</t>
    </rPh>
    <rPh sb="121" eb="123">
      <t>ニンゲツ</t>
    </rPh>
    <rPh sb="140" eb="141">
      <t>ニン</t>
    </rPh>
    <rPh sb="141" eb="142">
      <t>ゲツ</t>
    </rPh>
    <rPh sb="160" eb="162">
      <t>タイショウ</t>
    </rPh>
    <rPh sb="165" eb="167">
      <t>ガメン</t>
    </rPh>
    <rPh sb="172" eb="174">
      <t>ガイサン</t>
    </rPh>
    <rPh sb="174" eb="177">
      <t>ミツモリジ</t>
    </rPh>
    <rPh sb="177" eb="179">
      <t>コウスウ</t>
    </rPh>
    <phoneticPr fontId="1"/>
  </si>
  <si>
    <t>・アプリバッチの返却コードの修正
⇒要件定義で洗い出した強制正常終了対象のバッチを修正する</t>
    <rPh sb="8" eb="10">
      <t>ヘンキャク</t>
    </rPh>
    <rPh sb="14" eb="16">
      <t>シュウセイ</t>
    </rPh>
    <rPh sb="18" eb="22">
      <t>ヨウケンテイギ</t>
    </rPh>
    <rPh sb="23" eb="24">
      <t>アラ</t>
    </rPh>
    <rPh sb="25" eb="26">
      <t>ダ</t>
    </rPh>
    <rPh sb="28" eb="30">
      <t>キョウセイ</t>
    </rPh>
    <rPh sb="30" eb="32">
      <t>セイジョウ</t>
    </rPh>
    <rPh sb="32" eb="34">
      <t>シュウリョウ</t>
    </rPh>
    <rPh sb="34" eb="36">
      <t>タイショウ</t>
    </rPh>
    <rPh sb="41" eb="43">
      <t>シュウセイ</t>
    </rPh>
    <phoneticPr fontId="1"/>
  </si>
  <si>
    <t>要件定義にて必要作業であることが判明したため作業追加
・アプリバッチの返却コードの修正 0.05人月
⇒対象バッチ2件</t>
    <rPh sb="6" eb="8">
      <t>ヒツヨウ</t>
    </rPh>
    <rPh sb="8" eb="10">
      <t>サギョウ</t>
    </rPh>
    <rPh sb="16" eb="18">
      <t>ハンメイ</t>
    </rPh>
    <rPh sb="22" eb="24">
      <t>サギョウ</t>
    </rPh>
    <rPh sb="24" eb="26">
      <t>ツイカ</t>
    </rPh>
    <rPh sb="49" eb="51">
      <t>ニンゲツ</t>
    </rPh>
    <rPh sb="53" eb="55">
      <t>タイショウ</t>
    </rPh>
    <rPh sb="59" eb="60">
      <t>ケン</t>
    </rPh>
    <phoneticPr fontId="1"/>
  </si>
  <si>
    <t xml:space="preserve">A-AUTOスクリプトのテスト
機能数（バッチ）=15
</t>
    <phoneticPr fontId="1"/>
  </si>
  <si>
    <r>
      <t xml:space="preserve">EntraID認証でログインができることを確認。
・工場系システム（数量確定）
</t>
    </r>
    <r>
      <rPr>
        <sz val="11"/>
        <color rgb="FFFF0000"/>
        <rFont val="游ゴシック"/>
        <family val="3"/>
        <charset val="128"/>
        <scheme val="minor"/>
      </rPr>
      <t>⇒ログイン認証確認、ログインユーザ切り替え（各ロールのパターン網羅）、エラー画面表示の確認</t>
    </r>
    <r>
      <rPr>
        <sz val="11"/>
        <rFont val="游ゴシック"/>
        <family val="3"/>
        <charset val="128"/>
        <scheme val="minor"/>
      </rPr>
      <t xml:space="preserve">
Https通信へ変更したことによる影響確認
・ドメインは共通のため1環境を対象に影響確認
</t>
    </r>
    <rPh sb="7" eb="9">
      <t>ニンショウ</t>
    </rPh>
    <rPh sb="21" eb="23">
      <t>カクニン</t>
    </rPh>
    <rPh sb="26" eb="29">
      <t>コウジョウケイ</t>
    </rPh>
    <rPh sb="34" eb="36">
      <t>スウリョウ</t>
    </rPh>
    <rPh sb="36" eb="38">
      <t>カクテイ</t>
    </rPh>
    <rPh sb="115" eb="117">
      <t>キョウツウ</t>
    </rPh>
    <rPh sb="121" eb="123">
      <t>カンキョウ</t>
    </rPh>
    <rPh sb="124" eb="126">
      <t>タイショウ</t>
    </rPh>
    <rPh sb="127" eb="129">
      <t>エイキョウ</t>
    </rPh>
    <rPh sb="129" eb="131">
      <t>カクニン</t>
    </rPh>
    <phoneticPr fontId="1"/>
  </si>
  <si>
    <r>
      <t xml:space="preserve">工場系システム：0.1人月
</t>
    </r>
    <r>
      <rPr>
        <sz val="11"/>
        <color rgb="FFFF0000"/>
        <rFont val="游ゴシック"/>
        <family val="3"/>
        <charset val="128"/>
        <scheme val="minor"/>
      </rPr>
      <t xml:space="preserve">内訳
・ログイン確認 7H
・ユーザ切り替え 7H
⇒千葉：3つ
　徳山：3つ
　計6つのロールをパターン網羅
・エラー画面表示 2H
</t>
    </r>
    <r>
      <rPr>
        <sz val="11"/>
        <rFont val="游ゴシック"/>
        <family val="3"/>
        <charset val="128"/>
        <scheme val="minor"/>
      </rPr>
      <t xml:space="preserve">
Https通信へ変更：0.4人月</t>
    </r>
    <rPh sb="11" eb="13">
      <t>ニンゲツ</t>
    </rPh>
    <phoneticPr fontId="1"/>
  </si>
  <si>
    <r>
      <t xml:space="preserve">ユーザテスト支援、問い合わせ対応、不具合指摘修正
</t>
    </r>
    <r>
      <rPr>
        <sz val="11"/>
        <color rgb="FFFF0000"/>
        <rFont val="游ゴシック"/>
        <family val="3"/>
        <charset val="128"/>
        <scheme val="minor"/>
      </rPr>
      <t>縮小共通基盤から期間延長を反映</t>
    </r>
    <rPh sb="6" eb="8">
      <t>シエン</t>
    </rPh>
    <rPh sb="9" eb="10">
      <t>ト</t>
    </rPh>
    <rPh sb="11" eb="12">
      <t>ア</t>
    </rPh>
    <rPh sb="14" eb="16">
      <t>タイオウ</t>
    </rPh>
    <rPh sb="17" eb="20">
      <t>フグアイ</t>
    </rPh>
    <rPh sb="20" eb="22">
      <t>シテキ</t>
    </rPh>
    <rPh sb="33" eb="35">
      <t>キカン</t>
    </rPh>
    <rPh sb="35" eb="37">
      <t>エンチョウ</t>
    </rPh>
    <rPh sb="38" eb="40">
      <t>ハンエイ</t>
    </rPh>
    <phoneticPr fontId="1"/>
  </si>
  <si>
    <t xml:space="preserve">事前調査対応・
ローカル環境にてWeblogicからTomcatへ変更して検証をした影響調査結果より正式な対応内容を精査する。
※千葉・徳山でソースは共通
用役管理（千葉） 44機能
用役管理（徳山） 26機能
※事前調査の数量確定(千葉、徳山)にて、機能一覧の内40%程度のエラーが発生したため、同程度のエラー（28機能）が発生することを想定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
</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84" eb="86">
      <t>チバ</t>
    </rPh>
    <rPh sb="90" eb="92">
      <t>キノウ</t>
    </rPh>
    <rPh sb="98" eb="100">
      <t>トクヤマ</t>
    </rPh>
    <rPh sb="108" eb="110">
      <t>ジゼン</t>
    </rPh>
    <rPh sb="110" eb="112">
      <t>チョウサ</t>
    </rPh>
    <rPh sb="113" eb="115">
      <t>スウリョウ</t>
    </rPh>
    <rPh sb="115" eb="117">
      <t>カクテイ</t>
    </rPh>
    <rPh sb="118" eb="120">
      <t>チバ</t>
    </rPh>
    <rPh sb="121" eb="123">
      <t>トクヤマ</t>
    </rPh>
    <rPh sb="127" eb="129">
      <t>キノウ</t>
    </rPh>
    <rPh sb="129" eb="131">
      <t>イチラン</t>
    </rPh>
    <rPh sb="132" eb="133">
      <t>ウチ</t>
    </rPh>
    <rPh sb="142" eb="144">
      <t>テイド</t>
    </rPh>
    <rPh sb="149" eb="151">
      <t>ハッセイ</t>
    </rPh>
    <rPh sb="170" eb="172">
      <t>ハッセイ</t>
    </rPh>
    <rPh sb="177" eb="179">
      <t>ソウテイ</t>
    </rPh>
    <rPh sb="186" eb="188">
      <t>ジコウ</t>
    </rPh>
    <rPh sb="189" eb="191">
      <t>タイオウ</t>
    </rPh>
    <rPh sb="192" eb="194">
      <t>キチ</t>
    </rPh>
    <rPh sb="195" eb="197">
      <t>スウリョウ</t>
    </rPh>
    <rPh sb="197" eb="199">
      <t>カクテイ</t>
    </rPh>
    <rPh sb="200" eb="202">
      <t>ハッセイ</t>
    </rPh>
    <rPh sb="211" eb="213">
      <t>ドウヨウ</t>
    </rPh>
    <rPh sb="214" eb="216">
      <t>タイオウ</t>
    </rPh>
    <rPh sb="217" eb="219">
      <t>モンダイ</t>
    </rPh>
    <rPh sb="219" eb="220">
      <t>ナ</t>
    </rPh>
    <rPh sb="222" eb="224">
      <t>カクニン</t>
    </rPh>
    <rPh sb="229" eb="233">
      <t>スウリョウカクテイ</t>
    </rPh>
    <rPh sb="234" eb="236">
      <t>ケンチ</t>
    </rPh>
    <rPh sb="248" eb="249">
      <t>フク</t>
    </rPh>
    <rPh sb="262" eb="264">
      <t>ハッセイ</t>
    </rPh>
    <rPh sb="267" eb="269">
      <t>チョウサ</t>
    </rPh>
    <rPh sb="271" eb="273">
      <t>ソウテイ</t>
    </rPh>
    <rPh sb="275" eb="277">
      <t>コウスウケイジョウ</t>
    </rPh>
    <phoneticPr fontId="1"/>
  </si>
  <si>
    <t xml:space="preserve">エラー事項の対応 0.35人月
</t>
    <phoneticPr fontId="1"/>
  </si>
  <si>
    <t>２．ear⇒warファイルへのビルド手順変更
・build.xmlの定義修正
３．EJBの対応
⇒ライブラリ追加、設定値変更
４．クラウドアーキ環境の情報収集
・サーバ情報の確認
※本システムとしても同様対応が必要となるため、数量確定システムの50%工数で見積</t>
    <rPh sb="92" eb="93">
      <t>ホン</t>
    </rPh>
    <rPh sb="101" eb="103">
      <t>ドウヨウ</t>
    </rPh>
    <rPh sb="103" eb="105">
      <t>タイオウ</t>
    </rPh>
    <rPh sb="106" eb="108">
      <t>ヒツヨウ</t>
    </rPh>
    <rPh sb="114" eb="116">
      <t>スウリョウ</t>
    </rPh>
    <rPh sb="116" eb="118">
      <t>カクテイ</t>
    </rPh>
    <rPh sb="126" eb="128">
      <t>コウスウ</t>
    </rPh>
    <rPh sb="129" eb="131">
      <t>ミツモリ</t>
    </rPh>
    <phoneticPr fontId="1"/>
  </si>
  <si>
    <t>ear⇒warファイルへのビルド手順変更 0.25人月
EJBの対応 0.05人月
クラウドアーキ環境の情報収集 0.1人月</t>
    <phoneticPr fontId="1"/>
  </si>
  <si>
    <t xml:space="preserve">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</si>
  <si>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SSOからリンク呼び出し対応 0.1人月</t>
    <phoneticPr fontId="1"/>
  </si>
  <si>
    <t>事前調査対応：
実施なし
A-AUTO登録する為の情報提供、作業分担とスケジュールの認識合わせ
⇒DP課ご担当者とのA-AUTO移行に伴う課題や担当、スケジュールを確認する
※用役管理はオペマネジョブが存在しないため対象外</t>
    <rPh sb="8" eb="10">
      <t>ジッシ</t>
    </rPh>
    <rPh sb="43" eb="45">
      <t>ニンシキ</t>
    </rPh>
    <rPh sb="45" eb="46">
      <t>ア</t>
    </rPh>
    <rPh sb="65" eb="67">
      <t>イコウ</t>
    </rPh>
    <rPh sb="68" eb="69">
      <t>トモナ</t>
    </rPh>
    <rPh sb="70" eb="72">
      <t>カダイ</t>
    </rPh>
    <rPh sb="73" eb="75">
      <t>タントウ</t>
    </rPh>
    <rPh sb="83" eb="85">
      <t>カクニン</t>
    </rPh>
    <rPh sb="89" eb="91">
      <t>ヨウエキ</t>
    </rPh>
    <rPh sb="91" eb="93">
      <t>カンリ</t>
    </rPh>
    <rPh sb="102" eb="104">
      <t>ソンザイ</t>
    </rPh>
    <rPh sb="109" eb="112">
      <t>タイショウガイ</t>
    </rPh>
    <phoneticPr fontId="1"/>
  </si>
  <si>
    <t>見積書作成（概算見積根拠を精査）：0.1</t>
    <rPh sb="0" eb="3">
      <t>ミツモリショ</t>
    </rPh>
    <rPh sb="3" eb="5">
      <t>サクセイ</t>
    </rPh>
    <rPh sb="6" eb="8">
      <t>ガイサン</t>
    </rPh>
    <rPh sb="8" eb="10">
      <t>ミツモリ</t>
    </rPh>
    <rPh sb="10" eb="12">
      <t>コンキョ</t>
    </rPh>
    <rPh sb="13" eb="15">
      <t>セイサ</t>
    </rPh>
    <phoneticPr fontId="1"/>
  </si>
  <si>
    <t xml:space="preserve">アプリ移行方式設計
その他連携基盤移行設計
移行計画書
テスト計画書（全体、結合、システムテスト）
※縮小共通基盤対応で作成したものを更新
※数量確定と併せて作成する為対象外とする
</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rPh sb="71" eb="73">
      <t>スウリョウ</t>
    </rPh>
    <rPh sb="73" eb="75">
      <t>カクテイ</t>
    </rPh>
    <rPh sb="76" eb="77">
      <t>アワ</t>
    </rPh>
    <rPh sb="79" eb="81">
      <t>サクセイ</t>
    </rPh>
    <rPh sb="83" eb="84">
      <t>タメ</t>
    </rPh>
    <rPh sb="84" eb="87">
      <t>タイショウガイ</t>
    </rPh>
    <phoneticPr fontId="1"/>
  </si>
  <si>
    <t>アプリケーション関連設計書修正
・共通
⇒通信要件FW申請書の作成、設定を依頼
(AP基盤、DB基盤、バッチ基盤 × 2環境(検証・本番環境))
※帳票基盤は利用していないため含めない
※縮小共通基盤対応で作成したものを更新
※数量確定と併せて作成する為対象外とする</t>
    <rPh sb="8" eb="10">
      <t>カンレン</t>
    </rPh>
    <rPh sb="18" eb="20">
      <t>キョウツウ</t>
    </rPh>
    <rPh sb="22" eb="24">
      <t>ツウシン</t>
    </rPh>
    <rPh sb="24" eb="26">
      <t>ヨウケン</t>
    </rPh>
    <rPh sb="28" eb="30">
      <t>シンセイ</t>
    </rPh>
    <rPh sb="30" eb="31">
      <t>ショ</t>
    </rPh>
    <rPh sb="32" eb="34">
      <t>サクセイ</t>
    </rPh>
    <rPh sb="35" eb="37">
      <t>セッテイ</t>
    </rPh>
    <rPh sb="38" eb="40">
      <t>イライ</t>
    </rPh>
    <rPh sb="49" eb="51">
      <t>キバン</t>
    </rPh>
    <rPh sb="55" eb="57">
      <t>キバン</t>
    </rPh>
    <rPh sb="61" eb="63">
      <t>カンキョウ</t>
    </rPh>
    <rPh sb="64" eb="66">
      <t>ケンショウ</t>
    </rPh>
    <rPh sb="67" eb="71">
      <t>ホンバンカンキョウ</t>
    </rPh>
    <rPh sb="75" eb="79">
      <t>チョウヒョウキバン</t>
    </rPh>
    <rPh sb="80" eb="82">
      <t>リヨウ</t>
    </rPh>
    <rPh sb="89" eb="90">
      <t>フクキバン</t>
    </rPh>
    <phoneticPr fontId="1"/>
  </si>
  <si>
    <t>アプリケーション関連
（AP基盤、DB基盤、認証基盤関連）</t>
    <rPh sb="8" eb="10">
      <t>カンレン</t>
    </rPh>
    <rPh sb="14" eb="16">
      <t>キバン</t>
    </rPh>
    <rPh sb="19" eb="21">
      <t>キバン</t>
    </rPh>
    <rPh sb="22" eb="24">
      <t>ニンショウ</t>
    </rPh>
    <rPh sb="24" eb="26">
      <t>キバン</t>
    </rPh>
    <rPh sb="26" eb="28">
      <t>カンレン</t>
    </rPh>
    <phoneticPr fontId="1"/>
  </si>
  <si>
    <t xml:space="preserve">アプリケーション関連設計書修正
・AP基盤
⇒AppServise、EntraIDの利用申請（検証環境・本番環境）
⇒エラー発生想定の28機能について画面、機能設計書の修正を想定
テスト仕様書作成
⇒画面・機能一覧よりチェックシートを作成
以下については数量確定で対応するため工数に含めない
・認証基盤
⇒認証機能に関する設計書を新規1本作成（工場系システム共通）
・DB基盤
⇒A-AUTO用ジョブネット一覧、ジョブ構成図の2本修正
※用役管理はオペマネジョブが存在しないため対象外
</t>
    <rPh sb="63" eb="65">
      <t>ハッセイ</t>
    </rPh>
    <rPh sb="65" eb="67">
      <t>ソウテイ</t>
    </rPh>
    <phoneticPr fontId="1"/>
  </si>
  <si>
    <t>AP基盤、認証基盤 0.75人月 ※29本対象。計算式参照
テスト仕様書 0.2人月</t>
    <rPh sb="20" eb="21">
      <t>ホン</t>
    </rPh>
    <rPh sb="21" eb="23">
      <t>タイショウ</t>
    </rPh>
    <rPh sb="24" eb="27">
      <t>ケイサンシキ</t>
    </rPh>
    <rPh sb="27" eb="29">
      <t>サンショウ</t>
    </rPh>
    <phoneticPr fontId="1"/>
  </si>
  <si>
    <t>・修正ファイルに配備、疎通確認（検証）※リグレッションテストまでに準備
・修正ファイルに配備、疎通確認（本番）※システムテストまでに準備
※デプロイ手順の修正を含む
※本システムとしてリリース作業は必要になるため、数量確定工数の50%を作業想定工数とする</t>
    <rPh sb="1" eb="3">
      <t>シュウセイ</t>
    </rPh>
    <rPh sb="8" eb="10">
      <t>ハイビ</t>
    </rPh>
    <rPh sb="11" eb="15">
      <t>ソツウカクニン</t>
    </rPh>
    <rPh sb="16" eb="18">
      <t>ケンショウ</t>
    </rPh>
    <rPh sb="52" eb="54">
      <t>ホンバン</t>
    </rPh>
    <rPh sb="66" eb="68">
      <t>ジュンビ</t>
    </rPh>
    <rPh sb="74" eb="76">
      <t>テジュン</t>
    </rPh>
    <rPh sb="77" eb="79">
      <t>シュウセイ</t>
    </rPh>
    <rPh sb="80" eb="81">
      <t>フク</t>
    </rPh>
    <rPh sb="96" eb="98">
      <t>サギョウ</t>
    </rPh>
    <phoneticPr fontId="1"/>
  </si>
  <si>
    <t>検証 0.25人月
検証 0.125人月</t>
    <rPh sb="0" eb="2">
      <t>ケンショウ</t>
    </rPh>
    <rPh sb="7" eb="9">
      <t>ニンゲツ</t>
    </rPh>
    <phoneticPr fontId="1"/>
  </si>
  <si>
    <t xml:space="preserve">
・プログラム改修、ビルドファイル作成
１．エラー事項の対応
２．ear⇒warファイルへのビルド手順変更
３．EJBの対応
４．IP、ホスト名、DB接続先(必要があれば)の変更
※本システムとして修正は必要になるため、数量確定工数の50%を作業想定工数とする</t>
    <rPh sb="7" eb="9">
      <t>カイシュウ</t>
    </rPh>
    <rPh sb="17" eb="19">
      <t>サクセイ</t>
    </rPh>
    <rPh sb="71" eb="72">
      <t>メイ</t>
    </rPh>
    <rPh sb="75" eb="78">
      <t>セツゾクサキ</t>
    </rPh>
    <rPh sb="79" eb="81">
      <t>ヒツヨウ</t>
    </rPh>
    <rPh sb="87" eb="89">
      <t>ヘンコウ</t>
    </rPh>
    <rPh sb="99" eb="101">
      <t>シュウセイ</t>
    </rPh>
    <phoneticPr fontId="1"/>
  </si>
  <si>
    <t>プログラム改修、ビルドファイル作成 0.7人月
内訳
１．エラー事項の対応 0.5人月
２．ear⇒warファイルへのビルド手順変更 0.15人月
３．EJBの対応 0.025人月
４．IP、ホスト名、DB接続先(必要があれば)の変更 0.025人月</t>
    <rPh sb="21" eb="23">
      <t>ニンゲツ</t>
    </rPh>
    <rPh sb="24" eb="26">
      <t>ウチワケ</t>
    </rPh>
    <rPh sb="41" eb="43">
      <t>ニンゲツ</t>
    </rPh>
    <phoneticPr fontId="1"/>
  </si>
  <si>
    <t>プログラム改修、ビルドファイル作成 0.05人月
５，com0-lib2_4_0.jarファイル対応 0.05人月</t>
    <rPh sb="22" eb="24">
      <t>ニンゲツ</t>
    </rPh>
    <phoneticPr fontId="1"/>
  </si>
  <si>
    <t>システム内の全画面を確認し、初期画面の描画や正常系の動作に問題がないことを確認。
・データベースの参照・登録
・画面遷移
・ボタン押下　等
機能数（画面＋帳票＋IF）=94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86" eb="88">
      <t>ソツウ</t>
    </rPh>
    <rPh sb="88" eb="90">
      <t>カクニン</t>
    </rPh>
    <phoneticPr fontId="1"/>
  </si>
  <si>
    <t>94機能
画面：6H
帳票：3H</t>
    <rPh sb="2" eb="4">
      <t>キノウ</t>
    </rPh>
    <phoneticPr fontId="1"/>
  </si>
  <si>
    <t>EntraID認証でログインができることを確認。
・工場系システム（用役管理）</t>
    <rPh sb="7" eb="9">
      <t>ニンショウ</t>
    </rPh>
    <rPh sb="21" eb="23">
      <t>カクニン</t>
    </rPh>
    <rPh sb="26" eb="29">
      <t>コウジョウケイ</t>
    </rPh>
    <rPh sb="34" eb="38">
      <t>ヨウエキカンリ</t>
    </rPh>
    <phoneticPr fontId="1"/>
  </si>
  <si>
    <t>工場系システム：0.1人月</t>
    <rPh sb="11" eb="13">
      <t>ニンゲツ</t>
    </rPh>
    <phoneticPr fontId="1"/>
  </si>
  <si>
    <t xml:space="preserve">A-AUTO実行テスト
DP課ご担当者による手動実行、作業立会い。エラー発生時の調査。
※スケジュール実行対象ジョブ全量の確認を想定
※用役管理はオペマネジョブが存在しないため対象外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</si>
  <si>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他システムとの連携テスト 0.9人月
</t>
    <rPh sb="16" eb="18">
      <t>ニンゲツ</t>
    </rPh>
    <phoneticPr fontId="1"/>
  </si>
  <si>
    <t xml:space="preserve">移行手順書作成＋出光内の移行方式レビュー支援
移行作業
※ユーザテスト段階で環境構築は完了済み想定
※現行環境の停止作業を実施
</t>
    <rPh sb="35" eb="37">
      <t>ダンカイ</t>
    </rPh>
    <rPh sb="38" eb="40">
      <t>カンキョウ</t>
    </rPh>
    <rPh sb="40" eb="42">
      <t>コウチク</t>
    </rPh>
    <rPh sb="43" eb="45">
      <t>カンリョウ</t>
    </rPh>
    <rPh sb="45" eb="46">
      <t>ズ</t>
    </rPh>
    <rPh sb="47" eb="49">
      <t>ソウテイ</t>
    </rPh>
    <rPh sb="51" eb="53">
      <t>ゲンコウ</t>
    </rPh>
    <rPh sb="53" eb="55">
      <t>カンキョウ</t>
    </rPh>
    <rPh sb="56" eb="58">
      <t>テイシ</t>
    </rPh>
    <rPh sb="58" eb="60">
      <t>サギョウ</t>
    </rPh>
    <rPh sb="61" eb="63">
      <t>ジッシ</t>
    </rPh>
    <phoneticPr fontId="1"/>
  </si>
  <si>
    <t>各工程完了レビュー：(準備+実施＋議事録)4H*5回
（要件定義～試験、PJ総括）</t>
  </si>
  <si>
    <t>縮小共通基盤：11.6人月</t>
    <rPh sb="0" eb="2">
      <t>シュクショウ</t>
    </rPh>
    <rPh sb="2" eb="6">
      <t>キョウツウキバン</t>
    </rPh>
    <rPh sb="11" eb="13">
      <t>ニンゲツ</t>
    </rPh>
    <phoneticPr fontId="1"/>
  </si>
  <si>
    <r>
      <t>２．ear⇒warファイルへのビルド手順変更
・build.xmlの定義修正
３．EJBの対応
⇒ライブラリ追加、設定値変更
４．クラウドアーキ環境の情報収集
・サーバ情報の確認</t>
    </r>
    <r>
      <rPr>
        <sz val="11"/>
        <color rgb="FFFF0000"/>
        <rFont val="游ゴシック"/>
        <family val="3"/>
        <charset val="128"/>
        <scheme val="minor"/>
      </rPr>
      <t>（申請準備、システム構成の確認、確定）</t>
    </r>
    <r>
      <rPr>
        <sz val="11"/>
        <rFont val="游ゴシック"/>
        <family val="3"/>
        <charset val="128"/>
        <scheme val="minor"/>
      </rPr>
      <t xml:space="preserve">
</t>
    </r>
    <r>
      <rPr>
        <sz val="11"/>
        <color rgb="FFFF0000"/>
        <rFont val="游ゴシック"/>
        <family val="3"/>
        <charset val="128"/>
        <scheme val="minor"/>
      </rPr>
      <t xml:space="preserve">⇒アドレスIP、ホスト名、通信要件(FW)、サーバスペックの確認
</t>
    </r>
    <r>
      <rPr>
        <sz val="11"/>
        <rFont val="游ゴシック"/>
        <family val="3"/>
        <charset val="128"/>
        <scheme val="minor"/>
      </rPr>
      <t xml:space="preserve">
※本システムとしても同様対応が必要となるため、数量確定システムの50%工数で見積</t>
    </r>
    <rPh sb="144" eb="145">
      <t>ホン</t>
    </rPh>
    <rPh sb="153" eb="155">
      <t>ドウヨウ</t>
    </rPh>
    <rPh sb="155" eb="157">
      <t>タイオウ</t>
    </rPh>
    <rPh sb="158" eb="160">
      <t>ヒツヨウ</t>
    </rPh>
    <rPh sb="166" eb="168">
      <t>スウリョウ</t>
    </rPh>
    <rPh sb="168" eb="170">
      <t>カクテイ</t>
    </rPh>
    <rPh sb="178" eb="180">
      <t>コウスウ</t>
    </rPh>
    <rPh sb="181" eb="183">
      <t>ミツモリ</t>
    </rPh>
    <phoneticPr fontId="1"/>
  </si>
  <si>
    <t>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</si>
  <si>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アプリケーション関連設計書修正
・共通
⇒通信要件FW申請書の作成、設定を依頼
(AP基盤、DB基盤 × 2環境(本番環境))
※帳票基盤は利用していないため含めない
※縮小共通基盤対応で作成したものを更新
※数量確定と併せて作成する為対象外とする</t>
    <rPh sb="8" eb="10">
      <t>カンレン</t>
    </rPh>
    <rPh sb="18" eb="20">
      <t>キョウツウ</t>
    </rPh>
    <rPh sb="22" eb="24">
      <t>ツウシン</t>
    </rPh>
    <rPh sb="24" eb="26">
      <t>ヨウケン</t>
    </rPh>
    <rPh sb="28" eb="30">
      <t>シンセイ</t>
    </rPh>
    <rPh sb="30" eb="31">
      <t>ショ</t>
    </rPh>
    <rPh sb="32" eb="34">
      <t>サクセイ</t>
    </rPh>
    <rPh sb="35" eb="37">
      <t>セッテイ</t>
    </rPh>
    <rPh sb="38" eb="40">
      <t>イライ</t>
    </rPh>
    <rPh sb="49" eb="51">
      <t>キバン</t>
    </rPh>
    <rPh sb="55" eb="57">
      <t>カンキョウ</t>
    </rPh>
    <rPh sb="58" eb="62">
      <t>ホンバンカンキョウ</t>
    </rPh>
    <rPh sb="66" eb="70">
      <t>チョウヒョウキバン</t>
    </rPh>
    <rPh sb="71" eb="73">
      <t>リヨウ</t>
    </rPh>
    <rPh sb="80" eb="81">
      <t>フクキバン</t>
    </rPh>
    <phoneticPr fontId="1"/>
  </si>
  <si>
    <t xml:space="preserve">アプリケーション関連設計書修正
・AP基盤
⇒AppServise、EntraIDの利用申請（本番環境）
⇒エラー発生想定の28機能について画面、機能設計書の修正を想定
テスト仕様書作成
⇒画面・機能一覧よりチェックシートを作成
以下については数量確定で対応するため工数に含めない
・認証基盤
⇒認証機能に関する設計書を新規1本作成（工場系システム共通）
・バッチ基盤
⇒A-AUTO用ジョブネット一覧、ジョブ構成図の2本修正
※用役管理はオペマネジョブが存在しないため対象外
</t>
    <rPh sb="58" eb="60">
      <t>ハッセイ</t>
    </rPh>
    <rPh sb="60" eb="62">
      <t>ソウテイ</t>
    </rPh>
    <phoneticPr fontId="1"/>
  </si>
  <si>
    <t>・修正ファイルに配備、疎通確認（検証）※リグレッションテストまでに準備
・修正ファイルに配備、疎通確認（本番）※システムテストまでに準備
※デプロイ手順の修正を含む
※本システムとしてリリース作業は必要になるため、数量確定工数の50%を作業想定工数とする</t>
    <rPh sb="1" eb="3">
      <t>シュウセイ</t>
    </rPh>
    <rPh sb="8" eb="10">
      <t>ハイビ</t>
    </rPh>
    <rPh sb="11" eb="15">
      <t>ソツウカクニン</t>
    </rPh>
    <rPh sb="16" eb="18">
      <t>ケンショウ</t>
    </rPh>
    <rPh sb="52" eb="54">
      <t>ホンバン</t>
    </rPh>
    <rPh sb="66" eb="68">
      <t>ジュンビ</t>
    </rPh>
    <rPh sb="96" eb="98">
      <t>サギョウ</t>
    </rPh>
    <phoneticPr fontId="1"/>
  </si>
  <si>
    <t>・プログラム改修
１．IP、ホスト名、DB接続先(必要があれば)の変更
２．エラー事項の対応
※本システムとして修正は必要になるため、数量確定工数の50%を作業想定工数とする</t>
    <rPh sb="6" eb="8">
      <t>カイシュウ</t>
    </rPh>
    <rPh sb="17" eb="18">
      <t>メイ</t>
    </rPh>
    <rPh sb="21" eb="24">
      <t>セツゾクサキ</t>
    </rPh>
    <rPh sb="25" eb="27">
      <t>ヒツヨウ</t>
    </rPh>
    <rPh sb="33" eb="35">
      <t>ヘンコウ</t>
    </rPh>
    <rPh sb="41" eb="43">
      <t>ジコウ</t>
    </rPh>
    <rPh sb="44" eb="46">
      <t>タイオウ</t>
    </rPh>
    <phoneticPr fontId="1"/>
  </si>
  <si>
    <r>
      <rPr>
        <sz val="11"/>
        <color rgb="FFFF0000"/>
        <rFont val="游ゴシック"/>
        <family val="3"/>
        <charset val="128"/>
        <scheme val="minor"/>
      </rPr>
      <t>プログラム改修 0.525人月</t>
    </r>
    <r>
      <rPr>
        <sz val="11"/>
        <rFont val="游ゴシック"/>
        <family val="3"/>
        <charset val="128"/>
        <scheme val="minor"/>
      </rPr>
      <t xml:space="preserve">
内訳
１．IP、ホスト名、DB接続先(必要があれば)の変更 0.025人月
２．エラー事項の対応 0.5人月
</t>
    </r>
    <r>
      <rPr>
        <sz val="11"/>
        <color rgb="FFFF0000"/>
        <rFont val="游ゴシック"/>
        <family val="3"/>
        <charset val="128"/>
        <scheme val="minor"/>
      </rPr>
      <t>※要件定義にて対応済みのため再見積もり時に削除
・ear⇒warファイルへのビルド手順変更 0.15人月
・EJBの対応 0.025人月</t>
    </r>
    <rPh sb="13" eb="15">
      <t>ニンゲツ</t>
    </rPh>
    <rPh sb="16" eb="18">
      <t>ウチワケ</t>
    </rPh>
    <phoneticPr fontId="1"/>
  </si>
  <si>
    <t>共通ログイン廃止に伴うプログラム改修
・EntraID認証
・ログインユーザ切り替え
・エラー画面表示
⇒エラー画面は3つ実装
※本システムとして修正は必要になるため、数量確定工数の50%を作業想定工数とする</t>
    <rPh sb="16" eb="18">
      <t>カイシュウ</t>
    </rPh>
    <phoneticPr fontId="1"/>
  </si>
  <si>
    <t>要件定義にてライブラリ置き換えのみ想定であったが、ライブラリを流用して機能拡張、レスポンス対応、共通ログイン廃止に伴う作業が必要になったため作業見直し。
共通ログイン廃止に伴うプログラム改修 0.7人月
内訳
・EntraID認証 0.5人月
・ログインユーザ切り替え 0.1人月
・エラー画面表示 0.1人月
⇒対象エラー画面3つ</t>
    <rPh sb="100" eb="102">
      <t>ニンゲツ</t>
    </rPh>
    <rPh sb="120" eb="122">
      <t>ニンゲツ</t>
    </rPh>
    <rPh sb="139" eb="140">
      <t>ニン</t>
    </rPh>
    <rPh sb="140" eb="141">
      <t>ゲツ</t>
    </rPh>
    <rPh sb="158" eb="160">
      <t>タイショウ</t>
    </rPh>
    <rPh sb="163" eb="165">
      <t>ガメン</t>
    </rPh>
    <phoneticPr fontId="1"/>
  </si>
  <si>
    <r>
      <t xml:space="preserve">EntraID認証でログインができることを確認。
・工場系システム（用役管理）
</t>
    </r>
    <r>
      <rPr>
        <sz val="11"/>
        <color rgb="FFFF0000"/>
        <rFont val="游ゴシック"/>
        <family val="3"/>
        <charset val="128"/>
        <scheme val="minor"/>
      </rPr>
      <t>⇒ログイン認証確認、ログインユーザ切り替え（各ロールのパターン網羅）、エラー画面表示の確認</t>
    </r>
    <rPh sb="7" eb="9">
      <t>ニンショウ</t>
    </rPh>
    <rPh sb="21" eb="23">
      <t>カクニン</t>
    </rPh>
    <rPh sb="26" eb="29">
      <t>コウジョウケイ</t>
    </rPh>
    <rPh sb="34" eb="38">
      <t>ヨウエキカンリ</t>
    </rPh>
    <rPh sb="45" eb="47">
      <t>ニンショウ</t>
    </rPh>
    <rPh sb="47" eb="49">
      <t>カクニン</t>
    </rPh>
    <phoneticPr fontId="1"/>
  </si>
  <si>
    <r>
      <t>工場系システム：0.1人月</t>
    </r>
    <r>
      <rPr>
        <sz val="11"/>
        <color rgb="FFFF0000"/>
        <rFont val="游ゴシック"/>
        <family val="3"/>
        <charset val="128"/>
        <scheme val="minor"/>
      </rPr>
      <t xml:space="preserve">
内訳
・ログイン確認 7H
・ユーザ切り替え 7H
⇒千葉：3つ
　徳山：3つ
　計6つのロールをパターン網羅
・エラー画面表示 2H</t>
    </r>
    <rPh sb="11" eb="13">
      <t>ニンゲツ</t>
    </rPh>
    <rPh sb="14" eb="16">
      <t>ウチワケ</t>
    </rPh>
    <rPh sb="22" eb="24">
      <t>カクニン</t>
    </rPh>
    <rPh sb="32" eb="33">
      <t>キ</t>
    </rPh>
    <rPh sb="34" eb="35">
      <t>カ</t>
    </rPh>
    <rPh sb="41" eb="43">
      <t>チバ</t>
    </rPh>
    <rPh sb="48" eb="50">
      <t>トクヤマ</t>
    </rPh>
    <rPh sb="55" eb="56">
      <t>ケイ</t>
    </rPh>
    <rPh sb="67" eb="69">
      <t>モウラ</t>
    </rPh>
    <rPh sb="74" eb="76">
      <t>ガメン</t>
    </rPh>
    <rPh sb="76" eb="78">
      <t>ヒョウジ</t>
    </rPh>
    <phoneticPr fontId="1"/>
  </si>
  <si>
    <t>他システムとの連携テスト(本番環境⇔他システム(本番))
SAP、PIMS（ヤード操業千葉・徳山）、オフラス（千葉）
他シスとのテスト調整
※全確認ではなく代表1本</t>
    <phoneticPr fontId="1"/>
  </si>
  <si>
    <t>他システムとの連携テスト 0.9人月</t>
    <rPh sb="16" eb="18">
      <t>ニンゲツ</t>
    </rPh>
    <phoneticPr fontId="1"/>
  </si>
  <si>
    <t>事前調査対応：
ローカル環境にてWeblogicからTomcatへ変更して検証をした影響調査結果より正式な対応内容を精査する。
千葉化学品質管理 86機能 （物性LANは使用しなくなるため除外）
※事前調査の数量確定(千葉、徳山)にて、機能一覧の内40%程度のエラーが発生したため、同程度のエラー（35機能）が発生することを想定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65" eb="69">
      <t>チバカガク</t>
    </rPh>
    <rPh sb="69" eb="73">
      <t>ヒンシツカンリ</t>
    </rPh>
    <rPh sb="76" eb="78">
      <t>キノウ</t>
    </rPh>
    <rPh sb="80" eb="82">
      <t>ブッセイ</t>
    </rPh>
    <rPh sb="86" eb="88">
      <t>シヨウ</t>
    </rPh>
    <rPh sb="95" eb="97">
      <t>ジョガイ</t>
    </rPh>
    <rPh sb="100" eb="102">
      <t>ジゼン</t>
    </rPh>
    <rPh sb="102" eb="104">
      <t>チョウサ</t>
    </rPh>
    <rPh sb="105" eb="107">
      <t>スウリョウ</t>
    </rPh>
    <rPh sb="107" eb="109">
      <t>カクテイ</t>
    </rPh>
    <rPh sb="110" eb="112">
      <t>チバ</t>
    </rPh>
    <rPh sb="113" eb="115">
      <t>トクヤマ</t>
    </rPh>
    <rPh sb="119" eb="121">
      <t>キノウ</t>
    </rPh>
    <rPh sb="121" eb="123">
      <t>イチラン</t>
    </rPh>
    <rPh sb="124" eb="125">
      <t>ウチ</t>
    </rPh>
    <rPh sb="134" eb="136">
      <t>テイド</t>
    </rPh>
    <rPh sb="141" eb="143">
      <t>ハッセイ</t>
    </rPh>
    <rPh sb="162" eb="164">
      <t>ハッセイ</t>
    </rPh>
    <rPh sb="169" eb="171">
      <t>ソウテイ</t>
    </rPh>
    <phoneticPr fontId="1"/>
  </si>
  <si>
    <t>２．ear⇒warファイルへのビルド手順変更
・build.xmlの定義修正
３．EJBの対応
⇒ライブラリ追加、設定値変更
４．クラウドアーキ環境の情報収集
・サーバ情報の確認
※本システムとしても同様対応が必要となるため、数量確定システムの50%工数で見積</t>
    <phoneticPr fontId="1"/>
  </si>
  <si>
    <t xml:space="preserve">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</si>
  <si>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事前調査対応：
実施なし
A-AUTO登録する為の情報提供、作業分担とスケジュールの認識合わせ
⇒DP課ご担当者とのA-AUTO移行に伴う課題や担当、スケジュールを確認する
※オペマネ⇒A-AUTOへのジョブ登録はDP課にて準備いただく
※A-AUTOから起動するスクリプトはDP課にて準備いただく
※実行ユーザ変更がある場合は設定ファイル、設定内容修正作業が追加で必要</t>
    <rPh sb="8" eb="10">
      <t>ジッシ</t>
    </rPh>
    <rPh sb="43" eb="45">
      <t>ニンシキ</t>
    </rPh>
    <rPh sb="45" eb="46">
      <t>ア</t>
    </rPh>
    <rPh sb="65" eb="67">
      <t>イコウ</t>
    </rPh>
    <rPh sb="68" eb="69">
      <t>トモナ</t>
    </rPh>
    <rPh sb="70" eb="72">
      <t>カダイ</t>
    </rPh>
    <rPh sb="73" eb="75">
      <t>タントウ</t>
    </rPh>
    <rPh sb="83" eb="85">
      <t>カクニン</t>
    </rPh>
    <phoneticPr fontId="1"/>
  </si>
  <si>
    <t xml:space="preserve">アプリケーション関連設計書修正
・AP基盤
⇒AppServise、EntraIDの利用申請（検証環境・本番環境）
⇒エラー発生想定の35機能の画面、機能設計書の修正を想定
・DB基盤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</si>
  <si>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AP基盤、認証基盤 1.00人月 ※38本対象。計算式参照
テスト仕様書 0.2人月</t>
    <rPh sb="20" eb="21">
      <t>ホン</t>
    </rPh>
    <rPh sb="21" eb="23">
      <t>タイショウ</t>
    </rPh>
    <rPh sb="24" eb="27">
      <t>ケイサンシキ</t>
    </rPh>
    <rPh sb="27" eb="29">
      <t>サンショウ</t>
    </rPh>
    <phoneticPr fontId="1"/>
  </si>
  <si>
    <t>プログラム改修、ビルドファイル作成 0.7人月
１．エラー事項の対応 0.5人月
２．ear⇒warファイルへのビルド手順変更 0.15人月
３．EJBの対応 0.025人月
４．IP、ホスト名、DB接続先(必要があれば)の変更 0.025人月</t>
    <rPh sb="21" eb="23">
      <t>ニンゲツ</t>
    </rPh>
    <rPh sb="38" eb="40">
      <t>ニンゲツ</t>
    </rPh>
    <phoneticPr fontId="1"/>
  </si>
  <si>
    <t>システム内の全画面を確認し、初期画面の描画や正常系の動作に問題がないことを確認。
・データベースの参照・登録
・画面遷移
・ボタン押下　等
機能数（画面＋帳票＋IF）=112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92" eb="94">
      <t>ソツウ</t>
    </rPh>
    <rPh sb="94" eb="96">
      <t>カクニン</t>
    </rPh>
    <phoneticPr fontId="1"/>
  </si>
  <si>
    <t>112機能
画面：6H
帳票：3H
IF:3H</t>
    <rPh sb="3" eb="5">
      <t>キノウ</t>
    </rPh>
    <phoneticPr fontId="1"/>
  </si>
  <si>
    <t xml:space="preserve">A-AUTOバスクリプトのテスト
機能数（バッチ）=5
</t>
    <phoneticPr fontId="1"/>
  </si>
  <si>
    <t xml:space="preserve">結合テスト0.28人月
5機能　
バッチ：3H
</t>
    <rPh sb="0" eb="2">
      <t>ケツゴウ</t>
    </rPh>
    <rPh sb="9" eb="11">
      <t>ニンゲツ</t>
    </rPh>
    <rPh sb="13" eb="15">
      <t>キノウ</t>
    </rPh>
    <phoneticPr fontId="1"/>
  </si>
  <si>
    <t>EntraID認証でログインができることを確認。
・工場系システム（千葉化学品質管理）</t>
    <rPh sb="7" eb="9">
      <t>ニンショウ</t>
    </rPh>
    <rPh sb="21" eb="23">
      <t>カクニン</t>
    </rPh>
    <rPh sb="26" eb="29">
      <t>コウジョウケイ</t>
    </rPh>
    <rPh sb="34" eb="38">
      <t>チバカガク</t>
    </rPh>
    <rPh sb="38" eb="40">
      <t>ヒンシツ</t>
    </rPh>
    <rPh sb="40" eb="42">
      <t>カンリ</t>
    </rPh>
    <phoneticPr fontId="1"/>
  </si>
  <si>
    <t xml:space="preserve">A-AUTO実行テスト
DP課ご担当者による手動実行、作業立会い。エラー発生時の調査。
※スケジュール実行対象ジョブ全量の確認を想定  4ジョブ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</si>
  <si>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他システムとの連携テスト(本番環境⇔他システム(本番))
SAP、PIMS（FTP連携）
他シスとのテスト調整
※全確認ではなく代表1本</t>
    <rPh sb="41" eb="43">
      <t>レンケイ</t>
    </rPh>
    <phoneticPr fontId="1"/>
  </si>
  <si>
    <t>他システムとの連携テスト 0.5人月
縮小共通基盤から変更なし</t>
    <rPh sb="16" eb="18">
      <t>ニンゲツ</t>
    </rPh>
    <phoneticPr fontId="1"/>
  </si>
  <si>
    <t>ユーザテスト支援、問い合わせ対応、不具合指摘修正：0.5
縮小共通基盤から変更なし</t>
    <rPh sb="6" eb="8">
      <t>シエン</t>
    </rPh>
    <rPh sb="9" eb="10">
      <t>ト</t>
    </rPh>
    <rPh sb="11" eb="12">
      <t>ア</t>
    </rPh>
    <rPh sb="14" eb="16">
      <t>タイオウ</t>
    </rPh>
    <rPh sb="17" eb="20">
      <t>フグアイ</t>
    </rPh>
    <rPh sb="20" eb="22">
      <t>シテキ</t>
    </rPh>
    <rPh sb="22" eb="24">
      <t>シュウセイ</t>
    </rPh>
    <phoneticPr fontId="1"/>
  </si>
  <si>
    <t>アプリ移行：0.3人月
縮小共通基盤から変更なし</t>
    <rPh sb="3" eb="5">
      <t>イコウ</t>
    </rPh>
    <rPh sb="9" eb="11">
      <t>ニンゲツ</t>
    </rPh>
    <phoneticPr fontId="1"/>
  </si>
  <si>
    <t>月末月初挟む0.5ヶ月×0.5名</t>
    <phoneticPr fontId="1"/>
  </si>
  <si>
    <t>初期流動：0.25人月
縮小共通基盤から変更なし</t>
    <rPh sb="0" eb="4">
      <t>ショキリュウドウ</t>
    </rPh>
    <phoneticPr fontId="1"/>
  </si>
  <si>
    <t>縮小共通基盤：9.5人月</t>
    <rPh sb="0" eb="2">
      <t>シュクショウ</t>
    </rPh>
    <rPh sb="2" eb="6">
      <t>キョウツウキバン</t>
    </rPh>
    <rPh sb="10" eb="12">
      <t>ニンゲツ</t>
    </rPh>
    <phoneticPr fontId="1"/>
  </si>
  <si>
    <r>
      <t>２．ear⇒warファイルへのビルド手順変更
・build.xmlの定義修正
３．EJBの対応
⇒ライブラリ追加、設定値変更
４．クラウドアーキ環境の情報収集
・サーバ情報の確認</t>
    </r>
    <r>
      <rPr>
        <sz val="11"/>
        <color rgb="FFFF0000"/>
        <rFont val="游ゴシック"/>
        <family val="3"/>
        <charset val="128"/>
        <scheme val="minor"/>
      </rPr>
      <t>（申請準備、システム構成の確認、確定）</t>
    </r>
    <r>
      <rPr>
        <sz val="11"/>
        <rFont val="游ゴシック"/>
        <family val="3"/>
        <charset val="128"/>
        <scheme val="minor"/>
      </rPr>
      <t xml:space="preserve">
</t>
    </r>
    <r>
      <rPr>
        <sz val="11"/>
        <color rgb="FFFF0000"/>
        <rFont val="游ゴシック"/>
        <family val="3"/>
        <charset val="128"/>
        <scheme val="minor"/>
      </rPr>
      <t xml:space="preserve">⇒アドレスIP、ホスト名、通信要件(FW)、サーバスペックの確認
</t>
    </r>
    <r>
      <rPr>
        <sz val="11"/>
        <rFont val="游ゴシック"/>
        <family val="3"/>
        <charset val="128"/>
        <scheme val="minor"/>
      </rPr>
      <t xml:space="preserve">
※本システムとしても同様対応が必要となるため、数量確定システムの50%工数で見積</t>
    </r>
    <phoneticPr fontId="1"/>
  </si>
  <si>
    <r>
      <t>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t>
    </r>
    <r>
      <rPr>
        <sz val="11"/>
        <color rgb="FFFF0000"/>
        <rFont val="游ゴシック"/>
        <family val="3"/>
        <charset val="128"/>
        <scheme val="minor"/>
      </rPr>
      <t xml:space="preserve">
</t>
    </r>
    <r>
      <rPr>
        <sz val="11"/>
        <rFont val="游ゴシック"/>
        <family val="3"/>
        <charset val="128"/>
        <scheme val="minor"/>
      </rPr>
      <t xml:space="preserve">
</t>
    </r>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</si>
  <si>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アプリケーション関連設計書修正
・共通
⇒通信要件FW申請書の作成、設定を依頼
(AP基盤、DB基盤、バッチ基盤 × 2環境(本番環境))
※縮小共通基盤対応で作成したものを更新
※数量確定と併せて作成する為対象外とする</t>
    <rPh sb="8" eb="10">
      <t>カンレン</t>
    </rPh>
    <rPh sb="18" eb="20">
      <t>キョウツウ</t>
    </rPh>
    <rPh sb="22" eb="24">
      <t>ツウシン</t>
    </rPh>
    <rPh sb="24" eb="26">
      <t>ヨウケン</t>
    </rPh>
    <rPh sb="28" eb="30">
      <t>シンセイ</t>
    </rPh>
    <rPh sb="30" eb="31">
      <t>ショ</t>
    </rPh>
    <rPh sb="32" eb="34">
      <t>サクセイ</t>
    </rPh>
    <rPh sb="35" eb="37">
      <t>セッテイ</t>
    </rPh>
    <rPh sb="38" eb="40">
      <t>イライ</t>
    </rPh>
    <rPh sb="49" eb="51">
      <t>キバン</t>
    </rPh>
    <rPh sb="55" eb="57">
      <t>キバン</t>
    </rPh>
    <rPh sb="61" eb="63">
      <t>カンキョウ</t>
    </rPh>
    <rPh sb="64" eb="68">
      <t>ホンバンカンキョウ</t>
    </rPh>
    <phoneticPr fontId="1"/>
  </si>
  <si>
    <t xml:space="preserve">アプリケーション関連設計書修正
・AP基盤
⇒AppServise、EntraIDの利用申請（検証環境・本番環境）
⇒エラー発生想定の35機能の画面、機能設計書の修正を想定
・バッチ基盤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</si>
  <si>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・アプリバッチの返却コードの修正
⇒要件定義で洗い出した強制正常終了対象のバッチを修正する</t>
    <rPh sb="8" eb="10">
      <t>ヘンキャク</t>
    </rPh>
    <rPh sb="14" eb="16">
      <t>シュウセイ</t>
    </rPh>
    <phoneticPr fontId="1"/>
  </si>
  <si>
    <t>要件定義にて必要作業であることが判明したため作業追加
・アプリバッチの返却コードの修正 0.05人月
⇒対象バッチ1件</t>
    <rPh sb="48" eb="50">
      <t>ニンゲツ</t>
    </rPh>
    <phoneticPr fontId="1"/>
  </si>
  <si>
    <r>
      <t xml:space="preserve">EntraID認証でログインができることを確認。
・工場系システム（千葉化学品質管理）
</t>
    </r>
    <r>
      <rPr>
        <sz val="11"/>
        <color rgb="FFFF0000"/>
        <rFont val="游ゴシック"/>
        <family val="3"/>
        <charset val="128"/>
        <scheme val="minor"/>
      </rPr>
      <t>⇒ログイン認証確認、ログインユーザ切り替え（各ロールのパターン網羅）、エラー画面表示の確認</t>
    </r>
    <rPh sb="7" eb="9">
      <t>ニンショウ</t>
    </rPh>
    <rPh sb="21" eb="23">
      <t>カクニン</t>
    </rPh>
    <rPh sb="26" eb="29">
      <t>コウジョウケイ</t>
    </rPh>
    <rPh sb="34" eb="38">
      <t>チバカガク</t>
    </rPh>
    <rPh sb="38" eb="40">
      <t>ヒンシツ</t>
    </rPh>
    <rPh sb="40" eb="42">
      <t>カンリ</t>
    </rPh>
    <phoneticPr fontId="1"/>
  </si>
  <si>
    <r>
      <t xml:space="preserve">工場系システム：0.6人月
</t>
    </r>
    <r>
      <rPr>
        <sz val="11"/>
        <color rgb="FFFF0000"/>
        <rFont val="游ゴシック"/>
        <family val="3"/>
        <charset val="128"/>
        <scheme val="minor"/>
      </rPr>
      <t>内訳
・ログイン確認 46H
・ユーザ切り替え 46H
⇒10つのロールをパターン網羅
・エラー画面表示 4H</t>
    </r>
    <rPh sb="11" eb="13">
      <t>ニンゲツ</t>
    </rPh>
    <phoneticPr fontId="1"/>
  </si>
  <si>
    <t xml:space="preserve">事前調査対応・
ローカル環境にてWeblogicからTomcatへ変更して検証をした影響調査結果より正式な対応内容を精査する。
包装管理 18機能 
※事前調査の数量確定(千葉、徳山)にて、機能一覧の内40%程度のエラーが発生したため、同程度のエラー（8機能）が発生することを想定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
</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72" eb="74">
      <t>キノウ</t>
    </rPh>
    <rPh sb="77" eb="79">
      <t>ジゼン</t>
    </rPh>
    <rPh sb="79" eb="81">
      <t>チョウサ</t>
    </rPh>
    <rPh sb="82" eb="84">
      <t>スウリョウ</t>
    </rPh>
    <rPh sb="84" eb="86">
      <t>カクテイ</t>
    </rPh>
    <rPh sb="87" eb="89">
      <t>チバ</t>
    </rPh>
    <rPh sb="90" eb="92">
      <t>トクヤマ</t>
    </rPh>
    <rPh sb="96" eb="98">
      <t>キノウ</t>
    </rPh>
    <rPh sb="98" eb="100">
      <t>イチラン</t>
    </rPh>
    <rPh sb="101" eb="102">
      <t>ウチ</t>
    </rPh>
    <rPh sb="111" eb="113">
      <t>テイド</t>
    </rPh>
    <rPh sb="118" eb="120">
      <t>ハッセイ</t>
    </rPh>
    <rPh sb="138" eb="140">
      <t>ハッセイ</t>
    </rPh>
    <rPh sb="145" eb="147">
      <t>ソウテイ</t>
    </rPh>
    <rPh sb="154" eb="156">
      <t>ジコウ</t>
    </rPh>
    <rPh sb="157" eb="159">
      <t>タイオウ</t>
    </rPh>
    <rPh sb="160" eb="162">
      <t>キチ</t>
    </rPh>
    <rPh sb="163" eb="165">
      <t>スウリョウ</t>
    </rPh>
    <rPh sb="165" eb="167">
      <t>カクテイ</t>
    </rPh>
    <rPh sb="168" eb="170">
      <t>ハッセイ</t>
    </rPh>
    <rPh sb="179" eb="181">
      <t>ドウヨウ</t>
    </rPh>
    <rPh sb="182" eb="184">
      <t>タイオウ</t>
    </rPh>
    <rPh sb="185" eb="187">
      <t>モンダイ</t>
    </rPh>
    <rPh sb="187" eb="188">
      <t>ナ</t>
    </rPh>
    <rPh sb="190" eb="192">
      <t>カクニン</t>
    </rPh>
    <rPh sb="197" eb="201">
      <t>スウリョウカクテイ</t>
    </rPh>
    <rPh sb="202" eb="204">
      <t>ケンチ</t>
    </rPh>
    <rPh sb="216" eb="217">
      <t>フク</t>
    </rPh>
    <rPh sb="230" eb="232">
      <t>ハッセイ</t>
    </rPh>
    <rPh sb="235" eb="237">
      <t>チョウサ</t>
    </rPh>
    <rPh sb="239" eb="241">
      <t>ソウテイ</t>
    </rPh>
    <rPh sb="243" eb="245">
      <t>コウスウケイジョウ</t>
    </rPh>
    <phoneticPr fontId="1"/>
  </si>
  <si>
    <t xml:space="preserve">アプリケーション関連設計書修正
・AP基盤
⇒AppServise、EntraIDの利用申請（検証環境・本番環境）
⇒エラー発生想定の8機能の画面、機能設計書の修正を想定
・DB基盤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</si>
  <si>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AP基盤、認証基盤 0.25人月 ※11本対象。計算式参照
テスト仕様書 0.2人月</t>
    <rPh sb="20" eb="21">
      <t>ホン</t>
    </rPh>
    <rPh sb="21" eb="23">
      <t>タイショウ</t>
    </rPh>
    <rPh sb="24" eb="27">
      <t>ケイサンシキ</t>
    </rPh>
    <rPh sb="27" eb="29">
      <t>サンショウ</t>
    </rPh>
    <phoneticPr fontId="1"/>
  </si>
  <si>
    <t>システム内の全画面を確認し、初期画面の描画や正常系の動作に問題がないことを確認。
・データベースの参照・登録
・画面遷移
・ボタン押下　等
機能数（画面＋帳票＋IF）=20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91" eb="93">
      <t>ソツウ</t>
    </rPh>
    <rPh sb="93" eb="95">
      <t>カクニン</t>
    </rPh>
    <phoneticPr fontId="1"/>
  </si>
  <si>
    <t>20機能
画面：6H
帳票：3H
IF:3H</t>
    <rPh sb="2" eb="4">
      <t>キノウ</t>
    </rPh>
    <phoneticPr fontId="1"/>
  </si>
  <si>
    <t xml:space="preserve">A-AUTOバスクリプトのテスト
機能数（バッチ）=1
</t>
    <phoneticPr fontId="1"/>
  </si>
  <si>
    <t xml:space="preserve">結合テスト0.02人月
1機能　
バッチ：3H
</t>
    <rPh sb="0" eb="2">
      <t>ケツゴウ</t>
    </rPh>
    <rPh sb="9" eb="11">
      <t>ニンゲツ</t>
    </rPh>
    <rPh sb="13" eb="15">
      <t>キノウ</t>
    </rPh>
    <phoneticPr fontId="1"/>
  </si>
  <si>
    <t>EntraID認証でログインができることを確認。
・工場系システム（包装管理）</t>
    <rPh sb="7" eb="9">
      <t>ニンショウ</t>
    </rPh>
    <rPh sb="21" eb="23">
      <t>カクニン</t>
    </rPh>
    <rPh sb="26" eb="29">
      <t>コウジョウケイ</t>
    </rPh>
    <rPh sb="34" eb="36">
      <t>ホウソウ</t>
    </rPh>
    <rPh sb="36" eb="38">
      <t>カンリ</t>
    </rPh>
    <phoneticPr fontId="1"/>
  </si>
  <si>
    <t xml:space="preserve">A-AUTO実行テスト
DP課ご担当者による手動実行、作業立会い。エラー発生時の調査。
※スケジュール実行対象ジョブ全量の確認を想定  3ジョブ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</si>
  <si>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他システムとの連携テスト(本番環境⇔他システム(本番))
SAP
他シスとのテスト調整
※全確認ではなく代表1本</t>
    <phoneticPr fontId="1"/>
  </si>
  <si>
    <r>
      <t>２．ear⇒warファイルへのビルド手順変更
・build.xmlの定義修正
３．EJBの対応
⇒ライブラリ追加、設定値変更
４．クラウドアーキ環境の情報収集
・サーバ情報の確認</t>
    </r>
    <r>
      <rPr>
        <sz val="11"/>
        <color rgb="FFFF0000"/>
        <rFont val="游ゴシック"/>
        <family val="3"/>
        <charset val="128"/>
        <scheme val="minor"/>
      </rPr>
      <t xml:space="preserve">（申請準備、システム構成の確認、確定）
⇒アドレスIP、ホスト名、通信要件(FW)、サーバスペックの確認
</t>
    </r>
    <r>
      <rPr>
        <sz val="11"/>
        <rFont val="游ゴシック"/>
        <family val="3"/>
        <charset val="128"/>
        <scheme val="minor"/>
      </rPr>
      <t xml:space="preserve">
※本システムとしても同様対応が必要となるため、数量確定システムの50%工数で見積</t>
    </r>
    <phoneticPr fontId="1"/>
  </si>
  <si>
    <t xml:space="preserve">アプリケーション関連設計書修正
・AP基盤
⇒AppServise、EntraIDの利用申請（検証環境・本番環境）
⇒エラー発生想定の8機能の画面、機能設計書の修正を想定
・バッチ基盤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</si>
  <si>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特になし</t>
    <phoneticPr fontId="1"/>
  </si>
  <si>
    <r>
      <t>工場系システム：0.1人月</t>
    </r>
    <r>
      <rPr>
        <sz val="11"/>
        <color rgb="FFFF0000"/>
        <rFont val="游ゴシック"/>
        <family val="3"/>
        <charset val="128"/>
        <scheme val="minor"/>
      </rPr>
      <t xml:space="preserve">
内訳
・ログイン確認 7H
・ユーザ切り替え 7H
⇒3つのロールをパターン網羅
・エラー画面表示 2H</t>
    </r>
    <rPh sb="11" eb="13">
      <t>ニンゲツ</t>
    </rPh>
    <rPh sb="14" eb="16">
      <t>ウチワケ</t>
    </rPh>
    <rPh sb="22" eb="24">
      <t>カクニン</t>
    </rPh>
    <rPh sb="32" eb="33">
      <t>キ</t>
    </rPh>
    <rPh sb="34" eb="35">
      <t>カ</t>
    </rPh>
    <rPh sb="52" eb="54">
      <t>モウラ</t>
    </rPh>
    <rPh sb="59" eb="61">
      <t>ガメン</t>
    </rPh>
    <rPh sb="61" eb="63">
      <t>ヒョウジ</t>
    </rPh>
    <phoneticPr fontId="1"/>
  </si>
  <si>
    <t>作業項目なし</t>
    <rPh sb="0" eb="2">
      <t>サギョウ</t>
    </rPh>
    <rPh sb="2" eb="4">
      <t>コウモク</t>
    </rPh>
    <phoneticPr fontId="1"/>
  </si>
  <si>
    <t>作業項目なし</t>
    <phoneticPr fontId="1"/>
  </si>
  <si>
    <t>定例会：(準備+実施＋議事録)：3H
期間：4回/月・2ヵ月</t>
    <phoneticPr fontId="1"/>
  </si>
  <si>
    <t>各工程完了レビュー：(準備+実施＋議事録)4H*2回
（リリース手順、PJ総括）</t>
    <rPh sb="32" eb="34">
      <t>テジュン</t>
    </rPh>
    <phoneticPr fontId="1"/>
  </si>
  <si>
    <t>縮小共通基盤：0.9人月 ※移行フェーズ残タスクのみ</t>
    <rPh sb="0" eb="2">
      <t>シュクショウ</t>
    </rPh>
    <rPh sb="2" eb="6">
      <t>キョウツウキバン</t>
    </rPh>
    <rPh sb="10" eb="12">
      <t>ニンゲツ</t>
    </rPh>
    <rPh sb="14" eb="16">
      <t>イコウ</t>
    </rPh>
    <rPh sb="20" eb="21">
      <t>ザン</t>
    </rPh>
    <phoneticPr fontId="1"/>
  </si>
  <si>
    <t xml:space="preserve">事前調査対応：
ローカル環境にて認証用の共通ファイル（com0-lib2_4_0.jar）へ差し替え、ライブラリ内のクラス実行ができることまで確認済み。Azure Entra ID認証について検証をする。
１．ヤード操業システム(千葉・徳山)
・ヤード操業システム（徳山）⇒Poc環境間でのAzure Entra ID認証が正しく動作することを検証する。また、不具合が発生した場合は原因と対応対応方法を調査する
※Https通信に変更に伴う影響調査、申請依頼（サーバ証明書発行、ドメイン申請）、インフラ設定依頼（サーバ側Https対応)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9" eb="111">
      <t>ソウギョウ</t>
    </rPh>
    <rPh sb="116" eb="118">
      <t>チバ</t>
    </rPh>
    <rPh sb="119" eb="121">
      <t>トクヤマ</t>
    </rPh>
    <rPh sb="134" eb="136">
      <t>トクヤマ</t>
    </rPh>
    <rPh sb="141" eb="143">
      <t>カンキョウ</t>
    </rPh>
    <rPh sb="143" eb="144">
      <t>カン</t>
    </rPh>
    <rPh sb="160" eb="162">
      <t>ニンショウ</t>
    </rPh>
    <rPh sb="163" eb="164">
      <t>タダ</t>
    </rPh>
    <rPh sb="166" eb="168">
      <t>ドウサ</t>
    </rPh>
    <rPh sb="173" eb="175">
      <t>ケンショウ</t>
    </rPh>
    <rPh sb="181" eb="184">
      <t>フグアイ</t>
    </rPh>
    <rPh sb="185" eb="187">
      <t>ハッセイ</t>
    </rPh>
    <rPh sb="189" eb="191">
      <t>バアイ</t>
    </rPh>
    <rPh sb="192" eb="194">
      <t>ゲンイン</t>
    </rPh>
    <rPh sb="195" eb="197">
      <t>タイオウ</t>
    </rPh>
    <rPh sb="197" eb="199">
      <t>タイオウ</t>
    </rPh>
    <rPh sb="199" eb="201">
      <t>ホウホウ</t>
    </rPh>
    <rPh sb="202" eb="204">
      <t>チョウサ</t>
    </rPh>
    <rPh sb="213" eb="215">
      <t>ツウシン</t>
    </rPh>
    <rPh sb="216" eb="218">
      <t>ヘンコウ</t>
    </rPh>
    <rPh sb="219" eb="220">
      <t>トモナ</t>
    </rPh>
    <rPh sb="221" eb="223">
      <t>エイキョウ</t>
    </rPh>
    <rPh sb="223" eb="225">
      <t>チョウサ</t>
    </rPh>
    <rPh sb="226" eb="228">
      <t>シンセイ</t>
    </rPh>
    <rPh sb="228" eb="230">
      <t>イライ</t>
    </rPh>
    <rPh sb="234" eb="237">
      <t>ショウメイショ</t>
    </rPh>
    <rPh sb="237" eb="239">
      <t>ハッコウ</t>
    </rPh>
    <rPh sb="244" eb="246">
      <t>シンセイ</t>
    </rPh>
    <rPh sb="252" eb="256">
      <t>セッテイイライ</t>
    </rPh>
    <rPh sb="260" eb="261">
      <t>ガワ</t>
    </rPh>
    <rPh sb="266" eb="268">
      <t>タイオウ</t>
    </rPh>
    <phoneticPr fontId="1"/>
  </si>
  <si>
    <t>ヤード操業システム(千葉・徳山) 0.2人月</t>
    <rPh sb="20" eb="22">
      <t>ニンゲツ</t>
    </rPh>
    <phoneticPr fontId="1"/>
  </si>
  <si>
    <t>設計　0.1人月
※縮小共通基盤通盛流用</t>
    <rPh sb="0" eb="2">
      <t>セッケイ</t>
    </rPh>
    <rPh sb="6" eb="8">
      <t>ニンゲツ</t>
    </rPh>
    <rPh sb="10" eb="12">
      <t>シュクショウ</t>
    </rPh>
    <rPh sb="12" eb="16">
      <t>キョウツウキバン</t>
    </rPh>
    <rPh sb="16" eb="18">
      <t>ミチモリ</t>
    </rPh>
    <rPh sb="18" eb="20">
      <t>リュウヨウ</t>
    </rPh>
    <phoneticPr fontId="1"/>
  </si>
  <si>
    <t>アプリケーション関連
（認証基盤関連）</t>
    <rPh sb="8" eb="10">
      <t>カンレン</t>
    </rPh>
    <rPh sb="12" eb="14">
      <t>ニンショウ</t>
    </rPh>
    <rPh sb="14" eb="16">
      <t>キバン</t>
    </rPh>
    <rPh sb="16" eb="18">
      <t>カンレン</t>
    </rPh>
    <phoneticPr fontId="1"/>
  </si>
  <si>
    <t xml:space="preserve">アプリケーション関連設計書修正
・認証基盤
⇒認証機能に関する設計書を新規1本作成（ヤード操業システム）
</t>
    <rPh sb="8" eb="10">
      <t>カンレン</t>
    </rPh>
    <phoneticPr fontId="1"/>
  </si>
  <si>
    <t>・修正ファイルに配備、疎通確認（検証）※リグレッションテストまでに準備
・修正ファイルに配備、疎通確認（本番）※システムテストまでに準備
※デプロイ手順の修正を含む</t>
    <rPh sb="1" eb="3">
      <t>シュウセイ</t>
    </rPh>
    <rPh sb="8" eb="10">
      <t>ハイビ</t>
    </rPh>
    <rPh sb="11" eb="15">
      <t>ソツウカクニン</t>
    </rPh>
    <rPh sb="16" eb="18">
      <t>ケンショウ</t>
    </rPh>
    <rPh sb="52" eb="54">
      <t>ホンバン</t>
    </rPh>
    <rPh sb="66" eb="68">
      <t>ジュンビ</t>
    </rPh>
    <rPh sb="74" eb="76">
      <t>テジュン</t>
    </rPh>
    <rPh sb="77" eb="79">
      <t>シュウセイ</t>
    </rPh>
    <rPh sb="80" eb="81">
      <t>フク</t>
    </rPh>
    <phoneticPr fontId="1"/>
  </si>
  <si>
    <t>認証基盤としてはアプリケーション構築作業はなし</t>
    <rPh sb="0" eb="2">
      <t>ニンショウ</t>
    </rPh>
    <rPh sb="2" eb="4">
      <t>キバン</t>
    </rPh>
    <rPh sb="18" eb="20">
      <t>サギョウ</t>
    </rPh>
    <phoneticPr fontId="1"/>
  </si>
  <si>
    <t xml:space="preserve">
・プログラム改修、ビルドファイル作成
５，com0-lib2_4_0.jarファイル対応
・Https通信による改修
</t>
    <rPh sb="7" eb="9">
      <t>カイシュウ</t>
    </rPh>
    <rPh sb="17" eb="19">
      <t>サクセイ</t>
    </rPh>
    <rPh sb="43" eb="45">
      <t>タイオウ</t>
    </rPh>
    <rPh sb="53" eb="55">
      <t>ツウシン</t>
    </rPh>
    <rPh sb="58" eb="60">
      <t>カイシュウ</t>
    </rPh>
    <phoneticPr fontId="1"/>
  </si>
  <si>
    <t>５，com0-lib2_4_0.jarファイル対応 0.05人月
Https通信：0.5人月</t>
    <rPh sb="44" eb="46">
      <t>ニンゲツ</t>
    </rPh>
    <phoneticPr fontId="1"/>
  </si>
  <si>
    <t xml:space="preserve">EntraID認証ができることを確認。(検証環境)
・ヤード操業システム(千葉・徳山)
Https通信による影響確認（既存通りに使えることをテスト）
</t>
    <rPh sb="7" eb="9">
      <t>ニンショウ</t>
    </rPh>
    <rPh sb="16" eb="18">
      <t>カクニン</t>
    </rPh>
    <rPh sb="20" eb="22">
      <t>ケンショウ</t>
    </rPh>
    <rPh sb="22" eb="24">
      <t>カンキョウ</t>
    </rPh>
    <rPh sb="30" eb="32">
      <t>ソウギョウ</t>
    </rPh>
    <rPh sb="37" eb="39">
      <t>チバ</t>
    </rPh>
    <rPh sb="40" eb="42">
      <t>トクヤマ</t>
    </rPh>
    <rPh sb="50" eb="52">
      <t>ツウシン</t>
    </rPh>
    <rPh sb="55" eb="57">
      <t>エイキョウ</t>
    </rPh>
    <rPh sb="57" eb="59">
      <t>カクニン</t>
    </rPh>
    <rPh sb="60" eb="62">
      <t>キゾン</t>
    </rPh>
    <rPh sb="62" eb="63">
      <t>ドオ</t>
    </rPh>
    <rPh sb="65" eb="66">
      <t>ツカ</t>
    </rPh>
    <phoneticPr fontId="1"/>
  </si>
  <si>
    <t>ヤード操業システム(千葉・徳山)：0.1人月
Https通信による影響確認(千葉・徳山)：1.0人月</t>
    <rPh sb="20" eb="22">
      <t>ニンゲツ</t>
    </rPh>
    <phoneticPr fontId="1"/>
  </si>
  <si>
    <t>EntraID認証ができることを確認。(本番環境)
・ヤード操業システム(千葉・徳山)
※本稼働中のため事前切り替えテストは不可。FWなどの通信設定がされていることを確認する</t>
    <rPh sb="7" eb="9">
      <t>ニンショウ</t>
    </rPh>
    <rPh sb="16" eb="18">
      <t>カクニン</t>
    </rPh>
    <rPh sb="20" eb="22">
      <t>ホンバン</t>
    </rPh>
    <rPh sb="22" eb="24">
      <t>カンキョウ</t>
    </rPh>
    <rPh sb="30" eb="32">
      <t>ソウギョウ</t>
    </rPh>
    <rPh sb="45" eb="48">
      <t>ホンカドウ</t>
    </rPh>
    <rPh sb="48" eb="49">
      <t>チュウ</t>
    </rPh>
    <rPh sb="52" eb="54">
      <t>ジゼン</t>
    </rPh>
    <rPh sb="54" eb="55">
      <t>キ</t>
    </rPh>
    <rPh sb="56" eb="57">
      <t>カ</t>
    </rPh>
    <rPh sb="62" eb="64">
      <t>フカ</t>
    </rPh>
    <rPh sb="70" eb="72">
      <t>ツウシン</t>
    </rPh>
    <rPh sb="72" eb="74">
      <t>セッテイ</t>
    </rPh>
    <rPh sb="83" eb="85">
      <t>カクニン</t>
    </rPh>
    <phoneticPr fontId="1"/>
  </si>
  <si>
    <t>ヤード操業システム(千葉・徳山)：0.1人月</t>
    <phoneticPr fontId="1"/>
  </si>
  <si>
    <t xml:space="preserve">ユーザテスト支援、問い合わせ対応、不具合指摘修正：0.1
</t>
    <rPh sb="6" eb="8">
      <t>シエン</t>
    </rPh>
    <rPh sb="9" eb="10">
      <t>ト</t>
    </rPh>
    <rPh sb="11" eb="12">
      <t>ア</t>
    </rPh>
    <rPh sb="14" eb="16">
      <t>タイオウ</t>
    </rPh>
    <rPh sb="17" eb="20">
      <t>フグアイ</t>
    </rPh>
    <rPh sb="20" eb="22">
      <t>シテキ</t>
    </rPh>
    <rPh sb="22" eb="24">
      <t>シュウセイ</t>
    </rPh>
    <phoneticPr fontId="1"/>
  </si>
  <si>
    <t>移行手順書作成
移行作業</t>
    <phoneticPr fontId="1"/>
  </si>
  <si>
    <t xml:space="preserve">アプリ移行：1.0人月(千葉・徳山)
</t>
    <rPh sb="3" eb="5">
      <t>イコウ</t>
    </rPh>
    <rPh sb="9" eb="11">
      <t>ニンゲツ</t>
    </rPh>
    <rPh sb="12" eb="14">
      <t>チバ</t>
    </rPh>
    <rPh sb="15" eb="17">
      <t>トクヤマ</t>
    </rPh>
    <phoneticPr fontId="1"/>
  </si>
  <si>
    <t>月末月初挟む0.25ヶ月×2名</t>
    <phoneticPr fontId="1"/>
  </si>
  <si>
    <t xml:space="preserve">初期流動：0.5人月(千葉・徳山)
</t>
    <rPh sb="0" eb="4">
      <t>ショキリュウドウ</t>
    </rPh>
    <phoneticPr fontId="1"/>
  </si>
  <si>
    <t>定例会：他報告と併せて実施するため対象外
※AP基盤対応作業に含めるため対象外
※AP基盤対応を実施しない場合は作業工数として追加が必要</t>
    <rPh sb="4" eb="7">
      <t>ホカホウコク</t>
    </rPh>
    <rPh sb="8" eb="9">
      <t>アワ</t>
    </rPh>
    <rPh sb="11" eb="13">
      <t>ジッシ</t>
    </rPh>
    <rPh sb="17" eb="20">
      <t>タイショウガイ</t>
    </rPh>
    <phoneticPr fontId="1"/>
  </si>
  <si>
    <t xml:space="preserve">定例会：(準備+実施＋議事録)：3H
期間：4回/月・5ヵ月
</t>
    <phoneticPr fontId="1"/>
  </si>
  <si>
    <t>各工程完了レビュー：(準備+実施＋議事録)（要件定義～試験）</t>
    <phoneticPr fontId="1"/>
  </si>
  <si>
    <t>各工程完了レビュー：(準備+実施＋議事録)6H*5回
（要件定義～試験）</t>
    <phoneticPr fontId="1"/>
  </si>
  <si>
    <r>
      <t>事前調査対応：
ローカル環境にて認証用の共通ファイル（com0-lib2_4_0.jar）へ差し替え、ライブラリ内のクラス実行ができることまで確認済み。Azure Entra ID認証について検証をする。
１．ヤード操業システム(千葉・徳山)
・ヤード操業システム（徳山）⇒Poc環境間でのAzure Entra ID認証が正しく動作することを検証する。また、不具合が発生した場合は原因と対応方法を調査する
※Https通信に変更に伴う影響調査、申請依頼（</t>
    </r>
    <r>
      <rPr>
        <sz val="11"/>
        <color rgb="FFFF0000"/>
        <rFont val="游ゴシック"/>
        <family val="3"/>
        <charset val="128"/>
        <scheme val="minor"/>
      </rPr>
      <t>EntraID利用申請</t>
    </r>
    <r>
      <rPr>
        <sz val="11"/>
        <rFont val="游ゴシック"/>
        <family val="3"/>
        <charset val="128"/>
        <scheme val="minor"/>
      </rPr>
      <t xml:space="preserve">、サーバ証明書発行、ドメイン申請）、インフラ設定依頼（サーバ側Https対応)
</t>
    </r>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9" eb="111">
      <t>ソウギョウ</t>
    </rPh>
    <rPh sb="116" eb="118">
      <t>チバ</t>
    </rPh>
    <rPh sb="119" eb="121">
      <t>トクヤマ</t>
    </rPh>
    <rPh sb="134" eb="136">
      <t>トクヤマ</t>
    </rPh>
    <rPh sb="141" eb="143">
      <t>カンキョウ</t>
    </rPh>
    <rPh sb="143" eb="144">
      <t>カン</t>
    </rPh>
    <rPh sb="160" eb="162">
      <t>ニンショウ</t>
    </rPh>
    <rPh sb="163" eb="164">
      <t>タダ</t>
    </rPh>
    <rPh sb="166" eb="168">
      <t>ドウサ</t>
    </rPh>
    <rPh sb="173" eb="175">
      <t>ケンショウ</t>
    </rPh>
    <rPh sb="181" eb="184">
      <t>フグアイ</t>
    </rPh>
    <rPh sb="185" eb="187">
      <t>ハッセイ</t>
    </rPh>
    <rPh sb="189" eb="191">
      <t>バアイ</t>
    </rPh>
    <rPh sb="192" eb="194">
      <t>ゲンイン</t>
    </rPh>
    <rPh sb="195" eb="197">
      <t>タイオウ</t>
    </rPh>
    <rPh sb="197" eb="199">
      <t>ホウホウ</t>
    </rPh>
    <rPh sb="200" eb="202">
      <t>チョウサ</t>
    </rPh>
    <rPh sb="211" eb="213">
      <t>ツウシン</t>
    </rPh>
    <rPh sb="214" eb="216">
      <t>ヘンコウ</t>
    </rPh>
    <rPh sb="217" eb="218">
      <t>トモナ</t>
    </rPh>
    <rPh sb="219" eb="221">
      <t>エイキョウ</t>
    </rPh>
    <rPh sb="221" eb="223">
      <t>チョウサ</t>
    </rPh>
    <rPh sb="224" eb="226">
      <t>シンセイ</t>
    </rPh>
    <rPh sb="226" eb="228">
      <t>イライ</t>
    </rPh>
    <rPh sb="236" eb="240">
      <t>リヨウシンセイ</t>
    </rPh>
    <rPh sb="244" eb="247">
      <t>ショウメイショ</t>
    </rPh>
    <rPh sb="247" eb="249">
      <t>ハッコウ</t>
    </rPh>
    <rPh sb="254" eb="256">
      <t>シンセイ</t>
    </rPh>
    <rPh sb="262" eb="266">
      <t>セッテイイライ</t>
    </rPh>
    <rPh sb="270" eb="271">
      <t>ガワ</t>
    </rPh>
    <rPh sb="276" eb="278">
      <t>タイオウ</t>
    </rPh>
    <phoneticPr fontId="1"/>
  </si>
  <si>
    <r>
      <t xml:space="preserve">アプリケーション関連設計書修正
・認証基盤
⇒認証機能に関する設計書を新規1本作成（ヤード操業システム）
</t>
    </r>
    <r>
      <rPr>
        <sz val="11"/>
        <color rgb="FFFF0000"/>
        <rFont val="游ゴシック"/>
        <family val="3"/>
        <charset val="128"/>
        <scheme val="minor"/>
      </rPr>
      <t>⇒EntraIDの利用申請（本番環境）</t>
    </r>
    <rPh sb="8" eb="10">
      <t>カンレン</t>
    </rPh>
    <phoneticPr fontId="1"/>
  </si>
  <si>
    <t>認証基盤：0.1人月
⇒新規設計書 0.075人月
⇒EntraID申請 0.025人月</t>
    <rPh sb="0" eb="4">
      <t>ニンショウキバン</t>
    </rPh>
    <rPh sb="8" eb="10">
      <t>ニンゲツ</t>
    </rPh>
    <rPh sb="12" eb="17">
      <t>シンキセッケイショ</t>
    </rPh>
    <rPh sb="23" eb="25">
      <t>ニンゲツ</t>
    </rPh>
    <rPh sb="34" eb="36">
      <t>シンセイ</t>
    </rPh>
    <rPh sb="42" eb="44">
      <t>ニンゲツ</t>
    </rPh>
    <phoneticPr fontId="1"/>
  </si>
  <si>
    <t>・EntraID認証による改修
・Https通信による改修</t>
    <rPh sb="8" eb="10">
      <t>ニンショウ</t>
    </rPh>
    <rPh sb="13" eb="15">
      <t>カイシュウ</t>
    </rPh>
    <phoneticPr fontId="1"/>
  </si>
  <si>
    <t>要件定義にてライブラリ置き換えのみ想定であったが、ライブラリを流用して機能拡張、レスポンス対応、共通ログイン廃止に伴う作業が必要になったため作業見直し。また、Http通信は要件定義環境でHttp化して動作確認まで実施できたため、改修なし。ただし、ヤード操業システム千葉も対応が仏用になるため作業追加。
EntraID認証による改修：0.5人月
Https通信対ぴ(千葉)：0.2人月
概算見積時想定
・com0-lib2_4_0.jarファイル対応 0.05人月
・Https通信：0.5人月</t>
    <rPh sb="145" eb="149">
      <t>サギョウツイカ</t>
    </rPh>
    <rPh sb="158" eb="160">
      <t>ニンショウ</t>
    </rPh>
    <rPh sb="163" eb="165">
      <t>カイシュウ</t>
    </rPh>
    <rPh sb="169" eb="170">
      <t>ニン</t>
    </rPh>
    <rPh sb="170" eb="171">
      <t>ゲツ</t>
    </rPh>
    <rPh sb="179" eb="180">
      <t>タイ</t>
    </rPh>
    <rPh sb="182" eb="184">
      <t>チバ</t>
    </rPh>
    <rPh sb="189" eb="191">
      <t>ニンゲツ</t>
    </rPh>
    <rPh sb="193" eb="195">
      <t>ガイサン</t>
    </rPh>
    <rPh sb="195" eb="197">
      <t>ミツモリ</t>
    </rPh>
    <rPh sb="197" eb="198">
      <t>ジ</t>
    </rPh>
    <rPh sb="198" eb="200">
      <t>ソウテイ</t>
    </rPh>
    <phoneticPr fontId="1"/>
  </si>
  <si>
    <r>
      <t>ヤード操業システム(千葉・徳山)：</t>
    </r>
    <r>
      <rPr>
        <sz val="11"/>
        <color rgb="FFFF0000"/>
        <rFont val="游ゴシック"/>
        <family val="3"/>
        <charset val="128"/>
        <scheme val="minor"/>
      </rPr>
      <t>0.5人月</t>
    </r>
    <r>
      <rPr>
        <sz val="11"/>
        <rFont val="游ゴシック"/>
        <family val="3"/>
        <charset val="128"/>
        <scheme val="minor"/>
      </rPr>
      <t xml:space="preserve">
Https通信による影響確認(千葉・徳山)：1.0人月</t>
    </r>
    <rPh sb="20" eb="22">
      <t>ニンゲツ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</si>
</sst>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quot;¥&quot;\-#,##0"/>
    <numFmt numFmtId="6" formatCode="&quot;¥&quot;#,##0;[Red]&quot;¥&quot;\-#,##0"/>
    <numFmt numFmtId="176" formatCode="0.00_);[Red]\(0.00\)"/>
    <numFmt numFmtId="177" formatCode="0.0"/>
    <numFmt numFmtId="178" formatCode="_-[$¥-411]* #,##0_-;\-[$¥-411]* #,##0_-;_-[$¥-411]* &quot;-&quot;??_-;_-@_-"/>
    <numFmt numFmtId="179" formatCode="0.00_ "/>
    <numFmt numFmtId="180" formatCode="&quot;¥&quot;#,##0_);[Red]\(&quot;¥&quot;#,##0\)"/>
    <numFmt numFmtId="181" formatCode="0.000_);[Red]\(0.000\)"/>
  </numFmts>
  <fonts count="32">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z val="11"/>
      <color rgb="FFFF0000"/>
      <name val="游ゴシック"/>
      <family val="3"/>
      <charset val="128"/>
      <scheme val="minor"/>
    </font>
    <font>
      <b/>
      <sz val="11"/>
      <color rgb="FFFF0000"/>
      <name val="游ゴシック"/>
      <family val="3"/>
      <charset val="128"/>
      <scheme val="minor"/>
    </font>
    <font>
      <sz val="11"/>
      <name val="游ゴシック"/>
      <family val="3"/>
      <charset val="128"/>
      <scheme val="minor"/>
    </font>
    <font>
      <sz val="11"/>
      <name val="游ゴシック"/>
      <family val="2"/>
      <charset val="128"/>
      <scheme val="minor"/>
    </font>
    <font>
      <b/>
      <sz val="11"/>
      <name val="游ゴシック"/>
      <family val="3"/>
      <charset val="128"/>
      <scheme val="minor"/>
    </font>
    <font>
      <sz val="11"/>
      <color theme="0" tint="-0.34998626667073579"/>
      <name val="游ゴシック"/>
      <family val="2"/>
      <charset val="128"/>
      <scheme val="minor"/>
    </font>
    <font>
      <sz val="11"/>
      <color theme="0" tint="-0.34998626667073579"/>
      <name val="游ゴシック"/>
      <family val="3"/>
      <charset val="128"/>
      <scheme val="minor"/>
    </font>
    <font>
      <sz val="11"/>
      <color theme="0"/>
      <name val="游ゴシック"/>
      <family val="3"/>
      <charset val="128"/>
      <scheme val="minor"/>
    </font>
    <font>
      <sz val="11"/>
      <color theme="0" tint="-0.249977111117893"/>
      <name val="游ゴシック"/>
      <family val="2"/>
      <charset val="128"/>
      <scheme val="minor"/>
    </font>
    <font>
      <sz val="11"/>
      <color rgb="FFFF0000"/>
      <name val="游ゴシック"/>
      <family val="2"/>
      <charset val="128"/>
      <scheme val="minor"/>
    </font>
    <font>
      <sz val="11"/>
      <color rgb="FF000000"/>
      <name val="ＭＳ Ｐゴシック"/>
      <family val="3"/>
    </font>
    <font>
      <sz val="11"/>
      <color theme="1"/>
      <name val="游ゴシック"/>
      <family val="2"/>
      <charset val="128"/>
      <scheme val="minor"/>
    </font>
    <font>
      <sz val="8"/>
      <color theme="1"/>
      <name val="游ゴシック"/>
      <family val="2"/>
      <charset val="128"/>
      <scheme val="minor"/>
    </font>
    <font>
      <b/>
      <sz val="7"/>
      <color theme="1"/>
      <name val="游ゴシック"/>
      <family val="2"/>
      <charset val="128"/>
      <scheme val="minor"/>
    </font>
    <font>
      <sz val="11"/>
      <color theme="0"/>
      <name val="游ゴシック"/>
      <family val="2"/>
      <charset val="128"/>
      <scheme val="minor"/>
    </font>
    <font>
      <b/>
      <sz val="14"/>
      <color theme="1"/>
      <name val="游ゴシック"/>
      <family val="3"/>
      <charset val="128"/>
      <scheme val="minor"/>
    </font>
    <font>
      <sz val="14"/>
      <color theme="1"/>
      <name val="游ゴシック"/>
      <family val="3"/>
      <charset val="128"/>
      <scheme val="minor"/>
    </font>
    <font>
      <b/>
      <sz val="9"/>
      <color indexed="81"/>
      <name val="MS P ゴシック"/>
      <family val="3"/>
      <charset val="128"/>
    </font>
    <font>
      <b/>
      <i/>
      <sz val="11"/>
      <color rgb="FFFF0000"/>
      <name val="游ゴシック"/>
      <family val="3"/>
      <charset val="128"/>
      <scheme val="minor"/>
    </font>
  </fonts>
  <fills count="17">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D9E1F2"/>
        <bgColor rgb="FF000000"/>
      </patternFill>
    </fill>
    <fill>
      <patternFill patternType="solid">
        <fgColor theme="8"/>
        <bgColor indexed="64"/>
      </patternFill>
    </fill>
    <fill>
      <patternFill patternType="solid">
        <fgColor theme="9" tint="0.79998168889431442"/>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medium">
        <color rgb="FF000000"/>
      </right>
      <top style="thin">
        <color rgb="FF000000"/>
      </top>
      <bottom/>
      <diagonal/>
    </border>
    <border>
      <left/>
      <right/>
      <top style="medium">
        <color rgb="FF000000"/>
      </top>
      <bottom/>
      <diagonal/>
    </border>
    <border>
      <left/>
      <right style="thin">
        <color indexed="64"/>
      </right>
      <top/>
      <bottom style="thin">
        <color indexed="64"/>
      </bottom>
      <diagonal/>
    </border>
    <border>
      <left/>
      <right style="thin">
        <color rgb="FF000000"/>
      </right>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indexed="64"/>
      </right>
      <top style="thin">
        <color indexed="64"/>
      </top>
      <bottom/>
      <diagonal/>
    </border>
    <border>
      <left style="thin">
        <color indexed="64"/>
      </left>
      <right/>
      <top style="thin">
        <color auto="1"/>
      </top>
      <bottom/>
      <diagonal/>
    </border>
    <border>
      <left style="medium">
        <color indexed="64"/>
      </left>
      <right style="thin">
        <color indexed="64"/>
      </right>
      <top style="medium">
        <color indexed="64"/>
      </top>
      <bottom style="thin">
        <color indexed="64"/>
      </bottom>
      <diagonal/>
    </border>
    <border>
      <left style="thin">
        <color auto="1"/>
      </left>
      <right/>
      <top style="medium">
        <color indexed="64"/>
      </top>
      <bottom style="thin">
        <color auto="1"/>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rgb="FF000000"/>
      </left>
      <right/>
      <top/>
      <bottom/>
      <diagonal/>
    </border>
    <border>
      <left style="medium">
        <color indexed="64"/>
      </left>
      <right/>
      <top style="medium">
        <color indexed="64"/>
      </top>
      <bottom style="thin">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thin">
        <color rgb="FF000000"/>
      </bottom>
      <diagonal/>
    </border>
    <border>
      <left style="medium">
        <color indexed="64"/>
      </left>
      <right/>
      <top/>
      <bottom style="medium">
        <color indexed="64"/>
      </bottom>
      <diagonal/>
    </border>
  </borders>
  <cellStyleXfs count="9">
    <xf numFmtId="0" fontId="0" fillId="0" borderId="0">
      <alignment vertical="center"/>
    </xf>
    <xf numFmtId="0" fontId="5" fillId="0" borderId="0"/>
    <xf numFmtId="38" fontId="5" fillId="0" borderId="0" applyFont="0" applyFill="0" applyBorder="0" applyAlignment="0" applyProtection="0">
      <alignment vertical="center"/>
    </xf>
    <xf numFmtId="0" fontId="8" fillId="0" borderId="0">
      <alignment vertical="center"/>
    </xf>
    <xf numFmtId="6" fontId="24" fillId="0" borderId="0" applyFont="0" applyFill="0" applyBorder="0" applyAlignment="0" applyProtection="0">
      <alignment vertical="center"/>
    </xf>
    <xf numFmtId="9" fontId="24" fillId="0" borderId="0" applyFont="0" applyFill="0" applyBorder="0" applyAlignment="0" applyProtection="0">
      <alignment vertical="center"/>
    </xf>
    <xf numFmtId="6" fontId="24" fillId="0" borderId="0" applyFont="0" applyFill="0" applyBorder="0" applyAlignment="0" applyProtection="0">
      <alignment vertical="center"/>
    </xf>
    <xf numFmtId="6" fontId="24" fillId="0" borderId="0" applyFont="0" applyFill="0" applyBorder="0" applyAlignment="0" applyProtection="0">
      <alignment vertical="center"/>
    </xf>
    <xf numFmtId="6" fontId="24" fillId="0" borderId="0" applyFont="0" applyFill="0" applyBorder="0" applyAlignment="0" applyProtection="0">
      <alignment vertical="center"/>
    </xf>
  </cellStyleXfs>
  <cellXfs count="588">
    <xf numFmtId="0" fontId="0" fillId="0" borderId="0" xfId="0">
      <alignment vertical="center"/>
    </xf>
    <xf numFmtId="0" fontId="2" fillId="3" borderId="1" xfId="0" applyFont="1" applyFill="1" applyBorder="1" applyAlignment="1">
      <alignment horizontal="center" vertical="center" wrapText="1"/>
    </xf>
    <xf numFmtId="49" fontId="4" fillId="0" borderId="1" xfId="0" applyNumberFormat="1" applyFont="1" applyBorder="1" applyAlignment="1">
      <alignment vertical="center" wrapText="1"/>
    </xf>
    <xf numFmtId="49" fontId="4" fillId="0" borderId="1" xfId="0" applyNumberFormat="1" applyFont="1" applyBorder="1" applyAlignment="1">
      <alignment horizontal="center" vertical="center" wrapText="1"/>
    </xf>
    <xf numFmtId="49" fontId="4" fillId="4" borderId="1" xfId="0" applyNumberFormat="1" applyFont="1" applyFill="1" applyBorder="1" applyAlignment="1">
      <alignment vertical="center" wrapText="1"/>
    </xf>
    <xf numFmtId="49" fontId="4" fillId="4" borderId="1" xfId="0" applyNumberFormat="1" applyFont="1" applyFill="1" applyBorder="1" applyAlignment="1">
      <alignment horizontal="center" vertical="center" wrapText="1"/>
    </xf>
    <xf numFmtId="0" fontId="4" fillId="0" borderId="1" xfId="0" applyFont="1" applyBorder="1">
      <alignment vertical="center"/>
    </xf>
    <xf numFmtId="0" fontId="4" fillId="0" borderId="1" xfId="0" applyFont="1" applyBorder="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5" fillId="0" borderId="0" xfId="1"/>
    <xf numFmtId="0" fontId="7" fillId="0" borderId="0" xfId="1" applyFont="1"/>
    <xf numFmtId="49" fontId="4" fillId="6" borderId="1" xfId="0" applyNumberFormat="1" applyFont="1" applyFill="1" applyBorder="1" applyAlignment="1">
      <alignment vertical="center" wrapText="1"/>
    </xf>
    <xf numFmtId="0" fontId="8" fillId="0" borderId="0" xfId="3">
      <alignment vertical="center"/>
    </xf>
    <xf numFmtId="0" fontId="8" fillId="7" borderId="0" xfId="3" applyFill="1">
      <alignment vertical="center"/>
    </xf>
    <xf numFmtId="0" fontId="9" fillId="8" borderId="0" xfId="3" applyFont="1" applyFill="1">
      <alignment vertical="center"/>
    </xf>
    <xf numFmtId="0" fontId="8" fillId="2" borderId="0" xfId="3" applyFill="1">
      <alignment vertical="center"/>
    </xf>
    <xf numFmtId="0" fontId="8" fillId="9" borderId="0" xfId="3" applyFill="1">
      <alignment vertical="center"/>
    </xf>
    <xf numFmtId="0" fontId="10" fillId="0" borderId="0" xfId="3" applyFont="1">
      <alignment vertical="center"/>
    </xf>
    <xf numFmtId="49" fontId="4" fillId="0" borderId="2" xfId="0" applyNumberFormat="1" applyFont="1" applyBorder="1" applyAlignment="1">
      <alignment vertical="center" wrapText="1"/>
    </xf>
    <xf numFmtId="0" fontId="8" fillId="10" borderId="0" xfId="3" applyFill="1">
      <alignment vertical="center"/>
    </xf>
    <xf numFmtId="0" fontId="0" fillId="0" borderId="0" xfId="1" applyFont="1"/>
    <xf numFmtId="0" fontId="2" fillId="3" borderId="7" xfId="0" applyFont="1" applyFill="1" applyBorder="1" applyAlignment="1">
      <alignment horizontal="center" vertical="center" wrapText="1"/>
    </xf>
    <xf numFmtId="0" fontId="4" fillId="0" borderId="1" xfId="0" applyFont="1" applyBorder="1" applyAlignment="1">
      <alignment vertical="center" wrapText="1"/>
    </xf>
    <xf numFmtId="0" fontId="0" fillId="0" borderId="0" xfId="1" applyFont="1" applyAlignment="1">
      <alignment wrapText="1"/>
    </xf>
    <xf numFmtId="178" fontId="11" fillId="0" borderId="28" xfId="1" applyNumberFormat="1" applyFont="1" applyBorder="1" applyAlignment="1">
      <alignment horizontal="right" vertical="center"/>
    </xf>
    <xf numFmtId="0" fontId="5" fillId="0" borderId="0" xfId="1" applyAlignment="1">
      <alignment vertical="center"/>
    </xf>
    <xf numFmtId="0" fontId="11" fillId="2" borderId="18" xfId="1" applyFont="1" applyFill="1" applyBorder="1" applyAlignment="1">
      <alignment vertical="center"/>
    </xf>
    <xf numFmtId="0" fontId="11" fillId="2" borderId="23" xfId="1" applyFont="1" applyFill="1" applyBorder="1" applyAlignment="1">
      <alignment horizontal="right" vertical="center"/>
    </xf>
    <xf numFmtId="0" fontId="11" fillId="9" borderId="8" xfId="1" applyFont="1" applyFill="1" applyBorder="1" applyAlignment="1">
      <alignment vertical="center" wrapText="1"/>
    </xf>
    <xf numFmtId="0" fontId="11" fillId="9" borderId="15" xfId="1" applyFont="1" applyFill="1" applyBorder="1" applyAlignment="1">
      <alignment vertical="center" wrapText="1"/>
    </xf>
    <xf numFmtId="0" fontId="11" fillId="2" borderId="19" xfId="1" applyFont="1" applyFill="1" applyBorder="1" applyAlignment="1">
      <alignment vertical="center"/>
    </xf>
    <xf numFmtId="0" fontId="11" fillId="2" borderId="6" xfId="1" applyFont="1" applyFill="1" applyBorder="1" applyAlignment="1">
      <alignment vertical="center"/>
    </xf>
    <xf numFmtId="0" fontId="5" fillId="0" borderId="20" xfId="1" applyBorder="1" applyAlignment="1">
      <alignment vertical="center"/>
    </xf>
    <xf numFmtId="0" fontId="4" fillId="0" borderId="2" xfId="0" applyFont="1" applyBorder="1">
      <alignment vertical="center"/>
    </xf>
    <xf numFmtId="0" fontId="7" fillId="0" borderId="36" xfId="1" applyFont="1" applyBorder="1" applyAlignment="1">
      <alignment vertical="center"/>
    </xf>
    <xf numFmtId="178" fontId="12" fillId="0" borderId="8" xfId="2" applyNumberFormat="1" applyFont="1" applyBorder="1" applyAlignment="1">
      <alignment vertical="center"/>
    </xf>
    <xf numFmtId="178" fontId="12" fillId="0" borderId="15" xfId="2" applyNumberFormat="1" applyFont="1" applyBorder="1" applyAlignment="1">
      <alignment vertical="center"/>
    </xf>
    <xf numFmtId="0" fontId="5" fillId="0" borderId="35" xfId="1" applyBorder="1" applyAlignment="1">
      <alignment vertical="center"/>
    </xf>
    <xf numFmtId="178" fontId="12" fillId="0" borderId="27" xfId="2" applyNumberFormat="1" applyFont="1" applyBorder="1" applyAlignment="1">
      <alignment vertical="center"/>
    </xf>
    <xf numFmtId="178" fontId="12" fillId="0" borderId="29" xfId="2" applyNumberFormat="1" applyFont="1" applyBorder="1" applyAlignment="1">
      <alignment vertical="center"/>
    </xf>
    <xf numFmtId="0" fontId="5" fillId="0" borderId="37" xfId="1" applyBorder="1" applyAlignment="1">
      <alignment vertical="center"/>
    </xf>
    <xf numFmtId="177" fontId="11" fillId="0" borderId="24" xfId="1" applyNumberFormat="1" applyFont="1" applyBorder="1" applyAlignment="1">
      <alignment vertical="center"/>
    </xf>
    <xf numFmtId="0" fontId="11" fillId="2" borderId="40" xfId="1" applyFont="1" applyFill="1" applyBorder="1" applyAlignment="1">
      <alignment vertical="center"/>
    </xf>
    <xf numFmtId="0" fontId="11" fillId="2" borderId="41" xfId="1" applyFont="1" applyFill="1" applyBorder="1" applyAlignment="1">
      <alignment vertical="center"/>
    </xf>
    <xf numFmtId="178" fontId="11" fillId="0" borderId="25" xfId="1" applyNumberFormat="1" applyFont="1" applyBorder="1" applyAlignment="1">
      <alignment horizontal="right" vertical="center"/>
    </xf>
    <xf numFmtId="178" fontId="12" fillId="0" borderId="44" xfId="2" applyNumberFormat="1" applyFont="1" applyBorder="1" applyAlignment="1">
      <alignment vertical="center"/>
    </xf>
    <xf numFmtId="0" fontId="11" fillId="9" borderId="26" xfId="1" applyFont="1" applyFill="1" applyBorder="1" applyAlignment="1">
      <alignment vertical="center" wrapText="1"/>
    </xf>
    <xf numFmtId="178" fontId="12" fillId="0" borderId="26" xfId="2" applyNumberFormat="1" applyFont="1" applyBorder="1" applyAlignment="1">
      <alignment vertical="center"/>
    </xf>
    <xf numFmtId="14" fontId="5" fillId="0" borderId="22" xfId="1" applyNumberFormat="1" applyBorder="1" applyAlignment="1">
      <alignment vertical="center" wrapText="1"/>
    </xf>
    <xf numFmtId="0" fontId="0" fillId="0" borderId="1" xfId="1" applyFont="1" applyBorder="1" applyAlignment="1">
      <alignment vertical="top" wrapText="1"/>
    </xf>
    <xf numFmtId="0" fontId="0" fillId="0" borderId="8" xfId="0" applyBorder="1">
      <alignment vertical="center"/>
    </xf>
    <xf numFmtId="0" fontId="0" fillId="11" borderId="8" xfId="0" applyFill="1" applyBorder="1">
      <alignment vertical="center"/>
    </xf>
    <xf numFmtId="49" fontId="4" fillId="11" borderId="8" xfId="0" applyNumberFormat="1" applyFont="1" applyFill="1" applyBorder="1" applyAlignment="1">
      <alignment vertical="center" wrapText="1"/>
    </xf>
    <xf numFmtId="0" fontId="4" fillId="11" borderId="8" xfId="0" applyFont="1" applyFill="1" applyBorder="1">
      <alignment vertical="center"/>
    </xf>
    <xf numFmtId="0" fontId="4" fillId="4" borderId="1" xfId="0" applyFont="1" applyFill="1" applyBorder="1">
      <alignment vertical="center"/>
    </xf>
    <xf numFmtId="0" fontId="4" fillId="4" borderId="1" xfId="0" applyFont="1" applyFill="1" applyBorder="1" applyAlignment="1">
      <alignment vertical="center" wrapText="1"/>
    </xf>
    <xf numFmtId="0" fontId="12" fillId="0" borderId="8" xfId="0" applyFont="1" applyBorder="1">
      <alignment vertical="center"/>
    </xf>
    <xf numFmtId="0" fontId="12" fillId="0" borderId="9" xfId="0" applyFont="1" applyBorder="1">
      <alignment vertical="center"/>
    </xf>
    <xf numFmtId="0" fontId="0" fillId="0" borderId="9" xfId="0" applyBorder="1">
      <alignment vertical="center"/>
    </xf>
    <xf numFmtId="0" fontId="0" fillId="0" borderId="11" xfId="0" applyBorder="1">
      <alignment vertical="center"/>
    </xf>
    <xf numFmtId="0" fontId="0" fillId="11" borderId="14" xfId="0" applyFill="1" applyBorder="1">
      <alignment vertical="center"/>
    </xf>
    <xf numFmtId="0" fontId="12" fillId="0" borderId="0" xfId="0" applyFont="1">
      <alignment vertical="center"/>
    </xf>
    <xf numFmtId="0" fontId="0" fillId="11" borderId="51" xfId="0" applyFill="1" applyBorder="1">
      <alignment vertical="center"/>
    </xf>
    <xf numFmtId="0" fontId="12" fillId="0" borderId="13" xfId="0" applyFont="1" applyBorder="1">
      <alignment vertical="center"/>
    </xf>
    <xf numFmtId="176" fontId="0" fillId="0" borderId="0" xfId="1" applyNumberFormat="1" applyFont="1"/>
    <xf numFmtId="176" fontId="0" fillId="0" borderId="1" xfId="1" applyNumberFormat="1" applyFont="1" applyBorder="1"/>
    <xf numFmtId="176" fontId="0" fillId="0" borderId="0" xfId="1" applyNumberFormat="1" applyFont="1" applyAlignment="1">
      <alignment horizontal="right"/>
    </xf>
    <xf numFmtId="176" fontId="0" fillId="0" borderId="1" xfId="1" applyNumberFormat="1" applyFont="1" applyBorder="1" applyAlignment="1">
      <alignment horizontal="right"/>
    </xf>
    <xf numFmtId="176" fontId="0" fillId="5" borderId="1" xfId="1" applyNumberFormat="1" applyFont="1" applyFill="1" applyBorder="1" applyAlignment="1">
      <alignment horizontal="left"/>
    </xf>
    <xf numFmtId="176" fontId="0" fillId="5" borderId="1" xfId="1" applyNumberFormat="1" applyFont="1" applyFill="1" applyBorder="1" applyAlignment="1">
      <alignment horizontal="left" wrapText="1"/>
    </xf>
    <xf numFmtId="0" fontId="14" fillId="0" borderId="0" xfId="1" applyFont="1" applyAlignment="1">
      <alignment vertical="center"/>
    </xf>
    <xf numFmtId="0" fontId="0" fillId="6" borderId="1" xfId="1" applyFont="1" applyFill="1" applyBorder="1" applyAlignment="1">
      <alignment vertical="center" wrapText="1"/>
    </xf>
    <xf numFmtId="176" fontId="0" fillId="0" borderId="1" xfId="1" applyNumberFormat="1" applyFont="1" applyBorder="1" applyAlignment="1">
      <alignment horizontal="center" vertical="center"/>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1"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22" xfId="1" applyFont="1" applyFill="1" applyBorder="1" applyAlignment="1">
      <alignment horizontal="center" vertical="center" wrapText="1"/>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178" fontId="11" fillId="0" borderId="9" xfId="1" applyNumberFormat="1" applyFont="1" applyBorder="1" applyAlignment="1">
      <alignment horizontal="right" vertical="center"/>
    </xf>
    <xf numFmtId="178" fontId="11" fillId="0" borderId="10" xfId="1" applyNumberFormat="1" applyFont="1" applyBorder="1" applyAlignment="1">
      <alignment horizontal="right" vertical="center"/>
    </xf>
    <xf numFmtId="178" fontId="11" fillId="0" borderId="11" xfId="1" applyNumberFormat="1" applyFont="1" applyBorder="1" applyAlignment="1">
      <alignment horizontal="right" vertical="center"/>
    </xf>
    <xf numFmtId="178" fontId="11" fillId="0" borderId="34" xfId="1" applyNumberFormat="1" applyFont="1" applyBorder="1" applyAlignment="1">
      <alignment horizontal="right" vertical="center"/>
    </xf>
    <xf numFmtId="178" fontId="11" fillId="0" borderId="42" xfId="1" applyNumberFormat="1" applyFont="1" applyBorder="1" applyAlignment="1">
      <alignment horizontal="right" vertical="center"/>
    </xf>
    <xf numFmtId="178" fontId="11" fillId="0" borderId="43"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15" fillId="0" borderId="0" xfId="1" applyFont="1" applyAlignment="1">
      <alignment vertical="center"/>
    </xf>
    <xf numFmtId="0" fontId="0" fillId="4" borderId="1" xfId="1" applyFont="1" applyFill="1" applyBorder="1" applyAlignment="1">
      <alignment vertical="top" wrapText="1"/>
    </xf>
    <xf numFmtId="176" fontId="0" fillId="4" borderId="1" xfId="1" applyNumberFormat="1" applyFont="1" applyFill="1" applyBorder="1" applyAlignment="1">
      <alignment horizontal="right"/>
    </xf>
    <xf numFmtId="0" fontId="0" fillId="4" borderId="0" xfId="0" applyFill="1">
      <alignment vertical="center"/>
    </xf>
    <xf numFmtId="0" fontId="0" fillId="0" borderId="1" xfId="1" applyFont="1" applyBorder="1" applyAlignment="1">
      <alignment vertical="top"/>
    </xf>
    <xf numFmtId="178" fontId="12" fillId="0" borderId="0" xfId="2" applyNumberFormat="1" applyFont="1" applyBorder="1" applyAlignment="1">
      <alignment vertical="center"/>
    </xf>
    <xf numFmtId="0" fontId="0" fillId="11" borderId="0" xfId="1" applyFont="1" applyFill="1"/>
    <xf numFmtId="0" fontId="0" fillId="0" borderId="3" xfId="1" applyFont="1" applyBorder="1" applyAlignment="1">
      <alignment vertical="top" wrapText="1"/>
    </xf>
    <xf numFmtId="0" fontId="0" fillId="0" borderId="3" xfId="1" applyFont="1" applyBorder="1" applyAlignment="1">
      <alignment horizontal="left" vertical="top" wrapText="1"/>
    </xf>
    <xf numFmtId="0" fontId="0" fillId="13" borderId="0" xfId="1" applyFont="1" applyFill="1"/>
    <xf numFmtId="0" fontId="0" fillId="8" borderId="0" xfId="1" applyFont="1" applyFill="1"/>
    <xf numFmtId="0" fontId="0" fillId="5" borderId="0" xfId="1" applyFont="1" applyFill="1"/>
    <xf numFmtId="0" fontId="13" fillId="0" borderId="1" xfId="0" applyFont="1" applyBorder="1">
      <alignment vertical="center"/>
    </xf>
    <xf numFmtId="49" fontId="13" fillId="0" borderId="1" xfId="0" applyNumberFormat="1" applyFont="1" applyBorder="1" applyAlignment="1">
      <alignment vertical="center" wrapText="1"/>
    </xf>
    <xf numFmtId="49" fontId="13" fillId="0" borderId="1" xfId="0" applyNumberFormat="1" applyFont="1" applyBorder="1" applyAlignment="1">
      <alignment horizontal="center" vertical="center" wrapText="1"/>
    </xf>
    <xf numFmtId="176" fontId="15" fillId="0" borderId="0" xfId="1" applyNumberFormat="1" applyFont="1" applyAlignment="1">
      <alignment horizontal="right" vertical="top" wrapText="1"/>
    </xf>
    <xf numFmtId="176" fontId="15" fillId="0" borderId="0" xfId="1" applyNumberFormat="1" applyFont="1" applyAlignment="1">
      <alignment vertical="top"/>
    </xf>
    <xf numFmtId="0" fontId="0" fillId="5" borderId="1" xfId="1" applyFont="1" applyFill="1" applyBorder="1" applyAlignment="1">
      <alignment horizontal="left"/>
    </xf>
    <xf numFmtId="176" fontId="0" fillId="0" borderId="1" xfId="1" applyNumberFormat="1" applyFont="1" applyBorder="1" applyAlignment="1">
      <alignment horizontal="left" vertical="top"/>
    </xf>
    <xf numFmtId="0" fontId="0" fillId="0" borderId="0" xfId="1" applyFont="1" applyAlignment="1">
      <alignment horizontal="left"/>
    </xf>
    <xf numFmtId="176" fontId="0" fillId="0" borderId="0" xfId="1" applyNumberFormat="1" applyFont="1" applyAlignment="1">
      <alignment horizontal="left"/>
    </xf>
    <xf numFmtId="0" fontId="0" fillId="6" borderId="4" xfId="1" applyFont="1" applyFill="1" applyBorder="1" applyAlignment="1">
      <alignment vertical="center" wrapText="1"/>
    </xf>
    <xf numFmtId="0" fontId="0" fillId="6" borderId="12" xfId="1" applyFont="1" applyFill="1" applyBorder="1" applyAlignment="1">
      <alignment vertical="center" wrapText="1"/>
    </xf>
    <xf numFmtId="0" fontId="18" fillId="6" borderId="12" xfId="1" applyFont="1" applyFill="1" applyBorder="1" applyAlignment="1">
      <alignment vertical="center" wrapText="1"/>
    </xf>
    <xf numFmtId="0" fontId="19" fillId="6" borderId="5" xfId="1" applyFont="1" applyFill="1" applyBorder="1" applyAlignment="1">
      <alignment vertical="center" wrapText="1"/>
    </xf>
    <xf numFmtId="0" fontId="0" fillId="5" borderId="4" xfId="1" applyFont="1" applyFill="1" applyBorder="1" applyAlignment="1">
      <alignment horizontal="left"/>
    </xf>
    <xf numFmtId="0" fontId="19" fillId="6" borderId="12" xfId="1" applyFont="1" applyFill="1" applyBorder="1" applyAlignment="1">
      <alignment vertical="center" wrapText="1"/>
    </xf>
    <xf numFmtId="0" fontId="18" fillId="6" borderId="5" xfId="1" applyFont="1" applyFill="1" applyBorder="1" applyAlignment="1">
      <alignment vertical="center" wrapText="1"/>
    </xf>
    <xf numFmtId="0" fontId="18" fillId="6" borderId="1" xfId="1" applyFont="1" applyFill="1" applyBorder="1" applyAlignment="1">
      <alignment vertical="center" wrapText="1"/>
    </xf>
    <xf numFmtId="0" fontId="19" fillId="6" borderId="1" xfId="1" applyFont="1" applyFill="1" applyBorder="1" applyAlignment="1">
      <alignment vertical="center" wrapText="1"/>
    </xf>
    <xf numFmtId="176" fontId="14" fillId="0" borderId="0" xfId="1" applyNumberFormat="1" applyFont="1" applyAlignment="1">
      <alignment horizontal="right"/>
    </xf>
    <xf numFmtId="176" fontId="14" fillId="0" borderId="0" xfId="1" applyNumberFormat="1" applyFont="1"/>
    <xf numFmtId="177" fontId="11" fillId="0" borderId="8" xfId="1" applyNumberFormat="1" applyFont="1" applyBorder="1" applyAlignment="1">
      <alignment vertical="center"/>
    </xf>
    <xf numFmtId="178" fontId="11" fillId="0" borderId="26" xfId="1" applyNumberFormat="1" applyFont="1" applyBorder="1" applyAlignment="1">
      <alignment horizontal="right" vertical="center"/>
    </xf>
    <xf numFmtId="0" fontId="15" fillId="6" borderId="12" xfId="1" applyFont="1" applyFill="1" applyBorder="1" applyAlignment="1">
      <alignment vertical="center" wrapText="1"/>
    </xf>
    <xf numFmtId="0" fontId="15" fillId="0" borderId="1" xfId="1" applyFont="1" applyBorder="1" applyAlignment="1">
      <alignment horizontal="left" vertical="top" wrapText="1"/>
    </xf>
    <xf numFmtId="0" fontId="15" fillId="0" borderId="1" xfId="1" applyFont="1" applyBorder="1" applyAlignment="1">
      <alignment vertical="top" wrapText="1"/>
    </xf>
    <xf numFmtId="0" fontId="16" fillId="6" borderId="5" xfId="1" applyFont="1" applyFill="1" applyBorder="1" applyAlignment="1">
      <alignment vertical="center" wrapText="1"/>
    </xf>
    <xf numFmtId="0" fontId="16" fillId="6" borderId="1" xfId="1" applyFont="1" applyFill="1" applyBorder="1" applyAlignment="1">
      <alignment vertical="center" wrapText="1"/>
    </xf>
    <xf numFmtId="0" fontId="0" fillId="4" borderId="3" xfId="1" applyFont="1" applyFill="1" applyBorder="1" applyAlignment="1">
      <alignment vertical="top" wrapText="1"/>
    </xf>
    <xf numFmtId="176" fontId="0" fillId="4" borderId="1" xfId="1" applyNumberFormat="1" applyFont="1" applyFill="1" applyBorder="1" applyAlignment="1">
      <alignment horizontal="left" vertical="top"/>
    </xf>
    <xf numFmtId="0" fontId="15" fillId="4" borderId="1" xfId="1" applyFont="1" applyFill="1" applyBorder="1" applyAlignment="1">
      <alignment vertical="top" wrapText="1"/>
    </xf>
    <xf numFmtId="0" fontId="15" fillId="0" borderId="0" xfId="1" applyFont="1"/>
    <xf numFmtId="0" fontId="15" fillId="5" borderId="1" xfId="1" applyFont="1" applyFill="1" applyBorder="1" applyAlignment="1">
      <alignment horizontal="left"/>
    </xf>
    <xf numFmtId="0" fontId="15" fillId="12" borderId="1" xfId="1" applyFont="1" applyFill="1" applyBorder="1" applyAlignment="1">
      <alignment vertical="top" wrapText="1"/>
    </xf>
    <xf numFmtId="0" fontId="15" fillId="0" borderId="1" xfId="1" applyFont="1" applyBorder="1" applyAlignment="1">
      <alignment vertical="top"/>
    </xf>
    <xf numFmtId="14" fontId="15" fillId="0" borderId="1" xfId="1" applyNumberFormat="1" applyFont="1" applyBorder="1" applyAlignment="1">
      <alignment vertical="top" wrapText="1"/>
    </xf>
    <xf numFmtId="14" fontId="15" fillId="0" borderId="1" xfId="1" applyNumberFormat="1" applyFont="1" applyBorder="1"/>
    <xf numFmtId="176" fontId="15" fillId="0" borderId="0" xfId="1" applyNumberFormat="1" applyFont="1" applyAlignment="1">
      <alignment horizontal="right"/>
    </xf>
    <xf numFmtId="0" fontId="0" fillId="4" borderId="4" xfId="1" applyFont="1" applyFill="1" applyBorder="1" applyAlignment="1">
      <alignment vertical="center" wrapText="1"/>
    </xf>
    <xf numFmtId="0" fontId="0" fillId="0" borderId="4" xfId="1" applyFont="1" applyBorder="1" applyAlignment="1">
      <alignment vertical="center" wrapText="1"/>
    </xf>
    <xf numFmtId="0" fontId="0" fillId="4" borderId="1" xfId="1" applyFont="1" applyFill="1" applyBorder="1" applyAlignment="1">
      <alignment vertical="center" wrapText="1"/>
    </xf>
    <xf numFmtId="0" fontId="0" fillId="4" borderId="3" xfId="1" applyFont="1" applyFill="1" applyBorder="1" applyAlignment="1">
      <alignment horizontal="left" vertical="top" wrapText="1"/>
    </xf>
    <xf numFmtId="0" fontId="15" fillId="4" borderId="1" xfId="1" applyFont="1" applyFill="1" applyBorder="1" applyAlignment="1">
      <alignment horizontal="left" vertical="top" wrapText="1"/>
    </xf>
    <xf numFmtId="0" fontId="18" fillId="4" borderId="12" xfId="1" applyFont="1" applyFill="1" applyBorder="1" applyAlignment="1">
      <alignment vertical="center" wrapText="1"/>
    </xf>
    <xf numFmtId="0" fontId="19" fillId="4" borderId="12" xfId="1" applyFont="1" applyFill="1" applyBorder="1" applyAlignment="1">
      <alignment vertical="center" wrapText="1"/>
    </xf>
    <xf numFmtId="0" fontId="19" fillId="4" borderId="5" xfId="1" applyFont="1" applyFill="1" applyBorder="1" applyAlignment="1">
      <alignment vertical="center" wrapText="1"/>
    </xf>
    <xf numFmtId="0" fontId="0" fillId="4" borderId="12" xfId="1" applyFont="1" applyFill="1" applyBorder="1" applyAlignment="1">
      <alignment vertical="center" wrapText="1"/>
    </xf>
    <xf numFmtId="0" fontId="18" fillId="4" borderId="5" xfId="1" applyFont="1" applyFill="1" applyBorder="1" applyAlignment="1">
      <alignment vertical="center" wrapText="1"/>
    </xf>
    <xf numFmtId="176" fontId="15" fillId="4" borderId="1" xfId="1" applyNumberFormat="1" applyFont="1" applyFill="1" applyBorder="1"/>
    <xf numFmtId="176" fontId="15" fillId="4" borderId="1" xfId="1" applyNumberFormat="1" applyFont="1" applyFill="1" applyBorder="1" applyAlignment="1">
      <alignment horizontal="right"/>
    </xf>
    <xf numFmtId="176" fontId="15" fillId="0" borderId="0" xfId="1" applyNumberFormat="1" applyFont="1"/>
    <xf numFmtId="0" fontId="15" fillId="0" borderId="0" xfId="1" applyFont="1" applyAlignment="1">
      <alignment horizontal="left" vertical="top"/>
    </xf>
    <xf numFmtId="0" fontId="15" fillId="11" borderId="0" xfId="1" applyFont="1" applyFill="1" applyAlignment="1">
      <alignment horizontal="left" vertical="top"/>
    </xf>
    <xf numFmtId="176" fontId="15" fillId="5" borderId="1" xfId="1" applyNumberFormat="1" applyFont="1" applyFill="1" applyBorder="1" applyAlignment="1">
      <alignment horizontal="left"/>
    </xf>
    <xf numFmtId="176" fontId="15" fillId="5" borderId="1" xfId="1" applyNumberFormat="1" applyFont="1" applyFill="1" applyBorder="1" applyAlignment="1">
      <alignment horizontal="left" wrapText="1"/>
    </xf>
    <xf numFmtId="0" fontId="15" fillId="11" borderId="1" xfId="1" applyFont="1" applyFill="1" applyBorder="1" applyAlignment="1">
      <alignment horizontal="left" vertical="top"/>
    </xf>
    <xf numFmtId="176" fontId="15" fillId="0" borderId="1" xfId="1" applyNumberFormat="1" applyFont="1" applyBorder="1"/>
    <xf numFmtId="176" fontId="15" fillId="0" borderId="1" xfId="1" applyNumberFormat="1" applyFont="1" applyBorder="1" applyAlignment="1">
      <alignment horizontal="right"/>
    </xf>
    <xf numFmtId="176" fontId="15" fillId="12" borderId="1" xfId="1" applyNumberFormat="1" applyFont="1" applyFill="1" applyBorder="1" applyAlignment="1">
      <alignment horizontal="right"/>
    </xf>
    <xf numFmtId="176" fontId="15" fillId="5" borderId="1" xfId="1" applyNumberFormat="1" applyFont="1" applyFill="1" applyBorder="1" applyAlignment="1">
      <alignment horizontal="right"/>
    </xf>
    <xf numFmtId="0" fontId="15" fillId="0" borderId="1" xfId="1" applyFont="1" applyBorder="1" applyAlignment="1">
      <alignment horizontal="left" vertical="top"/>
    </xf>
    <xf numFmtId="176" fontId="15" fillId="0" borderId="1" xfId="1" applyNumberFormat="1" applyFont="1" applyBorder="1" applyAlignment="1">
      <alignment horizontal="center" vertical="center"/>
    </xf>
    <xf numFmtId="176" fontId="15" fillId="0" borderId="0" xfId="1" applyNumberFormat="1" applyFont="1" applyAlignment="1">
      <alignment horizontal="left"/>
    </xf>
    <xf numFmtId="176" fontId="17" fillId="0" borderId="0" xfId="1" applyNumberFormat="1" applyFont="1"/>
    <xf numFmtId="176" fontId="15" fillId="4" borderId="1" xfId="1" applyNumberFormat="1" applyFont="1" applyFill="1" applyBorder="1" applyAlignment="1">
      <alignment horizontal="center" vertical="center"/>
    </xf>
    <xf numFmtId="176" fontId="15" fillId="4" borderId="8" xfId="1" applyNumberFormat="1" applyFont="1" applyFill="1" applyBorder="1"/>
    <xf numFmtId="176" fontId="15" fillId="4" borderId="8" xfId="1" applyNumberFormat="1" applyFont="1" applyFill="1" applyBorder="1" applyAlignment="1">
      <alignment wrapText="1"/>
    </xf>
    <xf numFmtId="0" fontId="15" fillId="0" borderId="1" xfId="1" applyFont="1" applyBorder="1" applyAlignment="1">
      <alignment wrapText="1"/>
    </xf>
    <xf numFmtId="176" fontId="17" fillId="0" borderId="0" xfId="1" applyNumberFormat="1" applyFont="1" applyAlignment="1">
      <alignment horizontal="right"/>
    </xf>
    <xf numFmtId="176" fontId="15" fillId="0" borderId="8" xfId="1" applyNumberFormat="1" applyFont="1" applyBorder="1"/>
    <xf numFmtId="176" fontId="15" fillId="0" borderId="8" xfId="1" applyNumberFormat="1" applyFont="1" applyBorder="1" applyAlignment="1">
      <alignment wrapText="1"/>
    </xf>
    <xf numFmtId="0" fontId="15" fillId="0" borderId="0" xfId="1" applyFont="1" applyAlignment="1">
      <alignment vertical="top" wrapText="1"/>
    </xf>
    <xf numFmtId="178" fontId="11" fillId="0" borderId="51" xfId="1" applyNumberFormat="1" applyFont="1" applyBorder="1" applyAlignment="1">
      <alignment horizontal="right" vertical="center"/>
    </xf>
    <xf numFmtId="178" fontId="11" fillId="0" borderId="52" xfId="1" applyNumberFormat="1" applyFont="1" applyBorder="1" applyAlignment="1">
      <alignment horizontal="right" vertical="center"/>
    </xf>
    <xf numFmtId="178" fontId="11" fillId="0" borderId="14" xfId="1" applyNumberFormat="1" applyFont="1" applyBorder="1" applyAlignment="1">
      <alignment horizontal="right" vertical="center"/>
    </xf>
    <xf numFmtId="178" fontId="11" fillId="0" borderId="53" xfId="1" applyNumberFormat="1" applyFont="1" applyBorder="1" applyAlignment="1">
      <alignment horizontal="right" vertical="center"/>
    </xf>
    <xf numFmtId="178" fontId="11" fillId="0" borderId="16" xfId="1" applyNumberFormat="1" applyFont="1" applyBorder="1" applyAlignment="1">
      <alignment horizontal="right" vertical="center"/>
    </xf>
    <xf numFmtId="178" fontId="2" fillId="0" borderId="39" xfId="1" applyNumberFormat="1" applyFont="1" applyBorder="1" applyAlignment="1">
      <alignment horizontal="right" vertical="center"/>
    </xf>
    <xf numFmtId="0" fontId="11" fillId="9" borderId="9" xfId="1" applyFont="1" applyFill="1" applyBorder="1" applyAlignment="1">
      <alignment vertical="center" wrapText="1"/>
    </xf>
    <xf numFmtId="177" fontId="11" fillId="0" borderId="4" xfId="1" applyNumberFormat="1" applyFont="1" applyBorder="1" applyAlignment="1">
      <alignment horizontal="right" vertical="center"/>
    </xf>
    <xf numFmtId="177" fontId="11" fillId="0" borderId="12" xfId="1" applyNumberFormat="1" applyFont="1" applyBorder="1" applyAlignment="1">
      <alignment horizontal="right" vertical="center"/>
    </xf>
    <xf numFmtId="179" fontId="2" fillId="0" borderId="5" xfId="1" applyNumberFormat="1" applyFont="1" applyBorder="1" applyAlignment="1">
      <alignment vertical="center"/>
    </xf>
    <xf numFmtId="178" fontId="11" fillId="0" borderId="15" xfId="1" applyNumberFormat="1" applyFont="1" applyBorder="1" applyAlignment="1">
      <alignment horizontal="right" vertical="center"/>
    </xf>
    <xf numFmtId="176" fontId="20" fillId="0" borderId="1" xfId="1" applyNumberFormat="1" applyFont="1" applyBorder="1" applyAlignment="1">
      <alignment horizontal="right"/>
    </xf>
    <xf numFmtId="0" fontId="21" fillId="6" borderId="12" xfId="1" applyFont="1" applyFill="1" applyBorder="1" applyAlignment="1">
      <alignment vertical="center" wrapText="1"/>
    </xf>
    <xf numFmtId="176" fontId="15" fillId="0" borderId="1" xfId="1" applyNumberFormat="1" applyFont="1" applyBorder="1" applyAlignment="1">
      <alignment wrapText="1"/>
    </xf>
    <xf numFmtId="180" fontId="15" fillId="0" borderId="0" xfId="1" applyNumberFormat="1" applyFont="1" applyAlignment="1">
      <alignment vertical="center"/>
    </xf>
    <xf numFmtId="0" fontId="17" fillId="9" borderId="17" xfId="1" applyFont="1" applyFill="1" applyBorder="1" applyAlignment="1">
      <alignment horizontal="center" vertical="center" wrapText="1"/>
    </xf>
    <xf numFmtId="0" fontId="17" fillId="9" borderId="8" xfId="1" applyFont="1" applyFill="1" applyBorder="1" applyAlignment="1">
      <alignment vertical="center" wrapText="1"/>
    </xf>
    <xf numFmtId="180" fontId="17" fillId="9" borderId="15" xfId="1" applyNumberFormat="1" applyFont="1" applyFill="1" applyBorder="1" applyAlignment="1">
      <alignment vertical="center" wrapText="1"/>
    </xf>
    <xf numFmtId="176" fontId="17" fillId="0" borderId="8" xfId="1" applyNumberFormat="1" applyFont="1" applyBorder="1" applyAlignment="1">
      <alignment vertical="center"/>
    </xf>
    <xf numFmtId="180" fontId="17" fillId="0" borderId="15" xfId="1" applyNumberFormat="1" applyFont="1" applyBorder="1" applyAlignment="1">
      <alignment horizontal="right" vertical="center"/>
    </xf>
    <xf numFmtId="176" fontId="17" fillId="0" borderId="24" xfId="1" applyNumberFormat="1" applyFont="1" applyBorder="1" applyAlignment="1">
      <alignment vertical="center"/>
    </xf>
    <xf numFmtId="180" fontId="17" fillId="0" borderId="28" xfId="1" applyNumberFormat="1" applyFont="1" applyBorder="1" applyAlignment="1">
      <alignment horizontal="right" vertical="center"/>
    </xf>
    <xf numFmtId="178" fontId="17" fillId="0" borderId="8" xfId="2" applyNumberFormat="1" applyFont="1" applyBorder="1" applyAlignment="1">
      <alignment vertical="center"/>
    </xf>
    <xf numFmtId="180" fontId="17" fillId="0" borderId="15" xfId="2" applyNumberFormat="1" applyFont="1" applyBorder="1" applyAlignment="1">
      <alignment vertical="center"/>
    </xf>
    <xf numFmtId="178" fontId="17" fillId="0" borderId="27" xfId="2" applyNumberFormat="1" applyFont="1" applyBorder="1" applyAlignment="1">
      <alignment vertical="center"/>
    </xf>
    <xf numFmtId="180" fontId="17" fillId="0" borderId="29" xfId="2" applyNumberFormat="1" applyFont="1" applyBorder="1" applyAlignment="1">
      <alignment vertical="center"/>
    </xf>
    <xf numFmtId="178" fontId="17" fillId="0" borderId="0" xfId="2" applyNumberFormat="1" applyFont="1" applyBorder="1" applyAlignment="1">
      <alignment vertical="center"/>
    </xf>
    <xf numFmtId="180" fontId="17" fillId="0" borderId="0" xfId="2" applyNumberFormat="1" applyFont="1" applyBorder="1" applyAlignment="1">
      <alignment vertical="center"/>
    </xf>
    <xf numFmtId="180" fontId="17" fillId="9" borderId="13" xfId="1" applyNumberFormat="1" applyFont="1" applyFill="1" applyBorder="1" applyAlignment="1">
      <alignment horizontal="center" vertical="center" wrapText="1"/>
    </xf>
    <xf numFmtId="179" fontId="17" fillId="0" borderId="8" xfId="1" applyNumberFormat="1" applyFont="1" applyBorder="1" applyAlignment="1">
      <alignment vertical="center"/>
    </xf>
    <xf numFmtId="179" fontId="17" fillId="0" borderId="24" xfId="1" applyNumberFormat="1" applyFont="1" applyBorder="1" applyAlignment="1">
      <alignment vertical="center"/>
    </xf>
    <xf numFmtId="176" fontId="17" fillId="0" borderId="0" xfId="1" applyNumberFormat="1" applyFont="1" applyAlignment="1">
      <alignment vertical="center"/>
    </xf>
    <xf numFmtId="180" fontId="17" fillId="0" borderId="0" xfId="1" applyNumberFormat="1" applyFont="1" applyAlignment="1">
      <alignment vertical="center"/>
    </xf>
    <xf numFmtId="0" fontId="4" fillId="0" borderId="0" xfId="1" applyFont="1" applyAlignment="1">
      <alignment vertical="center"/>
    </xf>
    <xf numFmtId="0" fontId="2" fillId="9" borderId="13" xfId="1" applyFont="1" applyFill="1" applyBorder="1" applyAlignment="1">
      <alignment vertical="center" wrapText="1"/>
    </xf>
    <xf numFmtId="0" fontId="2" fillId="9" borderId="8" xfId="1" applyFont="1" applyFill="1" applyBorder="1" applyAlignment="1">
      <alignment vertical="center" wrapText="1"/>
    </xf>
    <xf numFmtId="176" fontId="4" fillId="0" borderId="13" xfId="1" applyNumberFormat="1" applyFont="1" applyBorder="1" applyAlignment="1">
      <alignment vertical="center"/>
    </xf>
    <xf numFmtId="176" fontId="4" fillId="0" borderId="8" xfId="1" applyNumberFormat="1" applyFont="1" applyBorder="1" applyAlignment="1">
      <alignment vertical="center"/>
    </xf>
    <xf numFmtId="176" fontId="4" fillId="4" borderId="13" xfId="1" applyNumberFormat="1" applyFont="1" applyFill="1" applyBorder="1" applyAlignment="1">
      <alignment vertical="center"/>
    </xf>
    <xf numFmtId="176" fontId="4" fillId="4" borderId="8" xfId="1" applyNumberFormat="1" applyFont="1" applyFill="1" applyBorder="1" applyAlignment="1">
      <alignment vertical="center"/>
    </xf>
    <xf numFmtId="176" fontId="2" fillId="0" borderId="45" xfId="1" applyNumberFormat="1" applyFont="1" applyBorder="1" applyAlignment="1">
      <alignment vertical="center"/>
    </xf>
    <xf numFmtId="176" fontId="2" fillId="0" borderId="24" xfId="1" applyNumberFormat="1" applyFont="1" applyBorder="1" applyAlignment="1">
      <alignment vertical="center"/>
    </xf>
    <xf numFmtId="178" fontId="2" fillId="0" borderId="13" xfId="2" applyNumberFormat="1" applyFont="1" applyBorder="1" applyAlignment="1">
      <alignment vertical="center"/>
    </xf>
    <xf numFmtId="178" fontId="2" fillId="0" borderId="8" xfId="2" applyNumberFormat="1" applyFont="1" applyBorder="1" applyAlignment="1">
      <alignment vertical="center"/>
    </xf>
    <xf numFmtId="178" fontId="2" fillId="0" borderId="46" xfId="2" applyNumberFormat="1" applyFont="1" applyBorder="1" applyAlignment="1">
      <alignment vertical="center"/>
    </xf>
    <xf numFmtId="178" fontId="2" fillId="0" borderId="27" xfId="2" applyNumberFormat="1" applyFont="1" applyBorder="1" applyAlignment="1">
      <alignment vertical="center"/>
    </xf>
    <xf numFmtId="178" fontId="2" fillId="0" borderId="0" xfId="2" applyNumberFormat="1" applyFont="1" applyBorder="1" applyAlignment="1">
      <alignment vertical="center"/>
    </xf>
    <xf numFmtId="0" fontId="2" fillId="9" borderId="17" xfId="1" applyFont="1" applyFill="1" applyBorder="1" applyAlignment="1">
      <alignment horizontal="center" vertical="center" wrapText="1"/>
    </xf>
    <xf numFmtId="179" fontId="4" fillId="0" borderId="13" xfId="1" applyNumberFormat="1" applyFont="1" applyBorder="1" applyAlignment="1">
      <alignment vertical="center"/>
    </xf>
    <xf numFmtId="179" fontId="4" fillId="12" borderId="8" xfId="1" applyNumberFormat="1" applyFont="1" applyFill="1" applyBorder="1" applyAlignment="1">
      <alignment vertical="center"/>
    </xf>
    <xf numFmtId="179" fontId="4" fillId="0" borderId="8" xfId="1" applyNumberFormat="1" applyFont="1" applyBorder="1" applyAlignment="1">
      <alignment vertical="center"/>
    </xf>
    <xf numFmtId="179" fontId="4" fillId="12" borderId="13" xfId="1" applyNumberFormat="1" applyFont="1" applyFill="1" applyBorder="1" applyAlignment="1">
      <alignment vertical="center"/>
    </xf>
    <xf numFmtId="179" fontId="2" fillId="0" borderId="45" xfId="1" applyNumberFormat="1" applyFont="1" applyBorder="1" applyAlignment="1">
      <alignment vertical="center"/>
    </xf>
    <xf numFmtId="179" fontId="2" fillId="0" borderId="24" xfId="1" applyNumberFormat="1" applyFont="1" applyBorder="1" applyAlignment="1">
      <alignment vertical="center"/>
    </xf>
    <xf numFmtId="176" fontId="4" fillId="12" borderId="8" xfId="1" applyNumberFormat="1" applyFont="1" applyFill="1" applyBorder="1" applyAlignment="1">
      <alignment vertical="center"/>
    </xf>
    <xf numFmtId="0" fontId="0" fillId="0" borderId="0" xfId="1" applyFont="1" applyAlignment="1">
      <alignment vertical="center"/>
    </xf>
    <xf numFmtId="0" fontId="12" fillId="2" borderId="18" xfId="1" applyFont="1" applyFill="1" applyBorder="1" applyAlignment="1">
      <alignment vertical="center"/>
    </xf>
    <xf numFmtId="0" fontId="12" fillId="2" borderId="23" xfId="1" applyFont="1" applyFill="1" applyBorder="1" applyAlignment="1">
      <alignment horizontal="right" vertical="center"/>
    </xf>
    <xf numFmtId="0" fontId="12" fillId="2" borderId="40" xfId="1" applyFont="1" applyFill="1" applyBorder="1" applyAlignment="1">
      <alignment vertical="center"/>
    </xf>
    <xf numFmtId="0" fontId="12" fillId="2" borderId="41" xfId="1" applyFont="1" applyFill="1" applyBorder="1" applyAlignment="1">
      <alignment vertical="center"/>
    </xf>
    <xf numFmtId="0" fontId="12" fillId="2" borderId="19" xfId="1" applyFont="1" applyFill="1" applyBorder="1" applyAlignment="1">
      <alignment vertical="center"/>
    </xf>
    <xf numFmtId="0" fontId="12" fillId="2" borderId="6" xfId="1" applyFont="1" applyFill="1" applyBorder="1" applyAlignment="1">
      <alignment vertical="center"/>
    </xf>
    <xf numFmtId="0" fontId="12" fillId="9" borderId="8" xfId="1" applyFont="1" applyFill="1" applyBorder="1" applyAlignment="1">
      <alignment vertical="center" wrapText="1"/>
    </xf>
    <xf numFmtId="0" fontId="12" fillId="9" borderId="26" xfId="1" applyFont="1" applyFill="1" applyBorder="1" applyAlignment="1">
      <alignment vertical="center" wrapText="1"/>
    </xf>
    <xf numFmtId="0" fontId="0" fillId="0" borderId="20" xfId="1" applyFont="1" applyBorder="1" applyAlignment="1">
      <alignment vertical="center"/>
    </xf>
    <xf numFmtId="49" fontId="0" fillId="0" borderId="2" xfId="0" applyNumberFormat="1" applyBorder="1" applyAlignment="1">
      <alignment vertical="center" wrapText="1"/>
    </xf>
    <xf numFmtId="0" fontId="0" fillId="0" borderId="2" xfId="0" applyBorder="1">
      <alignment vertical="center"/>
    </xf>
    <xf numFmtId="0" fontId="12" fillId="5" borderId="31" xfId="1" applyFont="1" applyFill="1" applyBorder="1" applyAlignment="1">
      <alignment horizontal="right" vertical="center"/>
    </xf>
    <xf numFmtId="177" fontId="12" fillId="0" borderId="24" xfId="1" applyNumberFormat="1" applyFont="1" applyBorder="1" applyAlignment="1">
      <alignment vertical="center"/>
    </xf>
    <xf numFmtId="178" fontId="12" fillId="0" borderId="25" xfId="1" applyNumberFormat="1" applyFont="1" applyBorder="1" applyAlignment="1">
      <alignment horizontal="right" vertical="center"/>
    </xf>
    <xf numFmtId="0" fontId="22" fillId="0" borderId="36" xfId="1" applyFont="1" applyBorder="1" applyAlignment="1">
      <alignment vertical="center"/>
    </xf>
    <xf numFmtId="178" fontId="12" fillId="0" borderId="0" xfId="2" applyNumberFormat="1" applyFont="1">
      <alignment vertical="center"/>
    </xf>
    <xf numFmtId="178" fontId="2" fillId="0" borderId="0" xfId="2" applyNumberFormat="1" applyFont="1">
      <alignment vertical="center"/>
    </xf>
    <xf numFmtId="178" fontId="17" fillId="0" borderId="0" xfId="2" applyNumberFormat="1" applyFont="1">
      <alignment vertical="center"/>
    </xf>
    <xf numFmtId="180" fontId="17" fillId="0" borderId="0" xfId="2" applyNumberFormat="1" applyFont="1">
      <alignment vertical="center"/>
    </xf>
    <xf numFmtId="0" fontId="12" fillId="2" borderId="54" xfId="1" applyFont="1" applyFill="1" applyBorder="1" applyAlignment="1">
      <alignment horizontal="right" vertical="center"/>
    </xf>
    <xf numFmtId="0" fontId="12" fillId="2" borderId="0" xfId="1" applyFont="1" applyFill="1" applyAlignment="1">
      <alignment vertical="center"/>
    </xf>
    <xf numFmtId="49" fontId="0" fillId="0" borderId="0" xfId="0" applyNumberFormat="1" applyAlignment="1">
      <alignment vertical="center" wrapText="1"/>
    </xf>
    <xf numFmtId="177" fontId="12" fillId="0" borderId="9" xfId="1" applyNumberFormat="1" applyFont="1" applyBorder="1" applyAlignment="1">
      <alignment vertical="center"/>
    </xf>
    <xf numFmtId="177" fontId="12" fillId="0" borderId="10" xfId="1" applyNumberFormat="1" applyFont="1" applyBorder="1" applyAlignment="1">
      <alignment vertical="center"/>
    </xf>
    <xf numFmtId="178" fontId="12" fillId="0" borderId="34" xfId="1" applyNumberFormat="1" applyFont="1" applyBorder="1" applyAlignment="1">
      <alignment vertical="center"/>
    </xf>
    <xf numFmtId="178" fontId="12" fillId="0" borderId="42" xfId="1" applyNumberFormat="1" applyFont="1" applyBorder="1" applyAlignment="1">
      <alignment vertical="center"/>
    </xf>
    <xf numFmtId="0" fontId="0" fillId="0" borderId="48" xfId="1" applyFont="1" applyBorder="1" applyAlignment="1">
      <alignment vertical="top" wrapText="1"/>
    </xf>
    <xf numFmtId="0" fontId="0" fillId="0" borderId="49" xfId="1" applyFont="1" applyBorder="1" applyAlignment="1">
      <alignment vertical="top" wrapText="1"/>
    </xf>
    <xf numFmtId="0" fontId="23" fillId="14" borderId="1" xfId="0" applyFont="1" applyFill="1" applyBorder="1">
      <alignment vertical="center"/>
    </xf>
    <xf numFmtId="0" fontId="23" fillId="14" borderId="3" xfId="0" applyFont="1" applyFill="1" applyBorder="1">
      <alignment vertical="center"/>
    </xf>
    <xf numFmtId="0" fontId="23" fillId="0" borderId="5" xfId="0" applyFont="1" applyBorder="1">
      <alignment vertical="center"/>
    </xf>
    <xf numFmtId="6" fontId="23" fillId="0" borderId="55" xfId="0" applyNumberFormat="1" applyFont="1" applyBorder="1">
      <alignment vertical="center"/>
    </xf>
    <xf numFmtId="0" fontId="12" fillId="5" borderId="8" xfId="1" applyFont="1" applyFill="1" applyBorder="1" applyAlignment="1">
      <alignment horizontal="left" vertical="center"/>
    </xf>
    <xf numFmtId="6" fontId="12" fillId="5" borderId="8" xfId="1" applyNumberFormat="1" applyFont="1" applyFill="1" applyBorder="1" applyAlignment="1">
      <alignment horizontal="right" vertical="center"/>
    </xf>
    <xf numFmtId="0" fontId="12" fillId="5" borderId="8" xfId="1" applyFont="1" applyFill="1" applyBorder="1" applyAlignment="1">
      <alignment horizontal="left" vertical="center" wrapText="1"/>
    </xf>
    <xf numFmtId="0" fontId="12" fillId="0" borderId="0" xfId="1" applyFont="1" applyAlignment="1">
      <alignment vertical="center"/>
    </xf>
    <xf numFmtId="176" fontId="17" fillId="12" borderId="8" xfId="1" applyNumberFormat="1" applyFont="1" applyFill="1" applyBorder="1" applyAlignment="1">
      <alignment vertical="center"/>
    </xf>
    <xf numFmtId="179" fontId="17" fillId="12" borderId="8" xfId="1" applyNumberFormat="1" applyFont="1" applyFill="1" applyBorder="1" applyAlignment="1">
      <alignment vertical="center"/>
    </xf>
    <xf numFmtId="49" fontId="5" fillId="0" borderId="20" xfId="1" applyNumberFormat="1" applyBorder="1" applyAlignment="1">
      <alignment horizontal="left" vertical="center"/>
    </xf>
    <xf numFmtId="0" fontId="12" fillId="5" borderId="30" xfId="1" applyFont="1" applyFill="1" applyBorder="1" applyAlignment="1">
      <alignment horizontal="right" vertical="center"/>
    </xf>
    <xf numFmtId="0" fontId="12" fillId="2" borderId="38" xfId="1" applyFont="1" applyFill="1" applyBorder="1" applyAlignment="1">
      <alignment horizontal="center" vertical="center"/>
    </xf>
    <xf numFmtId="0" fontId="12" fillId="2" borderId="16" xfId="1" applyFont="1" applyFill="1" applyBorder="1" applyAlignment="1">
      <alignment horizontal="center" vertical="center"/>
    </xf>
    <xf numFmtId="0" fontId="12" fillId="2" borderId="39" xfId="1" applyFont="1" applyFill="1" applyBorder="1" applyAlignment="1">
      <alignment horizontal="center" vertical="center"/>
    </xf>
    <xf numFmtId="0" fontId="12" fillId="9" borderId="15" xfId="1" applyFont="1" applyFill="1" applyBorder="1" applyAlignment="1">
      <alignment horizontal="center" vertical="center" wrapText="1"/>
    </xf>
    <xf numFmtId="0" fontId="12" fillId="9" borderId="22" xfId="1" applyFont="1" applyFill="1" applyBorder="1" applyAlignment="1">
      <alignment horizontal="center" vertical="center" wrapText="1"/>
    </xf>
    <xf numFmtId="179" fontId="4" fillId="0" borderId="0" xfId="1" applyNumberFormat="1" applyFont="1" applyAlignment="1">
      <alignment vertical="center"/>
    </xf>
    <xf numFmtId="180" fontId="5" fillId="0" borderId="0" xfId="1" applyNumberFormat="1" applyAlignment="1">
      <alignment vertical="center"/>
    </xf>
    <xf numFmtId="180" fontId="4" fillId="0" borderId="0" xfId="1" applyNumberFormat="1" applyFont="1" applyAlignment="1">
      <alignment vertical="center"/>
    </xf>
    <xf numFmtId="0" fontId="2" fillId="0" borderId="0" xfId="1" applyFont="1" applyAlignment="1">
      <alignment vertical="center"/>
    </xf>
    <xf numFmtId="179" fontId="2" fillId="0" borderId="0" xfId="1" applyNumberFormat="1" applyFont="1" applyAlignment="1">
      <alignment vertical="center"/>
    </xf>
    <xf numFmtId="180" fontId="2" fillId="0" borderId="0" xfId="1" applyNumberFormat="1" applyFont="1" applyAlignment="1">
      <alignment vertical="center"/>
    </xf>
    <xf numFmtId="179" fontId="14" fillId="5" borderId="0" xfId="1" applyNumberFormat="1" applyFont="1" applyFill="1" applyAlignment="1">
      <alignment vertical="center"/>
    </xf>
    <xf numFmtId="5" fontId="14" fillId="5" borderId="0" xfId="1" applyNumberFormat="1" applyFont="1" applyFill="1" applyAlignment="1">
      <alignment vertical="center"/>
    </xf>
    <xf numFmtId="0" fontId="5" fillId="0" borderId="0" xfId="1" applyAlignment="1">
      <alignment horizontal="right" vertical="center"/>
    </xf>
    <xf numFmtId="180" fontId="5" fillId="0" borderId="0" xfId="1" applyNumberFormat="1" applyAlignment="1">
      <alignment horizontal="right" vertical="center"/>
    </xf>
    <xf numFmtId="180" fontId="0" fillId="0" borderId="0" xfId="1" applyNumberFormat="1" applyFont="1" applyAlignment="1">
      <alignment vertical="center"/>
    </xf>
    <xf numFmtId="0" fontId="12" fillId="9" borderId="13" xfId="1" applyFont="1" applyFill="1" applyBorder="1" applyAlignment="1">
      <alignment horizontal="center" vertical="center" wrapText="1"/>
    </xf>
    <xf numFmtId="0" fontId="12" fillId="9" borderId="15" xfId="1" applyFont="1" applyFill="1" applyBorder="1" applyAlignment="1">
      <alignment vertical="center" wrapText="1"/>
    </xf>
    <xf numFmtId="176" fontId="0" fillId="0" borderId="13" xfId="1" applyNumberFormat="1" applyFont="1" applyBorder="1" applyAlignment="1">
      <alignment vertical="center"/>
    </xf>
    <xf numFmtId="176" fontId="0" fillId="0" borderId="8" xfId="1" applyNumberFormat="1" applyFont="1" applyBorder="1" applyAlignment="1">
      <alignment vertical="center"/>
    </xf>
    <xf numFmtId="177" fontId="12" fillId="0" borderId="9" xfId="1" applyNumberFormat="1" applyFont="1" applyBorder="1" applyAlignment="1">
      <alignment horizontal="right" vertical="center"/>
    </xf>
    <xf numFmtId="178" fontId="12" fillId="0" borderId="9" xfId="1" applyNumberFormat="1" applyFont="1" applyBorder="1" applyAlignment="1">
      <alignment horizontal="right" vertical="center"/>
    </xf>
    <xf numFmtId="178" fontId="12" fillId="0" borderId="34" xfId="1" applyNumberFormat="1" applyFont="1" applyBorder="1" applyAlignment="1">
      <alignment horizontal="right" vertical="center"/>
    </xf>
    <xf numFmtId="0" fontId="0" fillId="0" borderId="48" xfId="1" applyFont="1" applyBorder="1" applyAlignment="1">
      <alignment horizontal="left" vertical="top" wrapText="1"/>
    </xf>
    <xf numFmtId="177" fontId="12" fillId="0" borderId="10" xfId="1" applyNumberFormat="1" applyFont="1" applyBorder="1" applyAlignment="1">
      <alignment horizontal="right" vertical="center"/>
    </xf>
    <xf numFmtId="178" fontId="12" fillId="0" borderId="10" xfId="1" applyNumberFormat="1" applyFont="1" applyBorder="1" applyAlignment="1">
      <alignment horizontal="right" vertical="center"/>
    </xf>
    <xf numFmtId="178" fontId="12" fillId="0" borderId="42" xfId="1" applyNumberFormat="1" applyFont="1" applyBorder="1" applyAlignment="1">
      <alignment horizontal="right" vertical="center"/>
    </xf>
    <xf numFmtId="0" fontId="0" fillId="0" borderId="49" xfId="1" applyFont="1" applyBorder="1" applyAlignment="1">
      <alignment horizontal="left" vertical="top" wrapText="1"/>
    </xf>
    <xf numFmtId="176" fontId="0" fillId="4" borderId="13" xfId="1" applyNumberFormat="1" applyFont="1" applyFill="1" applyBorder="1" applyAlignment="1">
      <alignment vertical="center"/>
    </xf>
    <xf numFmtId="176" fontId="0" fillId="4" borderId="8" xfId="1" applyNumberFormat="1" applyFont="1" applyFill="1" applyBorder="1" applyAlignment="1">
      <alignment vertical="center"/>
    </xf>
    <xf numFmtId="177" fontId="12" fillId="0" borderId="11" xfId="1" applyNumberFormat="1" applyFont="1" applyBorder="1" applyAlignment="1">
      <alignment horizontal="right" vertical="center"/>
    </xf>
    <xf numFmtId="178" fontId="12" fillId="0" borderId="11" xfId="1" applyNumberFormat="1" applyFont="1" applyBorder="1" applyAlignment="1">
      <alignment horizontal="right" vertical="center"/>
    </xf>
    <xf numFmtId="178" fontId="12" fillId="0" borderId="43" xfId="1" applyNumberFormat="1" applyFont="1" applyBorder="1" applyAlignment="1">
      <alignment horizontal="right" vertical="center"/>
    </xf>
    <xf numFmtId="0" fontId="0" fillId="0" borderId="50" xfId="1" applyFont="1" applyBorder="1" applyAlignment="1">
      <alignment horizontal="left" vertical="top" wrapText="1"/>
    </xf>
    <xf numFmtId="177" fontId="12" fillId="0" borderId="8" xfId="1" applyNumberFormat="1" applyFont="1" applyBorder="1" applyAlignment="1">
      <alignment vertical="center"/>
    </xf>
    <xf numFmtId="178" fontId="12" fillId="0" borderId="28" xfId="1" applyNumberFormat="1" applyFont="1" applyBorder="1" applyAlignment="1">
      <alignment horizontal="right" vertical="center"/>
    </xf>
    <xf numFmtId="178" fontId="12" fillId="0" borderId="26" xfId="1" applyNumberFormat="1" applyFont="1" applyBorder="1" applyAlignment="1">
      <alignment horizontal="right" vertical="center"/>
    </xf>
    <xf numFmtId="14" fontId="0" fillId="0" borderId="22" xfId="1" applyNumberFormat="1" applyFont="1" applyBorder="1" applyAlignment="1">
      <alignment vertical="center" wrapText="1"/>
    </xf>
    <xf numFmtId="0" fontId="12" fillId="5" borderId="21" xfId="1" applyFont="1" applyFill="1" applyBorder="1" applyAlignment="1">
      <alignment horizontal="right" vertical="center"/>
    </xf>
    <xf numFmtId="0" fontId="12" fillId="5" borderId="17" xfId="1" applyFont="1" applyFill="1" applyBorder="1" applyAlignment="1">
      <alignment horizontal="right" vertical="center"/>
    </xf>
    <xf numFmtId="178" fontId="2" fillId="0" borderId="13" xfId="2" applyNumberFormat="1" applyFont="1" applyBorder="1">
      <alignment vertical="center"/>
    </xf>
    <xf numFmtId="178" fontId="2" fillId="0" borderId="8" xfId="2" applyNumberFormat="1" applyFont="1" applyBorder="1">
      <alignment vertical="center"/>
    </xf>
    <xf numFmtId="178" fontId="17" fillId="0" borderId="8" xfId="2" applyNumberFormat="1" applyFont="1" applyBorder="1">
      <alignment vertical="center"/>
    </xf>
    <xf numFmtId="180" fontId="17" fillId="0" borderId="15" xfId="2" applyNumberFormat="1" applyFont="1" applyBorder="1">
      <alignment vertical="center"/>
    </xf>
    <xf numFmtId="178" fontId="12" fillId="0" borderId="8" xfId="2" applyNumberFormat="1" applyFont="1" applyBorder="1">
      <alignment vertical="center"/>
    </xf>
    <xf numFmtId="178" fontId="12" fillId="0" borderId="15" xfId="2" applyNumberFormat="1" applyFont="1" applyBorder="1">
      <alignment vertical="center"/>
    </xf>
    <xf numFmtId="178" fontId="12" fillId="0" borderId="26" xfId="2" applyNumberFormat="1" applyFont="1" applyBorder="1">
      <alignment vertical="center"/>
    </xf>
    <xf numFmtId="0" fontId="0" fillId="0" borderId="35" xfId="1" applyFont="1" applyBorder="1" applyAlignment="1">
      <alignment vertical="center"/>
    </xf>
    <xf numFmtId="0" fontId="12" fillId="5" borderId="32" xfId="1" applyFont="1" applyFill="1" applyBorder="1" applyAlignment="1">
      <alignment horizontal="right" vertical="center"/>
    </xf>
    <xf numFmtId="0" fontId="12" fillId="5" borderId="33" xfId="1" applyFont="1" applyFill="1" applyBorder="1" applyAlignment="1">
      <alignment horizontal="right" vertical="center"/>
    </xf>
    <xf numFmtId="178" fontId="2" fillId="0" borderId="46" xfId="2" applyNumberFormat="1" applyFont="1" applyBorder="1">
      <alignment vertical="center"/>
    </xf>
    <xf numFmtId="178" fontId="2" fillId="0" borderId="27" xfId="2" applyNumberFormat="1" applyFont="1" applyBorder="1">
      <alignment vertical="center"/>
    </xf>
    <xf numFmtId="178" fontId="17" fillId="0" borderId="27" xfId="2" applyNumberFormat="1" applyFont="1" applyBorder="1">
      <alignment vertical="center"/>
    </xf>
    <xf numFmtId="180" fontId="17" fillId="0" borderId="29" xfId="2" applyNumberFormat="1" applyFont="1" applyBorder="1">
      <alignment vertical="center"/>
    </xf>
    <xf numFmtId="178" fontId="12" fillId="0" borderId="27" xfId="2" applyNumberFormat="1" applyFont="1" applyBorder="1">
      <alignment vertical="center"/>
    </xf>
    <xf numFmtId="178" fontId="12" fillId="0" borderId="29" xfId="2" applyNumberFormat="1" applyFont="1" applyBorder="1">
      <alignment vertical="center"/>
    </xf>
    <xf numFmtId="178" fontId="12" fillId="0" borderId="44" xfId="2" applyNumberFormat="1" applyFont="1" applyBorder="1">
      <alignment vertical="center"/>
    </xf>
    <xf numFmtId="0" fontId="0" fillId="0" borderId="37" xfId="1" applyFont="1" applyBorder="1" applyAlignment="1">
      <alignment vertical="center"/>
    </xf>
    <xf numFmtId="0" fontId="12" fillId="9" borderId="9" xfId="1" applyFont="1" applyFill="1" applyBorder="1" applyAlignment="1">
      <alignment vertical="center" wrapText="1"/>
    </xf>
    <xf numFmtId="179" fontId="0" fillId="0" borderId="13" xfId="1" applyNumberFormat="1" applyFont="1" applyBorder="1" applyAlignment="1">
      <alignment vertical="center"/>
    </xf>
    <xf numFmtId="179" fontId="0" fillId="12" borderId="8" xfId="1" applyNumberFormat="1" applyFont="1" applyFill="1" applyBorder="1" applyAlignment="1">
      <alignment vertical="center"/>
    </xf>
    <xf numFmtId="179" fontId="0" fillId="0" borderId="8" xfId="1" applyNumberFormat="1" applyFont="1" applyBorder="1" applyAlignment="1">
      <alignment vertical="center"/>
    </xf>
    <xf numFmtId="178" fontId="12" fillId="0" borderId="51" xfId="1" applyNumberFormat="1" applyFont="1" applyBorder="1" applyAlignment="1">
      <alignment horizontal="right" vertical="center"/>
    </xf>
    <xf numFmtId="177" fontId="12" fillId="0" borderId="4" xfId="1" applyNumberFormat="1" applyFont="1" applyBorder="1" applyAlignment="1">
      <alignment horizontal="right" vertical="center"/>
    </xf>
    <xf numFmtId="178" fontId="12" fillId="0" borderId="53" xfId="1" applyNumberFormat="1" applyFont="1" applyBorder="1" applyAlignment="1">
      <alignment horizontal="right" vertical="center"/>
    </xf>
    <xf numFmtId="178" fontId="12" fillId="0" borderId="52" xfId="1" applyNumberFormat="1" applyFont="1" applyBorder="1" applyAlignment="1">
      <alignment horizontal="right" vertical="center"/>
    </xf>
    <xf numFmtId="177" fontId="12" fillId="0" borderId="12" xfId="1" applyNumberFormat="1" applyFont="1" applyBorder="1" applyAlignment="1">
      <alignment horizontal="right" vertical="center"/>
    </xf>
    <xf numFmtId="178" fontId="12" fillId="0" borderId="16" xfId="1" applyNumberFormat="1" applyFont="1" applyBorder="1" applyAlignment="1">
      <alignment horizontal="right" vertical="center"/>
    </xf>
    <xf numFmtId="179" fontId="0" fillId="12" borderId="13" xfId="1" applyNumberFormat="1" applyFont="1" applyFill="1" applyBorder="1" applyAlignment="1">
      <alignment vertical="center"/>
    </xf>
    <xf numFmtId="178" fontId="12" fillId="0" borderId="14" xfId="1" applyNumberFormat="1" applyFont="1" applyBorder="1" applyAlignment="1">
      <alignment horizontal="right" vertical="center"/>
    </xf>
    <xf numFmtId="178" fontId="12" fillId="0" borderId="15" xfId="1" applyNumberFormat="1" applyFont="1" applyBorder="1" applyAlignment="1">
      <alignment horizontal="right" vertical="center"/>
    </xf>
    <xf numFmtId="0" fontId="0" fillId="0" borderId="0" xfId="1" applyFont="1" applyAlignment="1">
      <alignment horizontal="right" vertical="center"/>
    </xf>
    <xf numFmtId="179" fontId="0" fillId="0" borderId="0" xfId="1" applyNumberFormat="1" applyFont="1" applyAlignment="1">
      <alignment vertical="center"/>
    </xf>
    <xf numFmtId="180" fontId="0" fillId="0" borderId="0" xfId="1" applyNumberFormat="1" applyFont="1" applyAlignment="1">
      <alignment horizontal="right" vertical="center"/>
    </xf>
    <xf numFmtId="9" fontId="17" fillId="0" borderId="0" xfId="2" applyNumberFormat="1" applyFont="1">
      <alignment vertical="center"/>
    </xf>
    <xf numFmtId="0" fontId="15" fillId="0" borderId="0" xfId="1" applyFont="1" applyAlignment="1">
      <alignment vertical="center" wrapText="1"/>
    </xf>
    <xf numFmtId="181" fontId="0" fillId="0" borderId="13" xfId="1" applyNumberFormat="1" applyFont="1" applyBorder="1" applyAlignment="1">
      <alignment vertical="center"/>
    </xf>
    <xf numFmtId="181" fontId="0" fillId="4" borderId="13" xfId="1" applyNumberFormat="1" applyFont="1" applyFill="1" applyBorder="1" applyAlignment="1">
      <alignment vertical="center"/>
    </xf>
    <xf numFmtId="178" fontId="17" fillId="0" borderId="0" xfId="2" applyNumberFormat="1" applyFont="1" applyAlignment="1">
      <alignment horizontal="right" vertical="center"/>
    </xf>
    <xf numFmtId="0" fontId="17" fillId="0" borderId="0" xfId="1" applyFont="1" applyAlignment="1">
      <alignment horizontal="right" vertical="center"/>
    </xf>
    <xf numFmtId="0" fontId="13" fillId="0" borderId="1" xfId="1" applyFont="1" applyBorder="1" applyAlignment="1">
      <alignment vertical="top" wrapText="1"/>
    </xf>
    <xf numFmtId="176" fontId="13" fillId="0" borderId="1" xfId="1" applyNumberFormat="1" applyFont="1" applyBorder="1" applyAlignment="1">
      <alignment horizontal="right"/>
    </xf>
    <xf numFmtId="176" fontId="22" fillId="0" borderId="1" xfId="1" applyNumberFormat="1" applyFont="1" applyBorder="1" applyAlignment="1">
      <alignment horizontal="right"/>
    </xf>
    <xf numFmtId="176" fontId="22" fillId="0" borderId="1" xfId="1" applyNumberFormat="1" applyFont="1" applyBorder="1" applyAlignment="1">
      <alignment horizontal="center" vertical="center"/>
    </xf>
    <xf numFmtId="176" fontId="4" fillId="0" borderId="1" xfId="1" applyNumberFormat="1" applyFont="1" applyBorder="1" applyAlignment="1">
      <alignment horizontal="right"/>
    </xf>
    <xf numFmtId="0" fontId="13" fillId="0" borderId="1" xfId="1" applyFont="1" applyBorder="1" applyAlignment="1">
      <alignment horizontal="left" vertical="top" wrapText="1"/>
    </xf>
    <xf numFmtId="176" fontId="4" fillId="0" borderId="1" xfId="1" applyNumberFormat="1" applyFont="1" applyBorder="1" applyAlignment="1">
      <alignment horizontal="center" vertical="center"/>
    </xf>
    <xf numFmtId="0" fontId="4" fillId="0" borderId="1" xfId="1" applyFont="1" applyBorder="1" applyAlignment="1">
      <alignment vertical="top" wrapText="1"/>
    </xf>
    <xf numFmtId="0" fontId="4" fillId="0" borderId="1" xfId="1" applyFont="1" applyBorder="1" applyAlignment="1">
      <alignment horizontal="left" vertical="top" wrapText="1"/>
    </xf>
    <xf numFmtId="176" fontId="24" fillId="0" borderId="1" xfId="1" applyNumberFormat="1" applyFont="1" applyBorder="1" applyAlignment="1">
      <alignment horizontal="right"/>
    </xf>
    <xf numFmtId="0" fontId="7" fillId="0" borderId="0" xfId="1" applyFont="1" applyAlignment="1">
      <alignment vertical="center"/>
    </xf>
    <xf numFmtId="0" fontId="4" fillId="4" borderId="1" xfId="1" applyFont="1" applyFill="1" applyBorder="1" applyAlignment="1">
      <alignment vertical="top" wrapText="1"/>
    </xf>
    <xf numFmtId="176" fontId="4" fillId="4" borderId="1" xfId="1" applyNumberFormat="1" applyFont="1" applyFill="1" applyBorder="1" applyAlignment="1">
      <alignment horizontal="right"/>
    </xf>
    <xf numFmtId="178" fontId="5" fillId="0" borderId="0" xfId="1" applyNumberFormat="1" applyAlignment="1">
      <alignment vertical="center"/>
    </xf>
    <xf numFmtId="0" fontId="0" fillId="0" borderId="51" xfId="0" applyBorder="1">
      <alignment vertical="center"/>
    </xf>
    <xf numFmtId="0" fontId="0" fillId="0" borderId="15" xfId="0" applyBorder="1">
      <alignment vertical="center"/>
    </xf>
    <xf numFmtId="0" fontId="0" fillId="11" borderId="15" xfId="0" applyFill="1" applyBorder="1">
      <alignment vertical="center"/>
    </xf>
    <xf numFmtId="0" fontId="22" fillId="0" borderId="8" xfId="0" applyFont="1" applyBorder="1">
      <alignment vertical="center"/>
    </xf>
    <xf numFmtId="9" fontId="26" fillId="0" borderId="8" xfId="5" applyFont="1" applyBorder="1">
      <alignment vertical="center"/>
    </xf>
    <xf numFmtId="0" fontId="0" fillId="11" borderId="1" xfId="0" applyFill="1" applyBorder="1">
      <alignment vertical="center"/>
    </xf>
    <xf numFmtId="0" fontId="0" fillId="0" borderId="1" xfId="0" applyBorder="1">
      <alignment vertical="center"/>
    </xf>
    <xf numFmtId="6" fontId="0" fillId="11" borderId="8" xfId="4" applyFont="1" applyFill="1" applyBorder="1">
      <alignment vertical="center"/>
    </xf>
    <xf numFmtId="6" fontId="25" fillId="0" borderId="8" xfId="0" applyNumberFormat="1" applyFont="1" applyBorder="1">
      <alignment vertical="center"/>
    </xf>
    <xf numFmtId="6" fontId="26" fillId="0" borderId="8" xfId="4" applyFont="1" applyBorder="1">
      <alignment vertical="center"/>
    </xf>
    <xf numFmtId="176" fontId="2" fillId="0" borderId="8" xfId="1" applyNumberFormat="1" applyFont="1" applyBorder="1" applyAlignment="1">
      <alignment vertical="center"/>
    </xf>
    <xf numFmtId="0" fontId="16" fillId="0" borderId="8" xfId="0" applyFont="1" applyBorder="1">
      <alignment vertical="center"/>
    </xf>
    <xf numFmtId="0" fontId="13" fillId="11" borderId="8" xfId="0" applyFont="1" applyFill="1" applyBorder="1">
      <alignment vertical="center"/>
    </xf>
    <xf numFmtId="0" fontId="13" fillId="0" borderId="8" xfId="0" applyFont="1" applyBorder="1">
      <alignment vertical="center"/>
    </xf>
    <xf numFmtId="0" fontId="22" fillId="11" borderId="8" xfId="0" applyFont="1" applyFill="1" applyBorder="1">
      <alignment vertical="center"/>
    </xf>
    <xf numFmtId="0" fontId="22" fillId="0" borderId="9" xfId="0" applyFont="1" applyBorder="1">
      <alignment vertical="center"/>
    </xf>
    <xf numFmtId="0" fontId="0" fillId="0" borderId="13" xfId="0" applyBorder="1">
      <alignment vertical="center"/>
    </xf>
    <xf numFmtId="0" fontId="0" fillId="11" borderId="9" xfId="0" applyFill="1" applyBorder="1">
      <alignment vertical="center"/>
    </xf>
    <xf numFmtId="0" fontId="0" fillId="11" borderId="4" xfId="0" applyFill="1" applyBorder="1">
      <alignment vertical="center"/>
    </xf>
    <xf numFmtId="0" fontId="0" fillId="0" borderId="56" xfId="0" applyBorder="1">
      <alignment vertical="center"/>
    </xf>
    <xf numFmtId="0" fontId="0" fillId="0" borderId="10" xfId="0" applyBorder="1">
      <alignment vertical="center"/>
    </xf>
    <xf numFmtId="0" fontId="0" fillId="0" borderId="52" xfId="0" applyBorder="1">
      <alignment vertical="center"/>
    </xf>
    <xf numFmtId="0" fontId="0" fillId="0" borderId="4" xfId="0" applyBorder="1">
      <alignment vertical="center"/>
    </xf>
    <xf numFmtId="176" fontId="4" fillId="0" borderId="24" xfId="1" applyNumberFormat="1" applyFont="1" applyBorder="1" applyAlignment="1">
      <alignment vertical="center"/>
    </xf>
    <xf numFmtId="0" fontId="0" fillId="0" borderId="0" xfId="0" applyAlignment="1">
      <alignment horizontal="centerContinuous" vertical="center"/>
    </xf>
    <xf numFmtId="0" fontId="12" fillId="11" borderId="8" xfId="0" applyFont="1" applyFill="1" applyBorder="1" applyAlignment="1">
      <alignment horizontal="right" vertical="center"/>
    </xf>
    <xf numFmtId="0" fontId="12" fillId="11" borderId="8" xfId="0" applyFont="1" applyFill="1" applyBorder="1">
      <alignment vertical="center"/>
    </xf>
    <xf numFmtId="0" fontId="12" fillId="0" borderId="15" xfId="0" applyFont="1" applyBorder="1">
      <alignment vertical="center"/>
    </xf>
    <xf numFmtId="0" fontId="12" fillId="0" borderId="57" xfId="0" applyFont="1" applyBorder="1">
      <alignment vertical="center"/>
    </xf>
    <xf numFmtId="0" fontId="12" fillId="0" borderId="58" xfId="0" applyFont="1" applyBorder="1">
      <alignment vertical="center"/>
    </xf>
    <xf numFmtId="0" fontId="12" fillId="0" borderId="59" xfId="0" applyFont="1" applyBorder="1">
      <alignment vertical="center"/>
    </xf>
    <xf numFmtId="0" fontId="2" fillId="0" borderId="0" xfId="0" applyFont="1">
      <alignment vertical="center"/>
    </xf>
    <xf numFmtId="49" fontId="0" fillId="11" borderId="8" xfId="0" applyNumberFormat="1" applyFill="1" applyBorder="1" applyAlignment="1">
      <alignment vertical="center" wrapText="1"/>
    </xf>
    <xf numFmtId="0" fontId="0" fillId="5" borderId="8" xfId="0" applyFill="1" applyBorder="1">
      <alignment vertical="center"/>
    </xf>
    <xf numFmtId="176" fontId="2" fillId="4" borderId="8" xfId="1" applyNumberFormat="1" applyFont="1" applyFill="1" applyBorder="1" applyAlignment="1">
      <alignment vertical="center"/>
    </xf>
    <xf numFmtId="180" fontId="0" fillId="0" borderId="0" xfId="0" applyNumberFormat="1">
      <alignment vertical="center"/>
    </xf>
    <xf numFmtId="0" fontId="28" fillId="0" borderId="0" xfId="0" applyFont="1">
      <alignment vertical="center"/>
    </xf>
    <xf numFmtId="0" fontId="29" fillId="0" borderId="0" xfId="0" applyFont="1">
      <alignment vertical="center"/>
    </xf>
    <xf numFmtId="0" fontId="29" fillId="15" borderId="55" xfId="0" applyFont="1" applyFill="1" applyBorder="1">
      <alignment vertical="center"/>
    </xf>
    <xf numFmtId="14" fontId="29" fillId="15" borderId="5" xfId="0" applyNumberFormat="1" applyFont="1" applyFill="1" applyBorder="1">
      <alignment vertical="center"/>
    </xf>
    <xf numFmtId="0" fontId="29" fillId="15" borderId="6" xfId="0" applyFont="1" applyFill="1" applyBorder="1">
      <alignment vertical="center"/>
    </xf>
    <xf numFmtId="0" fontId="27" fillId="15" borderId="1" xfId="0" applyFont="1" applyFill="1" applyBorder="1">
      <alignment vertical="center"/>
    </xf>
    <xf numFmtId="0" fontId="20" fillId="15" borderId="1" xfId="0" applyFont="1" applyFill="1" applyBorder="1">
      <alignment vertical="center"/>
    </xf>
    <xf numFmtId="0" fontId="20" fillId="15" borderId="2" xfId="0" applyFont="1" applyFill="1" applyBorder="1">
      <alignment vertical="center"/>
    </xf>
    <xf numFmtId="176" fontId="0" fillId="0" borderId="1" xfId="0" applyNumberFormat="1" applyBorder="1">
      <alignment vertical="center"/>
    </xf>
    <xf numFmtId="180" fontId="0" fillId="0" borderId="1" xfId="0" applyNumberFormat="1" applyBorder="1">
      <alignment vertical="center"/>
    </xf>
    <xf numFmtId="0" fontId="29" fillId="0" borderId="3" xfId="0" applyFont="1" applyBorder="1">
      <alignment vertical="center"/>
    </xf>
    <xf numFmtId="0" fontId="29" fillId="0" borderId="1" xfId="0" applyFont="1" applyBorder="1">
      <alignment vertical="center"/>
    </xf>
    <xf numFmtId="0" fontId="28" fillId="0" borderId="2" xfId="0" applyFont="1" applyBorder="1">
      <alignment vertical="center"/>
    </xf>
    <xf numFmtId="180" fontId="0" fillId="0" borderId="1" xfId="4" applyNumberFormat="1" applyFont="1" applyFill="1" applyBorder="1">
      <alignment vertical="center"/>
    </xf>
    <xf numFmtId="180" fontId="0" fillId="0" borderId="2" xfId="0" applyNumberFormat="1" applyBorder="1">
      <alignment vertical="center"/>
    </xf>
    <xf numFmtId="0" fontId="29" fillId="0" borderId="60" xfId="0" applyFont="1" applyBorder="1" applyAlignment="1">
      <alignment horizontal="right" vertical="center"/>
    </xf>
    <xf numFmtId="0" fontId="29" fillId="0" borderId="4" xfId="0" applyFont="1" applyBorder="1">
      <alignment vertical="center"/>
    </xf>
    <xf numFmtId="0" fontId="29" fillId="0" borderId="61" xfId="0" applyFont="1" applyBorder="1">
      <alignment vertical="center"/>
    </xf>
    <xf numFmtId="176" fontId="0" fillId="5" borderId="1" xfId="0" applyNumberFormat="1" applyFill="1" applyBorder="1">
      <alignment vertical="center"/>
    </xf>
    <xf numFmtId="176" fontId="0" fillId="5" borderId="1" xfId="0" applyNumberFormat="1" applyFill="1" applyBorder="1" applyAlignment="1">
      <alignment horizontal="center" vertical="center"/>
    </xf>
    <xf numFmtId="180" fontId="2" fillId="0" borderId="0" xfId="0" applyNumberFormat="1" applyFont="1">
      <alignment vertical="center"/>
    </xf>
    <xf numFmtId="176" fontId="0" fillId="0" borderId="1" xfId="0" applyNumberFormat="1" applyBorder="1" applyAlignment="1">
      <alignment horizontal="center" vertical="center"/>
    </xf>
    <xf numFmtId="0" fontId="29" fillId="0" borderId="5" xfId="0" applyFont="1" applyBorder="1">
      <alignment vertical="center"/>
    </xf>
    <xf numFmtId="9" fontId="2" fillId="0" borderId="0" xfId="0" applyNumberFormat="1" applyFont="1">
      <alignment vertical="center"/>
    </xf>
    <xf numFmtId="180" fontId="0" fillId="16" borderId="1" xfId="0" applyNumberFormat="1" applyFill="1" applyBorder="1">
      <alignment vertical="center"/>
    </xf>
    <xf numFmtId="176" fontId="0" fillId="8" borderId="1" xfId="0" applyNumberFormat="1" applyFill="1" applyBorder="1">
      <alignment vertical="center"/>
    </xf>
    <xf numFmtId="180" fontId="0" fillId="8" borderId="1" xfId="4" applyNumberFormat="1" applyFont="1" applyFill="1" applyBorder="1">
      <alignment vertical="center"/>
    </xf>
    <xf numFmtId="0" fontId="22" fillId="0" borderId="0" xfId="1" applyFont="1" applyAlignment="1">
      <alignment vertical="center"/>
    </xf>
    <xf numFmtId="178" fontId="0" fillId="0" borderId="0" xfId="1" applyNumberFormat="1" applyFont="1" applyAlignment="1">
      <alignment vertical="center"/>
    </xf>
    <xf numFmtId="2" fontId="0" fillId="0" borderId="0" xfId="0" applyNumberFormat="1">
      <alignment vertical="center"/>
    </xf>
    <xf numFmtId="176" fontId="14" fillId="0" borderId="8" xfId="1" applyNumberFormat="1" applyFont="1" applyBorder="1" applyAlignment="1">
      <alignment vertical="center"/>
    </xf>
    <xf numFmtId="0" fontId="22" fillId="0" borderId="1" xfId="0" applyFont="1" applyBorder="1">
      <alignment vertical="center"/>
    </xf>
    <xf numFmtId="0" fontId="11" fillId="0" borderId="0" xfId="1" applyFont="1" applyAlignment="1">
      <alignment horizontal="right" vertical="center"/>
    </xf>
    <xf numFmtId="178" fontId="2" fillId="0" borderId="0" xfId="2" applyNumberFormat="1" applyFont="1" applyFill="1" applyBorder="1" applyAlignment="1">
      <alignment vertical="center"/>
    </xf>
    <xf numFmtId="178" fontId="17" fillId="0" borderId="0" xfId="2" applyNumberFormat="1" applyFont="1" applyFill="1" applyBorder="1" applyAlignment="1">
      <alignment vertical="center"/>
    </xf>
    <xf numFmtId="180" fontId="17" fillId="0" borderId="0" xfId="2" applyNumberFormat="1" applyFont="1" applyFill="1" applyBorder="1" applyAlignment="1">
      <alignment vertical="center"/>
    </xf>
    <xf numFmtId="178" fontId="12" fillId="0" borderId="0" xfId="2" applyNumberFormat="1" applyFont="1" applyFill="1" applyBorder="1" applyAlignment="1">
      <alignment vertical="center"/>
    </xf>
    <xf numFmtId="176" fontId="2" fillId="13" borderId="8" xfId="1" applyNumberFormat="1" applyFont="1" applyFill="1" applyBorder="1" applyAlignment="1">
      <alignment vertical="center"/>
    </xf>
    <xf numFmtId="176" fontId="31" fillId="13" borderId="8" xfId="1" applyNumberFormat="1" applyFont="1" applyFill="1" applyBorder="1" applyAlignment="1">
      <alignment vertical="center"/>
    </xf>
    <xf numFmtId="176" fontId="4" fillId="13" borderId="8" xfId="1" applyNumberFormat="1" applyFont="1" applyFill="1" applyBorder="1" applyAlignment="1">
      <alignment vertical="center"/>
    </xf>
    <xf numFmtId="176" fontId="17" fillId="13" borderId="8" xfId="1" applyNumberFormat="1" applyFont="1" applyFill="1" applyBorder="1" applyAlignment="1">
      <alignment vertical="center"/>
    </xf>
    <xf numFmtId="176" fontId="2" fillId="13" borderId="70" xfId="1" applyNumberFormat="1" applyFont="1" applyFill="1" applyBorder="1" applyAlignment="1">
      <alignment vertical="center"/>
    </xf>
    <xf numFmtId="176" fontId="2" fillId="13" borderId="65" xfId="1" applyNumberFormat="1" applyFont="1" applyFill="1" applyBorder="1" applyAlignment="1">
      <alignment vertical="center"/>
    </xf>
    <xf numFmtId="6" fontId="5" fillId="0" borderId="0" xfId="1" applyNumberFormat="1" applyAlignment="1">
      <alignment vertical="center"/>
    </xf>
    <xf numFmtId="0" fontId="5" fillId="0" borderId="62" xfId="1" applyBorder="1" applyAlignment="1">
      <alignment vertical="center"/>
    </xf>
    <xf numFmtId="0" fontId="4" fillId="0" borderId="63" xfId="0" applyFont="1" applyBorder="1">
      <alignment vertical="center"/>
    </xf>
    <xf numFmtId="176" fontId="4" fillId="0" borderId="64" xfId="1" applyNumberFormat="1" applyFont="1" applyBorder="1" applyAlignment="1">
      <alignment vertical="center"/>
    </xf>
    <xf numFmtId="176" fontId="4" fillId="0" borderId="65" xfId="1" applyNumberFormat="1" applyFont="1" applyBorder="1" applyAlignment="1">
      <alignment vertical="center"/>
    </xf>
    <xf numFmtId="176" fontId="2" fillId="0" borderId="65" xfId="1" applyNumberFormat="1" applyFont="1" applyBorder="1" applyAlignment="1">
      <alignment vertical="center"/>
    </xf>
    <xf numFmtId="176" fontId="17" fillId="0" borderId="65" xfId="1" applyNumberFormat="1" applyFont="1" applyBorder="1" applyAlignment="1">
      <alignment vertical="center"/>
    </xf>
    <xf numFmtId="6" fontId="17" fillId="0" borderId="66" xfId="1" applyNumberFormat="1" applyFont="1" applyBorder="1" applyAlignment="1">
      <alignment horizontal="right" vertical="center"/>
    </xf>
    <xf numFmtId="0" fontId="5" fillId="0" borderId="67" xfId="1" applyBorder="1" applyAlignment="1">
      <alignment vertical="center"/>
    </xf>
    <xf numFmtId="49" fontId="4" fillId="0" borderId="68" xfId="0" applyNumberFormat="1" applyFont="1" applyBorder="1" applyAlignment="1">
      <alignment vertical="center" wrapText="1"/>
    </xf>
    <xf numFmtId="176" fontId="4" fillId="0" borderId="69" xfId="1" applyNumberFormat="1" applyFont="1" applyBorder="1" applyAlignment="1">
      <alignment vertical="center"/>
    </xf>
    <xf numFmtId="176" fontId="4" fillId="0" borderId="70" xfId="1" applyNumberFormat="1" applyFont="1" applyBorder="1" applyAlignment="1">
      <alignment vertical="center"/>
    </xf>
    <xf numFmtId="176" fontId="2" fillId="0" borderId="70" xfId="1" applyNumberFormat="1" applyFont="1" applyBorder="1" applyAlignment="1">
      <alignment vertical="center"/>
    </xf>
    <xf numFmtId="176" fontId="17" fillId="0" borderId="70" xfId="1" applyNumberFormat="1" applyFont="1" applyBorder="1" applyAlignment="1">
      <alignment vertical="center"/>
    </xf>
    <xf numFmtId="6" fontId="17" fillId="0" borderId="71" xfId="1" applyNumberFormat="1" applyFont="1" applyBorder="1" applyAlignment="1">
      <alignment horizontal="right" vertical="center"/>
    </xf>
    <xf numFmtId="0" fontId="11" fillId="2" borderId="72" xfId="1" applyFont="1" applyFill="1" applyBorder="1" applyAlignment="1">
      <alignment vertical="center"/>
    </xf>
    <xf numFmtId="0" fontId="11" fillId="2" borderId="73" xfId="1" applyFont="1" applyFill="1" applyBorder="1" applyAlignment="1">
      <alignment horizontal="right" vertical="center"/>
    </xf>
    <xf numFmtId="0" fontId="11" fillId="9" borderId="74" xfId="1" applyFont="1" applyFill="1" applyBorder="1" applyAlignment="1">
      <alignment vertical="center"/>
    </xf>
    <xf numFmtId="0" fontId="11" fillId="9" borderId="75" xfId="1" applyFont="1" applyFill="1" applyBorder="1" applyAlignment="1">
      <alignment vertical="center"/>
    </xf>
    <xf numFmtId="0" fontId="11" fillId="2" borderId="76" xfId="1" applyFont="1" applyFill="1" applyBorder="1" applyAlignment="1">
      <alignment vertical="center"/>
    </xf>
    <xf numFmtId="0" fontId="11" fillId="2" borderId="78" xfId="1" applyFont="1" applyFill="1" applyBorder="1" applyAlignment="1">
      <alignment vertical="center"/>
    </xf>
    <xf numFmtId="0" fontId="2" fillId="9" borderId="69" xfId="1" applyFont="1" applyFill="1" applyBorder="1" applyAlignment="1">
      <alignment vertical="center" wrapText="1"/>
    </xf>
    <xf numFmtId="0" fontId="2" fillId="9" borderId="70" xfId="1" applyFont="1" applyFill="1" applyBorder="1" applyAlignment="1">
      <alignment vertical="center" wrapText="1"/>
    </xf>
    <xf numFmtId="0" fontId="17" fillId="9" borderId="70" xfId="1" applyFont="1" applyFill="1" applyBorder="1" applyAlignment="1">
      <alignment vertical="center" wrapText="1"/>
    </xf>
    <xf numFmtId="6" fontId="17" fillId="9" borderId="71" xfId="1" applyNumberFormat="1" applyFont="1" applyFill="1" applyBorder="1" applyAlignment="1">
      <alignment vertical="center" wrapText="1"/>
    </xf>
    <xf numFmtId="180" fontId="17" fillId="13" borderId="15" xfId="1" applyNumberFormat="1" applyFont="1" applyFill="1" applyBorder="1" applyAlignment="1">
      <alignment horizontal="right" vertical="center"/>
    </xf>
    <xf numFmtId="176" fontId="17" fillId="13" borderId="65" xfId="1" applyNumberFormat="1" applyFont="1" applyFill="1" applyBorder="1" applyAlignment="1">
      <alignment vertical="center"/>
    </xf>
    <xf numFmtId="176" fontId="17" fillId="13" borderId="70" xfId="1" applyNumberFormat="1" applyFont="1" applyFill="1" applyBorder="1" applyAlignment="1">
      <alignment vertical="center"/>
    </xf>
    <xf numFmtId="49" fontId="4" fillId="0" borderId="4"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0" fontId="4" fillId="4" borderId="4" xfId="0" applyFont="1" applyFill="1" applyBorder="1" applyAlignment="1">
      <alignment vertical="center" wrapText="1"/>
    </xf>
    <xf numFmtId="49" fontId="4" fillId="0" borderId="4" xfId="0" applyNumberFormat="1" applyFont="1" applyBorder="1" applyAlignment="1">
      <alignment vertical="center" wrapText="1"/>
    </xf>
    <xf numFmtId="49" fontId="4" fillId="0" borderId="5" xfId="0" applyNumberFormat="1" applyFont="1" applyBorder="1" applyAlignment="1">
      <alignment vertical="center" wrapText="1"/>
    </xf>
    <xf numFmtId="0" fontId="4" fillId="0" borderId="4" xfId="0" applyFont="1" applyBorder="1" applyAlignment="1">
      <alignment vertical="center" wrapText="1"/>
    </xf>
    <xf numFmtId="0" fontId="0" fillId="0" borderId="4" xfId="0" applyBorder="1" applyAlignment="1">
      <alignment horizontal="left" vertical="top" wrapText="1"/>
    </xf>
    <xf numFmtId="0" fontId="0" fillId="0" borderId="5" xfId="0" applyBorder="1" applyAlignment="1">
      <alignment horizontal="left" vertical="top"/>
    </xf>
    <xf numFmtId="0" fontId="4" fillId="4" borderId="5" xfId="0" applyFont="1" applyFill="1" applyBorder="1" applyAlignment="1">
      <alignment vertical="center" wrapText="1"/>
    </xf>
    <xf numFmtId="0" fontId="4" fillId="0" borderId="5" xfId="0" applyFont="1" applyBorder="1" applyAlignment="1">
      <alignment vertical="center" wrapText="1"/>
    </xf>
    <xf numFmtId="49" fontId="4" fillId="4" borderId="4" xfId="0" applyNumberFormat="1" applyFont="1" applyFill="1" applyBorder="1" applyAlignment="1">
      <alignment vertical="center" wrapText="1"/>
    </xf>
    <xf numFmtId="49" fontId="4" fillId="4" borderId="5" xfId="0" applyNumberFormat="1" applyFont="1" applyFill="1" applyBorder="1" applyAlignment="1">
      <alignment vertical="center" wrapText="1"/>
    </xf>
    <xf numFmtId="49" fontId="13" fillId="0" borderId="4" xfId="0" applyNumberFormat="1" applyFont="1" applyBorder="1" applyAlignment="1">
      <alignment vertical="center" wrapText="1"/>
    </xf>
    <xf numFmtId="49" fontId="13" fillId="0" borderId="5" xfId="0" applyNumberFormat="1" applyFont="1" applyBorder="1" applyAlignment="1">
      <alignment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49" fontId="4" fillId="4" borderId="12" xfId="0" applyNumberFormat="1" applyFont="1" applyFill="1" applyBorder="1" applyAlignment="1">
      <alignment vertical="center" wrapText="1"/>
    </xf>
    <xf numFmtId="0" fontId="12" fillId="5" borderId="30" xfId="1" applyFont="1" applyFill="1" applyBorder="1" applyAlignment="1">
      <alignment horizontal="right" vertical="center"/>
    </xf>
    <xf numFmtId="0" fontId="12" fillId="5" borderId="31" xfId="1" applyFont="1" applyFill="1" applyBorder="1" applyAlignment="1">
      <alignment horizontal="right" vertical="center"/>
    </xf>
    <xf numFmtId="0" fontId="12" fillId="9" borderId="31" xfId="1" applyFont="1" applyFill="1" applyBorder="1" applyAlignment="1">
      <alignment horizontal="left" vertical="center"/>
    </xf>
    <xf numFmtId="0" fontId="12" fillId="9" borderId="47" xfId="1" applyFont="1" applyFill="1" applyBorder="1" applyAlignment="1">
      <alignment horizontal="left" vertical="center"/>
    </xf>
    <xf numFmtId="0" fontId="12" fillId="2" borderId="38" xfId="1" applyFont="1" applyFill="1" applyBorder="1" applyAlignment="1">
      <alignment horizontal="center" vertical="center"/>
    </xf>
    <xf numFmtId="0" fontId="12" fillId="2" borderId="16" xfId="1" applyFont="1" applyFill="1" applyBorder="1" applyAlignment="1">
      <alignment horizontal="center" vertical="center"/>
    </xf>
    <xf numFmtId="0" fontId="12" fillId="2" borderId="39" xfId="1" applyFont="1" applyFill="1" applyBorder="1" applyAlignment="1">
      <alignment horizontal="center" vertical="center"/>
    </xf>
    <xf numFmtId="0" fontId="12" fillId="9" borderId="15" xfId="1" applyFont="1" applyFill="1" applyBorder="1" applyAlignment="1">
      <alignment horizontal="center" vertical="center" wrapText="1"/>
    </xf>
    <xf numFmtId="0" fontId="12" fillId="9" borderId="22" xfId="1" applyFont="1" applyFill="1" applyBorder="1" applyAlignment="1">
      <alignment horizontal="center" vertical="center" wrapText="1"/>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0" fontId="11" fillId="9" borderId="31" xfId="1" applyFont="1" applyFill="1" applyBorder="1" applyAlignment="1">
      <alignment horizontal="left" vertical="center"/>
    </xf>
    <xf numFmtId="0" fontId="11" fillId="9" borderId="47" xfId="1" applyFont="1" applyFill="1" applyBorder="1" applyAlignment="1">
      <alignment horizontal="lef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7" fillId="9" borderId="17" xfId="1" applyFont="1" applyFill="1" applyBorder="1" applyAlignment="1">
      <alignment horizontal="center" vertical="center" wrapText="1"/>
    </xf>
    <xf numFmtId="0" fontId="17"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13" xfId="1" applyFont="1" applyFill="1" applyBorder="1" applyAlignment="1">
      <alignment horizontal="center" vertical="center" wrapText="1"/>
    </xf>
    <xf numFmtId="0" fontId="11" fillId="9" borderId="22" xfId="1" applyFont="1" applyFill="1" applyBorder="1" applyAlignment="1">
      <alignment horizontal="center" vertical="center" wrapText="1"/>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178" fontId="11" fillId="0" borderId="9" xfId="1" applyNumberFormat="1" applyFont="1" applyBorder="1" applyAlignment="1">
      <alignment horizontal="right" vertical="center"/>
    </xf>
    <xf numFmtId="178" fontId="11" fillId="0" borderId="10" xfId="1" applyNumberFormat="1" applyFont="1" applyBorder="1" applyAlignment="1">
      <alignment horizontal="right" vertical="center"/>
    </xf>
    <xf numFmtId="178" fontId="11" fillId="0" borderId="11" xfId="1" applyNumberFormat="1" applyFont="1" applyBorder="1" applyAlignment="1">
      <alignment horizontal="right" vertical="center"/>
    </xf>
    <xf numFmtId="178" fontId="11" fillId="0" borderId="34" xfId="1" applyNumberFormat="1" applyFont="1" applyBorder="1" applyAlignment="1">
      <alignment horizontal="right" vertical="center"/>
    </xf>
    <xf numFmtId="178" fontId="11" fillId="0" borderId="42" xfId="1" applyNumberFormat="1" applyFont="1" applyBorder="1" applyAlignment="1">
      <alignment horizontal="right" vertical="center"/>
    </xf>
    <xf numFmtId="178" fontId="11" fillId="0" borderId="43"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12" fillId="5" borderId="21" xfId="1" applyFont="1" applyFill="1" applyBorder="1" applyAlignment="1">
      <alignment horizontal="right" vertical="center"/>
    </xf>
    <xf numFmtId="0" fontId="12" fillId="5" borderId="17" xfId="1" applyFont="1" applyFill="1" applyBorder="1" applyAlignment="1">
      <alignment horizontal="right" vertical="center"/>
    </xf>
    <xf numFmtId="0" fontId="12" fillId="5" borderId="32" xfId="1" applyFont="1" applyFill="1" applyBorder="1" applyAlignment="1">
      <alignment horizontal="right" vertical="center"/>
    </xf>
    <xf numFmtId="0" fontId="12" fillId="5" borderId="33" xfId="1" applyFont="1" applyFill="1" applyBorder="1" applyAlignment="1">
      <alignment horizontal="right" vertical="center"/>
    </xf>
    <xf numFmtId="0" fontId="12" fillId="9" borderId="13" xfId="1" applyFont="1" applyFill="1" applyBorder="1" applyAlignment="1">
      <alignment horizontal="center" vertical="center" wrapText="1"/>
    </xf>
    <xf numFmtId="177" fontId="12" fillId="0" borderId="9" xfId="1" applyNumberFormat="1" applyFont="1" applyBorder="1" applyAlignment="1">
      <alignment horizontal="right" vertical="center"/>
    </xf>
    <xf numFmtId="177" fontId="12" fillId="0" borderId="10" xfId="1" applyNumberFormat="1" applyFont="1" applyBorder="1" applyAlignment="1">
      <alignment horizontal="right" vertical="center"/>
    </xf>
    <xf numFmtId="177" fontId="12" fillId="0" borderId="11" xfId="1" applyNumberFormat="1" applyFont="1" applyBorder="1" applyAlignment="1">
      <alignment horizontal="right" vertical="center"/>
    </xf>
    <xf numFmtId="178" fontId="12" fillId="0" borderId="9" xfId="1" applyNumberFormat="1" applyFont="1" applyBorder="1" applyAlignment="1">
      <alignment horizontal="right" vertical="center"/>
    </xf>
    <xf numFmtId="178" fontId="12" fillId="0" borderId="10" xfId="1" applyNumberFormat="1" applyFont="1" applyBorder="1" applyAlignment="1">
      <alignment horizontal="right" vertical="center"/>
    </xf>
    <xf numFmtId="178" fontId="12" fillId="0" borderId="11" xfId="1" applyNumberFormat="1" applyFont="1" applyBorder="1" applyAlignment="1">
      <alignment horizontal="right" vertical="center"/>
    </xf>
    <xf numFmtId="178" fontId="12" fillId="0" borderId="34" xfId="1" applyNumberFormat="1" applyFont="1" applyBorder="1" applyAlignment="1">
      <alignment horizontal="right" vertical="center"/>
    </xf>
    <xf numFmtId="178" fontId="12" fillId="0" borderId="42" xfId="1" applyNumberFormat="1" applyFont="1" applyBorder="1" applyAlignment="1">
      <alignment horizontal="right" vertical="center"/>
    </xf>
    <xf numFmtId="178" fontId="12" fillId="0" borderId="43" xfId="1" applyNumberFormat="1" applyFont="1" applyBorder="1" applyAlignment="1">
      <alignment horizontal="right" vertical="center"/>
    </xf>
    <xf numFmtId="0" fontId="0" fillId="0" borderId="48" xfId="1" applyFont="1" applyBorder="1" applyAlignment="1">
      <alignment horizontal="left" vertical="top" wrapText="1"/>
    </xf>
    <xf numFmtId="0" fontId="0" fillId="0" borderId="49" xfId="1" applyFont="1" applyBorder="1" applyAlignment="1">
      <alignment horizontal="left" vertical="top" wrapText="1"/>
    </xf>
    <xf numFmtId="0" fontId="0" fillId="0" borderId="50" xfId="1" applyFont="1" applyBorder="1" applyAlignment="1">
      <alignment horizontal="left" vertical="top" wrapText="1"/>
    </xf>
    <xf numFmtId="0" fontId="12" fillId="11" borderId="8" xfId="0" applyFont="1" applyFill="1" applyBorder="1" applyAlignment="1">
      <alignment horizontal="right" vertical="center"/>
    </xf>
    <xf numFmtId="0" fontId="0" fillId="11" borderId="8" xfId="0" applyFill="1" applyBorder="1" applyAlignment="1">
      <alignment horizontal="center" vertical="center"/>
    </xf>
    <xf numFmtId="0" fontId="0" fillId="11" borderId="15" xfId="0" applyFill="1" applyBorder="1" applyAlignment="1">
      <alignment horizontal="center" vertical="center"/>
    </xf>
    <xf numFmtId="0" fontId="0" fillId="11" borderId="1" xfId="0" applyFill="1" applyBorder="1" applyAlignment="1">
      <alignment horizontal="center" vertical="center"/>
    </xf>
    <xf numFmtId="0" fontId="0" fillId="11" borderId="13" xfId="0" applyFill="1" applyBorder="1" applyAlignment="1">
      <alignment horizontal="center" vertical="center"/>
    </xf>
    <xf numFmtId="0" fontId="0" fillId="11" borderId="9" xfId="0" applyFill="1" applyBorder="1" applyAlignment="1">
      <alignment horizontal="center" vertical="center"/>
    </xf>
    <xf numFmtId="0" fontId="0" fillId="11" borderId="11" xfId="0" applyFill="1" applyBorder="1" applyAlignment="1">
      <alignment horizontal="center" vertical="center"/>
    </xf>
    <xf numFmtId="0" fontId="17" fillId="9" borderId="77" xfId="1" applyFont="1" applyFill="1" applyBorder="1" applyAlignment="1">
      <alignment horizontal="center" vertical="center" wrapText="1"/>
    </xf>
    <xf numFmtId="176" fontId="0" fillId="5" borderId="1" xfId="0" applyNumberFormat="1" applyFill="1" applyBorder="1" applyAlignment="1">
      <alignment horizontal="center" vertical="center"/>
    </xf>
    <xf numFmtId="176" fontId="0" fillId="0" borderId="2" xfId="0" applyNumberFormat="1" applyBorder="1" applyAlignment="1">
      <alignment horizontal="center" vertical="center"/>
    </xf>
    <xf numFmtId="176" fontId="0" fillId="0" borderId="3"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6" borderId="4" xfId="1" applyFont="1" applyFill="1" applyBorder="1" applyAlignment="1">
      <alignment horizontal="center" vertical="center" wrapText="1"/>
    </xf>
    <xf numFmtId="0" fontId="0" fillId="6" borderId="12" xfId="1" applyFont="1" applyFill="1" applyBorder="1" applyAlignment="1">
      <alignment horizontal="center" vertical="center" wrapText="1"/>
    </xf>
    <xf numFmtId="0" fontId="0" fillId="6" borderId="5" xfId="1" applyFont="1" applyFill="1" applyBorder="1" applyAlignment="1">
      <alignment horizontal="center" vertical="center" wrapText="1"/>
    </xf>
    <xf numFmtId="0" fontId="0" fillId="6" borderId="1" xfId="1" applyFont="1" applyFill="1" applyBorder="1" applyAlignment="1">
      <alignment horizontal="left" vertical="center" wrapText="1"/>
    </xf>
    <xf numFmtId="0" fontId="0" fillId="6" borderId="2" xfId="1" applyFont="1" applyFill="1" applyBorder="1" applyAlignment="1">
      <alignment horizontal="left" vertical="center" wrapText="1"/>
    </xf>
    <xf numFmtId="0" fontId="0" fillId="5" borderId="1" xfId="1" applyFont="1" applyFill="1" applyBorder="1" applyAlignment="1">
      <alignment horizontal="right"/>
    </xf>
    <xf numFmtId="0" fontId="0" fillId="0" borderId="3" xfId="1" applyFont="1" applyBorder="1" applyAlignment="1">
      <alignment horizontal="left" vertical="top" wrapText="1"/>
    </xf>
    <xf numFmtId="176" fontId="0" fillId="0" borderId="1" xfId="1" applyNumberFormat="1" applyFont="1" applyBorder="1" applyAlignment="1">
      <alignment horizontal="center" vertical="center"/>
    </xf>
    <xf numFmtId="0" fontId="0" fillId="11" borderId="0" xfId="1" applyFont="1" applyFill="1" applyAlignment="1">
      <alignment horizontal="center"/>
    </xf>
    <xf numFmtId="176" fontId="0" fillId="0" borderId="1" xfId="1" applyNumberFormat="1" applyFont="1" applyBorder="1" applyAlignment="1">
      <alignment horizontal="center" vertical="center" wrapText="1"/>
    </xf>
    <xf numFmtId="176" fontId="22" fillId="0" borderId="1" xfId="1" applyNumberFormat="1" applyFont="1" applyBorder="1" applyAlignment="1">
      <alignment horizontal="center" vertical="center"/>
    </xf>
    <xf numFmtId="176" fontId="15" fillId="0" borderId="1" xfId="1" applyNumberFormat="1" applyFont="1" applyBorder="1" applyAlignment="1">
      <alignment horizontal="center" vertical="center"/>
    </xf>
    <xf numFmtId="176" fontId="15" fillId="4" borderId="1" xfId="1" applyNumberFormat="1" applyFont="1" applyFill="1" applyBorder="1" applyAlignment="1">
      <alignment horizontal="center" vertical="center"/>
    </xf>
    <xf numFmtId="0" fontId="0" fillId="4" borderId="3" xfId="1" applyFont="1" applyFill="1" applyBorder="1" applyAlignment="1">
      <alignment horizontal="left" vertical="top" wrapText="1"/>
    </xf>
    <xf numFmtId="176" fontId="15" fillId="4" borderId="1" xfId="1" applyNumberFormat="1" applyFont="1" applyFill="1" applyBorder="1" applyAlignment="1">
      <alignment horizontal="center" vertical="center" wrapText="1"/>
    </xf>
    <xf numFmtId="176" fontId="15" fillId="0" borderId="1" xfId="1" applyNumberFormat="1" applyFont="1" applyBorder="1" applyAlignment="1">
      <alignment horizontal="center" vertical="center" wrapText="1"/>
    </xf>
    <xf numFmtId="176" fontId="4" fillId="0" borderId="1" xfId="1" applyNumberFormat="1" applyFont="1" applyBorder="1" applyAlignment="1">
      <alignment horizontal="center" vertical="center"/>
    </xf>
    <xf numFmtId="176" fontId="15" fillId="0" borderId="4" xfId="1" applyNumberFormat="1" applyFont="1" applyBorder="1" applyAlignment="1">
      <alignment horizontal="center" vertical="center"/>
    </xf>
    <xf numFmtId="176" fontId="15" fillId="0" borderId="5" xfId="1" applyNumberFormat="1" applyFont="1" applyBorder="1" applyAlignment="1">
      <alignment horizontal="center" vertical="center"/>
    </xf>
    <xf numFmtId="176" fontId="22" fillId="0" borderId="1" xfId="0" applyNumberFormat="1" applyFont="1" applyBorder="1">
      <alignment vertical="center"/>
    </xf>
    <xf numFmtId="176" fontId="22" fillId="8" borderId="1" xfId="0" applyNumberFormat="1" applyFont="1" applyFill="1" applyBorder="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4" borderId="4" xfId="0" quotePrefix="1" applyFont="1" applyFill="1" applyBorder="1" applyAlignment="1">
      <alignment vertical="center"/>
    </xf>
    <xf numFmtId="0" fontId="4" fillId="4" borderId="4" xfId="0" applyFont="1" applyFill="1" applyBorder="1" applyAlignment="1">
      <alignment vertical="center"/>
    </xf>
    <xf numFmtId="0" fontId="4" fillId="4" borderId="5" xfId="0" applyFont="1" applyFill="1" applyBorder="1" applyAlignment="1">
      <alignment vertical="center"/>
    </xf>
  </cellXfs>
  <cellStyles count="9">
    <cellStyle name="パーセント" xfId="5" builtinId="5"/>
    <cellStyle name="桁区切り 2" xfId="2" xr:uid="{00000000-0005-0000-0000-000000000000}"/>
    <cellStyle name="通貨" xfId="4" builtinId="7"/>
    <cellStyle name="通貨 2" xfId="6" xr:uid="{F5FDE8D8-37E9-4ABF-A978-4E9326CC8C5F}"/>
    <cellStyle name="通貨 2 2" xfId="8" xr:uid="{A76B3815-72D4-4C30-A8FB-F5DAFB7F4FA4}"/>
    <cellStyle name="通貨 3" xfId="7" xr:uid="{27366DB4-5C41-4A41-9CB9-F5E807B16F04}"/>
    <cellStyle name="標準" xfId="0" builtinId="0"/>
    <cellStyle name="標準 2" xfId="1" xr:uid="{00000000-0005-0000-0000-000002000000}"/>
    <cellStyle name="標準 28" xfId="3" xr:uid="{00000000-0005-0000-0000-000003000000}"/>
  </cellStyles>
  <dxfs count="56">
    <dxf>
      <font>
        <b/>
        <i val="0"/>
        <strike val="0"/>
        <condense val="0"/>
        <extend val="0"/>
        <outline val="0"/>
        <shadow val="0"/>
        <u val="none"/>
        <vertAlign val="baseline"/>
        <sz val="14"/>
        <color theme="1"/>
        <name val="游ゴシック"/>
        <family val="3"/>
        <charset val="128"/>
        <scheme val="minor"/>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bottom style="thin">
          <color indexed="64"/>
        </bottom>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4"/>
        <color theme="1"/>
        <name val="游ゴシック"/>
        <family val="3"/>
        <charset val="128"/>
        <scheme val="minor"/>
      </font>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游ゴシック"/>
        <family val="3"/>
        <charset val="128"/>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bottom style="thin">
          <color indexed="64"/>
        </bottom>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4"/>
        <color theme="1"/>
        <name val="游ゴシック"/>
        <family val="3"/>
        <charset val="128"/>
        <scheme val="minor"/>
      </font>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游ゴシック"/>
        <family val="3"/>
        <charset val="128"/>
        <scheme val="minor"/>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bottom style="thin">
          <color rgb="FF000000"/>
        </bottom>
      </border>
    </dxf>
    <dxf>
      <border outline="0">
        <left style="thin">
          <color rgb="FF000000"/>
        </left>
        <right style="thin">
          <color rgb="FF000000"/>
        </right>
        <top style="thin">
          <color auto="1"/>
        </top>
        <bottom style="thin">
          <color auto="1"/>
        </bottom>
      </border>
    </dxf>
    <dxf>
      <font>
        <b val="0"/>
        <i val="0"/>
        <strike val="0"/>
        <condense val="0"/>
        <extend val="0"/>
        <outline val="0"/>
        <shadow val="0"/>
        <u val="none"/>
        <vertAlign val="baseline"/>
        <sz val="14"/>
        <color rgb="FF000000"/>
        <name val="游ゴシック"/>
        <family val="3"/>
        <charset val="128"/>
        <scheme val="none"/>
      </font>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游ゴシック"/>
        <family val="3"/>
        <charset val="128"/>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bottom style="thin">
          <color rgb="FF000000"/>
        </bottom>
      </border>
    </dxf>
    <dxf>
      <border outline="0">
        <left style="thin">
          <color rgb="FF000000"/>
        </left>
        <right style="thin">
          <color rgb="FF000000"/>
        </right>
        <top style="thin">
          <color auto="1"/>
        </top>
        <bottom style="thin">
          <color auto="1"/>
        </bottom>
      </border>
    </dxf>
    <dxf>
      <font>
        <b val="0"/>
        <i val="0"/>
        <strike val="0"/>
        <condense val="0"/>
        <extend val="0"/>
        <outline val="0"/>
        <shadow val="0"/>
        <u val="none"/>
        <vertAlign val="baseline"/>
        <sz val="14"/>
        <color rgb="FF000000"/>
        <name val="游ゴシック"/>
        <family val="3"/>
        <charset val="128"/>
        <scheme val="none"/>
      </font>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s>
  <tableStyles count="0" defaultTableStyle="TableStyleMedium2" defaultPivotStyle="PivotStyleLight16"/>
  <colors>
    <mruColors>
      <color rgb="FF2863C9"/>
      <color rgb="FF1581E6"/>
      <color rgb="FF1B9FCF"/>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23</xdr:col>
      <xdr:colOff>20128</xdr:colOff>
      <xdr:row>59</xdr:row>
      <xdr:rowOff>101532</xdr:rowOff>
    </xdr:to>
    <xdr:pic>
      <xdr:nvPicPr>
        <xdr:cNvPr id="3" name="図 2">
          <a:extLst>
            <a:ext uri="{FF2B5EF4-FFF2-40B4-BE49-F238E27FC236}">
              <a16:creationId xmlns:a16="http://schemas.microsoft.com/office/drawing/2014/main" id="{B9A60FDC-B322-A940-DBBD-905961C45404}"/>
            </a:ext>
          </a:extLst>
        </xdr:cNvPr>
        <xdr:cNvPicPr>
          <a:picLocks noChangeAspect="1"/>
        </xdr:cNvPicPr>
      </xdr:nvPicPr>
      <xdr:blipFill>
        <a:blip xmlns:r="http://schemas.openxmlformats.org/officeDocument/2006/relationships" r:embed="rId1"/>
        <a:stretch>
          <a:fillRect/>
        </a:stretch>
      </xdr:blipFill>
      <xdr:spPr>
        <a:xfrm>
          <a:off x="317500" y="16113125"/>
          <a:ext cx="14228571" cy="8161905"/>
        </a:xfrm>
        <a:prstGeom prst="rect">
          <a:avLst/>
        </a:prstGeom>
      </xdr:spPr>
    </xdr:pic>
    <xdr:clientData/>
  </xdr:twoCellAnchor>
  <xdr:twoCellAnchor editAs="oneCell">
    <xdr:from>
      <xdr:col>1</xdr:col>
      <xdr:colOff>0</xdr:colOff>
      <xdr:row>61</xdr:row>
      <xdr:rowOff>0</xdr:rowOff>
    </xdr:from>
    <xdr:to>
      <xdr:col>23</xdr:col>
      <xdr:colOff>92509</xdr:colOff>
      <xdr:row>97</xdr:row>
      <xdr:rowOff>124679</xdr:rowOff>
    </xdr:to>
    <xdr:pic>
      <xdr:nvPicPr>
        <xdr:cNvPr id="4" name="図 3">
          <a:extLst>
            <a:ext uri="{FF2B5EF4-FFF2-40B4-BE49-F238E27FC236}">
              <a16:creationId xmlns:a16="http://schemas.microsoft.com/office/drawing/2014/main" id="{58289EA9-43BD-8F05-5F62-AC1F18A57E9C}"/>
            </a:ext>
          </a:extLst>
        </xdr:cNvPr>
        <xdr:cNvPicPr>
          <a:picLocks noChangeAspect="1"/>
        </xdr:cNvPicPr>
      </xdr:nvPicPr>
      <xdr:blipFill>
        <a:blip xmlns:r="http://schemas.openxmlformats.org/officeDocument/2006/relationships" r:embed="rId2"/>
        <a:stretch>
          <a:fillRect/>
        </a:stretch>
      </xdr:blipFill>
      <xdr:spPr>
        <a:xfrm>
          <a:off x="317500" y="13811250"/>
          <a:ext cx="14304762" cy="8409524"/>
        </a:xfrm>
        <a:prstGeom prst="rect">
          <a:avLst/>
        </a:prstGeom>
      </xdr:spPr>
    </xdr:pic>
    <xdr:clientData/>
  </xdr:twoCellAnchor>
  <xdr:twoCellAnchor editAs="oneCell">
    <xdr:from>
      <xdr:col>1</xdr:col>
      <xdr:colOff>0</xdr:colOff>
      <xdr:row>100</xdr:row>
      <xdr:rowOff>0</xdr:rowOff>
    </xdr:from>
    <xdr:to>
      <xdr:col>23</xdr:col>
      <xdr:colOff>117270</xdr:colOff>
      <xdr:row>135</xdr:row>
      <xdr:rowOff>152961</xdr:rowOff>
    </xdr:to>
    <xdr:pic>
      <xdr:nvPicPr>
        <xdr:cNvPr id="5" name="図 4">
          <a:extLst>
            <a:ext uri="{FF2B5EF4-FFF2-40B4-BE49-F238E27FC236}">
              <a16:creationId xmlns:a16="http://schemas.microsoft.com/office/drawing/2014/main" id="{F40AAC74-DA1F-F209-6B1A-475A4F7DE3FB}"/>
            </a:ext>
          </a:extLst>
        </xdr:cNvPr>
        <xdr:cNvPicPr>
          <a:picLocks noChangeAspect="1"/>
        </xdr:cNvPicPr>
      </xdr:nvPicPr>
      <xdr:blipFill>
        <a:blip xmlns:r="http://schemas.openxmlformats.org/officeDocument/2006/relationships" r:embed="rId3"/>
        <a:stretch>
          <a:fillRect/>
        </a:stretch>
      </xdr:blipFill>
      <xdr:spPr>
        <a:xfrm>
          <a:off x="317500" y="22788563"/>
          <a:ext cx="14333333" cy="8209524"/>
        </a:xfrm>
        <a:prstGeom prst="rect">
          <a:avLst/>
        </a:prstGeom>
      </xdr:spPr>
    </xdr:pic>
    <xdr:clientData/>
  </xdr:twoCellAnchor>
  <xdr:twoCellAnchor editAs="oneCell">
    <xdr:from>
      <xdr:col>1</xdr:col>
      <xdr:colOff>0</xdr:colOff>
      <xdr:row>137</xdr:row>
      <xdr:rowOff>0</xdr:rowOff>
    </xdr:from>
    <xdr:to>
      <xdr:col>23</xdr:col>
      <xdr:colOff>105841</xdr:colOff>
      <xdr:row>173</xdr:row>
      <xdr:rowOff>21822</xdr:rowOff>
    </xdr:to>
    <xdr:pic>
      <xdr:nvPicPr>
        <xdr:cNvPr id="6" name="図 5">
          <a:extLst>
            <a:ext uri="{FF2B5EF4-FFF2-40B4-BE49-F238E27FC236}">
              <a16:creationId xmlns:a16="http://schemas.microsoft.com/office/drawing/2014/main" id="{A742335A-9891-4D88-FA78-501D982A2348}"/>
            </a:ext>
          </a:extLst>
        </xdr:cNvPr>
        <xdr:cNvPicPr>
          <a:picLocks noChangeAspect="1"/>
        </xdr:cNvPicPr>
      </xdr:nvPicPr>
      <xdr:blipFill>
        <a:blip xmlns:r="http://schemas.openxmlformats.org/officeDocument/2006/relationships" r:embed="rId4"/>
        <a:stretch>
          <a:fillRect/>
        </a:stretch>
      </xdr:blipFill>
      <xdr:spPr>
        <a:xfrm>
          <a:off x="317500" y="31305500"/>
          <a:ext cx="14323809" cy="8304762"/>
        </a:xfrm>
        <a:prstGeom prst="rect">
          <a:avLst/>
        </a:prstGeom>
      </xdr:spPr>
    </xdr:pic>
    <xdr:clientData/>
  </xdr:twoCellAnchor>
  <xdr:twoCellAnchor editAs="oneCell">
    <xdr:from>
      <xdr:col>1</xdr:col>
      <xdr:colOff>0</xdr:colOff>
      <xdr:row>175</xdr:row>
      <xdr:rowOff>0</xdr:rowOff>
    </xdr:from>
    <xdr:to>
      <xdr:col>23</xdr:col>
      <xdr:colOff>220127</xdr:colOff>
      <xdr:row>210</xdr:row>
      <xdr:rowOff>168199</xdr:rowOff>
    </xdr:to>
    <xdr:pic>
      <xdr:nvPicPr>
        <xdr:cNvPr id="7" name="図 6">
          <a:extLst>
            <a:ext uri="{FF2B5EF4-FFF2-40B4-BE49-F238E27FC236}">
              <a16:creationId xmlns:a16="http://schemas.microsoft.com/office/drawing/2014/main" id="{7FBCE376-37D8-55BF-071D-F288422C84ED}"/>
            </a:ext>
          </a:extLst>
        </xdr:cNvPr>
        <xdr:cNvPicPr>
          <a:picLocks noChangeAspect="1"/>
        </xdr:cNvPicPr>
      </xdr:nvPicPr>
      <xdr:blipFill>
        <a:blip xmlns:r="http://schemas.openxmlformats.org/officeDocument/2006/relationships" r:embed="rId5"/>
        <a:stretch>
          <a:fillRect/>
        </a:stretch>
      </xdr:blipFill>
      <xdr:spPr>
        <a:xfrm>
          <a:off x="317500" y="40052625"/>
          <a:ext cx="14438095" cy="8228571"/>
        </a:xfrm>
        <a:prstGeom prst="rect">
          <a:avLst/>
        </a:prstGeom>
      </xdr:spPr>
    </xdr:pic>
    <xdr:clientData/>
  </xdr:twoCellAnchor>
  <xdr:twoCellAnchor editAs="oneCell">
    <xdr:from>
      <xdr:col>1</xdr:col>
      <xdr:colOff>0</xdr:colOff>
      <xdr:row>212</xdr:row>
      <xdr:rowOff>0</xdr:rowOff>
    </xdr:from>
    <xdr:to>
      <xdr:col>23</xdr:col>
      <xdr:colOff>41080</xdr:colOff>
      <xdr:row>248</xdr:row>
      <xdr:rowOff>113250</xdr:rowOff>
    </xdr:to>
    <xdr:pic>
      <xdr:nvPicPr>
        <xdr:cNvPr id="8" name="図 7">
          <a:extLst>
            <a:ext uri="{FF2B5EF4-FFF2-40B4-BE49-F238E27FC236}">
              <a16:creationId xmlns:a16="http://schemas.microsoft.com/office/drawing/2014/main" id="{838C5513-AB51-2D8D-AED9-49DE32653E8F}"/>
            </a:ext>
          </a:extLst>
        </xdr:cNvPr>
        <xdr:cNvPicPr>
          <a:picLocks noChangeAspect="1"/>
        </xdr:cNvPicPr>
      </xdr:nvPicPr>
      <xdr:blipFill>
        <a:blip xmlns:r="http://schemas.openxmlformats.org/officeDocument/2006/relationships" r:embed="rId6"/>
        <a:stretch>
          <a:fillRect/>
        </a:stretch>
      </xdr:blipFill>
      <xdr:spPr>
        <a:xfrm>
          <a:off x="317500" y="48569563"/>
          <a:ext cx="14257143" cy="8400000"/>
        </a:xfrm>
        <a:prstGeom prst="rect">
          <a:avLst/>
        </a:prstGeom>
      </xdr:spPr>
    </xdr:pic>
    <xdr:clientData/>
  </xdr:twoCellAnchor>
  <xdr:twoCellAnchor editAs="oneCell">
    <xdr:from>
      <xdr:col>1</xdr:col>
      <xdr:colOff>0</xdr:colOff>
      <xdr:row>250</xdr:row>
      <xdr:rowOff>0</xdr:rowOff>
    </xdr:from>
    <xdr:to>
      <xdr:col>23</xdr:col>
      <xdr:colOff>193461</xdr:colOff>
      <xdr:row>286</xdr:row>
      <xdr:rowOff>63726</xdr:rowOff>
    </xdr:to>
    <xdr:pic>
      <xdr:nvPicPr>
        <xdr:cNvPr id="9" name="図 8">
          <a:extLst>
            <a:ext uri="{FF2B5EF4-FFF2-40B4-BE49-F238E27FC236}">
              <a16:creationId xmlns:a16="http://schemas.microsoft.com/office/drawing/2014/main" id="{BA69A823-F93B-8ACF-6B09-EEE5FC48D3FB}"/>
            </a:ext>
          </a:extLst>
        </xdr:cNvPr>
        <xdr:cNvPicPr>
          <a:picLocks noChangeAspect="1"/>
        </xdr:cNvPicPr>
      </xdr:nvPicPr>
      <xdr:blipFill>
        <a:blip xmlns:r="http://schemas.openxmlformats.org/officeDocument/2006/relationships" r:embed="rId7"/>
        <a:stretch>
          <a:fillRect/>
        </a:stretch>
      </xdr:blipFill>
      <xdr:spPr>
        <a:xfrm>
          <a:off x="317500" y="57316688"/>
          <a:ext cx="14409524" cy="8352381"/>
        </a:xfrm>
        <a:prstGeom prst="rect">
          <a:avLst/>
        </a:prstGeom>
      </xdr:spPr>
    </xdr:pic>
    <xdr:clientData/>
  </xdr:twoCellAnchor>
  <xdr:twoCellAnchor editAs="oneCell">
    <xdr:from>
      <xdr:col>1</xdr:col>
      <xdr:colOff>0</xdr:colOff>
      <xdr:row>289</xdr:row>
      <xdr:rowOff>0</xdr:rowOff>
    </xdr:from>
    <xdr:to>
      <xdr:col>22</xdr:col>
      <xdr:colOff>616083</xdr:colOff>
      <xdr:row>325</xdr:row>
      <xdr:rowOff>48488</xdr:rowOff>
    </xdr:to>
    <xdr:pic>
      <xdr:nvPicPr>
        <xdr:cNvPr id="10" name="図 9">
          <a:extLst>
            <a:ext uri="{FF2B5EF4-FFF2-40B4-BE49-F238E27FC236}">
              <a16:creationId xmlns:a16="http://schemas.microsoft.com/office/drawing/2014/main" id="{8DB5259C-6F86-5757-D81D-3844ABF841F6}"/>
            </a:ext>
          </a:extLst>
        </xdr:cNvPr>
        <xdr:cNvPicPr>
          <a:picLocks noChangeAspect="1"/>
        </xdr:cNvPicPr>
      </xdr:nvPicPr>
      <xdr:blipFill>
        <a:blip xmlns:r="http://schemas.openxmlformats.org/officeDocument/2006/relationships" r:embed="rId8"/>
        <a:stretch>
          <a:fillRect/>
        </a:stretch>
      </xdr:blipFill>
      <xdr:spPr>
        <a:xfrm>
          <a:off x="317500" y="66294000"/>
          <a:ext cx="14171428" cy="8333333"/>
        </a:xfrm>
        <a:prstGeom prst="rect">
          <a:avLst/>
        </a:prstGeom>
      </xdr:spPr>
    </xdr:pic>
    <xdr:clientData/>
  </xdr:twoCellAnchor>
  <xdr:twoCellAnchor editAs="oneCell">
    <xdr:from>
      <xdr:col>1</xdr:col>
      <xdr:colOff>0</xdr:colOff>
      <xdr:row>327</xdr:row>
      <xdr:rowOff>0</xdr:rowOff>
    </xdr:from>
    <xdr:to>
      <xdr:col>23</xdr:col>
      <xdr:colOff>193461</xdr:colOff>
      <xdr:row>362</xdr:row>
      <xdr:rowOff>179628</xdr:rowOff>
    </xdr:to>
    <xdr:pic>
      <xdr:nvPicPr>
        <xdr:cNvPr id="11" name="図 10">
          <a:extLst>
            <a:ext uri="{FF2B5EF4-FFF2-40B4-BE49-F238E27FC236}">
              <a16:creationId xmlns:a16="http://schemas.microsoft.com/office/drawing/2014/main" id="{D5FF5155-3630-9C2A-1EDB-89193640E0FC}"/>
            </a:ext>
          </a:extLst>
        </xdr:cNvPr>
        <xdr:cNvPicPr>
          <a:picLocks noChangeAspect="1"/>
        </xdr:cNvPicPr>
      </xdr:nvPicPr>
      <xdr:blipFill>
        <a:blip xmlns:r="http://schemas.openxmlformats.org/officeDocument/2006/relationships" r:embed="rId9"/>
        <a:stretch>
          <a:fillRect/>
        </a:stretch>
      </xdr:blipFill>
      <xdr:spPr>
        <a:xfrm>
          <a:off x="317500" y="75041125"/>
          <a:ext cx="14409524" cy="823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314325</xdr:colOff>
      <xdr:row>128</xdr:row>
      <xdr:rowOff>152400</xdr:rowOff>
    </xdr:from>
    <xdr:to>
      <xdr:col>8</xdr:col>
      <xdr:colOff>609600</xdr:colOff>
      <xdr:row>136</xdr:row>
      <xdr:rowOff>152401</xdr:rowOff>
    </xdr:to>
    <xdr:sp macro="" textlink="">
      <xdr:nvSpPr>
        <xdr:cNvPr id="223" name="正方形/長方形 222">
          <a:extLst>
            <a:ext uri="{FF2B5EF4-FFF2-40B4-BE49-F238E27FC236}">
              <a16:creationId xmlns:a16="http://schemas.microsoft.com/office/drawing/2014/main" id="{00000000-0008-0000-0200-0000DF000000}"/>
            </a:ext>
          </a:extLst>
        </xdr:cNvPr>
        <xdr:cNvSpPr/>
      </xdr:nvSpPr>
      <xdr:spPr>
        <a:xfrm>
          <a:off x="314325" y="21827067"/>
          <a:ext cx="5205942" cy="1354667"/>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122</xdr:row>
      <xdr:rowOff>1</xdr:rowOff>
    </xdr:from>
    <xdr:to>
      <xdr:col>22</xdr:col>
      <xdr:colOff>0</xdr:colOff>
      <xdr:row>140</xdr:row>
      <xdr:rowOff>1</xdr:rowOff>
    </xdr:to>
    <xdr:sp macro="" textlink="">
      <xdr:nvSpPr>
        <xdr:cNvPr id="224" name="正方形/長方形 223">
          <a:extLst>
            <a:ext uri="{FF2B5EF4-FFF2-40B4-BE49-F238E27FC236}">
              <a16:creationId xmlns:a16="http://schemas.microsoft.com/office/drawing/2014/main" id="{00000000-0008-0000-0200-0000E0000000}"/>
            </a:ext>
            <a:ext uri="{147F2762-F138-4A5C-976F-8EAC2B608ADB}">
              <a16:predDERef xmlns:a16="http://schemas.microsoft.com/office/drawing/2014/main" pred="{00000000-0008-0000-0200-000051000000}"/>
            </a:ext>
          </a:extLst>
        </xdr:cNvPr>
        <xdr:cNvSpPr/>
      </xdr:nvSpPr>
      <xdr:spPr>
        <a:xfrm>
          <a:off x="5524500" y="20658668"/>
          <a:ext cx="7979833" cy="30480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314325</xdr:colOff>
      <xdr:row>70</xdr:row>
      <xdr:rowOff>152400</xdr:rowOff>
    </xdr:from>
    <xdr:to>
      <xdr:col>8</xdr:col>
      <xdr:colOff>609600</xdr:colOff>
      <xdr:row>78</xdr:row>
      <xdr:rowOff>152400</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a:xfrm>
          <a:off x="314325" y="11487150"/>
          <a:ext cx="5248275" cy="12954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64</xdr:row>
      <xdr:rowOff>142875</xdr:rowOff>
    </xdr:from>
    <xdr:to>
      <xdr:col>22</xdr:col>
      <xdr:colOff>10584</xdr:colOff>
      <xdr:row>82</xdr:row>
      <xdr:rowOff>0</xdr:rowOff>
    </xdr:to>
    <xdr:sp macro="" textlink="">
      <xdr:nvSpPr>
        <xdr:cNvPr id="77" name="正方形/長方形 76">
          <a:extLst>
            <a:ext uri="{FF2B5EF4-FFF2-40B4-BE49-F238E27FC236}">
              <a16:creationId xmlns:a16="http://schemas.microsoft.com/office/drawing/2014/main" id="{00000000-0008-0000-0200-00004D000000}"/>
            </a:ext>
            <a:ext uri="{147F2762-F138-4A5C-976F-8EAC2B608ADB}">
              <a16:predDERef xmlns:a16="http://schemas.microsoft.com/office/drawing/2014/main" pred="{00000000-0008-0000-0200-000051000000}"/>
            </a:ext>
          </a:extLst>
        </xdr:cNvPr>
        <xdr:cNvSpPr/>
      </xdr:nvSpPr>
      <xdr:spPr>
        <a:xfrm>
          <a:off x="5524500" y="10980208"/>
          <a:ext cx="7990417" cy="2905125"/>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11641</xdr:colOff>
      <xdr:row>75</xdr:row>
      <xdr:rowOff>127000</xdr:rowOff>
    </xdr:from>
    <xdr:to>
      <xdr:col>16</xdr:col>
      <xdr:colOff>264584</xdr:colOff>
      <xdr:row>81</xdr:row>
      <xdr:rowOff>66673</xdr:rowOff>
    </xdr:to>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7991474" y="12827000"/>
          <a:ext cx="2094443" cy="9556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xdr:col>
      <xdr:colOff>371474</xdr:colOff>
      <xdr:row>65</xdr:row>
      <xdr:rowOff>83607</xdr:rowOff>
    </xdr:from>
    <xdr:to>
      <xdr:col>13</xdr:col>
      <xdr:colOff>10584</xdr:colOff>
      <xdr:row>81</xdr:row>
      <xdr:rowOff>66673</xdr:rowOff>
    </xdr:to>
    <xdr:sp macro="" textlink="">
      <xdr:nvSpPr>
        <xdr:cNvPr id="221" name="正方形/長方形 220">
          <a:extLst>
            <a:ext uri="{FF2B5EF4-FFF2-40B4-BE49-F238E27FC236}">
              <a16:creationId xmlns:a16="http://schemas.microsoft.com/office/drawing/2014/main" id="{00000000-0008-0000-0200-0000DD000000}"/>
            </a:ext>
          </a:extLst>
        </xdr:cNvPr>
        <xdr:cNvSpPr/>
      </xdr:nvSpPr>
      <xdr:spPr>
        <a:xfrm>
          <a:off x="5895974" y="11090274"/>
          <a:ext cx="2094443"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0</xdr:col>
      <xdr:colOff>296332</xdr:colOff>
      <xdr:row>86</xdr:row>
      <xdr:rowOff>162982</xdr:rowOff>
    </xdr:from>
    <xdr:to>
      <xdr:col>13</xdr:col>
      <xdr:colOff>486831</xdr:colOff>
      <xdr:row>111</xdr:row>
      <xdr:rowOff>11906</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a:xfrm>
          <a:off x="296332" y="14725649"/>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134225" y="2093913"/>
          <a:ext cx="3086100" cy="2772496"/>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603252</xdr:colOff>
      <xdr:row>2</xdr:row>
      <xdr:rowOff>74083</xdr:rowOff>
    </xdr:from>
    <xdr:to>
      <xdr:col>2</xdr:col>
      <xdr:colOff>550335</xdr:colOff>
      <xdr:row>5</xdr:row>
      <xdr:rowOff>52916</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a:xfrm>
          <a:off x="603252" y="412750"/>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0</xdr:col>
      <xdr:colOff>308239</xdr:colOff>
      <xdr:row>87</xdr:row>
      <xdr:rowOff>11906</xdr:rowOff>
    </xdr:from>
    <xdr:to>
      <xdr:col>17</xdr:col>
      <xdr:colOff>31750</xdr:colOff>
      <xdr:row>95</xdr:row>
      <xdr:rowOff>11905</xdr:rowOff>
    </xdr:to>
    <xdr:sp macro="" textlink="">
      <xdr:nvSpPr>
        <xdr:cNvPr id="78" name="正方形/長方形 77">
          <a:extLst>
            <a:ext uri="{FF2B5EF4-FFF2-40B4-BE49-F238E27FC236}">
              <a16:creationId xmlns:a16="http://schemas.microsoft.com/office/drawing/2014/main" id="{00000000-0008-0000-0200-00004E000000}"/>
            </a:ext>
            <a:ext uri="{147F2762-F138-4A5C-976F-8EAC2B608ADB}">
              <a16:predDERef xmlns:a16="http://schemas.microsoft.com/office/drawing/2014/main" pred="{00000000-0008-0000-0200-00004D000000}"/>
            </a:ext>
          </a:extLst>
        </xdr:cNvPr>
        <xdr:cNvSpPr/>
      </xdr:nvSpPr>
      <xdr:spPr>
        <a:xfrm>
          <a:off x="308239" y="14743906"/>
          <a:ext cx="10338594"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22488</xdr:colOff>
      <xdr:row>103</xdr:row>
      <xdr:rowOff>0</xdr:rowOff>
    </xdr:from>
    <xdr:to>
      <xdr:col>14</xdr:col>
      <xdr:colOff>367769</xdr:colOff>
      <xdr:row>111</xdr:row>
      <xdr:rowOff>0</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5642238" y="17441333"/>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10582</xdr:colOff>
      <xdr:row>64</xdr:row>
      <xdr:rowOff>0</xdr:rowOff>
    </xdr:from>
    <xdr:to>
      <xdr:col>8</xdr:col>
      <xdr:colOff>10582</xdr:colOff>
      <xdr:row>70</xdr:row>
      <xdr:rowOff>0</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3132665"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10582</xdr:colOff>
      <xdr:row>72</xdr:row>
      <xdr:rowOff>0</xdr:rowOff>
    </xdr:from>
    <xdr:to>
      <xdr:col>8</xdr:col>
      <xdr:colOff>10582</xdr:colOff>
      <xdr:row>78</xdr:row>
      <xdr:rowOff>0</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a:xfrm>
          <a:off x="3132665" y="1219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10582</xdr:colOff>
      <xdr:row>88</xdr:row>
      <xdr:rowOff>0</xdr:rowOff>
    </xdr:from>
    <xdr:to>
      <xdr:col>8</xdr:col>
      <xdr:colOff>10582</xdr:colOff>
      <xdr:row>94</xdr:row>
      <xdr:rowOff>0</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a:xfrm>
          <a:off x="3132665"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10582</xdr:colOff>
      <xdr:row>88</xdr:row>
      <xdr:rowOff>0</xdr:rowOff>
    </xdr:from>
    <xdr:to>
      <xdr:col>12</xdr:col>
      <xdr:colOff>10582</xdr:colOff>
      <xdr:row>94</xdr:row>
      <xdr:rowOff>0</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5630332"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10582</xdr:colOff>
      <xdr:row>96</xdr:row>
      <xdr:rowOff>0</xdr:rowOff>
    </xdr:from>
    <xdr:to>
      <xdr:col>10</xdr:col>
      <xdr:colOff>10582</xdr:colOff>
      <xdr:row>102</xdr:row>
      <xdr:rowOff>0</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4381499" y="16256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10582</xdr:colOff>
      <xdr:row>74</xdr:row>
      <xdr:rowOff>-1</xdr:rowOff>
    </xdr:from>
    <xdr:to>
      <xdr:col>13</xdr:col>
      <xdr:colOff>10582</xdr:colOff>
      <xdr:row>80</xdr:row>
      <xdr:rowOff>-1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254749" y="12530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新バッチ基盤サーバ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75</xdr:row>
      <xdr:rowOff>127000</xdr:rowOff>
    </xdr:from>
    <xdr:to>
      <xdr:col>16</xdr:col>
      <xdr:colOff>10582</xdr:colOff>
      <xdr:row>80</xdr:row>
      <xdr:rowOff>-1</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8127999" y="12827000"/>
          <a:ext cx="1873250" cy="719666"/>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新共通基盤帳票サーバ</a:t>
          </a:r>
          <a:endParaRPr kumimoji="1" lang="en-US" altLang="ja-JP" sz="1100">
            <a:solidFill>
              <a:sysClr val="windowText" lastClr="000000"/>
            </a:solidFill>
            <a:latin typeface="+mn-lt"/>
            <a:ea typeface="+mn-ea"/>
            <a:cs typeface="+mn-cs"/>
          </a:endParaRP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endParaRPr kumimoji="1" lang="en-US" altLang="ja-JP" sz="800">
            <a:solidFill>
              <a:sysClr val="windowText" lastClr="000000"/>
            </a:solidFill>
            <a:latin typeface="+mn-lt"/>
            <a:ea typeface="+mn-ea"/>
            <a:cs typeface="+mn-cs"/>
          </a:endParaRPr>
        </a:p>
      </xdr:txBody>
    </xdr:sp>
    <xdr:clientData/>
  </xdr:twoCellAnchor>
  <xdr:twoCellAnchor>
    <xdr:from>
      <xdr:col>1</xdr:col>
      <xdr:colOff>10582</xdr:colOff>
      <xdr:row>72</xdr:row>
      <xdr:rowOff>0</xdr:rowOff>
    </xdr:from>
    <xdr:to>
      <xdr:col>4</xdr:col>
      <xdr:colOff>10582</xdr:colOff>
      <xdr:row>78</xdr:row>
      <xdr:rowOff>0</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a:xfrm>
          <a:off x="634999" y="12192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10582</xdr:colOff>
      <xdr:row>64</xdr:row>
      <xdr:rowOff>0</xdr:rowOff>
    </xdr:from>
    <xdr:to>
      <xdr:col>4</xdr:col>
      <xdr:colOff>10582</xdr:colOff>
      <xdr:row>70</xdr:row>
      <xdr:rowOff>0</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634999"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10582</xdr:colOff>
      <xdr:row>104</xdr:row>
      <xdr:rowOff>-1</xdr:rowOff>
    </xdr:from>
    <xdr:to>
      <xdr:col>10</xdr:col>
      <xdr:colOff>10582</xdr:colOff>
      <xdr:row>110</xdr:row>
      <xdr:rowOff>-1</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4381499"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10582</xdr:colOff>
      <xdr:row>104</xdr:row>
      <xdr:rowOff>-1</xdr:rowOff>
    </xdr:from>
    <xdr:to>
      <xdr:col>14</xdr:col>
      <xdr:colOff>10582</xdr:colOff>
      <xdr:row>110</xdr:row>
      <xdr:rowOff>-1</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a:xfrm>
          <a:off x="6879165"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10582</xdr:colOff>
      <xdr:row>104</xdr:row>
      <xdr:rowOff>-1</xdr:rowOff>
    </xdr:from>
    <xdr:to>
      <xdr:col>6</xdr:col>
      <xdr:colOff>10582</xdr:colOff>
      <xdr:row>110</xdr:row>
      <xdr:rowOff>-1</xdr:rowOff>
    </xdr:to>
    <xdr:sp macro="" textlink="">
      <xdr:nvSpPr>
        <xdr:cNvPr id="94" name="正方形/長方形 93">
          <a:extLst>
            <a:ext uri="{FF2B5EF4-FFF2-40B4-BE49-F238E27FC236}">
              <a16:creationId xmlns:a16="http://schemas.microsoft.com/office/drawing/2014/main" id="{00000000-0008-0000-0200-00005E000000}"/>
            </a:ext>
          </a:extLst>
        </xdr:cNvPr>
        <xdr:cNvSpPr/>
      </xdr:nvSpPr>
      <xdr:spPr>
        <a:xfrm>
          <a:off x="1883832"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353482</xdr:colOff>
      <xdr:row>70</xdr:row>
      <xdr:rowOff>0</xdr:rowOff>
    </xdr:from>
    <xdr:to>
      <xdr:col>2</xdr:col>
      <xdr:colOff>353482</xdr:colOff>
      <xdr:row>72</xdr:row>
      <xdr:rowOff>0</xdr:rowOff>
    </xdr:to>
    <xdr:cxnSp macro="">
      <xdr:nvCxnSpPr>
        <xdr:cNvPr id="95" name="直線コネクタ 94">
          <a:extLst>
            <a:ext uri="{FF2B5EF4-FFF2-40B4-BE49-F238E27FC236}">
              <a16:creationId xmlns:a16="http://schemas.microsoft.com/office/drawing/2014/main" id="{00000000-0008-0000-0200-00005F000000}"/>
            </a:ext>
          </a:extLst>
        </xdr:cNvPr>
        <xdr:cNvCxnSpPr>
          <a:stCxn id="91" idx="2"/>
          <a:endCxn id="90" idx="0"/>
        </xdr:cNvCxnSpPr>
      </xdr:nvCxnSpPr>
      <xdr:spPr>
        <a:xfrm>
          <a:off x="1602315"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320145</xdr:colOff>
      <xdr:row>78</xdr:row>
      <xdr:rowOff>0</xdr:rowOff>
    </xdr:from>
    <xdr:to>
      <xdr:col>5</xdr:col>
      <xdr:colOff>10582</xdr:colOff>
      <xdr:row>91</xdr:row>
      <xdr:rowOff>0</xdr:rowOff>
    </xdr:to>
    <xdr:cxnSp macro="">
      <xdr:nvCxnSpPr>
        <xdr:cNvPr id="96" name="カギ線コネクタ 95">
          <a:extLst>
            <a:ext uri="{FF2B5EF4-FFF2-40B4-BE49-F238E27FC236}">
              <a16:creationId xmlns:a16="http://schemas.microsoft.com/office/drawing/2014/main" id="{00000000-0008-0000-0200-000060000000}"/>
            </a:ext>
          </a:extLst>
        </xdr:cNvPr>
        <xdr:cNvCxnSpPr>
          <a:stCxn id="90" idx="2"/>
          <a:endCxn id="85" idx="1"/>
        </xdr:cNvCxnSpPr>
      </xdr:nvCxnSpPr>
      <xdr:spPr>
        <a:xfrm rot="16200000" flipH="1">
          <a:off x="1250155" y="13526823"/>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70</xdr:row>
      <xdr:rowOff>0</xdr:rowOff>
    </xdr:from>
    <xdr:to>
      <xdr:col>6</xdr:col>
      <xdr:colOff>353482</xdr:colOff>
      <xdr:row>72</xdr:row>
      <xdr:rowOff>0</xdr:rowOff>
    </xdr:to>
    <xdr:cxnSp macro="">
      <xdr:nvCxnSpPr>
        <xdr:cNvPr id="97" name="直線コネクタ 96">
          <a:extLst>
            <a:ext uri="{FF2B5EF4-FFF2-40B4-BE49-F238E27FC236}">
              <a16:creationId xmlns:a16="http://schemas.microsoft.com/office/drawing/2014/main" id="{00000000-0008-0000-0200-000061000000}"/>
            </a:ext>
          </a:extLst>
        </xdr:cNvPr>
        <xdr:cNvCxnSpPr>
          <a:stCxn id="83" idx="2"/>
          <a:endCxn id="84" idx="0"/>
        </xdr:cNvCxnSpPr>
      </xdr:nvCxnSpPr>
      <xdr:spPr>
        <a:xfrm>
          <a:off x="4099982"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320145</xdr:colOff>
      <xdr:row>78</xdr:row>
      <xdr:rowOff>0</xdr:rowOff>
    </xdr:from>
    <xdr:to>
      <xdr:col>6</xdr:col>
      <xdr:colOff>320145</xdr:colOff>
      <xdr:row>88</xdr:row>
      <xdr:rowOff>0</xdr:rowOff>
    </xdr:to>
    <xdr:cxnSp macro="">
      <xdr:nvCxnSpPr>
        <xdr:cNvPr id="98" name="直線コネクタ 97">
          <a:extLst>
            <a:ext uri="{FF2B5EF4-FFF2-40B4-BE49-F238E27FC236}">
              <a16:creationId xmlns:a16="http://schemas.microsoft.com/office/drawing/2014/main" id="{00000000-0008-0000-0200-000062000000}"/>
            </a:ext>
          </a:extLst>
        </xdr:cNvPr>
        <xdr:cNvCxnSpPr>
          <a:stCxn id="84" idx="2"/>
          <a:endCxn id="85" idx="0"/>
        </xdr:cNvCxnSpPr>
      </xdr:nvCxnSpPr>
      <xdr:spPr>
        <a:xfrm>
          <a:off x="4066645" y="13208000"/>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343957</xdr:colOff>
      <xdr:row>77</xdr:row>
      <xdr:rowOff>47623</xdr:rowOff>
    </xdr:from>
    <xdr:to>
      <xdr:col>10</xdr:col>
      <xdr:colOff>355864</xdr:colOff>
      <xdr:row>88</xdr:row>
      <xdr:rowOff>0</xdr:rowOff>
    </xdr:to>
    <xdr:cxnSp macro="">
      <xdr:nvCxnSpPr>
        <xdr:cNvPr id="99" name="カギ線コネクタ 98">
          <a:extLst>
            <a:ext uri="{FF2B5EF4-FFF2-40B4-BE49-F238E27FC236}">
              <a16:creationId xmlns:a16="http://schemas.microsoft.com/office/drawing/2014/main" id="{00000000-0008-0000-0200-000063000000}"/>
            </a:ext>
          </a:extLst>
        </xdr:cNvPr>
        <xdr:cNvCxnSpPr>
          <a:endCxn id="86" idx="0"/>
        </xdr:cNvCxnSpPr>
      </xdr:nvCxnSpPr>
      <xdr:spPr>
        <a:xfrm rot="16200000" flipH="1">
          <a:off x="5062139" y="13363441"/>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94</xdr:row>
      <xdr:rowOff>0</xdr:rowOff>
    </xdr:from>
    <xdr:to>
      <xdr:col>10</xdr:col>
      <xdr:colOff>353482</xdr:colOff>
      <xdr:row>96</xdr:row>
      <xdr:rowOff>0</xdr:rowOff>
    </xdr:to>
    <xdr:cxnSp macro="">
      <xdr:nvCxnSpPr>
        <xdr:cNvPr id="100" name="カギ線コネクタ 99">
          <a:extLst>
            <a:ext uri="{FF2B5EF4-FFF2-40B4-BE49-F238E27FC236}">
              <a16:creationId xmlns:a16="http://schemas.microsoft.com/office/drawing/2014/main" id="{00000000-0008-0000-0200-000064000000}"/>
            </a:ext>
          </a:extLst>
        </xdr:cNvPr>
        <xdr:cNvCxnSpPr>
          <a:stCxn id="86" idx="2"/>
          <a:endCxn id="87" idx="0"/>
        </xdr:cNvCxnSpPr>
      </xdr:nvCxnSpPr>
      <xdr:spPr>
        <a:xfrm rot="5400000">
          <a:off x="5803898" y="15462250"/>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94</xdr:row>
      <xdr:rowOff>0</xdr:rowOff>
    </xdr:from>
    <xdr:to>
      <xdr:col>7</xdr:col>
      <xdr:colOff>10582</xdr:colOff>
      <xdr:row>99</xdr:row>
      <xdr:rowOff>0</xdr:rowOff>
    </xdr:to>
    <xdr:cxnSp macro="">
      <xdr:nvCxnSpPr>
        <xdr:cNvPr id="101" name="カギ線コネクタ 100">
          <a:extLst>
            <a:ext uri="{FF2B5EF4-FFF2-40B4-BE49-F238E27FC236}">
              <a16:creationId xmlns:a16="http://schemas.microsoft.com/office/drawing/2014/main" id="{00000000-0008-0000-0200-000065000000}"/>
            </a:ext>
          </a:extLst>
        </xdr:cNvPr>
        <xdr:cNvCxnSpPr>
          <a:stCxn id="85" idx="2"/>
          <a:endCxn id="87" idx="1"/>
        </xdr:cNvCxnSpPr>
      </xdr:nvCxnSpPr>
      <xdr:spPr>
        <a:xfrm rot="16200000" flipH="1">
          <a:off x="3817407" y="16199908"/>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353482</xdr:colOff>
      <xdr:row>102</xdr:row>
      <xdr:rowOff>0</xdr:rowOff>
    </xdr:from>
    <xdr:to>
      <xdr:col>8</xdr:col>
      <xdr:colOff>353482</xdr:colOff>
      <xdr:row>104</xdr:row>
      <xdr:rowOff>-1</xdr:rowOff>
    </xdr:to>
    <xdr:cxnSp macro="">
      <xdr:nvCxnSpPr>
        <xdr:cNvPr id="102" name="カギ線コネクタ 101">
          <a:extLst>
            <a:ext uri="{FF2B5EF4-FFF2-40B4-BE49-F238E27FC236}">
              <a16:creationId xmlns:a16="http://schemas.microsoft.com/office/drawing/2014/main" id="{00000000-0008-0000-0200-000066000000}"/>
            </a:ext>
          </a:extLst>
        </xdr:cNvPr>
        <xdr:cNvCxnSpPr>
          <a:stCxn id="87" idx="2"/>
          <a:endCxn id="94" idx="0"/>
        </xdr:cNvCxnSpPr>
      </xdr:nvCxnSpPr>
      <xdr:spPr>
        <a:xfrm rot="5400000">
          <a:off x="3930649" y="16192500"/>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12</xdr:col>
      <xdr:colOff>353482</xdr:colOff>
      <xdr:row>104</xdr:row>
      <xdr:rowOff>-1</xdr:rowOff>
    </xdr:to>
    <xdr:cxnSp macro="">
      <xdr:nvCxnSpPr>
        <xdr:cNvPr id="103" name="カギ線コネクタ 102">
          <a:extLst>
            <a:ext uri="{FF2B5EF4-FFF2-40B4-BE49-F238E27FC236}">
              <a16:creationId xmlns:a16="http://schemas.microsoft.com/office/drawing/2014/main" id="{00000000-0008-0000-0200-000067000000}"/>
            </a:ext>
          </a:extLst>
        </xdr:cNvPr>
        <xdr:cNvCxnSpPr>
          <a:stCxn id="87" idx="2"/>
          <a:endCxn id="93" idx="0"/>
        </xdr:cNvCxnSpPr>
      </xdr:nvCxnSpPr>
      <xdr:spPr>
        <a:xfrm rot="16200000" flipH="1">
          <a:off x="6428316" y="16192499"/>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8</xdr:col>
      <xdr:colOff>353482</xdr:colOff>
      <xdr:row>104</xdr:row>
      <xdr:rowOff>-1</xdr:rowOff>
    </xdr:to>
    <xdr:cxnSp macro="">
      <xdr:nvCxnSpPr>
        <xdr:cNvPr id="104" name="直線コネクタ 103">
          <a:extLst>
            <a:ext uri="{FF2B5EF4-FFF2-40B4-BE49-F238E27FC236}">
              <a16:creationId xmlns:a16="http://schemas.microsoft.com/office/drawing/2014/main" id="{00000000-0008-0000-0200-000068000000}"/>
            </a:ext>
          </a:extLst>
        </xdr:cNvPr>
        <xdr:cNvCxnSpPr>
          <a:stCxn id="87" idx="2"/>
          <a:endCxn id="92" idx="0"/>
        </xdr:cNvCxnSpPr>
      </xdr:nvCxnSpPr>
      <xdr:spPr>
        <a:xfrm>
          <a:off x="5348815" y="17272000"/>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73</xdr:row>
      <xdr:rowOff>9525</xdr:rowOff>
    </xdr:from>
    <xdr:to>
      <xdr:col>10</xdr:col>
      <xdr:colOff>29632</xdr:colOff>
      <xdr:row>73</xdr:row>
      <xdr:rowOff>9525</xdr:rowOff>
    </xdr:to>
    <xdr:cxnSp macro="">
      <xdr:nvCxnSpPr>
        <xdr:cNvPr id="105" name="直線コネクタ 104">
          <a:extLst>
            <a:ext uri="{FF2B5EF4-FFF2-40B4-BE49-F238E27FC236}">
              <a16:creationId xmlns:a16="http://schemas.microsoft.com/office/drawing/2014/main" id="{00000000-0008-0000-0200-000069000000}"/>
            </a:ext>
          </a:extLst>
        </xdr:cNvPr>
        <xdr:cNvCxnSpPr/>
      </xdr:nvCxnSpPr>
      <xdr:spPr>
        <a:xfrm>
          <a:off x="5005915" y="12370858"/>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34396</xdr:colOff>
      <xdr:row>96</xdr:row>
      <xdr:rowOff>0</xdr:rowOff>
    </xdr:from>
    <xdr:to>
      <xdr:col>17</xdr:col>
      <xdr:colOff>34395</xdr:colOff>
      <xdr:row>102</xdr:row>
      <xdr:rowOff>0</xdr:rowOff>
    </xdr:to>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8776229" y="16256000"/>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333999</xdr:colOff>
      <xdr:row>93</xdr:row>
      <xdr:rowOff>146971</xdr:rowOff>
    </xdr:from>
    <xdr:to>
      <xdr:col>15</xdr:col>
      <xdr:colOff>376429</xdr:colOff>
      <xdr:row>96</xdr:row>
      <xdr:rowOff>0</xdr:rowOff>
    </xdr:to>
    <xdr:cxnSp macro="">
      <xdr:nvCxnSpPr>
        <xdr:cNvPr id="107" name="カギ線コネクタ 106">
          <a:extLst>
            <a:ext uri="{FF2B5EF4-FFF2-40B4-BE49-F238E27FC236}">
              <a16:creationId xmlns:a16="http://schemas.microsoft.com/office/drawing/2014/main" id="{00000000-0008-0000-0200-00006B000000}"/>
            </a:ext>
          </a:extLst>
        </xdr:cNvPr>
        <xdr:cNvCxnSpPr>
          <a:endCxn id="106" idx="0"/>
        </xdr:cNvCxnSpPr>
      </xdr:nvCxnSpPr>
      <xdr:spPr>
        <a:xfrm rot="16200000" flipH="1">
          <a:off x="8292116" y="14805437"/>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355862</xdr:colOff>
      <xdr:row>68</xdr:row>
      <xdr:rowOff>-1</xdr:rowOff>
    </xdr:from>
    <xdr:to>
      <xdr:col>17</xdr:col>
      <xdr:colOff>34394</xdr:colOff>
      <xdr:row>99</xdr:row>
      <xdr:rowOff>0</xdr:rowOff>
    </xdr:to>
    <xdr:cxnSp macro="">
      <xdr:nvCxnSpPr>
        <xdr:cNvPr id="108" name="カギ線コネクタ 107">
          <a:extLst>
            <a:ext uri="{FF2B5EF4-FFF2-40B4-BE49-F238E27FC236}">
              <a16:creationId xmlns:a16="http://schemas.microsoft.com/office/drawing/2014/main" id="{00000000-0008-0000-0200-00006C000000}"/>
            </a:ext>
          </a:extLst>
        </xdr:cNvPr>
        <xdr:cNvCxnSpPr>
          <a:stCxn id="110" idx="0"/>
          <a:endCxn id="106" idx="3"/>
        </xdr:cNvCxnSpPr>
      </xdr:nvCxnSpPr>
      <xdr:spPr>
        <a:xfrm rot="16200000" flipH="1">
          <a:off x="6312294" y="12426817"/>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439206</xdr:colOff>
      <xdr:row>98</xdr:row>
      <xdr:rowOff>162982</xdr:rowOff>
    </xdr:from>
    <xdr:to>
      <xdr:col>15</xdr:col>
      <xdr:colOff>379677</xdr:colOff>
      <xdr:row>102</xdr:row>
      <xdr:rowOff>0</xdr:rowOff>
    </xdr:to>
    <xdr:cxnSp macro="">
      <xdr:nvCxnSpPr>
        <xdr:cNvPr id="109" name="カギ線コネクタ 108">
          <a:extLst>
            <a:ext uri="{FF2B5EF4-FFF2-40B4-BE49-F238E27FC236}">
              <a16:creationId xmlns:a16="http://schemas.microsoft.com/office/drawing/2014/main" id="{00000000-0008-0000-0200-00006D000000}"/>
            </a:ext>
          </a:extLst>
        </xdr:cNvPr>
        <xdr:cNvCxnSpPr>
          <a:endCxn id="106" idx="2"/>
        </xdr:cNvCxnSpPr>
      </xdr:nvCxnSpPr>
      <xdr:spPr>
        <a:xfrm>
          <a:off x="3561289" y="16757649"/>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10582</xdr:colOff>
      <xdr:row>68</xdr:row>
      <xdr:rowOff>-1</xdr:rowOff>
    </xdr:from>
    <xdr:to>
      <xdr:col>13</xdr:col>
      <xdr:colOff>10582</xdr:colOff>
      <xdr:row>74</xdr:row>
      <xdr:rowOff>-1</xdr:rowOff>
    </xdr:to>
    <xdr:sp macro="" textlink="">
      <xdr:nvSpPr>
        <xdr:cNvPr id="110" name="正方形/長方形 109">
          <a:extLst>
            <a:ext uri="{FF2B5EF4-FFF2-40B4-BE49-F238E27FC236}">
              <a16:creationId xmlns:a16="http://schemas.microsoft.com/office/drawing/2014/main" id="{00000000-0008-0000-0200-00006E000000}"/>
            </a:ext>
          </a:extLst>
        </xdr:cNvPr>
        <xdr:cNvSpPr/>
      </xdr:nvSpPr>
      <xdr:spPr>
        <a:xfrm>
          <a:off x="6254749" y="11514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a:t>
          </a:r>
          <a:r>
            <a:rPr kumimoji="1" lang="en-US" altLang="ja-JP" sz="1100">
              <a:solidFill>
                <a:sysClr val="windowText" lastClr="000000"/>
              </a:solidFill>
              <a:latin typeface="+mn-lt"/>
              <a:ea typeface="+mn-ea"/>
              <a:cs typeface="+mn-cs"/>
            </a:rPr>
            <a:t>AP</a:t>
          </a:r>
          <a:r>
            <a:rPr kumimoji="1" lang="ja-JP" altLang="en-US" sz="1100">
              <a:solidFill>
                <a:sysClr val="windowText" lastClr="000000"/>
              </a:solidFill>
              <a:latin typeface="+mn-lt"/>
              <a:ea typeface="+mn-ea"/>
              <a:cs typeface="+mn-cs"/>
            </a:rPr>
            <a:t>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68</xdr:row>
      <xdr:rowOff>4231</xdr:rowOff>
    </xdr:from>
    <xdr:to>
      <xdr:col>16</xdr:col>
      <xdr:colOff>10582</xdr:colOff>
      <xdr:row>75</xdr:row>
      <xdr:rowOff>137583</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7990415" y="11518898"/>
          <a:ext cx="1841500" cy="1318685"/>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r>
            <a:rPr kumimoji="1" lang="ja-JP" altLang="en-US" sz="800">
              <a:solidFill>
                <a:sysClr val="windowText" lastClr="000000"/>
              </a:solidFill>
            </a:rPr>
            <a:t>・工場</a:t>
          </a:r>
          <a:r>
            <a:rPr kumimoji="1" lang="en-US" altLang="ja-JP" sz="800">
              <a:solidFill>
                <a:sysClr val="windowText" lastClr="000000"/>
              </a:solidFill>
            </a:rPr>
            <a:t>DB</a:t>
          </a:r>
          <a:endParaRPr kumimoji="1" lang="ja-JP" altLang="en-US"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11</xdr:col>
      <xdr:colOff>129648</xdr:colOff>
      <xdr:row>80</xdr:row>
      <xdr:rowOff>35718</xdr:rowOff>
    </xdr:from>
    <xdr:to>
      <xdr:col>12</xdr:col>
      <xdr:colOff>10586</xdr:colOff>
      <xdr:row>83</xdr:row>
      <xdr:rowOff>137584</xdr:rowOff>
    </xdr:to>
    <xdr:cxnSp macro="">
      <xdr:nvCxnSpPr>
        <xdr:cNvPr id="112" name="カギ線コネクタ 111">
          <a:extLst>
            <a:ext uri="{FF2B5EF4-FFF2-40B4-BE49-F238E27FC236}">
              <a16:creationId xmlns:a16="http://schemas.microsoft.com/office/drawing/2014/main" id="{00000000-0008-0000-0200-000070000000}"/>
            </a:ext>
          </a:extLst>
        </xdr:cNvPr>
        <xdr:cNvCxnSpPr>
          <a:stCxn id="113" idx="1"/>
        </xdr:cNvCxnSpPr>
      </xdr:nvCxnSpPr>
      <xdr:spPr>
        <a:xfrm rot="10800000">
          <a:off x="6998231" y="13582385"/>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10585</xdr:colOff>
      <xdr:row>83</xdr:row>
      <xdr:rowOff>1</xdr:rowOff>
    </xdr:from>
    <xdr:to>
      <xdr:col>15</xdr:col>
      <xdr:colOff>116417</xdr:colOff>
      <xdr:row>84</xdr:row>
      <xdr:rowOff>105833</xdr:rowOff>
    </xdr:to>
    <xdr:sp macro="" textlink="">
      <xdr:nvSpPr>
        <xdr:cNvPr id="113" name="正方形/長方形 112">
          <a:extLst>
            <a:ext uri="{FF2B5EF4-FFF2-40B4-BE49-F238E27FC236}">
              <a16:creationId xmlns:a16="http://schemas.microsoft.com/office/drawing/2014/main" id="{00000000-0008-0000-0200-000071000000}"/>
            </a:ext>
          </a:extLst>
        </xdr:cNvPr>
        <xdr:cNvSpPr/>
      </xdr:nvSpPr>
      <xdr:spPr>
        <a:xfrm>
          <a:off x="7503585" y="14054668"/>
          <a:ext cx="1979082"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182032</xdr:colOff>
      <xdr:row>82</xdr:row>
      <xdr:rowOff>19050</xdr:rowOff>
    </xdr:from>
    <xdr:to>
      <xdr:col>2</xdr:col>
      <xdr:colOff>182032</xdr:colOff>
      <xdr:row>83</xdr:row>
      <xdr:rowOff>133350</xdr:rowOff>
    </xdr:to>
    <xdr:cxnSp macro="">
      <xdr:nvCxnSpPr>
        <xdr:cNvPr id="114" name="直線矢印コネクタ 113">
          <a:extLst>
            <a:ext uri="{FF2B5EF4-FFF2-40B4-BE49-F238E27FC236}">
              <a16:creationId xmlns:a16="http://schemas.microsoft.com/office/drawing/2014/main" id="{00000000-0008-0000-0200-000072000000}"/>
            </a:ext>
          </a:extLst>
        </xdr:cNvPr>
        <xdr:cNvCxnSpPr/>
      </xdr:nvCxnSpPr>
      <xdr:spPr>
        <a:xfrm flipV="1">
          <a:off x="1430865"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508263</xdr:colOff>
      <xdr:row>83</xdr:row>
      <xdr:rowOff>90487</xdr:rowOff>
    </xdr:from>
    <xdr:to>
      <xdr:col>9</xdr:col>
      <xdr:colOff>184413</xdr:colOff>
      <xdr:row>83</xdr:row>
      <xdr:rowOff>90488</xdr:rowOff>
    </xdr:to>
    <xdr:cxnSp macro="">
      <xdr:nvCxnSpPr>
        <xdr:cNvPr id="115" name="直線矢印コネクタ 114">
          <a:extLst>
            <a:ext uri="{FF2B5EF4-FFF2-40B4-BE49-F238E27FC236}">
              <a16:creationId xmlns:a16="http://schemas.microsoft.com/office/drawing/2014/main" id="{00000000-0008-0000-0200-000073000000}"/>
            </a:ext>
          </a:extLst>
        </xdr:cNvPr>
        <xdr:cNvCxnSpPr/>
      </xdr:nvCxnSpPr>
      <xdr:spPr>
        <a:xfrm flipH="1">
          <a:off x="5503596" y="14145154"/>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210607</xdr:colOff>
      <xdr:row>95</xdr:row>
      <xdr:rowOff>28574</xdr:rowOff>
    </xdr:from>
    <xdr:to>
      <xdr:col>6</xdr:col>
      <xdr:colOff>210607</xdr:colOff>
      <xdr:row>96</xdr:row>
      <xdr:rowOff>142876</xdr:rowOff>
    </xdr:to>
    <xdr:cxnSp macro="">
      <xdr:nvCxnSpPr>
        <xdr:cNvPr id="116" name="直線矢印コネクタ 115">
          <a:extLst>
            <a:ext uri="{FF2B5EF4-FFF2-40B4-BE49-F238E27FC236}">
              <a16:creationId xmlns:a16="http://schemas.microsoft.com/office/drawing/2014/main" id="{00000000-0008-0000-0200-000074000000}"/>
            </a:ext>
          </a:extLst>
        </xdr:cNvPr>
        <xdr:cNvCxnSpPr/>
      </xdr:nvCxnSpPr>
      <xdr:spPr>
        <a:xfrm flipV="1">
          <a:off x="3957107" y="16115241"/>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20106</xdr:colOff>
      <xdr:row>82</xdr:row>
      <xdr:rowOff>14287</xdr:rowOff>
    </xdr:from>
    <xdr:to>
      <xdr:col>11</xdr:col>
      <xdr:colOff>20106</xdr:colOff>
      <xdr:row>83</xdr:row>
      <xdr:rowOff>133350</xdr:rowOff>
    </xdr:to>
    <xdr:cxnSp macro="">
      <xdr:nvCxnSpPr>
        <xdr:cNvPr id="117" name="直線矢印コネクタ 116">
          <a:extLst>
            <a:ext uri="{FF2B5EF4-FFF2-40B4-BE49-F238E27FC236}">
              <a16:creationId xmlns:a16="http://schemas.microsoft.com/office/drawing/2014/main" id="{00000000-0008-0000-0200-000075000000}"/>
            </a:ext>
          </a:extLst>
        </xdr:cNvPr>
        <xdr:cNvCxnSpPr/>
      </xdr:nvCxnSpPr>
      <xdr:spPr>
        <a:xfrm flipV="1">
          <a:off x="6888689" y="13899620"/>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508264</xdr:colOff>
      <xdr:row>94</xdr:row>
      <xdr:rowOff>76200</xdr:rowOff>
    </xdr:from>
    <xdr:to>
      <xdr:col>9</xdr:col>
      <xdr:colOff>184414</xdr:colOff>
      <xdr:row>94</xdr:row>
      <xdr:rowOff>76201</xdr:rowOff>
    </xdr:to>
    <xdr:cxnSp macro="">
      <xdr:nvCxnSpPr>
        <xdr:cNvPr id="118" name="直線矢印コネクタ 117">
          <a:extLst>
            <a:ext uri="{FF2B5EF4-FFF2-40B4-BE49-F238E27FC236}">
              <a16:creationId xmlns:a16="http://schemas.microsoft.com/office/drawing/2014/main" id="{00000000-0008-0000-0200-000076000000}"/>
            </a:ext>
          </a:extLst>
        </xdr:cNvPr>
        <xdr:cNvCxnSpPr/>
      </xdr:nvCxnSpPr>
      <xdr:spPr>
        <a:xfrm flipH="1">
          <a:off x="5503597" y="15993533"/>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110594</xdr:colOff>
      <xdr:row>94</xdr:row>
      <xdr:rowOff>76200</xdr:rowOff>
    </xdr:from>
    <xdr:to>
      <xdr:col>12</xdr:col>
      <xdr:colOff>472544</xdr:colOff>
      <xdr:row>94</xdr:row>
      <xdr:rowOff>76201</xdr:rowOff>
    </xdr:to>
    <xdr:cxnSp macro="">
      <xdr:nvCxnSpPr>
        <xdr:cNvPr id="119" name="直線矢印コネクタ 118">
          <a:extLst>
            <a:ext uri="{FF2B5EF4-FFF2-40B4-BE49-F238E27FC236}">
              <a16:creationId xmlns:a16="http://schemas.microsoft.com/office/drawing/2014/main" id="{00000000-0008-0000-0200-000077000000}"/>
            </a:ext>
          </a:extLst>
        </xdr:cNvPr>
        <xdr:cNvCxnSpPr/>
      </xdr:nvCxnSpPr>
      <xdr:spPr>
        <a:xfrm flipH="1">
          <a:off x="7603594" y="15993533"/>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187228</xdr:colOff>
      <xdr:row>102</xdr:row>
      <xdr:rowOff>162792</xdr:rowOff>
    </xdr:from>
    <xdr:to>
      <xdr:col>15</xdr:col>
      <xdr:colOff>192423</xdr:colOff>
      <xdr:row>105</xdr:row>
      <xdr:rowOff>8659</xdr:rowOff>
    </xdr:to>
    <xdr:cxnSp macro="">
      <xdr:nvCxnSpPr>
        <xdr:cNvPr id="120" name="直線矢印コネクタ 119">
          <a:extLst>
            <a:ext uri="{FF2B5EF4-FFF2-40B4-BE49-F238E27FC236}">
              <a16:creationId xmlns:a16="http://schemas.microsoft.com/office/drawing/2014/main" id="{00000000-0008-0000-0200-000078000000}"/>
            </a:ext>
          </a:extLst>
        </xdr:cNvPr>
        <xdr:cNvCxnSpPr/>
      </xdr:nvCxnSpPr>
      <xdr:spPr>
        <a:xfrm flipH="1" flipV="1">
          <a:off x="9553478" y="17434792"/>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82</xdr:row>
      <xdr:rowOff>19050</xdr:rowOff>
    </xdr:from>
    <xdr:to>
      <xdr:col>6</xdr:col>
      <xdr:colOff>201082</xdr:colOff>
      <xdr:row>83</xdr:row>
      <xdr:rowOff>133350</xdr:rowOff>
    </xdr:to>
    <xdr:cxnSp macro="">
      <xdr:nvCxnSpPr>
        <xdr:cNvPr id="121" name="直線矢印コネクタ 120">
          <a:extLst>
            <a:ext uri="{FF2B5EF4-FFF2-40B4-BE49-F238E27FC236}">
              <a16:creationId xmlns:a16="http://schemas.microsoft.com/office/drawing/2014/main" id="{00000000-0008-0000-0200-000079000000}"/>
            </a:ext>
          </a:extLst>
        </xdr:cNvPr>
        <xdr:cNvCxnSpPr/>
      </xdr:nvCxnSpPr>
      <xdr:spPr>
        <a:xfrm flipV="1">
          <a:off x="3947582"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343957</xdr:colOff>
      <xdr:row>66</xdr:row>
      <xdr:rowOff>76200</xdr:rowOff>
    </xdr:from>
    <xdr:to>
      <xdr:col>12</xdr:col>
      <xdr:colOff>20107</xdr:colOff>
      <xdr:row>66</xdr:row>
      <xdr:rowOff>76201</xdr:rowOff>
    </xdr:to>
    <xdr:cxnSp macro="">
      <xdr:nvCxnSpPr>
        <xdr:cNvPr id="122" name="直線矢印コネクタ 121">
          <a:extLst>
            <a:ext uri="{FF2B5EF4-FFF2-40B4-BE49-F238E27FC236}">
              <a16:creationId xmlns:a16="http://schemas.microsoft.com/office/drawing/2014/main" id="{00000000-0008-0000-0200-00007A000000}"/>
            </a:ext>
          </a:extLst>
        </xdr:cNvPr>
        <xdr:cNvCxnSpPr/>
      </xdr:nvCxnSpPr>
      <xdr:spPr>
        <a:xfrm flipH="1">
          <a:off x="7212540" y="11252200"/>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76</xdr:row>
      <xdr:rowOff>0</xdr:rowOff>
    </xdr:from>
    <xdr:to>
      <xdr:col>10</xdr:col>
      <xdr:colOff>29632</xdr:colOff>
      <xdr:row>76</xdr:row>
      <xdr:rowOff>0</xdr:rowOff>
    </xdr:to>
    <xdr:cxnSp macro="">
      <xdr:nvCxnSpPr>
        <xdr:cNvPr id="123" name="直線コネクタ 122">
          <a:extLst>
            <a:ext uri="{FF2B5EF4-FFF2-40B4-BE49-F238E27FC236}">
              <a16:creationId xmlns:a16="http://schemas.microsoft.com/office/drawing/2014/main" id="{00000000-0008-0000-0200-00007B000000}"/>
            </a:ext>
          </a:extLst>
        </xdr:cNvPr>
        <xdr:cNvCxnSpPr/>
      </xdr:nvCxnSpPr>
      <xdr:spPr>
        <a:xfrm>
          <a:off x="5005915" y="12869333"/>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72</xdr:row>
      <xdr:rowOff>76200</xdr:rowOff>
    </xdr:from>
    <xdr:to>
      <xdr:col>9</xdr:col>
      <xdr:colOff>182032</xdr:colOff>
      <xdr:row>72</xdr:row>
      <xdr:rowOff>76201</xdr:rowOff>
    </xdr:to>
    <xdr:cxnSp macro="">
      <xdr:nvCxnSpPr>
        <xdr:cNvPr id="124" name="直線矢印コネクタ 123">
          <a:extLst>
            <a:ext uri="{FF2B5EF4-FFF2-40B4-BE49-F238E27FC236}">
              <a16:creationId xmlns:a16="http://schemas.microsoft.com/office/drawing/2014/main" id="{00000000-0008-0000-0200-00007C000000}"/>
            </a:ext>
          </a:extLst>
        </xdr:cNvPr>
        <xdr:cNvCxnSpPr/>
      </xdr:nvCxnSpPr>
      <xdr:spPr>
        <a:xfrm flipH="1">
          <a:off x="5501215" y="12268200"/>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76</xdr:row>
      <xdr:rowOff>95250</xdr:rowOff>
    </xdr:from>
    <xdr:to>
      <xdr:col>9</xdr:col>
      <xdr:colOff>182032</xdr:colOff>
      <xdr:row>76</xdr:row>
      <xdr:rowOff>95251</xdr:rowOff>
    </xdr:to>
    <xdr:cxnSp macro="">
      <xdr:nvCxnSpPr>
        <xdr:cNvPr id="125" name="直線矢印コネクタ 124">
          <a:extLst>
            <a:ext uri="{FF2B5EF4-FFF2-40B4-BE49-F238E27FC236}">
              <a16:creationId xmlns:a16="http://schemas.microsoft.com/office/drawing/2014/main" id="{00000000-0008-0000-0200-00007D000000}"/>
            </a:ext>
          </a:extLst>
        </xdr:cNvPr>
        <xdr:cNvCxnSpPr/>
      </xdr:nvCxnSpPr>
      <xdr:spPr>
        <a:xfrm flipH="1">
          <a:off x="5501215" y="12964583"/>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70</xdr:row>
      <xdr:rowOff>28575</xdr:rowOff>
    </xdr:from>
    <xdr:to>
      <xdr:col>6</xdr:col>
      <xdr:colOff>201082</xdr:colOff>
      <xdr:row>71</xdr:row>
      <xdr:rowOff>142875</xdr:rowOff>
    </xdr:to>
    <xdr:cxnSp macro="">
      <xdr:nvCxnSpPr>
        <xdr:cNvPr id="126" name="直線矢印コネクタ 125">
          <a:extLst>
            <a:ext uri="{FF2B5EF4-FFF2-40B4-BE49-F238E27FC236}">
              <a16:creationId xmlns:a16="http://schemas.microsoft.com/office/drawing/2014/main" id="{00000000-0008-0000-0200-00007E000000}"/>
            </a:ext>
          </a:extLst>
        </xdr:cNvPr>
        <xdr:cNvCxnSpPr/>
      </xdr:nvCxnSpPr>
      <xdr:spPr>
        <a:xfrm flipV="1">
          <a:off x="3947582" y="1188190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182032</xdr:colOff>
      <xdr:row>70</xdr:row>
      <xdr:rowOff>19050</xdr:rowOff>
    </xdr:from>
    <xdr:to>
      <xdr:col>2</xdr:col>
      <xdr:colOff>182032</xdr:colOff>
      <xdr:row>71</xdr:row>
      <xdr:rowOff>133350</xdr:rowOff>
    </xdr:to>
    <xdr:cxnSp macro="">
      <xdr:nvCxnSpPr>
        <xdr:cNvPr id="127" name="直線矢印コネクタ 126">
          <a:extLst>
            <a:ext uri="{FF2B5EF4-FFF2-40B4-BE49-F238E27FC236}">
              <a16:creationId xmlns:a16="http://schemas.microsoft.com/office/drawing/2014/main" id="{00000000-0008-0000-0200-00007F000000}"/>
            </a:ext>
          </a:extLst>
        </xdr:cNvPr>
        <xdr:cNvCxnSpPr/>
      </xdr:nvCxnSpPr>
      <xdr:spPr>
        <a:xfrm flipV="1">
          <a:off x="1430865" y="11872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201082</xdr:colOff>
      <xdr:row>102</xdr:row>
      <xdr:rowOff>28575</xdr:rowOff>
    </xdr:from>
    <xdr:to>
      <xdr:col>8</xdr:col>
      <xdr:colOff>201082</xdr:colOff>
      <xdr:row>103</xdr:row>
      <xdr:rowOff>142876</xdr:rowOff>
    </xdr:to>
    <xdr:cxnSp macro="">
      <xdr:nvCxnSpPr>
        <xdr:cNvPr id="128" name="直線矢印コネクタ 127">
          <a:extLst>
            <a:ext uri="{FF2B5EF4-FFF2-40B4-BE49-F238E27FC236}">
              <a16:creationId xmlns:a16="http://schemas.microsoft.com/office/drawing/2014/main" id="{00000000-0008-0000-0200-000080000000}"/>
            </a:ext>
          </a:extLst>
        </xdr:cNvPr>
        <xdr:cNvCxnSpPr/>
      </xdr:nvCxnSpPr>
      <xdr:spPr>
        <a:xfrm flipV="1">
          <a:off x="5196415" y="1730057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182032</xdr:colOff>
      <xdr:row>102</xdr:row>
      <xdr:rowOff>76200</xdr:rowOff>
    </xdr:from>
    <xdr:to>
      <xdr:col>6</xdr:col>
      <xdr:colOff>543982</xdr:colOff>
      <xdr:row>102</xdr:row>
      <xdr:rowOff>76201</xdr:rowOff>
    </xdr:to>
    <xdr:cxnSp macro="">
      <xdr:nvCxnSpPr>
        <xdr:cNvPr id="129" name="直線矢印コネクタ 128">
          <a:extLst>
            <a:ext uri="{FF2B5EF4-FFF2-40B4-BE49-F238E27FC236}">
              <a16:creationId xmlns:a16="http://schemas.microsoft.com/office/drawing/2014/main" id="{00000000-0008-0000-0200-000081000000}"/>
            </a:ext>
          </a:extLst>
        </xdr:cNvPr>
        <xdr:cNvCxnSpPr/>
      </xdr:nvCxnSpPr>
      <xdr:spPr>
        <a:xfrm flipH="1">
          <a:off x="3928532"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172507</xdr:colOff>
      <xdr:row>102</xdr:row>
      <xdr:rowOff>76200</xdr:rowOff>
    </xdr:from>
    <xdr:to>
      <xdr:col>10</xdr:col>
      <xdr:colOff>534457</xdr:colOff>
      <xdr:row>102</xdr:row>
      <xdr:rowOff>76201</xdr:rowOff>
    </xdr:to>
    <xdr:cxnSp macro="">
      <xdr:nvCxnSpPr>
        <xdr:cNvPr id="130" name="直線矢印コネクタ 129">
          <a:extLst>
            <a:ext uri="{FF2B5EF4-FFF2-40B4-BE49-F238E27FC236}">
              <a16:creationId xmlns:a16="http://schemas.microsoft.com/office/drawing/2014/main" id="{00000000-0008-0000-0200-000082000000}"/>
            </a:ext>
          </a:extLst>
        </xdr:cNvPr>
        <xdr:cNvCxnSpPr/>
      </xdr:nvCxnSpPr>
      <xdr:spPr>
        <a:xfrm flipH="1">
          <a:off x="6416674"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291569</xdr:colOff>
      <xdr:row>91</xdr:row>
      <xdr:rowOff>130969</xdr:rowOff>
    </xdr:from>
    <xdr:to>
      <xdr:col>8</xdr:col>
      <xdr:colOff>13228</xdr:colOff>
      <xdr:row>93</xdr:row>
      <xdr:rowOff>146971</xdr:rowOff>
    </xdr:to>
    <xdr:sp macro="" textlink="">
      <xdr:nvSpPr>
        <xdr:cNvPr id="131" name="円柱 130">
          <a:extLst>
            <a:ext uri="{FF2B5EF4-FFF2-40B4-BE49-F238E27FC236}">
              <a16:creationId xmlns:a16="http://schemas.microsoft.com/office/drawing/2014/main" id="{00000000-0008-0000-0200-000083000000}"/>
            </a:ext>
          </a:extLst>
        </xdr:cNvPr>
        <xdr:cNvSpPr/>
      </xdr:nvSpPr>
      <xdr:spPr>
        <a:xfrm>
          <a:off x="4662486" y="15540302"/>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286807</xdr:colOff>
      <xdr:row>71</xdr:row>
      <xdr:rowOff>123824</xdr:rowOff>
    </xdr:from>
    <xdr:to>
      <xdr:col>16</xdr:col>
      <xdr:colOff>14815</xdr:colOff>
      <xdr:row>73</xdr:row>
      <xdr:rowOff>139827</xdr:rowOff>
    </xdr:to>
    <xdr:sp macro="" textlink="">
      <xdr:nvSpPr>
        <xdr:cNvPr id="132" name="円柱 131">
          <a:extLst>
            <a:ext uri="{FF2B5EF4-FFF2-40B4-BE49-F238E27FC236}">
              <a16:creationId xmlns:a16="http://schemas.microsoft.com/office/drawing/2014/main" id="{00000000-0008-0000-0200-000084000000}"/>
            </a:ext>
          </a:extLst>
        </xdr:cNvPr>
        <xdr:cNvSpPr/>
      </xdr:nvSpPr>
      <xdr:spPr>
        <a:xfrm>
          <a:off x="9653057" y="12146491"/>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334432</xdr:colOff>
      <xdr:row>70</xdr:row>
      <xdr:rowOff>150813</xdr:rowOff>
    </xdr:from>
    <xdr:to>
      <xdr:col>16</xdr:col>
      <xdr:colOff>324907</xdr:colOff>
      <xdr:row>88</xdr:row>
      <xdr:rowOff>8659</xdr:rowOff>
    </xdr:to>
    <xdr:grpSp>
      <xdr:nvGrpSpPr>
        <xdr:cNvPr id="133" name="グループ化 132">
          <a:extLst>
            <a:ext uri="{FF2B5EF4-FFF2-40B4-BE49-F238E27FC236}">
              <a16:creationId xmlns:a16="http://schemas.microsoft.com/office/drawing/2014/main" id="{00000000-0008-0000-0200-000085000000}"/>
            </a:ext>
          </a:extLst>
        </xdr:cNvPr>
        <xdr:cNvGrpSpPr/>
      </xdr:nvGrpSpPr>
      <xdr:grpSpPr>
        <a:xfrm>
          <a:off x="7144807" y="11485563"/>
          <a:ext cx="3086100" cy="2772496"/>
          <a:chOff x="7867650" y="1350963"/>
          <a:chExt cx="3419475" cy="2945528"/>
        </a:xfrm>
      </xdr:grpSpPr>
      <xdr:cxnSp macro="">
        <xdr:nvCxnSpPr>
          <xdr:cNvPr id="134" name="直線コネクタ 133">
            <a:extLst>
              <a:ext uri="{FF2B5EF4-FFF2-40B4-BE49-F238E27FC236}">
                <a16:creationId xmlns:a16="http://schemas.microsoft.com/office/drawing/2014/main" id="{00000000-0008-0000-0200-000086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5" name="直線コネクタ 134">
            <a:extLst>
              <a:ext uri="{FF2B5EF4-FFF2-40B4-BE49-F238E27FC236}">
                <a16:creationId xmlns:a16="http://schemas.microsoft.com/office/drawing/2014/main" id="{00000000-0008-0000-0200-000087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200-000088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200-000089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172507</xdr:colOff>
      <xdr:row>86</xdr:row>
      <xdr:rowOff>66674</xdr:rowOff>
    </xdr:from>
    <xdr:to>
      <xdr:col>14</xdr:col>
      <xdr:colOff>534457</xdr:colOff>
      <xdr:row>86</xdr:row>
      <xdr:rowOff>66675</xdr:rowOff>
    </xdr:to>
    <xdr:cxnSp macro="">
      <xdr:nvCxnSpPr>
        <xdr:cNvPr id="138" name="直線矢印コネクタ 137">
          <a:extLst>
            <a:ext uri="{FF2B5EF4-FFF2-40B4-BE49-F238E27FC236}">
              <a16:creationId xmlns:a16="http://schemas.microsoft.com/office/drawing/2014/main" id="{00000000-0008-0000-0200-00008A000000}"/>
            </a:ext>
          </a:extLst>
        </xdr:cNvPr>
        <xdr:cNvCxnSpPr/>
      </xdr:nvCxnSpPr>
      <xdr:spPr>
        <a:xfrm flipH="1">
          <a:off x="8914340" y="14629341"/>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329672</xdr:colOff>
      <xdr:row>96</xdr:row>
      <xdr:rowOff>0</xdr:rowOff>
    </xdr:from>
    <xdr:to>
      <xdr:col>13</xdr:col>
      <xdr:colOff>332050</xdr:colOff>
      <xdr:row>101</xdr:row>
      <xdr:rowOff>154780</xdr:rowOff>
    </xdr:to>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6573839" y="16256000"/>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287673</xdr:colOff>
      <xdr:row>91</xdr:row>
      <xdr:rowOff>129887</xdr:rowOff>
    </xdr:from>
    <xdr:to>
      <xdr:col>12</xdr:col>
      <xdr:colOff>15681</xdr:colOff>
      <xdr:row>93</xdr:row>
      <xdr:rowOff>145889</xdr:rowOff>
    </xdr:to>
    <xdr:sp macro="" textlink="">
      <xdr:nvSpPr>
        <xdr:cNvPr id="140" name="円柱 139">
          <a:extLst>
            <a:ext uri="{FF2B5EF4-FFF2-40B4-BE49-F238E27FC236}">
              <a16:creationId xmlns:a16="http://schemas.microsoft.com/office/drawing/2014/main" id="{00000000-0008-0000-0200-00008C000000}"/>
            </a:ext>
          </a:extLst>
        </xdr:cNvPr>
        <xdr:cNvSpPr/>
      </xdr:nvSpPr>
      <xdr:spPr>
        <a:xfrm>
          <a:off x="7156256" y="15539220"/>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46300</xdr:colOff>
      <xdr:row>94</xdr:row>
      <xdr:rowOff>0</xdr:rowOff>
    </xdr:from>
    <xdr:to>
      <xdr:col>11</xdr:col>
      <xdr:colOff>46300</xdr:colOff>
      <xdr:row>95</xdr:row>
      <xdr:rowOff>154780</xdr:rowOff>
    </xdr:to>
    <xdr:cxnSp macro="">
      <xdr:nvCxnSpPr>
        <xdr:cNvPr id="141" name="直線コネクタ 140">
          <a:extLst>
            <a:ext uri="{FF2B5EF4-FFF2-40B4-BE49-F238E27FC236}">
              <a16:creationId xmlns:a16="http://schemas.microsoft.com/office/drawing/2014/main" id="{00000000-0008-0000-0200-00008D000000}"/>
            </a:ext>
          </a:extLst>
        </xdr:cNvPr>
        <xdr:cNvCxnSpPr/>
      </xdr:nvCxnSpPr>
      <xdr:spPr>
        <a:xfrm>
          <a:off x="6914883" y="15917333"/>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591607</xdr:colOff>
      <xdr:row>94</xdr:row>
      <xdr:rowOff>16671</xdr:rowOff>
    </xdr:from>
    <xdr:to>
      <xdr:col>10</xdr:col>
      <xdr:colOff>591607</xdr:colOff>
      <xdr:row>95</xdr:row>
      <xdr:rowOff>130971</xdr:rowOff>
    </xdr:to>
    <xdr:cxnSp macro="">
      <xdr:nvCxnSpPr>
        <xdr:cNvPr id="142" name="直線矢印コネクタ 141">
          <a:extLst>
            <a:ext uri="{FF2B5EF4-FFF2-40B4-BE49-F238E27FC236}">
              <a16:creationId xmlns:a16="http://schemas.microsoft.com/office/drawing/2014/main" id="{00000000-0008-0000-0200-00008E000000}"/>
            </a:ext>
          </a:extLst>
        </xdr:cNvPr>
        <xdr:cNvCxnSpPr/>
      </xdr:nvCxnSpPr>
      <xdr:spPr>
        <a:xfrm flipV="1">
          <a:off x="6835774" y="15934004"/>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427301</xdr:colOff>
      <xdr:row>93</xdr:row>
      <xdr:rowOff>154781</xdr:rowOff>
    </xdr:from>
    <xdr:to>
      <xdr:col>5</xdr:col>
      <xdr:colOff>427301</xdr:colOff>
      <xdr:row>99</xdr:row>
      <xdr:rowOff>0</xdr:rowOff>
    </xdr:to>
    <xdr:cxnSp macro="">
      <xdr:nvCxnSpPr>
        <xdr:cNvPr id="143" name="直線コネクタ 142">
          <a:extLst>
            <a:ext uri="{FF2B5EF4-FFF2-40B4-BE49-F238E27FC236}">
              <a16:creationId xmlns:a16="http://schemas.microsoft.com/office/drawing/2014/main" id="{00000000-0008-0000-0200-00008F000000}"/>
            </a:ext>
          </a:extLst>
        </xdr:cNvPr>
        <xdr:cNvCxnSpPr/>
      </xdr:nvCxnSpPr>
      <xdr:spPr>
        <a:xfrm>
          <a:off x="3549384" y="15902781"/>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13228</xdr:colOff>
      <xdr:row>77</xdr:row>
      <xdr:rowOff>64292</xdr:rowOff>
    </xdr:from>
    <xdr:to>
      <xdr:col>8</xdr:col>
      <xdr:colOff>355863</xdr:colOff>
      <xdr:row>77</xdr:row>
      <xdr:rowOff>64292</xdr:rowOff>
    </xdr:to>
    <xdr:cxnSp macro="">
      <xdr:nvCxnSpPr>
        <xdr:cNvPr id="144" name="直線コネクタ 143">
          <a:extLst>
            <a:ext uri="{FF2B5EF4-FFF2-40B4-BE49-F238E27FC236}">
              <a16:creationId xmlns:a16="http://schemas.microsoft.com/office/drawing/2014/main" id="{00000000-0008-0000-0200-000090000000}"/>
            </a:ext>
          </a:extLst>
        </xdr:cNvPr>
        <xdr:cNvCxnSpPr/>
      </xdr:nvCxnSpPr>
      <xdr:spPr>
        <a:xfrm>
          <a:off x="5008561" y="13102959"/>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570175</xdr:colOff>
      <xdr:row>79</xdr:row>
      <xdr:rowOff>83343</xdr:rowOff>
    </xdr:from>
    <xdr:to>
      <xdr:col>5</xdr:col>
      <xdr:colOff>52917</xdr:colOff>
      <xdr:row>81</xdr:row>
      <xdr:rowOff>21167</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1819008" y="13460676"/>
          <a:ext cx="1355992" cy="27649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332052</xdr:colOff>
      <xdr:row>75</xdr:row>
      <xdr:rowOff>0</xdr:rowOff>
    </xdr:from>
    <xdr:to>
      <xdr:col>5</xdr:col>
      <xdr:colOff>10583</xdr:colOff>
      <xdr:row>79</xdr:row>
      <xdr:rowOff>83343</xdr:rowOff>
    </xdr:to>
    <xdr:cxnSp macro="">
      <xdr:nvCxnSpPr>
        <xdr:cNvPr id="146" name="カギ線コネクタ 145">
          <a:extLst>
            <a:ext uri="{FF2B5EF4-FFF2-40B4-BE49-F238E27FC236}">
              <a16:creationId xmlns:a16="http://schemas.microsoft.com/office/drawing/2014/main" id="{00000000-0008-0000-0200-000092000000}"/>
            </a:ext>
          </a:extLst>
        </xdr:cNvPr>
        <xdr:cNvCxnSpPr>
          <a:endCxn id="84" idx="1"/>
        </xdr:cNvCxnSpPr>
      </xdr:nvCxnSpPr>
      <xdr:spPr>
        <a:xfrm rot="5400000" flipH="1" flipV="1">
          <a:off x="2600855" y="12928864"/>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448732</xdr:colOff>
      <xdr:row>76</xdr:row>
      <xdr:rowOff>40482</xdr:rowOff>
    </xdr:from>
    <xdr:to>
      <xdr:col>4</xdr:col>
      <xdr:colOff>448732</xdr:colOff>
      <xdr:row>77</xdr:row>
      <xdr:rowOff>154782</xdr:rowOff>
    </xdr:to>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flipV="1">
          <a:off x="2946399" y="1290981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xdr:row>
      <xdr:rowOff>0</xdr:rowOff>
    </xdr:from>
    <xdr:to>
      <xdr:col>12</xdr:col>
      <xdr:colOff>613833</xdr:colOff>
      <xdr:row>60</xdr:row>
      <xdr:rowOff>148166</xdr:rowOff>
    </xdr:to>
    <xdr:sp macro="" textlink="">
      <xdr:nvSpPr>
        <xdr:cNvPr id="148" name="正方形/長方形 147">
          <a:extLst>
            <a:ext uri="{FF2B5EF4-FFF2-40B4-BE49-F238E27FC236}">
              <a16:creationId xmlns:a16="http://schemas.microsoft.com/office/drawing/2014/main" id="{00000000-0008-0000-0200-000094000000}"/>
            </a:ext>
          </a:extLst>
        </xdr:cNvPr>
        <xdr:cNvSpPr/>
      </xdr:nvSpPr>
      <xdr:spPr>
        <a:xfrm>
          <a:off x="624417" y="9821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0</xdr:col>
      <xdr:colOff>308251</xdr:colOff>
      <xdr:row>145</xdr:row>
      <xdr:rowOff>11907</xdr:rowOff>
    </xdr:from>
    <xdr:to>
      <xdr:col>16</xdr:col>
      <xdr:colOff>379689</xdr:colOff>
      <xdr:row>153</xdr:row>
      <xdr:rowOff>11906</xdr:rowOff>
    </xdr:to>
    <xdr:sp macro="" textlink="">
      <xdr:nvSpPr>
        <xdr:cNvPr id="150" name="正方形/長方形 149">
          <a:extLst>
            <a:ext uri="{FF2B5EF4-FFF2-40B4-BE49-F238E27FC236}">
              <a16:creationId xmlns:a16="http://schemas.microsoft.com/office/drawing/2014/main" id="{00000000-0008-0000-0200-000096000000}"/>
            </a:ext>
          </a:extLst>
        </xdr:cNvPr>
        <xdr:cNvSpPr/>
      </xdr:nvSpPr>
      <xdr:spPr>
        <a:xfrm>
          <a:off x="308251" y="24565240"/>
          <a:ext cx="10062105"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296344</xdr:colOff>
      <xdr:row>144</xdr:row>
      <xdr:rowOff>162983</xdr:rowOff>
    </xdr:from>
    <xdr:to>
      <xdr:col>13</xdr:col>
      <xdr:colOff>486843</xdr:colOff>
      <xdr:row>169</xdr:row>
      <xdr:rowOff>11907</xdr:rowOff>
    </xdr:to>
    <xdr:sp macro="" textlink="">
      <xdr:nvSpPr>
        <xdr:cNvPr id="151" name="正方形/長方形 150">
          <a:extLst>
            <a:ext uri="{FF2B5EF4-FFF2-40B4-BE49-F238E27FC236}">
              <a16:creationId xmlns:a16="http://schemas.microsoft.com/office/drawing/2014/main" id="{00000000-0008-0000-0200-000097000000}"/>
            </a:ext>
          </a:extLst>
        </xdr:cNvPr>
        <xdr:cNvSpPr/>
      </xdr:nvSpPr>
      <xdr:spPr>
        <a:xfrm>
          <a:off x="296344" y="24546983"/>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22500</xdr:colOff>
      <xdr:row>161</xdr:row>
      <xdr:rowOff>0</xdr:rowOff>
    </xdr:from>
    <xdr:to>
      <xdr:col>14</xdr:col>
      <xdr:colOff>367781</xdr:colOff>
      <xdr:row>169</xdr:row>
      <xdr:rowOff>1</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642250" y="27262667"/>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382068</xdr:colOff>
      <xdr:row>123</xdr:row>
      <xdr:rowOff>9525</xdr:rowOff>
    </xdr:from>
    <xdr:to>
      <xdr:col>16</xdr:col>
      <xdr:colOff>372543</xdr:colOff>
      <xdr:row>138</xdr:row>
      <xdr:rowOff>161924</xdr:rowOff>
    </xdr:to>
    <xdr:sp macro="" textlink="">
      <xdr:nvSpPr>
        <xdr:cNvPr id="154" name="正方形/長方形 153">
          <a:extLst>
            <a:ext uri="{FF2B5EF4-FFF2-40B4-BE49-F238E27FC236}">
              <a16:creationId xmlns:a16="http://schemas.microsoft.com/office/drawing/2014/main" id="{00000000-0008-0000-0200-00009A000000}"/>
            </a:ext>
          </a:extLst>
        </xdr:cNvPr>
        <xdr:cNvSpPr/>
      </xdr:nvSpPr>
      <xdr:spPr>
        <a:xfrm>
          <a:off x="6001818" y="20837525"/>
          <a:ext cx="4361392"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5</xdr:col>
      <xdr:colOff>10594</xdr:colOff>
      <xdr:row>122</xdr:row>
      <xdr:rowOff>0</xdr:rowOff>
    </xdr:from>
    <xdr:to>
      <xdr:col>8</xdr:col>
      <xdr:colOff>10594</xdr:colOff>
      <xdr:row>128</xdr:row>
      <xdr:rowOff>0</xdr:rowOff>
    </xdr:to>
    <xdr:sp macro="" textlink="">
      <xdr:nvSpPr>
        <xdr:cNvPr id="155" name="正方形/長方形 154">
          <a:extLst>
            <a:ext uri="{FF2B5EF4-FFF2-40B4-BE49-F238E27FC236}">
              <a16:creationId xmlns:a16="http://schemas.microsoft.com/office/drawing/2014/main" id="{00000000-0008-0000-0200-00009B000000}"/>
            </a:ext>
          </a:extLst>
        </xdr:cNvPr>
        <xdr:cNvSpPr/>
      </xdr:nvSpPr>
      <xdr:spPr>
        <a:xfrm>
          <a:off x="3132677"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10594</xdr:colOff>
      <xdr:row>130</xdr:row>
      <xdr:rowOff>1</xdr:rowOff>
    </xdr:from>
    <xdr:to>
      <xdr:col>8</xdr:col>
      <xdr:colOff>10594</xdr:colOff>
      <xdr:row>136</xdr:row>
      <xdr:rowOff>1</xdr:rowOff>
    </xdr:to>
    <xdr:sp macro="" textlink="">
      <xdr:nvSpPr>
        <xdr:cNvPr id="156" name="正方形/長方形 155">
          <a:extLst>
            <a:ext uri="{FF2B5EF4-FFF2-40B4-BE49-F238E27FC236}">
              <a16:creationId xmlns:a16="http://schemas.microsoft.com/office/drawing/2014/main" id="{00000000-0008-0000-0200-00009C000000}"/>
            </a:ext>
          </a:extLst>
        </xdr:cNvPr>
        <xdr:cNvSpPr/>
      </xdr:nvSpPr>
      <xdr:spPr>
        <a:xfrm>
          <a:off x="3132677" y="2201333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10594</xdr:colOff>
      <xdr:row>146</xdr:row>
      <xdr:rowOff>0</xdr:rowOff>
    </xdr:from>
    <xdr:to>
      <xdr:col>8</xdr:col>
      <xdr:colOff>10594</xdr:colOff>
      <xdr:row>152</xdr:row>
      <xdr:rowOff>0</xdr:rowOff>
    </xdr:to>
    <xdr:sp macro="" textlink="">
      <xdr:nvSpPr>
        <xdr:cNvPr id="157" name="正方形/長方形 156">
          <a:extLst>
            <a:ext uri="{FF2B5EF4-FFF2-40B4-BE49-F238E27FC236}">
              <a16:creationId xmlns:a16="http://schemas.microsoft.com/office/drawing/2014/main" id="{00000000-0008-0000-0200-00009D000000}"/>
            </a:ext>
          </a:extLst>
        </xdr:cNvPr>
        <xdr:cNvSpPr/>
      </xdr:nvSpPr>
      <xdr:spPr>
        <a:xfrm>
          <a:off x="3132677"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9</xdr:col>
      <xdr:colOff>10594</xdr:colOff>
      <xdr:row>146</xdr:row>
      <xdr:rowOff>0</xdr:rowOff>
    </xdr:from>
    <xdr:to>
      <xdr:col>12</xdr:col>
      <xdr:colOff>10594</xdr:colOff>
      <xdr:row>152</xdr:row>
      <xdr:rowOff>0</xdr:rowOff>
    </xdr:to>
    <xdr:sp macro="" textlink="">
      <xdr:nvSpPr>
        <xdr:cNvPr id="158" name="正方形/長方形 157">
          <a:extLst>
            <a:ext uri="{FF2B5EF4-FFF2-40B4-BE49-F238E27FC236}">
              <a16:creationId xmlns:a16="http://schemas.microsoft.com/office/drawing/2014/main" id="{00000000-0008-0000-0200-00009E000000}"/>
            </a:ext>
          </a:extLst>
        </xdr:cNvPr>
        <xdr:cNvSpPr/>
      </xdr:nvSpPr>
      <xdr:spPr>
        <a:xfrm>
          <a:off x="5630344"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10594</xdr:colOff>
      <xdr:row>154</xdr:row>
      <xdr:rowOff>1</xdr:rowOff>
    </xdr:from>
    <xdr:to>
      <xdr:col>10</xdr:col>
      <xdr:colOff>10594</xdr:colOff>
      <xdr:row>160</xdr:row>
      <xdr:rowOff>1</xdr:rowOff>
    </xdr:to>
    <xdr:sp macro="" textlink="">
      <xdr:nvSpPr>
        <xdr:cNvPr id="159" name="正方形/長方形 158">
          <a:extLst>
            <a:ext uri="{FF2B5EF4-FFF2-40B4-BE49-F238E27FC236}">
              <a16:creationId xmlns:a16="http://schemas.microsoft.com/office/drawing/2014/main" id="{00000000-0008-0000-0200-00009F000000}"/>
            </a:ext>
          </a:extLst>
        </xdr:cNvPr>
        <xdr:cNvSpPr/>
      </xdr:nvSpPr>
      <xdr:spPr>
        <a:xfrm>
          <a:off x="4381511" y="26077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10594</xdr:colOff>
      <xdr:row>132</xdr:row>
      <xdr:rowOff>0</xdr:rowOff>
    </xdr:from>
    <xdr:to>
      <xdr:col>13</xdr:col>
      <xdr:colOff>10594</xdr:colOff>
      <xdr:row>138</xdr:row>
      <xdr:rowOff>0</xdr:rowOff>
    </xdr:to>
    <xdr:sp macro="" textlink="">
      <xdr:nvSpPr>
        <xdr:cNvPr id="160" name="正方形/長方形 159">
          <a:extLst>
            <a:ext uri="{FF2B5EF4-FFF2-40B4-BE49-F238E27FC236}">
              <a16:creationId xmlns:a16="http://schemas.microsoft.com/office/drawing/2014/main" id="{00000000-0008-0000-0200-0000A0000000}"/>
            </a:ext>
          </a:extLst>
        </xdr:cNvPr>
        <xdr:cNvSpPr/>
      </xdr:nvSpPr>
      <xdr:spPr>
        <a:xfrm>
          <a:off x="625476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10594</xdr:colOff>
      <xdr:row>132</xdr:row>
      <xdr:rowOff>0</xdr:rowOff>
    </xdr:from>
    <xdr:to>
      <xdr:col>16</xdr:col>
      <xdr:colOff>10594</xdr:colOff>
      <xdr:row>138</xdr:row>
      <xdr:rowOff>0</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12801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xdr:col>
      <xdr:colOff>10594</xdr:colOff>
      <xdr:row>130</xdr:row>
      <xdr:rowOff>1</xdr:rowOff>
    </xdr:from>
    <xdr:to>
      <xdr:col>4</xdr:col>
      <xdr:colOff>10594</xdr:colOff>
      <xdr:row>136</xdr:row>
      <xdr:rowOff>1</xdr:rowOff>
    </xdr:to>
    <xdr:sp macro="" textlink="">
      <xdr:nvSpPr>
        <xdr:cNvPr id="162" name="正方形/長方形 161">
          <a:extLst>
            <a:ext uri="{FF2B5EF4-FFF2-40B4-BE49-F238E27FC236}">
              <a16:creationId xmlns:a16="http://schemas.microsoft.com/office/drawing/2014/main" id="{00000000-0008-0000-0200-0000A2000000}"/>
            </a:ext>
          </a:extLst>
        </xdr:cNvPr>
        <xdr:cNvSpPr/>
      </xdr:nvSpPr>
      <xdr:spPr>
        <a:xfrm>
          <a:off x="635011" y="22013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10594</xdr:colOff>
      <xdr:row>122</xdr:row>
      <xdr:rowOff>0</xdr:rowOff>
    </xdr:from>
    <xdr:to>
      <xdr:col>4</xdr:col>
      <xdr:colOff>10594</xdr:colOff>
      <xdr:row>128</xdr:row>
      <xdr:rowOff>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635011"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10594</xdr:colOff>
      <xdr:row>162</xdr:row>
      <xdr:rowOff>0</xdr:rowOff>
    </xdr:from>
    <xdr:to>
      <xdr:col>10</xdr:col>
      <xdr:colOff>10594</xdr:colOff>
      <xdr:row>168</xdr:row>
      <xdr:rowOff>0</xdr:rowOff>
    </xdr:to>
    <xdr:sp macro="" textlink="">
      <xdr:nvSpPr>
        <xdr:cNvPr id="164" name="正方形/長方形 163">
          <a:extLst>
            <a:ext uri="{FF2B5EF4-FFF2-40B4-BE49-F238E27FC236}">
              <a16:creationId xmlns:a16="http://schemas.microsoft.com/office/drawing/2014/main" id="{00000000-0008-0000-0200-0000A4000000}"/>
            </a:ext>
          </a:extLst>
        </xdr:cNvPr>
        <xdr:cNvSpPr/>
      </xdr:nvSpPr>
      <xdr:spPr>
        <a:xfrm>
          <a:off x="4381511"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10594</xdr:colOff>
      <xdr:row>162</xdr:row>
      <xdr:rowOff>0</xdr:rowOff>
    </xdr:from>
    <xdr:to>
      <xdr:col>14</xdr:col>
      <xdr:colOff>10594</xdr:colOff>
      <xdr:row>168</xdr:row>
      <xdr:rowOff>0</xdr:rowOff>
    </xdr:to>
    <xdr:sp macro="" textlink="">
      <xdr:nvSpPr>
        <xdr:cNvPr id="165" name="正方形/長方形 164">
          <a:extLst>
            <a:ext uri="{FF2B5EF4-FFF2-40B4-BE49-F238E27FC236}">
              <a16:creationId xmlns:a16="http://schemas.microsoft.com/office/drawing/2014/main" id="{00000000-0008-0000-0200-0000A5000000}"/>
            </a:ext>
          </a:extLst>
        </xdr:cNvPr>
        <xdr:cNvSpPr/>
      </xdr:nvSpPr>
      <xdr:spPr>
        <a:xfrm>
          <a:off x="6879177"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10594</xdr:colOff>
      <xdr:row>162</xdr:row>
      <xdr:rowOff>0</xdr:rowOff>
    </xdr:from>
    <xdr:to>
      <xdr:col>6</xdr:col>
      <xdr:colOff>10594</xdr:colOff>
      <xdr:row>168</xdr:row>
      <xdr:rowOff>0</xdr:rowOff>
    </xdr:to>
    <xdr:sp macro="" textlink="">
      <xdr:nvSpPr>
        <xdr:cNvPr id="166" name="正方形/長方形 165">
          <a:extLst>
            <a:ext uri="{FF2B5EF4-FFF2-40B4-BE49-F238E27FC236}">
              <a16:creationId xmlns:a16="http://schemas.microsoft.com/office/drawing/2014/main" id="{00000000-0008-0000-0200-0000A6000000}"/>
            </a:ext>
          </a:extLst>
        </xdr:cNvPr>
        <xdr:cNvSpPr/>
      </xdr:nvSpPr>
      <xdr:spPr>
        <a:xfrm>
          <a:off x="1883844"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353494</xdr:colOff>
      <xdr:row>128</xdr:row>
      <xdr:rowOff>0</xdr:rowOff>
    </xdr:from>
    <xdr:to>
      <xdr:col>2</xdr:col>
      <xdr:colOff>353494</xdr:colOff>
      <xdr:row>130</xdr:row>
      <xdr:rowOff>1</xdr:rowOff>
    </xdr:to>
    <xdr:cxnSp macro="">
      <xdr:nvCxnSpPr>
        <xdr:cNvPr id="167" name="直線コネクタ 166">
          <a:extLst>
            <a:ext uri="{FF2B5EF4-FFF2-40B4-BE49-F238E27FC236}">
              <a16:creationId xmlns:a16="http://schemas.microsoft.com/office/drawing/2014/main" id="{00000000-0008-0000-0200-0000A7000000}"/>
            </a:ext>
          </a:extLst>
        </xdr:cNvPr>
        <xdr:cNvCxnSpPr>
          <a:stCxn id="163" idx="2"/>
          <a:endCxn id="162" idx="0"/>
        </xdr:cNvCxnSpPr>
      </xdr:nvCxnSpPr>
      <xdr:spPr>
        <a:xfrm>
          <a:off x="1602327"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320157</xdr:colOff>
      <xdr:row>136</xdr:row>
      <xdr:rowOff>1</xdr:rowOff>
    </xdr:from>
    <xdr:to>
      <xdr:col>5</xdr:col>
      <xdr:colOff>10594</xdr:colOff>
      <xdr:row>149</xdr:row>
      <xdr:rowOff>0</xdr:rowOff>
    </xdr:to>
    <xdr:cxnSp macro="">
      <xdr:nvCxnSpPr>
        <xdr:cNvPr id="168" name="カギ線コネクタ 167">
          <a:extLst>
            <a:ext uri="{FF2B5EF4-FFF2-40B4-BE49-F238E27FC236}">
              <a16:creationId xmlns:a16="http://schemas.microsoft.com/office/drawing/2014/main" id="{00000000-0008-0000-0200-0000A8000000}"/>
            </a:ext>
          </a:extLst>
        </xdr:cNvPr>
        <xdr:cNvCxnSpPr>
          <a:stCxn id="162" idx="2"/>
          <a:endCxn id="157" idx="1"/>
        </xdr:cNvCxnSpPr>
      </xdr:nvCxnSpPr>
      <xdr:spPr>
        <a:xfrm rot="16200000" flipH="1">
          <a:off x="1250167" y="23348157"/>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128</xdr:row>
      <xdr:rowOff>0</xdr:rowOff>
    </xdr:from>
    <xdr:to>
      <xdr:col>6</xdr:col>
      <xdr:colOff>353494</xdr:colOff>
      <xdr:row>130</xdr:row>
      <xdr:rowOff>1</xdr:rowOff>
    </xdr:to>
    <xdr:cxnSp macro="">
      <xdr:nvCxnSpPr>
        <xdr:cNvPr id="169" name="直線コネクタ 168">
          <a:extLst>
            <a:ext uri="{FF2B5EF4-FFF2-40B4-BE49-F238E27FC236}">
              <a16:creationId xmlns:a16="http://schemas.microsoft.com/office/drawing/2014/main" id="{00000000-0008-0000-0200-0000A9000000}"/>
            </a:ext>
          </a:extLst>
        </xdr:cNvPr>
        <xdr:cNvCxnSpPr>
          <a:stCxn id="155" idx="2"/>
          <a:endCxn id="156" idx="0"/>
        </xdr:cNvCxnSpPr>
      </xdr:nvCxnSpPr>
      <xdr:spPr>
        <a:xfrm>
          <a:off x="4099994"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320157</xdr:colOff>
      <xdr:row>136</xdr:row>
      <xdr:rowOff>1</xdr:rowOff>
    </xdr:from>
    <xdr:to>
      <xdr:col>6</xdr:col>
      <xdr:colOff>320157</xdr:colOff>
      <xdr:row>146</xdr:row>
      <xdr:rowOff>0</xdr:rowOff>
    </xdr:to>
    <xdr:cxnSp macro="">
      <xdr:nvCxnSpPr>
        <xdr:cNvPr id="170" name="直線コネクタ 169">
          <a:extLst>
            <a:ext uri="{FF2B5EF4-FFF2-40B4-BE49-F238E27FC236}">
              <a16:creationId xmlns:a16="http://schemas.microsoft.com/office/drawing/2014/main" id="{00000000-0008-0000-0200-0000AA000000}"/>
            </a:ext>
          </a:extLst>
        </xdr:cNvPr>
        <xdr:cNvCxnSpPr>
          <a:stCxn id="156" idx="2"/>
          <a:endCxn id="157" idx="0"/>
        </xdr:cNvCxnSpPr>
      </xdr:nvCxnSpPr>
      <xdr:spPr>
        <a:xfrm>
          <a:off x="4066657" y="2302933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343969</xdr:colOff>
      <xdr:row>135</xdr:row>
      <xdr:rowOff>47624</xdr:rowOff>
    </xdr:from>
    <xdr:to>
      <xdr:col>10</xdr:col>
      <xdr:colOff>355876</xdr:colOff>
      <xdr:row>146</xdr:row>
      <xdr:rowOff>0</xdr:rowOff>
    </xdr:to>
    <xdr:cxnSp macro="">
      <xdr:nvCxnSpPr>
        <xdr:cNvPr id="171" name="カギ線コネクタ 170">
          <a:extLst>
            <a:ext uri="{FF2B5EF4-FFF2-40B4-BE49-F238E27FC236}">
              <a16:creationId xmlns:a16="http://schemas.microsoft.com/office/drawing/2014/main" id="{00000000-0008-0000-0200-0000AB000000}"/>
            </a:ext>
          </a:extLst>
        </xdr:cNvPr>
        <xdr:cNvCxnSpPr>
          <a:endCxn id="158" idx="0"/>
        </xdr:cNvCxnSpPr>
      </xdr:nvCxnSpPr>
      <xdr:spPr>
        <a:xfrm rot="16200000" flipH="1">
          <a:off x="5062151" y="23184775"/>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152</xdr:row>
      <xdr:rowOff>0</xdr:rowOff>
    </xdr:from>
    <xdr:to>
      <xdr:col>10</xdr:col>
      <xdr:colOff>353494</xdr:colOff>
      <xdr:row>154</xdr:row>
      <xdr:rowOff>1</xdr:rowOff>
    </xdr:to>
    <xdr:cxnSp macro="">
      <xdr:nvCxnSpPr>
        <xdr:cNvPr id="172" name="カギ線コネクタ 171">
          <a:extLst>
            <a:ext uri="{FF2B5EF4-FFF2-40B4-BE49-F238E27FC236}">
              <a16:creationId xmlns:a16="http://schemas.microsoft.com/office/drawing/2014/main" id="{00000000-0008-0000-0200-0000AC000000}"/>
            </a:ext>
          </a:extLst>
        </xdr:cNvPr>
        <xdr:cNvCxnSpPr>
          <a:stCxn id="158" idx="2"/>
          <a:endCxn id="159" idx="0"/>
        </xdr:cNvCxnSpPr>
      </xdr:nvCxnSpPr>
      <xdr:spPr>
        <a:xfrm rot="5400000">
          <a:off x="5803910" y="25283584"/>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152</xdr:row>
      <xdr:rowOff>0</xdr:rowOff>
    </xdr:from>
    <xdr:to>
      <xdr:col>7</xdr:col>
      <xdr:colOff>10594</xdr:colOff>
      <xdr:row>157</xdr:row>
      <xdr:rowOff>1</xdr:rowOff>
    </xdr:to>
    <xdr:cxnSp macro="">
      <xdr:nvCxnSpPr>
        <xdr:cNvPr id="173" name="カギ線コネクタ 172">
          <a:extLst>
            <a:ext uri="{FF2B5EF4-FFF2-40B4-BE49-F238E27FC236}">
              <a16:creationId xmlns:a16="http://schemas.microsoft.com/office/drawing/2014/main" id="{00000000-0008-0000-0200-0000AD000000}"/>
            </a:ext>
          </a:extLst>
        </xdr:cNvPr>
        <xdr:cNvCxnSpPr>
          <a:stCxn id="157" idx="2"/>
          <a:endCxn id="159" idx="1"/>
        </xdr:cNvCxnSpPr>
      </xdr:nvCxnSpPr>
      <xdr:spPr>
        <a:xfrm rot="16200000" flipH="1">
          <a:off x="3817419" y="26021242"/>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353494</xdr:colOff>
      <xdr:row>160</xdr:row>
      <xdr:rowOff>1</xdr:rowOff>
    </xdr:from>
    <xdr:to>
      <xdr:col>8</xdr:col>
      <xdr:colOff>353494</xdr:colOff>
      <xdr:row>162</xdr:row>
      <xdr:rowOff>0</xdr:rowOff>
    </xdr:to>
    <xdr:cxnSp macro="">
      <xdr:nvCxnSpPr>
        <xdr:cNvPr id="174" name="カギ線コネクタ 173">
          <a:extLst>
            <a:ext uri="{FF2B5EF4-FFF2-40B4-BE49-F238E27FC236}">
              <a16:creationId xmlns:a16="http://schemas.microsoft.com/office/drawing/2014/main" id="{00000000-0008-0000-0200-0000AE000000}"/>
            </a:ext>
          </a:extLst>
        </xdr:cNvPr>
        <xdr:cNvCxnSpPr>
          <a:stCxn id="159" idx="2"/>
          <a:endCxn id="166" idx="0"/>
        </xdr:cNvCxnSpPr>
      </xdr:nvCxnSpPr>
      <xdr:spPr>
        <a:xfrm rot="5400000">
          <a:off x="3930661" y="26013834"/>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12</xdr:col>
      <xdr:colOff>353494</xdr:colOff>
      <xdr:row>162</xdr:row>
      <xdr:rowOff>0</xdr:rowOff>
    </xdr:to>
    <xdr:cxnSp macro="">
      <xdr:nvCxnSpPr>
        <xdr:cNvPr id="175" name="カギ線コネクタ 174">
          <a:extLst>
            <a:ext uri="{FF2B5EF4-FFF2-40B4-BE49-F238E27FC236}">
              <a16:creationId xmlns:a16="http://schemas.microsoft.com/office/drawing/2014/main" id="{00000000-0008-0000-0200-0000AF000000}"/>
            </a:ext>
          </a:extLst>
        </xdr:cNvPr>
        <xdr:cNvCxnSpPr>
          <a:stCxn id="159" idx="2"/>
          <a:endCxn id="165" idx="0"/>
        </xdr:cNvCxnSpPr>
      </xdr:nvCxnSpPr>
      <xdr:spPr>
        <a:xfrm rot="16200000" flipH="1">
          <a:off x="6428328" y="26013833"/>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8</xdr:col>
      <xdr:colOff>353494</xdr:colOff>
      <xdr:row>162</xdr:row>
      <xdr:rowOff>0</xdr:rowOff>
    </xdr:to>
    <xdr:cxnSp macro="">
      <xdr:nvCxnSpPr>
        <xdr:cNvPr id="176" name="直線コネクタ 175">
          <a:extLst>
            <a:ext uri="{FF2B5EF4-FFF2-40B4-BE49-F238E27FC236}">
              <a16:creationId xmlns:a16="http://schemas.microsoft.com/office/drawing/2014/main" id="{00000000-0008-0000-0200-0000B0000000}"/>
            </a:ext>
          </a:extLst>
        </xdr:cNvPr>
        <xdr:cNvCxnSpPr>
          <a:stCxn id="159" idx="2"/>
          <a:endCxn id="164" idx="0"/>
        </xdr:cNvCxnSpPr>
      </xdr:nvCxnSpPr>
      <xdr:spPr>
        <a:xfrm>
          <a:off x="5348827" y="27093334"/>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131</xdr:row>
      <xdr:rowOff>9525</xdr:rowOff>
    </xdr:from>
    <xdr:to>
      <xdr:col>10</xdr:col>
      <xdr:colOff>29644</xdr:colOff>
      <xdr:row>131</xdr:row>
      <xdr:rowOff>9525</xdr:rowOff>
    </xdr:to>
    <xdr:cxnSp macro="">
      <xdr:nvCxnSpPr>
        <xdr:cNvPr id="177" name="直線コネクタ 176">
          <a:extLst>
            <a:ext uri="{FF2B5EF4-FFF2-40B4-BE49-F238E27FC236}">
              <a16:creationId xmlns:a16="http://schemas.microsoft.com/office/drawing/2014/main" id="{00000000-0008-0000-0200-0000B1000000}"/>
            </a:ext>
          </a:extLst>
        </xdr:cNvPr>
        <xdr:cNvCxnSpPr/>
      </xdr:nvCxnSpPr>
      <xdr:spPr>
        <a:xfrm>
          <a:off x="5005927" y="2219219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34408</xdr:colOff>
      <xdr:row>154</xdr:row>
      <xdr:rowOff>1</xdr:rowOff>
    </xdr:from>
    <xdr:to>
      <xdr:col>17</xdr:col>
      <xdr:colOff>34407</xdr:colOff>
      <xdr:row>160</xdr:row>
      <xdr:rowOff>1</xdr:rowOff>
    </xdr:to>
    <xdr:sp macro="" textlink="">
      <xdr:nvSpPr>
        <xdr:cNvPr id="178" name="正方形/長方形 177">
          <a:extLst>
            <a:ext uri="{FF2B5EF4-FFF2-40B4-BE49-F238E27FC236}">
              <a16:creationId xmlns:a16="http://schemas.microsoft.com/office/drawing/2014/main" id="{00000000-0008-0000-0200-0000B2000000}"/>
            </a:ext>
          </a:extLst>
        </xdr:cNvPr>
        <xdr:cNvSpPr/>
      </xdr:nvSpPr>
      <xdr:spPr>
        <a:xfrm>
          <a:off x="8776241" y="26077334"/>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334011</xdr:colOff>
      <xdr:row>151</xdr:row>
      <xdr:rowOff>146972</xdr:rowOff>
    </xdr:from>
    <xdr:to>
      <xdr:col>15</xdr:col>
      <xdr:colOff>376441</xdr:colOff>
      <xdr:row>154</xdr:row>
      <xdr:rowOff>1</xdr:rowOff>
    </xdr:to>
    <xdr:cxnSp macro="">
      <xdr:nvCxnSpPr>
        <xdr:cNvPr id="179" name="カギ線コネクタ 178">
          <a:extLst>
            <a:ext uri="{FF2B5EF4-FFF2-40B4-BE49-F238E27FC236}">
              <a16:creationId xmlns:a16="http://schemas.microsoft.com/office/drawing/2014/main" id="{00000000-0008-0000-0200-0000B3000000}"/>
            </a:ext>
          </a:extLst>
        </xdr:cNvPr>
        <xdr:cNvCxnSpPr>
          <a:endCxn id="178" idx="0"/>
        </xdr:cNvCxnSpPr>
      </xdr:nvCxnSpPr>
      <xdr:spPr>
        <a:xfrm rot="16200000" flipH="1">
          <a:off x="8292128" y="24626771"/>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355874</xdr:colOff>
      <xdr:row>126</xdr:row>
      <xdr:rowOff>0</xdr:rowOff>
    </xdr:from>
    <xdr:to>
      <xdr:col>17</xdr:col>
      <xdr:colOff>34406</xdr:colOff>
      <xdr:row>157</xdr:row>
      <xdr:rowOff>1</xdr:rowOff>
    </xdr:to>
    <xdr:cxnSp macro="">
      <xdr:nvCxnSpPr>
        <xdr:cNvPr id="180" name="カギ線コネクタ 179">
          <a:extLst>
            <a:ext uri="{FF2B5EF4-FFF2-40B4-BE49-F238E27FC236}">
              <a16:creationId xmlns:a16="http://schemas.microsoft.com/office/drawing/2014/main" id="{00000000-0008-0000-0200-0000B4000000}"/>
            </a:ext>
          </a:extLst>
        </xdr:cNvPr>
        <xdr:cNvCxnSpPr>
          <a:stCxn id="182" idx="0"/>
          <a:endCxn id="178" idx="3"/>
        </xdr:cNvCxnSpPr>
      </xdr:nvCxnSpPr>
      <xdr:spPr>
        <a:xfrm rot="16200000" flipH="1">
          <a:off x="6312306" y="22248151"/>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439218</xdr:colOff>
      <xdr:row>156</xdr:row>
      <xdr:rowOff>162983</xdr:rowOff>
    </xdr:from>
    <xdr:to>
      <xdr:col>15</xdr:col>
      <xdr:colOff>379689</xdr:colOff>
      <xdr:row>160</xdr:row>
      <xdr:rowOff>1</xdr:rowOff>
    </xdr:to>
    <xdr:cxnSp macro="">
      <xdr:nvCxnSpPr>
        <xdr:cNvPr id="181" name="カギ線コネクタ 180">
          <a:extLst>
            <a:ext uri="{FF2B5EF4-FFF2-40B4-BE49-F238E27FC236}">
              <a16:creationId xmlns:a16="http://schemas.microsoft.com/office/drawing/2014/main" id="{00000000-0008-0000-0200-0000B5000000}"/>
            </a:ext>
          </a:extLst>
        </xdr:cNvPr>
        <xdr:cNvCxnSpPr>
          <a:endCxn id="178" idx="2"/>
        </xdr:cNvCxnSpPr>
      </xdr:nvCxnSpPr>
      <xdr:spPr>
        <a:xfrm>
          <a:off x="3561301" y="26578983"/>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10594</xdr:colOff>
      <xdr:row>126</xdr:row>
      <xdr:rowOff>0</xdr:rowOff>
    </xdr:from>
    <xdr:to>
      <xdr:col>13</xdr:col>
      <xdr:colOff>10594</xdr:colOff>
      <xdr:row>132</xdr:row>
      <xdr:rowOff>0</xdr:rowOff>
    </xdr:to>
    <xdr:sp macro="" textlink="">
      <xdr:nvSpPr>
        <xdr:cNvPr id="182" name="正方形/長方形 181">
          <a:extLst>
            <a:ext uri="{FF2B5EF4-FFF2-40B4-BE49-F238E27FC236}">
              <a16:creationId xmlns:a16="http://schemas.microsoft.com/office/drawing/2014/main" id="{00000000-0008-0000-0200-0000B6000000}"/>
            </a:ext>
          </a:extLst>
        </xdr:cNvPr>
        <xdr:cNvSpPr/>
      </xdr:nvSpPr>
      <xdr:spPr>
        <a:xfrm>
          <a:off x="625476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10594</xdr:colOff>
      <xdr:row>126</xdr:row>
      <xdr:rowOff>0</xdr:rowOff>
    </xdr:from>
    <xdr:to>
      <xdr:col>16</xdr:col>
      <xdr:colOff>10594</xdr:colOff>
      <xdr:row>132</xdr:row>
      <xdr:rowOff>0</xdr:rowOff>
    </xdr:to>
    <xdr:sp macro="" textlink="">
      <xdr:nvSpPr>
        <xdr:cNvPr id="183" name="正方形/長方形 182">
          <a:extLst>
            <a:ext uri="{FF2B5EF4-FFF2-40B4-BE49-F238E27FC236}">
              <a16:creationId xmlns:a16="http://schemas.microsoft.com/office/drawing/2014/main" id="{00000000-0008-0000-0200-0000B7000000}"/>
            </a:ext>
          </a:extLst>
        </xdr:cNvPr>
        <xdr:cNvSpPr/>
      </xdr:nvSpPr>
      <xdr:spPr>
        <a:xfrm>
          <a:off x="812801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xdr:txBody>
    </xdr:sp>
    <xdr:clientData/>
  </xdr:twoCellAnchor>
  <xdr:twoCellAnchor>
    <xdr:from>
      <xdr:col>11</xdr:col>
      <xdr:colOff>129660</xdr:colOff>
      <xdr:row>138</xdr:row>
      <xdr:rowOff>35719</xdr:rowOff>
    </xdr:from>
    <xdr:to>
      <xdr:col>12</xdr:col>
      <xdr:colOff>10598</xdr:colOff>
      <xdr:row>141</xdr:row>
      <xdr:rowOff>142877</xdr:rowOff>
    </xdr:to>
    <xdr:cxnSp macro="">
      <xdr:nvCxnSpPr>
        <xdr:cNvPr id="184" name="カギ線コネクタ 183">
          <a:extLst>
            <a:ext uri="{FF2B5EF4-FFF2-40B4-BE49-F238E27FC236}">
              <a16:creationId xmlns:a16="http://schemas.microsoft.com/office/drawing/2014/main" id="{00000000-0008-0000-0200-0000B8000000}"/>
            </a:ext>
          </a:extLst>
        </xdr:cNvPr>
        <xdr:cNvCxnSpPr>
          <a:stCxn id="185" idx="1"/>
        </xdr:cNvCxnSpPr>
      </xdr:nvCxnSpPr>
      <xdr:spPr>
        <a:xfrm rot="10800000">
          <a:off x="6998243" y="23403719"/>
          <a:ext cx="505355" cy="615158"/>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10597</xdr:colOff>
      <xdr:row>141</xdr:row>
      <xdr:rowOff>3</xdr:rowOff>
    </xdr:from>
    <xdr:to>
      <xdr:col>15</xdr:col>
      <xdr:colOff>116417</xdr:colOff>
      <xdr:row>142</xdr:row>
      <xdr:rowOff>116418</xdr:rowOff>
    </xdr:to>
    <xdr:sp macro="" textlink="">
      <xdr:nvSpPr>
        <xdr:cNvPr id="185" name="正方形/長方形 184">
          <a:extLst>
            <a:ext uri="{FF2B5EF4-FFF2-40B4-BE49-F238E27FC236}">
              <a16:creationId xmlns:a16="http://schemas.microsoft.com/office/drawing/2014/main" id="{00000000-0008-0000-0200-0000B9000000}"/>
            </a:ext>
          </a:extLst>
        </xdr:cNvPr>
        <xdr:cNvSpPr/>
      </xdr:nvSpPr>
      <xdr:spPr>
        <a:xfrm>
          <a:off x="7503597" y="23876003"/>
          <a:ext cx="1979070" cy="28574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182044</xdr:colOff>
      <xdr:row>140</xdr:row>
      <xdr:rowOff>19050</xdr:rowOff>
    </xdr:from>
    <xdr:to>
      <xdr:col>2</xdr:col>
      <xdr:colOff>182044</xdr:colOff>
      <xdr:row>141</xdr:row>
      <xdr:rowOff>133351</xdr:rowOff>
    </xdr:to>
    <xdr:cxnSp macro="">
      <xdr:nvCxnSpPr>
        <xdr:cNvPr id="186" name="直線矢印コネクタ 185">
          <a:extLst>
            <a:ext uri="{FF2B5EF4-FFF2-40B4-BE49-F238E27FC236}">
              <a16:creationId xmlns:a16="http://schemas.microsoft.com/office/drawing/2014/main" id="{00000000-0008-0000-0200-0000BA000000}"/>
            </a:ext>
          </a:extLst>
        </xdr:cNvPr>
        <xdr:cNvCxnSpPr/>
      </xdr:nvCxnSpPr>
      <xdr:spPr>
        <a:xfrm flipV="1">
          <a:off x="1430877"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508275</xdr:colOff>
      <xdr:row>141</xdr:row>
      <xdr:rowOff>90488</xdr:rowOff>
    </xdr:from>
    <xdr:to>
      <xdr:col>9</xdr:col>
      <xdr:colOff>184425</xdr:colOff>
      <xdr:row>141</xdr:row>
      <xdr:rowOff>90489</xdr:rowOff>
    </xdr:to>
    <xdr:cxnSp macro="">
      <xdr:nvCxnSpPr>
        <xdr:cNvPr id="187" name="直線矢印コネクタ 186">
          <a:extLst>
            <a:ext uri="{FF2B5EF4-FFF2-40B4-BE49-F238E27FC236}">
              <a16:creationId xmlns:a16="http://schemas.microsoft.com/office/drawing/2014/main" id="{00000000-0008-0000-0200-0000BB000000}"/>
            </a:ext>
          </a:extLst>
        </xdr:cNvPr>
        <xdr:cNvCxnSpPr/>
      </xdr:nvCxnSpPr>
      <xdr:spPr>
        <a:xfrm flipH="1">
          <a:off x="5503608" y="23966488"/>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210619</xdr:colOff>
      <xdr:row>153</xdr:row>
      <xdr:rowOff>28575</xdr:rowOff>
    </xdr:from>
    <xdr:to>
      <xdr:col>6</xdr:col>
      <xdr:colOff>210619</xdr:colOff>
      <xdr:row>154</xdr:row>
      <xdr:rowOff>142877</xdr:rowOff>
    </xdr:to>
    <xdr:cxnSp macro="">
      <xdr:nvCxnSpPr>
        <xdr:cNvPr id="188" name="直線矢印コネクタ 187">
          <a:extLst>
            <a:ext uri="{FF2B5EF4-FFF2-40B4-BE49-F238E27FC236}">
              <a16:creationId xmlns:a16="http://schemas.microsoft.com/office/drawing/2014/main" id="{00000000-0008-0000-0200-0000BC000000}"/>
            </a:ext>
          </a:extLst>
        </xdr:cNvPr>
        <xdr:cNvCxnSpPr/>
      </xdr:nvCxnSpPr>
      <xdr:spPr>
        <a:xfrm flipV="1">
          <a:off x="3957119" y="25936575"/>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20118</xdr:colOff>
      <xdr:row>140</xdr:row>
      <xdr:rowOff>14287</xdr:rowOff>
    </xdr:from>
    <xdr:to>
      <xdr:col>11</xdr:col>
      <xdr:colOff>20118</xdr:colOff>
      <xdr:row>141</xdr:row>
      <xdr:rowOff>133351</xdr:rowOff>
    </xdr:to>
    <xdr:cxnSp macro="">
      <xdr:nvCxnSpPr>
        <xdr:cNvPr id="189" name="直線矢印コネクタ 188">
          <a:extLst>
            <a:ext uri="{FF2B5EF4-FFF2-40B4-BE49-F238E27FC236}">
              <a16:creationId xmlns:a16="http://schemas.microsoft.com/office/drawing/2014/main" id="{00000000-0008-0000-0200-0000BD000000}"/>
            </a:ext>
          </a:extLst>
        </xdr:cNvPr>
        <xdr:cNvCxnSpPr/>
      </xdr:nvCxnSpPr>
      <xdr:spPr>
        <a:xfrm flipV="1">
          <a:off x="6888701" y="23720954"/>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508276</xdr:colOff>
      <xdr:row>152</xdr:row>
      <xdr:rowOff>76200</xdr:rowOff>
    </xdr:from>
    <xdr:to>
      <xdr:col>9</xdr:col>
      <xdr:colOff>184426</xdr:colOff>
      <xdr:row>152</xdr:row>
      <xdr:rowOff>76201</xdr:rowOff>
    </xdr:to>
    <xdr:cxnSp macro="">
      <xdr:nvCxnSpPr>
        <xdr:cNvPr id="190" name="直線矢印コネクタ 189">
          <a:extLst>
            <a:ext uri="{FF2B5EF4-FFF2-40B4-BE49-F238E27FC236}">
              <a16:creationId xmlns:a16="http://schemas.microsoft.com/office/drawing/2014/main" id="{00000000-0008-0000-0200-0000BE000000}"/>
            </a:ext>
          </a:extLst>
        </xdr:cNvPr>
        <xdr:cNvCxnSpPr/>
      </xdr:nvCxnSpPr>
      <xdr:spPr>
        <a:xfrm flipH="1">
          <a:off x="5503609" y="25814867"/>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110606</xdr:colOff>
      <xdr:row>152</xdr:row>
      <xdr:rowOff>76200</xdr:rowOff>
    </xdr:from>
    <xdr:to>
      <xdr:col>12</xdr:col>
      <xdr:colOff>472556</xdr:colOff>
      <xdr:row>152</xdr:row>
      <xdr:rowOff>76201</xdr:rowOff>
    </xdr:to>
    <xdr:cxnSp macro="">
      <xdr:nvCxnSpPr>
        <xdr:cNvPr id="191" name="直線矢印コネクタ 190">
          <a:extLst>
            <a:ext uri="{FF2B5EF4-FFF2-40B4-BE49-F238E27FC236}">
              <a16:creationId xmlns:a16="http://schemas.microsoft.com/office/drawing/2014/main" id="{00000000-0008-0000-0200-0000BF000000}"/>
            </a:ext>
          </a:extLst>
        </xdr:cNvPr>
        <xdr:cNvCxnSpPr/>
      </xdr:nvCxnSpPr>
      <xdr:spPr>
        <a:xfrm flipH="1">
          <a:off x="7603606" y="2581486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187240</xdr:colOff>
      <xdr:row>160</xdr:row>
      <xdr:rowOff>162793</xdr:rowOff>
    </xdr:from>
    <xdr:to>
      <xdr:col>15</xdr:col>
      <xdr:colOff>192435</xdr:colOff>
      <xdr:row>163</xdr:row>
      <xdr:rowOff>8660</xdr:rowOff>
    </xdr:to>
    <xdr:cxnSp macro="">
      <xdr:nvCxnSpPr>
        <xdr:cNvPr id="192" name="直線矢印コネクタ 191">
          <a:extLst>
            <a:ext uri="{FF2B5EF4-FFF2-40B4-BE49-F238E27FC236}">
              <a16:creationId xmlns:a16="http://schemas.microsoft.com/office/drawing/2014/main" id="{00000000-0008-0000-0200-0000C0000000}"/>
            </a:ext>
          </a:extLst>
        </xdr:cNvPr>
        <xdr:cNvCxnSpPr/>
      </xdr:nvCxnSpPr>
      <xdr:spPr>
        <a:xfrm flipH="1" flipV="1">
          <a:off x="9553490" y="27256126"/>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140</xdr:row>
      <xdr:rowOff>19050</xdr:rowOff>
    </xdr:from>
    <xdr:to>
      <xdr:col>6</xdr:col>
      <xdr:colOff>201094</xdr:colOff>
      <xdr:row>141</xdr:row>
      <xdr:rowOff>133351</xdr:rowOff>
    </xdr:to>
    <xdr:cxnSp macro="">
      <xdr:nvCxnSpPr>
        <xdr:cNvPr id="193" name="直線矢印コネクタ 192">
          <a:extLst>
            <a:ext uri="{FF2B5EF4-FFF2-40B4-BE49-F238E27FC236}">
              <a16:creationId xmlns:a16="http://schemas.microsoft.com/office/drawing/2014/main" id="{00000000-0008-0000-0200-0000C1000000}"/>
            </a:ext>
          </a:extLst>
        </xdr:cNvPr>
        <xdr:cNvCxnSpPr/>
      </xdr:nvCxnSpPr>
      <xdr:spPr>
        <a:xfrm flipV="1">
          <a:off x="3947594"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343969</xdr:colOff>
      <xdr:row>124</xdr:row>
      <xdr:rowOff>76201</xdr:rowOff>
    </xdr:from>
    <xdr:to>
      <xdr:col>12</xdr:col>
      <xdr:colOff>20119</xdr:colOff>
      <xdr:row>124</xdr:row>
      <xdr:rowOff>76202</xdr:rowOff>
    </xdr:to>
    <xdr:cxnSp macro="">
      <xdr:nvCxnSpPr>
        <xdr:cNvPr id="194" name="直線矢印コネクタ 193">
          <a:extLst>
            <a:ext uri="{FF2B5EF4-FFF2-40B4-BE49-F238E27FC236}">
              <a16:creationId xmlns:a16="http://schemas.microsoft.com/office/drawing/2014/main" id="{00000000-0008-0000-0200-0000C2000000}"/>
            </a:ext>
          </a:extLst>
        </xdr:cNvPr>
        <xdr:cNvCxnSpPr/>
      </xdr:nvCxnSpPr>
      <xdr:spPr>
        <a:xfrm flipH="1">
          <a:off x="7212552" y="21073534"/>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134</xdr:row>
      <xdr:rowOff>0</xdr:rowOff>
    </xdr:from>
    <xdr:to>
      <xdr:col>10</xdr:col>
      <xdr:colOff>29644</xdr:colOff>
      <xdr:row>134</xdr:row>
      <xdr:rowOff>0</xdr:rowOff>
    </xdr:to>
    <xdr:cxnSp macro="">
      <xdr:nvCxnSpPr>
        <xdr:cNvPr id="195" name="直線コネクタ 194">
          <a:extLst>
            <a:ext uri="{FF2B5EF4-FFF2-40B4-BE49-F238E27FC236}">
              <a16:creationId xmlns:a16="http://schemas.microsoft.com/office/drawing/2014/main" id="{00000000-0008-0000-0200-0000C3000000}"/>
            </a:ext>
          </a:extLst>
        </xdr:cNvPr>
        <xdr:cNvCxnSpPr/>
      </xdr:nvCxnSpPr>
      <xdr:spPr>
        <a:xfrm>
          <a:off x="5005927" y="2269066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130</xdr:row>
      <xdr:rowOff>76201</xdr:rowOff>
    </xdr:from>
    <xdr:to>
      <xdr:col>9</xdr:col>
      <xdr:colOff>182044</xdr:colOff>
      <xdr:row>130</xdr:row>
      <xdr:rowOff>76202</xdr:rowOff>
    </xdr:to>
    <xdr:cxnSp macro="">
      <xdr:nvCxnSpPr>
        <xdr:cNvPr id="196" name="直線矢印コネクタ 195">
          <a:extLst>
            <a:ext uri="{FF2B5EF4-FFF2-40B4-BE49-F238E27FC236}">
              <a16:creationId xmlns:a16="http://schemas.microsoft.com/office/drawing/2014/main" id="{00000000-0008-0000-0200-0000C4000000}"/>
            </a:ext>
          </a:extLst>
        </xdr:cNvPr>
        <xdr:cNvCxnSpPr/>
      </xdr:nvCxnSpPr>
      <xdr:spPr>
        <a:xfrm flipH="1">
          <a:off x="5501227" y="2208953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134</xdr:row>
      <xdr:rowOff>95250</xdr:rowOff>
    </xdr:from>
    <xdr:to>
      <xdr:col>9</xdr:col>
      <xdr:colOff>182044</xdr:colOff>
      <xdr:row>134</xdr:row>
      <xdr:rowOff>95251</xdr:rowOff>
    </xdr:to>
    <xdr:cxnSp macro="">
      <xdr:nvCxnSpPr>
        <xdr:cNvPr id="197" name="直線矢印コネクタ 196">
          <a:extLst>
            <a:ext uri="{FF2B5EF4-FFF2-40B4-BE49-F238E27FC236}">
              <a16:creationId xmlns:a16="http://schemas.microsoft.com/office/drawing/2014/main" id="{00000000-0008-0000-0200-0000C5000000}"/>
            </a:ext>
          </a:extLst>
        </xdr:cNvPr>
        <xdr:cNvCxnSpPr/>
      </xdr:nvCxnSpPr>
      <xdr:spPr>
        <a:xfrm flipH="1">
          <a:off x="5501227" y="2278591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128</xdr:row>
      <xdr:rowOff>28575</xdr:rowOff>
    </xdr:from>
    <xdr:to>
      <xdr:col>6</xdr:col>
      <xdr:colOff>201094</xdr:colOff>
      <xdr:row>129</xdr:row>
      <xdr:rowOff>142876</xdr:rowOff>
    </xdr:to>
    <xdr:cxnSp macro="">
      <xdr:nvCxnSpPr>
        <xdr:cNvPr id="198" name="直線矢印コネクタ 197">
          <a:extLst>
            <a:ext uri="{FF2B5EF4-FFF2-40B4-BE49-F238E27FC236}">
              <a16:creationId xmlns:a16="http://schemas.microsoft.com/office/drawing/2014/main" id="{00000000-0008-0000-0200-0000C6000000}"/>
            </a:ext>
          </a:extLst>
        </xdr:cNvPr>
        <xdr:cNvCxnSpPr/>
      </xdr:nvCxnSpPr>
      <xdr:spPr>
        <a:xfrm flipV="1">
          <a:off x="3947594" y="21703242"/>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182044</xdr:colOff>
      <xdr:row>128</xdr:row>
      <xdr:rowOff>19050</xdr:rowOff>
    </xdr:from>
    <xdr:to>
      <xdr:col>2</xdr:col>
      <xdr:colOff>182044</xdr:colOff>
      <xdr:row>129</xdr:row>
      <xdr:rowOff>133351</xdr:rowOff>
    </xdr:to>
    <xdr:cxnSp macro="">
      <xdr:nvCxnSpPr>
        <xdr:cNvPr id="199" name="直線矢印コネクタ 198">
          <a:extLst>
            <a:ext uri="{FF2B5EF4-FFF2-40B4-BE49-F238E27FC236}">
              <a16:creationId xmlns:a16="http://schemas.microsoft.com/office/drawing/2014/main" id="{00000000-0008-0000-0200-0000C7000000}"/>
            </a:ext>
          </a:extLst>
        </xdr:cNvPr>
        <xdr:cNvCxnSpPr/>
      </xdr:nvCxnSpPr>
      <xdr:spPr>
        <a:xfrm flipV="1">
          <a:off x="1430877" y="21693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201094</xdr:colOff>
      <xdr:row>160</xdr:row>
      <xdr:rowOff>28576</xdr:rowOff>
    </xdr:from>
    <xdr:to>
      <xdr:col>8</xdr:col>
      <xdr:colOff>201094</xdr:colOff>
      <xdr:row>161</xdr:row>
      <xdr:rowOff>142876</xdr:rowOff>
    </xdr:to>
    <xdr:cxnSp macro="">
      <xdr:nvCxnSpPr>
        <xdr:cNvPr id="200" name="直線矢印コネクタ 199">
          <a:extLst>
            <a:ext uri="{FF2B5EF4-FFF2-40B4-BE49-F238E27FC236}">
              <a16:creationId xmlns:a16="http://schemas.microsoft.com/office/drawing/2014/main" id="{00000000-0008-0000-0200-0000C8000000}"/>
            </a:ext>
          </a:extLst>
        </xdr:cNvPr>
        <xdr:cNvCxnSpPr/>
      </xdr:nvCxnSpPr>
      <xdr:spPr>
        <a:xfrm flipV="1">
          <a:off x="5196427" y="2712190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182044</xdr:colOff>
      <xdr:row>160</xdr:row>
      <xdr:rowOff>76201</xdr:rowOff>
    </xdr:from>
    <xdr:to>
      <xdr:col>6</xdr:col>
      <xdr:colOff>543994</xdr:colOff>
      <xdr:row>160</xdr:row>
      <xdr:rowOff>76202</xdr:rowOff>
    </xdr:to>
    <xdr:cxnSp macro="">
      <xdr:nvCxnSpPr>
        <xdr:cNvPr id="201" name="直線矢印コネクタ 200">
          <a:extLst>
            <a:ext uri="{FF2B5EF4-FFF2-40B4-BE49-F238E27FC236}">
              <a16:creationId xmlns:a16="http://schemas.microsoft.com/office/drawing/2014/main" id="{00000000-0008-0000-0200-0000C9000000}"/>
            </a:ext>
          </a:extLst>
        </xdr:cNvPr>
        <xdr:cNvCxnSpPr/>
      </xdr:nvCxnSpPr>
      <xdr:spPr>
        <a:xfrm flipH="1">
          <a:off x="3928544"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172519</xdr:colOff>
      <xdr:row>160</xdr:row>
      <xdr:rowOff>76201</xdr:rowOff>
    </xdr:from>
    <xdr:to>
      <xdr:col>10</xdr:col>
      <xdr:colOff>534469</xdr:colOff>
      <xdr:row>160</xdr:row>
      <xdr:rowOff>76202</xdr:rowOff>
    </xdr:to>
    <xdr:cxnSp macro="">
      <xdr:nvCxnSpPr>
        <xdr:cNvPr id="202" name="直線矢印コネクタ 201">
          <a:extLst>
            <a:ext uri="{FF2B5EF4-FFF2-40B4-BE49-F238E27FC236}">
              <a16:creationId xmlns:a16="http://schemas.microsoft.com/office/drawing/2014/main" id="{00000000-0008-0000-0200-0000CA000000}"/>
            </a:ext>
          </a:extLst>
        </xdr:cNvPr>
        <xdr:cNvCxnSpPr/>
      </xdr:nvCxnSpPr>
      <xdr:spPr>
        <a:xfrm flipH="1">
          <a:off x="6416686"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291581</xdr:colOff>
      <xdr:row>149</xdr:row>
      <xdr:rowOff>130969</xdr:rowOff>
    </xdr:from>
    <xdr:to>
      <xdr:col>8</xdr:col>
      <xdr:colOff>13240</xdr:colOff>
      <xdr:row>151</xdr:row>
      <xdr:rowOff>146972</xdr:rowOff>
    </xdr:to>
    <xdr:sp macro="" textlink="">
      <xdr:nvSpPr>
        <xdr:cNvPr id="203" name="円柱 202">
          <a:extLst>
            <a:ext uri="{FF2B5EF4-FFF2-40B4-BE49-F238E27FC236}">
              <a16:creationId xmlns:a16="http://schemas.microsoft.com/office/drawing/2014/main" id="{00000000-0008-0000-0200-0000CB000000}"/>
            </a:ext>
          </a:extLst>
        </xdr:cNvPr>
        <xdr:cNvSpPr/>
      </xdr:nvSpPr>
      <xdr:spPr>
        <a:xfrm>
          <a:off x="4662498" y="25361636"/>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286819</xdr:colOff>
      <xdr:row>129</xdr:row>
      <xdr:rowOff>123825</xdr:rowOff>
    </xdr:from>
    <xdr:to>
      <xdr:col>16</xdr:col>
      <xdr:colOff>14827</xdr:colOff>
      <xdr:row>131</xdr:row>
      <xdr:rowOff>139827</xdr:rowOff>
    </xdr:to>
    <xdr:sp macro="" textlink="">
      <xdr:nvSpPr>
        <xdr:cNvPr id="204" name="円柱 203">
          <a:extLst>
            <a:ext uri="{FF2B5EF4-FFF2-40B4-BE49-F238E27FC236}">
              <a16:creationId xmlns:a16="http://schemas.microsoft.com/office/drawing/2014/main" id="{00000000-0008-0000-0200-0000CC000000}"/>
            </a:ext>
          </a:extLst>
        </xdr:cNvPr>
        <xdr:cNvSpPr/>
      </xdr:nvSpPr>
      <xdr:spPr>
        <a:xfrm>
          <a:off x="9653069" y="21967825"/>
          <a:ext cx="352425" cy="354669"/>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334444</xdr:colOff>
      <xdr:row>128</xdr:row>
      <xdr:rowOff>150813</xdr:rowOff>
    </xdr:from>
    <xdr:to>
      <xdr:col>16</xdr:col>
      <xdr:colOff>324919</xdr:colOff>
      <xdr:row>146</xdr:row>
      <xdr:rowOff>8659</xdr:rowOff>
    </xdr:to>
    <xdr:grpSp>
      <xdr:nvGrpSpPr>
        <xdr:cNvPr id="205" name="グループ化 204">
          <a:extLst>
            <a:ext uri="{FF2B5EF4-FFF2-40B4-BE49-F238E27FC236}">
              <a16:creationId xmlns:a16="http://schemas.microsoft.com/office/drawing/2014/main" id="{00000000-0008-0000-0200-0000CD000000}"/>
            </a:ext>
          </a:extLst>
        </xdr:cNvPr>
        <xdr:cNvGrpSpPr/>
      </xdr:nvGrpSpPr>
      <xdr:grpSpPr>
        <a:xfrm>
          <a:off x="7144819" y="20877213"/>
          <a:ext cx="3086100" cy="2772496"/>
          <a:chOff x="7867650" y="1350963"/>
          <a:chExt cx="3419475" cy="2945528"/>
        </a:xfrm>
      </xdr:grpSpPr>
      <xdr:cxnSp macro="">
        <xdr:nvCxnSpPr>
          <xdr:cNvPr id="206" name="直線コネクタ 205">
            <a:extLst>
              <a:ext uri="{FF2B5EF4-FFF2-40B4-BE49-F238E27FC236}">
                <a16:creationId xmlns:a16="http://schemas.microsoft.com/office/drawing/2014/main" id="{00000000-0008-0000-0200-0000CE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7" name="直線コネクタ 206">
            <a:extLst>
              <a:ext uri="{FF2B5EF4-FFF2-40B4-BE49-F238E27FC236}">
                <a16:creationId xmlns:a16="http://schemas.microsoft.com/office/drawing/2014/main" id="{00000000-0008-0000-0200-0000CF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a16="http://schemas.microsoft.com/office/drawing/2014/main" id="{00000000-0008-0000-0200-0000D0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9" name="直線コネクタ 208">
            <a:extLst>
              <a:ext uri="{FF2B5EF4-FFF2-40B4-BE49-F238E27FC236}">
                <a16:creationId xmlns:a16="http://schemas.microsoft.com/office/drawing/2014/main" id="{00000000-0008-0000-0200-0000D1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172519</xdr:colOff>
      <xdr:row>144</xdr:row>
      <xdr:rowOff>66675</xdr:rowOff>
    </xdr:from>
    <xdr:to>
      <xdr:col>14</xdr:col>
      <xdr:colOff>534469</xdr:colOff>
      <xdr:row>144</xdr:row>
      <xdr:rowOff>66676</xdr:rowOff>
    </xdr:to>
    <xdr:cxnSp macro="">
      <xdr:nvCxnSpPr>
        <xdr:cNvPr id="210" name="直線矢印コネクタ 209">
          <a:extLst>
            <a:ext uri="{FF2B5EF4-FFF2-40B4-BE49-F238E27FC236}">
              <a16:creationId xmlns:a16="http://schemas.microsoft.com/office/drawing/2014/main" id="{00000000-0008-0000-0200-0000D2000000}"/>
            </a:ext>
          </a:extLst>
        </xdr:cNvPr>
        <xdr:cNvCxnSpPr/>
      </xdr:nvCxnSpPr>
      <xdr:spPr>
        <a:xfrm flipH="1">
          <a:off x="8914352" y="244506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329684</xdr:colOff>
      <xdr:row>154</xdr:row>
      <xdr:rowOff>1</xdr:rowOff>
    </xdr:from>
    <xdr:to>
      <xdr:col>13</xdr:col>
      <xdr:colOff>332062</xdr:colOff>
      <xdr:row>159</xdr:row>
      <xdr:rowOff>154781</xdr:rowOff>
    </xdr:to>
    <xdr:sp macro="" textlink="">
      <xdr:nvSpPr>
        <xdr:cNvPr id="211" name="正方形/長方形 210">
          <a:extLst>
            <a:ext uri="{FF2B5EF4-FFF2-40B4-BE49-F238E27FC236}">
              <a16:creationId xmlns:a16="http://schemas.microsoft.com/office/drawing/2014/main" id="{00000000-0008-0000-0200-0000D3000000}"/>
            </a:ext>
          </a:extLst>
        </xdr:cNvPr>
        <xdr:cNvSpPr/>
      </xdr:nvSpPr>
      <xdr:spPr>
        <a:xfrm>
          <a:off x="6573851" y="26077334"/>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287685</xdr:colOff>
      <xdr:row>149</xdr:row>
      <xdr:rowOff>129887</xdr:rowOff>
    </xdr:from>
    <xdr:to>
      <xdr:col>12</xdr:col>
      <xdr:colOff>15693</xdr:colOff>
      <xdr:row>151</xdr:row>
      <xdr:rowOff>145890</xdr:rowOff>
    </xdr:to>
    <xdr:sp macro="" textlink="">
      <xdr:nvSpPr>
        <xdr:cNvPr id="212" name="円柱 211">
          <a:extLst>
            <a:ext uri="{FF2B5EF4-FFF2-40B4-BE49-F238E27FC236}">
              <a16:creationId xmlns:a16="http://schemas.microsoft.com/office/drawing/2014/main" id="{00000000-0008-0000-0200-0000D4000000}"/>
            </a:ext>
          </a:extLst>
        </xdr:cNvPr>
        <xdr:cNvSpPr/>
      </xdr:nvSpPr>
      <xdr:spPr>
        <a:xfrm>
          <a:off x="7156268" y="25360554"/>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46312</xdr:colOff>
      <xdr:row>152</xdr:row>
      <xdr:rowOff>0</xdr:rowOff>
    </xdr:from>
    <xdr:to>
      <xdr:col>11</xdr:col>
      <xdr:colOff>46312</xdr:colOff>
      <xdr:row>153</xdr:row>
      <xdr:rowOff>154781</xdr:rowOff>
    </xdr:to>
    <xdr:cxnSp macro="">
      <xdr:nvCxnSpPr>
        <xdr:cNvPr id="213" name="直線コネクタ 212">
          <a:extLst>
            <a:ext uri="{FF2B5EF4-FFF2-40B4-BE49-F238E27FC236}">
              <a16:creationId xmlns:a16="http://schemas.microsoft.com/office/drawing/2014/main" id="{00000000-0008-0000-0200-0000D5000000}"/>
            </a:ext>
          </a:extLst>
        </xdr:cNvPr>
        <xdr:cNvCxnSpPr/>
      </xdr:nvCxnSpPr>
      <xdr:spPr>
        <a:xfrm>
          <a:off x="6914895" y="25738667"/>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591619</xdr:colOff>
      <xdr:row>152</xdr:row>
      <xdr:rowOff>16671</xdr:rowOff>
    </xdr:from>
    <xdr:to>
      <xdr:col>10</xdr:col>
      <xdr:colOff>591619</xdr:colOff>
      <xdr:row>153</xdr:row>
      <xdr:rowOff>130972</xdr:rowOff>
    </xdr:to>
    <xdr:cxnSp macro="">
      <xdr:nvCxnSpPr>
        <xdr:cNvPr id="214" name="直線矢印コネクタ 213">
          <a:extLst>
            <a:ext uri="{FF2B5EF4-FFF2-40B4-BE49-F238E27FC236}">
              <a16:creationId xmlns:a16="http://schemas.microsoft.com/office/drawing/2014/main" id="{00000000-0008-0000-0200-0000D6000000}"/>
            </a:ext>
          </a:extLst>
        </xdr:cNvPr>
        <xdr:cNvCxnSpPr/>
      </xdr:nvCxnSpPr>
      <xdr:spPr>
        <a:xfrm flipV="1">
          <a:off x="6835786" y="2575533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427313</xdr:colOff>
      <xdr:row>151</xdr:row>
      <xdr:rowOff>154782</xdr:rowOff>
    </xdr:from>
    <xdr:to>
      <xdr:col>5</xdr:col>
      <xdr:colOff>427313</xdr:colOff>
      <xdr:row>157</xdr:row>
      <xdr:rowOff>1</xdr:rowOff>
    </xdr:to>
    <xdr:cxnSp macro="">
      <xdr:nvCxnSpPr>
        <xdr:cNvPr id="215" name="直線コネクタ 214">
          <a:extLst>
            <a:ext uri="{FF2B5EF4-FFF2-40B4-BE49-F238E27FC236}">
              <a16:creationId xmlns:a16="http://schemas.microsoft.com/office/drawing/2014/main" id="{00000000-0008-0000-0200-0000D7000000}"/>
            </a:ext>
          </a:extLst>
        </xdr:cNvPr>
        <xdr:cNvCxnSpPr/>
      </xdr:nvCxnSpPr>
      <xdr:spPr>
        <a:xfrm>
          <a:off x="3549396" y="25724115"/>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13240</xdr:colOff>
      <xdr:row>135</xdr:row>
      <xdr:rowOff>64293</xdr:rowOff>
    </xdr:from>
    <xdr:to>
      <xdr:col>8</xdr:col>
      <xdr:colOff>355875</xdr:colOff>
      <xdr:row>135</xdr:row>
      <xdr:rowOff>64293</xdr:rowOff>
    </xdr:to>
    <xdr:cxnSp macro="">
      <xdr:nvCxnSpPr>
        <xdr:cNvPr id="216" name="直線コネクタ 215">
          <a:extLst>
            <a:ext uri="{FF2B5EF4-FFF2-40B4-BE49-F238E27FC236}">
              <a16:creationId xmlns:a16="http://schemas.microsoft.com/office/drawing/2014/main" id="{00000000-0008-0000-0200-0000D8000000}"/>
            </a:ext>
          </a:extLst>
        </xdr:cNvPr>
        <xdr:cNvCxnSpPr/>
      </xdr:nvCxnSpPr>
      <xdr:spPr>
        <a:xfrm>
          <a:off x="5008573" y="22924293"/>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570187</xdr:colOff>
      <xdr:row>137</xdr:row>
      <xdr:rowOff>83343</xdr:rowOff>
    </xdr:from>
    <xdr:to>
      <xdr:col>5</xdr:col>
      <xdr:colOff>21167</xdr:colOff>
      <xdr:row>139</xdr:row>
      <xdr:rowOff>42334</xdr:rowOff>
    </xdr:to>
    <xdr:sp macro="" textlink="">
      <xdr:nvSpPr>
        <xdr:cNvPr id="217" name="正方形/長方形 216">
          <a:extLst>
            <a:ext uri="{FF2B5EF4-FFF2-40B4-BE49-F238E27FC236}">
              <a16:creationId xmlns:a16="http://schemas.microsoft.com/office/drawing/2014/main" id="{00000000-0008-0000-0200-0000D9000000}"/>
            </a:ext>
          </a:extLst>
        </xdr:cNvPr>
        <xdr:cNvSpPr/>
      </xdr:nvSpPr>
      <xdr:spPr>
        <a:xfrm>
          <a:off x="1819020" y="23282010"/>
          <a:ext cx="1324230" cy="29765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332064</xdr:colOff>
      <xdr:row>133</xdr:row>
      <xdr:rowOff>1</xdr:rowOff>
    </xdr:from>
    <xdr:to>
      <xdr:col>5</xdr:col>
      <xdr:colOff>10595</xdr:colOff>
      <xdr:row>137</xdr:row>
      <xdr:rowOff>83343</xdr:rowOff>
    </xdr:to>
    <xdr:cxnSp macro="">
      <xdr:nvCxnSpPr>
        <xdr:cNvPr id="218" name="カギ線コネクタ 217">
          <a:extLst>
            <a:ext uri="{FF2B5EF4-FFF2-40B4-BE49-F238E27FC236}">
              <a16:creationId xmlns:a16="http://schemas.microsoft.com/office/drawing/2014/main" id="{00000000-0008-0000-0200-0000DA000000}"/>
            </a:ext>
          </a:extLst>
        </xdr:cNvPr>
        <xdr:cNvCxnSpPr>
          <a:endCxn id="156" idx="1"/>
        </xdr:cNvCxnSpPr>
      </xdr:nvCxnSpPr>
      <xdr:spPr>
        <a:xfrm rot="5400000" flipH="1" flipV="1">
          <a:off x="2600867" y="22750198"/>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448744</xdr:colOff>
      <xdr:row>134</xdr:row>
      <xdr:rowOff>40482</xdr:rowOff>
    </xdr:from>
    <xdr:to>
      <xdr:col>4</xdr:col>
      <xdr:colOff>448744</xdr:colOff>
      <xdr:row>135</xdr:row>
      <xdr:rowOff>154783</xdr:rowOff>
    </xdr:to>
    <xdr:cxnSp macro="">
      <xdr:nvCxnSpPr>
        <xdr:cNvPr id="219" name="直線矢印コネクタ 218">
          <a:extLst>
            <a:ext uri="{FF2B5EF4-FFF2-40B4-BE49-F238E27FC236}">
              <a16:creationId xmlns:a16="http://schemas.microsoft.com/office/drawing/2014/main" id="{00000000-0008-0000-0200-0000DB000000}"/>
            </a:ext>
          </a:extLst>
        </xdr:cNvPr>
        <xdr:cNvCxnSpPr/>
      </xdr:nvCxnSpPr>
      <xdr:spPr>
        <a:xfrm flipV="1">
          <a:off x="2946411" y="2273114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xdr:colOff>
      <xdr:row>116</xdr:row>
      <xdr:rowOff>0</xdr:rowOff>
    </xdr:from>
    <xdr:to>
      <xdr:col>12</xdr:col>
      <xdr:colOff>613845</xdr:colOff>
      <xdr:row>118</xdr:row>
      <xdr:rowOff>148167</xdr:rowOff>
    </xdr:to>
    <xdr:sp macro="" textlink="">
      <xdr:nvSpPr>
        <xdr:cNvPr id="220" name="正方形/長方形 219">
          <a:extLst>
            <a:ext uri="{FF2B5EF4-FFF2-40B4-BE49-F238E27FC236}">
              <a16:creationId xmlns:a16="http://schemas.microsoft.com/office/drawing/2014/main" id="{00000000-0008-0000-0200-0000DC000000}"/>
            </a:ext>
          </a:extLst>
        </xdr:cNvPr>
        <xdr:cNvSpPr/>
      </xdr:nvSpPr>
      <xdr:spPr>
        <a:xfrm>
          <a:off x="624429" y="19642667"/>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14</xdr:col>
      <xdr:colOff>219075</xdr:colOff>
      <xdr:row>120</xdr:row>
      <xdr:rowOff>114300</xdr:rowOff>
    </xdr:from>
    <xdr:to>
      <xdr:col>18</xdr:col>
      <xdr:colOff>200025</xdr:colOff>
      <xdr:row>126</xdr:row>
      <xdr:rowOff>19050</xdr:rowOff>
    </xdr:to>
    <xdr:sp macro="" textlink="">
      <xdr:nvSpPr>
        <xdr:cNvPr id="75" name="四角形吹き出し 74">
          <a:extLst>
            <a:ext uri="{FF2B5EF4-FFF2-40B4-BE49-F238E27FC236}">
              <a16:creationId xmlns:a16="http://schemas.microsoft.com/office/drawing/2014/main" id="{00000000-0008-0000-0200-00004B000000}"/>
            </a:ext>
            <a:ext uri="{147F2762-F138-4A5C-976F-8EAC2B608ADB}">
              <a16:predDERef xmlns:a16="http://schemas.microsoft.com/office/drawing/2014/main" pred="{00000000-0008-0000-0200-0000DC000000}"/>
            </a:ext>
          </a:extLst>
        </xdr:cNvPr>
        <xdr:cNvSpPr/>
      </xdr:nvSpPr>
      <xdr:spPr>
        <a:xfrm>
          <a:off x="8886825" y="19545300"/>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74</xdr:row>
      <xdr:rowOff>84667</xdr:rowOff>
    </xdr:from>
    <xdr:to>
      <xdr:col>21</xdr:col>
      <xdr:colOff>0</xdr:colOff>
      <xdr:row>80</xdr:row>
      <xdr:rowOff>84667</xdr:rowOff>
    </xdr:to>
    <xdr:sp macro="" textlink="">
      <xdr:nvSpPr>
        <xdr:cNvPr id="227" name="正方形/長方形 226">
          <a:extLst>
            <a:ext uri="{FF2B5EF4-FFF2-40B4-BE49-F238E27FC236}">
              <a16:creationId xmlns:a16="http://schemas.microsoft.com/office/drawing/2014/main" id="{00000000-0008-0000-0200-0000E3000000}"/>
            </a:ext>
          </a:extLst>
        </xdr:cNvPr>
        <xdr:cNvSpPr/>
      </xdr:nvSpPr>
      <xdr:spPr>
        <a:xfrm>
          <a:off x="11049000" y="12615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132</xdr:row>
      <xdr:rowOff>0</xdr:rowOff>
    </xdr:from>
    <xdr:to>
      <xdr:col>21</xdr:col>
      <xdr:colOff>0</xdr:colOff>
      <xdr:row>138</xdr:row>
      <xdr:rowOff>0</xdr:rowOff>
    </xdr:to>
    <xdr:sp macro="" textlink="">
      <xdr:nvSpPr>
        <xdr:cNvPr id="229" name="正方形/長方形 228">
          <a:extLst>
            <a:ext uri="{FF2B5EF4-FFF2-40B4-BE49-F238E27FC236}">
              <a16:creationId xmlns:a16="http://schemas.microsoft.com/office/drawing/2014/main" id="{00000000-0008-0000-0200-0000E5000000}"/>
            </a:ext>
          </a:extLst>
        </xdr:cNvPr>
        <xdr:cNvSpPr/>
      </xdr:nvSpPr>
      <xdr:spPr>
        <a:xfrm>
          <a:off x="11049000" y="22352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78</xdr:row>
      <xdr:rowOff>28575</xdr:rowOff>
    </xdr:from>
    <xdr:to>
      <xdr:col>20</xdr:col>
      <xdr:colOff>581025</xdr:colOff>
      <xdr:row>80</xdr:row>
      <xdr:rowOff>44577</xdr:rowOff>
    </xdr:to>
    <xdr:sp macro="" textlink="">
      <xdr:nvSpPr>
        <xdr:cNvPr id="149" name="Can 148">
          <a:extLst>
            <a:ext uri="{FF2B5EF4-FFF2-40B4-BE49-F238E27FC236}">
              <a16:creationId xmlns:a16="http://schemas.microsoft.com/office/drawing/2014/main" id="{B0F0C5DE-99D9-410B-B0DB-7698E982D8AB}"/>
            </a:ext>
            <a:ext uri="{147F2762-F138-4A5C-976F-8EAC2B608ADB}">
              <a16:predDERef xmlns:a16="http://schemas.microsoft.com/office/drawing/2014/main" pred="{5DB3981E-A136-4BFC-AEFE-44F92EDE149A}"/>
            </a:ext>
          </a:extLst>
        </xdr:cNvPr>
        <xdr:cNvSpPr/>
      </xdr:nvSpPr>
      <xdr:spPr>
        <a:xfrm>
          <a:off x="12620625" y="1265872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135</xdr:row>
      <xdr:rowOff>123825</xdr:rowOff>
    </xdr:from>
    <xdr:to>
      <xdr:col>20</xdr:col>
      <xdr:colOff>581025</xdr:colOff>
      <xdr:row>137</xdr:row>
      <xdr:rowOff>139827</xdr:rowOff>
    </xdr:to>
    <xdr:sp macro="" textlink="">
      <xdr:nvSpPr>
        <xdr:cNvPr id="153" name="Can 152">
          <a:extLst>
            <a:ext uri="{FF2B5EF4-FFF2-40B4-BE49-F238E27FC236}">
              <a16:creationId xmlns:a16="http://schemas.microsoft.com/office/drawing/2014/main" id="{D9FB2786-FC1F-4385-B25B-92A705A37BAC}"/>
            </a:ext>
            <a:ext uri="{147F2762-F138-4A5C-976F-8EAC2B608ADB}">
              <a16:predDERef xmlns:a16="http://schemas.microsoft.com/office/drawing/2014/main" pred="{B0F0C5DE-99D9-410B-B0DB-7698E982D8AB}"/>
            </a:ext>
          </a:extLst>
        </xdr:cNvPr>
        <xdr:cNvSpPr/>
      </xdr:nvSpPr>
      <xdr:spPr>
        <a:xfrm>
          <a:off x="12620625" y="219837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345282</xdr:colOff>
      <xdr:row>58</xdr:row>
      <xdr:rowOff>0</xdr:rowOff>
    </xdr:from>
    <xdr:to>
      <xdr:col>22</xdr:col>
      <xdr:colOff>0</xdr:colOff>
      <xdr:row>82</xdr:row>
      <xdr:rowOff>2646</xdr:rowOff>
    </xdr:to>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800615" y="9821333"/>
          <a:ext cx="10703718"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391583</xdr:colOff>
      <xdr:row>69</xdr:row>
      <xdr:rowOff>84667</xdr:rowOff>
    </xdr:from>
    <xdr:to>
      <xdr:col>16</xdr:col>
      <xdr:colOff>148167</xdr:colOff>
      <xdr:row>76</xdr:row>
      <xdr:rowOff>80960</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5916083" y="11768667"/>
          <a:ext cx="4053417" cy="1181626"/>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xdr:row>
      <xdr:rowOff>0</xdr:rowOff>
    </xdr:from>
    <xdr:to>
      <xdr:col>2</xdr:col>
      <xdr:colOff>571500</xdr:colOff>
      <xdr:row>6</xdr:row>
      <xdr:rowOff>148166</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624417" y="677333"/>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4</xdr:col>
      <xdr:colOff>345283</xdr:colOff>
      <xdr:row>82</xdr:row>
      <xdr:rowOff>14554</xdr:rowOff>
    </xdr:from>
    <xdr:to>
      <xdr:col>8</xdr:col>
      <xdr:colOff>333377</xdr:colOff>
      <xdr:row>97</xdr:row>
      <xdr:rowOff>26460</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842950" y="13561221"/>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90</xdr:row>
      <xdr:rowOff>14552</xdr:rowOff>
    </xdr:from>
    <xdr:to>
      <xdr:col>8</xdr:col>
      <xdr:colOff>333376</xdr:colOff>
      <xdr:row>106</xdr:row>
      <xdr:rowOff>14552</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624417" y="14915885"/>
          <a:ext cx="4704292" cy="2709334"/>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59</xdr:row>
      <xdr:rowOff>2647</xdr:rowOff>
    </xdr:from>
    <xdr:to>
      <xdr:col>8</xdr:col>
      <xdr:colOff>1</xdr:colOff>
      <xdr:row>65</xdr:row>
      <xdr:rowOff>2647</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3122084" y="9654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67</xdr:row>
      <xdr:rowOff>2647</xdr:rowOff>
    </xdr:from>
    <xdr:to>
      <xdr:col>8</xdr:col>
      <xdr:colOff>1</xdr:colOff>
      <xdr:row>73</xdr:row>
      <xdr:rowOff>2647</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3122084" y="11009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83</xdr:row>
      <xdr:rowOff>2647</xdr:rowOff>
    </xdr:from>
    <xdr:to>
      <xdr:col>8</xdr:col>
      <xdr:colOff>1</xdr:colOff>
      <xdr:row>89</xdr:row>
      <xdr:rowOff>2647</xdr:rowOff>
    </xdr:to>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3122084" y="13718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新徳山ヤード操業サーバ</a:t>
          </a:r>
          <a:endParaRPr kumimoji="1" lang="en-US" altLang="ja-JP" sz="1100">
            <a:solidFill>
              <a:sysClr val="windowText" lastClr="000000"/>
            </a:solidFill>
          </a:endParaRP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91</xdr:row>
      <xdr:rowOff>2647</xdr:rowOff>
    </xdr:from>
    <xdr:to>
      <xdr:col>8</xdr:col>
      <xdr:colOff>1</xdr:colOff>
      <xdr:row>97</xdr:row>
      <xdr:rowOff>2647</xdr:rowOff>
    </xdr:to>
    <xdr:sp macro="" textlink="">
      <xdr:nvSpPr>
        <xdr:cNvPr id="49" name="正方形/長方形 48">
          <a:extLst>
            <a:ext uri="{FF2B5EF4-FFF2-40B4-BE49-F238E27FC236}">
              <a16:creationId xmlns:a16="http://schemas.microsoft.com/office/drawing/2014/main" id="{00000000-0008-0000-0300-000031000000}"/>
            </a:ext>
          </a:extLst>
        </xdr:cNvPr>
        <xdr:cNvSpPr/>
      </xdr:nvSpPr>
      <xdr:spPr>
        <a:xfrm>
          <a:off x="3122084" y="1507331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91</xdr:row>
      <xdr:rowOff>2647</xdr:rowOff>
    </xdr:from>
    <xdr:to>
      <xdr:col>12</xdr:col>
      <xdr:colOff>1</xdr:colOff>
      <xdr:row>97</xdr:row>
      <xdr:rowOff>2647</xdr:rowOff>
    </xdr:to>
    <xdr:sp macro="" textlink="">
      <xdr:nvSpPr>
        <xdr:cNvPr id="50" name="正方形/長方形 49">
          <a:extLst>
            <a:ext uri="{FF2B5EF4-FFF2-40B4-BE49-F238E27FC236}">
              <a16:creationId xmlns:a16="http://schemas.microsoft.com/office/drawing/2014/main" id="{00000000-0008-0000-0300-000032000000}"/>
            </a:ext>
          </a:extLst>
        </xdr:cNvPr>
        <xdr:cNvSpPr/>
      </xdr:nvSpPr>
      <xdr:spPr>
        <a:xfrm>
          <a:off x="5619751" y="15073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73</xdr:row>
      <xdr:rowOff>2647</xdr:rowOff>
    </xdr:from>
    <xdr:to>
      <xdr:col>6</xdr:col>
      <xdr:colOff>345283</xdr:colOff>
      <xdr:row>83</xdr:row>
      <xdr:rowOff>2647</xdr:rowOff>
    </xdr:to>
    <xdr:cxnSp macro="">
      <xdr:nvCxnSpPr>
        <xdr:cNvPr id="51" name="直線コネクタ 50">
          <a:extLst>
            <a:ext uri="{FF2B5EF4-FFF2-40B4-BE49-F238E27FC236}">
              <a16:creationId xmlns:a16="http://schemas.microsoft.com/office/drawing/2014/main" id="{00000000-0008-0000-0300-000033000000}"/>
            </a:ext>
          </a:extLst>
        </xdr:cNvPr>
        <xdr:cNvCxnSpPr>
          <a:stCxn id="47" idx="2"/>
          <a:endCxn id="48" idx="0"/>
        </xdr:cNvCxnSpPr>
      </xdr:nvCxnSpPr>
      <xdr:spPr>
        <a:xfrm>
          <a:off x="4091783" y="1202531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89</xdr:row>
      <xdr:rowOff>2647</xdr:rowOff>
    </xdr:from>
    <xdr:to>
      <xdr:col>10</xdr:col>
      <xdr:colOff>342901</xdr:colOff>
      <xdr:row>91</xdr:row>
      <xdr:rowOff>2647</xdr:rowOff>
    </xdr:to>
    <xdr:cxnSp macro="">
      <xdr:nvCxnSpPr>
        <xdr:cNvPr id="52" name="カギ線コネクタ 51">
          <a:extLst>
            <a:ext uri="{FF2B5EF4-FFF2-40B4-BE49-F238E27FC236}">
              <a16:creationId xmlns:a16="http://schemas.microsoft.com/office/drawing/2014/main" id="{00000000-0008-0000-0300-000034000000}"/>
            </a:ext>
          </a:extLst>
        </xdr:cNvPr>
        <xdr:cNvCxnSpPr>
          <a:stCxn id="48" idx="2"/>
          <a:endCxn id="50" idx="0"/>
        </xdr:cNvCxnSpPr>
      </xdr:nvCxnSpPr>
      <xdr:spPr>
        <a:xfrm rot="16200000" flipH="1">
          <a:off x="5168901" y="13655147"/>
          <a:ext cx="338667"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65</xdr:row>
      <xdr:rowOff>2647</xdr:rowOff>
    </xdr:from>
    <xdr:to>
      <xdr:col>6</xdr:col>
      <xdr:colOff>342901</xdr:colOff>
      <xdr:row>67</xdr:row>
      <xdr:rowOff>2647</xdr:rowOff>
    </xdr:to>
    <xdr:cxnSp macro="">
      <xdr:nvCxnSpPr>
        <xdr:cNvPr id="53" name="直線コネクタ 52">
          <a:extLst>
            <a:ext uri="{FF2B5EF4-FFF2-40B4-BE49-F238E27FC236}">
              <a16:creationId xmlns:a16="http://schemas.microsoft.com/office/drawing/2014/main" id="{00000000-0008-0000-0300-000035000000}"/>
            </a:ext>
          </a:extLst>
        </xdr:cNvPr>
        <xdr:cNvCxnSpPr>
          <a:stCxn id="46" idx="2"/>
          <a:endCxn id="47" idx="0"/>
        </xdr:cNvCxnSpPr>
      </xdr:nvCxnSpPr>
      <xdr:spPr>
        <a:xfrm>
          <a:off x="4089401" y="1067064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89</xdr:row>
      <xdr:rowOff>2647</xdr:rowOff>
    </xdr:from>
    <xdr:to>
      <xdr:col>6</xdr:col>
      <xdr:colOff>228601</xdr:colOff>
      <xdr:row>91</xdr:row>
      <xdr:rowOff>2647</xdr:rowOff>
    </xdr:to>
    <xdr:cxnSp macro="">
      <xdr:nvCxnSpPr>
        <xdr:cNvPr id="54" name="直線コネクタ 53">
          <a:extLst>
            <a:ext uri="{FF2B5EF4-FFF2-40B4-BE49-F238E27FC236}">
              <a16:creationId xmlns:a16="http://schemas.microsoft.com/office/drawing/2014/main" id="{00000000-0008-0000-0300-000036000000}"/>
            </a:ext>
          </a:extLst>
        </xdr:cNvPr>
        <xdr:cNvCxnSpPr/>
      </xdr:nvCxnSpPr>
      <xdr:spPr>
        <a:xfrm>
          <a:off x="3975101" y="14734647"/>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99</xdr:row>
      <xdr:rowOff>2648</xdr:rowOff>
    </xdr:from>
    <xdr:to>
      <xdr:col>8</xdr:col>
      <xdr:colOff>1</xdr:colOff>
      <xdr:row>105</xdr:row>
      <xdr:rowOff>2648</xdr:rowOff>
    </xdr:to>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3122084"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97</xdr:row>
      <xdr:rowOff>2647</xdr:rowOff>
    </xdr:from>
    <xdr:to>
      <xdr:col>6</xdr:col>
      <xdr:colOff>342901</xdr:colOff>
      <xdr:row>99</xdr:row>
      <xdr:rowOff>2648</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49" idx="2"/>
          <a:endCxn id="55" idx="0"/>
        </xdr:cNvCxnSpPr>
      </xdr:nvCxnSpPr>
      <xdr:spPr>
        <a:xfrm>
          <a:off x="4089401" y="16089314"/>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89</xdr:row>
      <xdr:rowOff>31222</xdr:rowOff>
    </xdr:from>
    <xdr:to>
      <xdr:col>6</xdr:col>
      <xdr:colOff>95251</xdr:colOff>
      <xdr:row>90</xdr:row>
      <xdr:rowOff>145524</xdr:rowOff>
    </xdr:to>
    <xdr:cxnSp macro="">
      <xdr:nvCxnSpPr>
        <xdr:cNvPr id="57" name="直線矢印コネクタ 56">
          <a:extLst>
            <a:ext uri="{FF2B5EF4-FFF2-40B4-BE49-F238E27FC236}">
              <a16:creationId xmlns:a16="http://schemas.microsoft.com/office/drawing/2014/main" id="{00000000-0008-0000-0300-000039000000}"/>
            </a:ext>
          </a:extLst>
        </xdr:cNvPr>
        <xdr:cNvCxnSpPr/>
      </xdr:nvCxnSpPr>
      <xdr:spPr>
        <a:xfrm flipV="1">
          <a:off x="3841751" y="14763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97</xdr:row>
      <xdr:rowOff>31222</xdr:rowOff>
    </xdr:from>
    <xdr:to>
      <xdr:col>6</xdr:col>
      <xdr:colOff>473867</xdr:colOff>
      <xdr:row>98</xdr:row>
      <xdr:rowOff>145523</xdr:rowOff>
    </xdr:to>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4220367" y="1611788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77</xdr:row>
      <xdr:rowOff>78847</xdr:rowOff>
    </xdr:from>
    <xdr:to>
      <xdr:col>6</xdr:col>
      <xdr:colOff>188120</xdr:colOff>
      <xdr:row>79</xdr:row>
      <xdr:rowOff>26461</xdr:rowOff>
    </xdr:to>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3934620" y="12778847"/>
          <a:ext cx="0" cy="28628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89</xdr:row>
      <xdr:rowOff>78847</xdr:rowOff>
    </xdr:from>
    <xdr:to>
      <xdr:col>8</xdr:col>
      <xdr:colOff>495301</xdr:colOff>
      <xdr:row>89</xdr:row>
      <xdr:rowOff>78848</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5128684" y="14810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65</xdr:row>
      <xdr:rowOff>21697</xdr:rowOff>
    </xdr:from>
    <xdr:to>
      <xdr:col>6</xdr:col>
      <xdr:colOff>188120</xdr:colOff>
      <xdr:row>66</xdr:row>
      <xdr:rowOff>135999</xdr:rowOff>
    </xdr:to>
    <xdr:cxnSp macro="">
      <xdr:nvCxnSpPr>
        <xdr:cNvPr id="61" name="直線矢印コネクタ 60">
          <a:extLst>
            <a:ext uri="{FF2B5EF4-FFF2-40B4-BE49-F238E27FC236}">
              <a16:creationId xmlns:a16="http://schemas.microsoft.com/office/drawing/2014/main" id="{00000000-0008-0000-0300-00003D000000}"/>
            </a:ext>
          </a:extLst>
        </xdr:cNvPr>
        <xdr:cNvCxnSpPr/>
      </xdr:nvCxnSpPr>
      <xdr:spPr>
        <a:xfrm flipV="1">
          <a:off x="3934620" y="10689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85</xdr:row>
      <xdr:rowOff>52654</xdr:rowOff>
    </xdr:from>
    <xdr:to>
      <xdr:col>10</xdr:col>
      <xdr:colOff>64295</xdr:colOff>
      <xdr:row>85</xdr:row>
      <xdr:rowOff>52655</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a:off x="6012657" y="14107321"/>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86</xdr:row>
      <xdr:rowOff>135997</xdr:rowOff>
    </xdr:from>
    <xdr:to>
      <xdr:col>8</xdr:col>
      <xdr:colOff>5101</xdr:colOff>
      <xdr:row>88</xdr:row>
      <xdr:rowOff>151999</xdr:rowOff>
    </xdr:to>
    <xdr:sp macro="" textlink="">
      <xdr:nvSpPr>
        <xdr:cNvPr id="63" name="円柱 62">
          <a:extLst>
            <a:ext uri="{FF2B5EF4-FFF2-40B4-BE49-F238E27FC236}">
              <a16:creationId xmlns:a16="http://schemas.microsoft.com/office/drawing/2014/main" id="{00000000-0008-0000-0300-00003F000000}"/>
            </a:ext>
          </a:extLst>
        </xdr:cNvPr>
        <xdr:cNvSpPr/>
      </xdr:nvSpPr>
      <xdr:spPr>
        <a:xfrm>
          <a:off x="4648009" y="14359997"/>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60</xdr:row>
      <xdr:rowOff>97898</xdr:rowOff>
    </xdr:from>
    <xdr:to>
      <xdr:col>13</xdr:col>
      <xdr:colOff>10584</xdr:colOff>
      <xdr:row>76</xdr:row>
      <xdr:rowOff>83608</xdr:rowOff>
    </xdr:to>
    <xdr:sp macro="" textlink="">
      <xdr:nvSpPr>
        <xdr:cNvPr id="64" name="正方形/長方形 63">
          <a:extLst>
            <a:ext uri="{FF2B5EF4-FFF2-40B4-BE49-F238E27FC236}">
              <a16:creationId xmlns:a16="http://schemas.microsoft.com/office/drawing/2014/main" id="{00000000-0008-0000-0300-000040000000}"/>
            </a:ext>
          </a:extLst>
        </xdr:cNvPr>
        <xdr:cNvSpPr/>
      </xdr:nvSpPr>
      <xdr:spPr>
        <a:xfrm>
          <a:off x="5905500" y="10257898"/>
          <a:ext cx="2084917"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10</xdr:col>
      <xdr:colOff>9526</xdr:colOff>
      <xdr:row>69</xdr:row>
      <xdr:rowOff>88373</xdr:rowOff>
    </xdr:from>
    <xdr:to>
      <xdr:col>13</xdr:col>
      <xdr:colOff>9526</xdr:colOff>
      <xdr:row>75</xdr:row>
      <xdr:rowOff>88373</xdr:rowOff>
    </xdr:to>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25369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69</xdr:row>
      <xdr:rowOff>88373</xdr:rowOff>
    </xdr:from>
    <xdr:to>
      <xdr:col>16</xdr:col>
      <xdr:colOff>9526</xdr:colOff>
      <xdr:row>75</xdr:row>
      <xdr:rowOff>88373</xdr:rowOff>
    </xdr:to>
    <xdr:sp macro="" textlink="">
      <xdr:nvSpPr>
        <xdr:cNvPr id="66" name="正方形/長方形 65">
          <a:extLst>
            <a:ext uri="{FF2B5EF4-FFF2-40B4-BE49-F238E27FC236}">
              <a16:creationId xmlns:a16="http://schemas.microsoft.com/office/drawing/2014/main" id="{00000000-0008-0000-0300-000042000000}"/>
            </a:ext>
          </a:extLst>
        </xdr:cNvPr>
        <xdr:cNvSpPr/>
      </xdr:nvSpPr>
      <xdr:spPr>
        <a:xfrm>
          <a:off x="812694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63</xdr:row>
      <xdr:rowOff>88373</xdr:rowOff>
    </xdr:from>
    <xdr:to>
      <xdr:col>13</xdr:col>
      <xdr:colOff>9526</xdr:colOff>
      <xdr:row>69</xdr:row>
      <xdr:rowOff>88373</xdr:rowOff>
    </xdr:to>
    <xdr:sp macro="" textlink="">
      <xdr:nvSpPr>
        <xdr:cNvPr id="67" name="正方形/長方形 66">
          <a:extLst>
            <a:ext uri="{FF2B5EF4-FFF2-40B4-BE49-F238E27FC236}">
              <a16:creationId xmlns:a16="http://schemas.microsoft.com/office/drawing/2014/main" id="{00000000-0008-0000-0300-000043000000}"/>
            </a:ext>
          </a:extLst>
        </xdr:cNvPr>
        <xdr:cNvSpPr/>
      </xdr:nvSpPr>
      <xdr:spPr>
        <a:xfrm>
          <a:off x="6253693" y="10417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63</xdr:row>
      <xdr:rowOff>88373</xdr:rowOff>
    </xdr:from>
    <xdr:to>
      <xdr:col>16</xdr:col>
      <xdr:colOff>9526</xdr:colOff>
      <xdr:row>69</xdr:row>
      <xdr:rowOff>88373</xdr:rowOff>
    </xdr:to>
    <xdr:sp macro="" textlink="">
      <xdr:nvSpPr>
        <xdr:cNvPr id="68" name="正方形/長方形 67">
          <a:extLst>
            <a:ext uri="{FF2B5EF4-FFF2-40B4-BE49-F238E27FC236}">
              <a16:creationId xmlns:a16="http://schemas.microsoft.com/office/drawing/2014/main" id="{00000000-0008-0000-0300-000044000000}"/>
            </a:ext>
          </a:extLst>
        </xdr:cNvPr>
        <xdr:cNvSpPr/>
      </xdr:nvSpPr>
      <xdr:spPr>
        <a:xfrm>
          <a:off x="8126943" y="10417706"/>
          <a:ext cx="1873250" cy="1016000"/>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67</xdr:row>
      <xdr:rowOff>45510</xdr:rowOff>
    </xdr:from>
    <xdr:to>
      <xdr:col>16</xdr:col>
      <xdr:colOff>1059</xdr:colOff>
      <xdr:row>69</xdr:row>
      <xdr:rowOff>61513</xdr:rowOff>
    </xdr:to>
    <xdr:sp macro="" textlink="">
      <xdr:nvSpPr>
        <xdr:cNvPr id="69" name="円柱 68">
          <a:extLst>
            <a:ext uri="{FF2B5EF4-FFF2-40B4-BE49-F238E27FC236}">
              <a16:creationId xmlns:a16="http://schemas.microsoft.com/office/drawing/2014/main" id="{00000000-0008-0000-0300-000045000000}"/>
            </a:ext>
          </a:extLst>
        </xdr:cNvPr>
        <xdr:cNvSpPr/>
      </xdr:nvSpPr>
      <xdr:spPr>
        <a:xfrm>
          <a:off x="9652001" y="11052177"/>
          <a:ext cx="3397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68</xdr:row>
      <xdr:rowOff>66942</xdr:rowOff>
    </xdr:from>
    <xdr:to>
      <xdr:col>10</xdr:col>
      <xdr:colOff>19051</xdr:colOff>
      <xdr:row>68</xdr:row>
      <xdr:rowOff>66942</xdr:rowOff>
    </xdr:to>
    <xdr:cxnSp macro="">
      <xdr:nvCxnSpPr>
        <xdr:cNvPr id="70" name="直線コネクタ 69">
          <a:extLst>
            <a:ext uri="{FF2B5EF4-FFF2-40B4-BE49-F238E27FC236}">
              <a16:creationId xmlns:a16="http://schemas.microsoft.com/office/drawing/2014/main" id="{00000000-0008-0000-0300-000046000000}"/>
            </a:ext>
          </a:extLst>
        </xdr:cNvPr>
        <xdr:cNvCxnSpPr/>
      </xdr:nvCxnSpPr>
      <xdr:spPr>
        <a:xfrm>
          <a:off x="4995334" y="11242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71</xdr:row>
      <xdr:rowOff>57417</xdr:rowOff>
    </xdr:from>
    <xdr:to>
      <xdr:col>10</xdr:col>
      <xdr:colOff>19051</xdr:colOff>
      <xdr:row>71</xdr:row>
      <xdr:rowOff>57417</xdr:rowOff>
    </xdr:to>
    <xdr:cxnSp macro="">
      <xdr:nvCxnSpPr>
        <xdr:cNvPr id="71" name="直線コネクタ 70">
          <a:extLst>
            <a:ext uri="{FF2B5EF4-FFF2-40B4-BE49-F238E27FC236}">
              <a16:creationId xmlns:a16="http://schemas.microsoft.com/office/drawing/2014/main" id="{00000000-0008-0000-0300-000047000000}"/>
            </a:ext>
          </a:extLst>
        </xdr:cNvPr>
        <xdr:cNvCxnSpPr/>
      </xdr:nvCxnSpPr>
      <xdr:spPr>
        <a:xfrm>
          <a:off x="4995334" y="11741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67</xdr:row>
      <xdr:rowOff>133617</xdr:rowOff>
    </xdr:from>
    <xdr:to>
      <xdr:col>9</xdr:col>
      <xdr:colOff>171451</xdr:colOff>
      <xdr:row>67</xdr:row>
      <xdr:rowOff>133618</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H="1">
          <a:off x="5490634" y="1114028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71</xdr:row>
      <xdr:rowOff>152667</xdr:rowOff>
    </xdr:from>
    <xdr:to>
      <xdr:col>9</xdr:col>
      <xdr:colOff>171451</xdr:colOff>
      <xdr:row>71</xdr:row>
      <xdr:rowOff>152668</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5490634" y="11836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83</xdr:row>
      <xdr:rowOff>14554</xdr:rowOff>
    </xdr:from>
    <xdr:to>
      <xdr:col>4</xdr:col>
      <xdr:colOff>14286</xdr:colOff>
      <xdr:row>89</xdr:row>
      <xdr:rowOff>2648</xdr:rowOff>
    </xdr:to>
    <xdr:sp macro="" textlink="">
      <xdr:nvSpPr>
        <xdr:cNvPr id="74" name="正方形/長方形 73">
          <a:extLst>
            <a:ext uri="{FF2B5EF4-FFF2-40B4-BE49-F238E27FC236}">
              <a16:creationId xmlns:a16="http://schemas.microsoft.com/office/drawing/2014/main" id="{00000000-0008-0000-0300-00004A000000}"/>
            </a:ext>
          </a:extLst>
        </xdr:cNvPr>
        <xdr:cNvSpPr/>
      </xdr:nvSpPr>
      <xdr:spPr>
        <a:xfrm>
          <a:off x="636324" y="13730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86</xdr:row>
      <xdr:rowOff>2647</xdr:rowOff>
    </xdr:from>
    <xdr:to>
      <xdr:col>5</xdr:col>
      <xdr:colOff>1</xdr:colOff>
      <xdr:row>86</xdr:row>
      <xdr:rowOff>8601</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48" idx="1"/>
          <a:endCxn id="74" idx="3"/>
        </xdr:cNvCxnSpPr>
      </xdr:nvCxnSpPr>
      <xdr:spPr>
        <a:xfrm flipH="1">
          <a:off x="2511953" y="14226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76</xdr:row>
      <xdr:rowOff>83608</xdr:rowOff>
    </xdr:from>
    <xdr:to>
      <xdr:col>11</xdr:col>
      <xdr:colOff>195793</xdr:colOff>
      <xdr:row>86</xdr:row>
      <xdr:rowOff>2647</xdr:rowOff>
    </xdr:to>
    <xdr:cxnSp macro="">
      <xdr:nvCxnSpPr>
        <xdr:cNvPr id="76" name="カギ線コネクタ 75">
          <a:extLst>
            <a:ext uri="{FF2B5EF4-FFF2-40B4-BE49-F238E27FC236}">
              <a16:creationId xmlns:a16="http://schemas.microsoft.com/office/drawing/2014/main" id="{00000000-0008-0000-0300-00004C000000}"/>
            </a:ext>
          </a:extLst>
        </xdr:cNvPr>
        <xdr:cNvCxnSpPr>
          <a:stCxn id="64" idx="2"/>
          <a:endCxn id="48" idx="3"/>
        </xdr:cNvCxnSpPr>
      </xdr:nvCxnSpPr>
      <xdr:spPr>
        <a:xfrm rot="5400000">
          <a:off x="5123128" y="12740482"/>
          <a:ext cx="1612373" cy="2037291"/>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99</xdr:row>
      <xdr:rowOff>2648</xdr:rowOff>
    </xdr:from>
    <xdr:to>
      <xdr:col>4</xdr:col>
      <xdr:colOff>440532</xdr:colOff>
      <xdr:row>105</xdr:row>
      <xdr:rowOff>2648</xdr:rowOff>
    </xdr:to>
    <xdr:sp macro="" textlink="">
      <xdr:nvSpPr>
        <xdr:cNvPr id="77" name="正方形/長方形 76">
          <a:extLst>
            <a:ext uri="{FF2B5EF4-FFF2-40B4-BE49-F238E27FC236}">
              <a16:creationId xmlns:a16="http://schemas.microsoft.com/office/drawing/2014/main" id="{00000000-0008-0000-0300-00004D000000}"/>
            </a:ext>
          </a:extLst>
        </xdr:cNvPr>
        <xdr:cNvSpPr/>
      </xdr:nvSpPr>
      <xdr:spPr>
        <a:xfrm>
          <a:off x="1064949"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97</xdr:row>
      <xdr:rowOff>2647</xdr:rowOff>
    </xdr:from>
    <xdr:to>
      <xdr:col>6</xdr:col>
      <xdr:colOff>345284</xdr:colOff>
      <xdr:row>99</xdr:row>
      <xdr:rowOff>2648</xdr:rowOff>
    </xdr:to>
    <xdr:cxnSp macro="">
      <xdr:nvCxnSpPr>
        <xdr:cNvPr id="78" name="カギ線コネクタ 77">
          <a:extLst>
            <a:ext uri="{FF2B5EF4-FFF2-40B4-BE49-F238E27FC236}">
              <a16:creationId xmlns:a16="http://schemas.microsoft.com/office/drawing/2014/main" id="{00000000-0008-0000-0300-00004E000000}"/>
            </a:ext>
          </a:extLst>
        </xdr:cNvPr>
        <xdr:cNvCxnSpPr>
          <a:stCxn id="49" idx="2"/>
          <a:endCxn id="77" idx="0"/>
        </xdr:cNvCxnSpPr>
      </xdr:nvCxnSpPr>
      <xdr:spPr>
        <a:xfrm rot="5400000">
          <a:off x="2860809" y="15197007"/>
          <a:ext cx="338667"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97</xdr:row>
      <xdr:rowOff>74085</xdr:rowOff>
    </xdr:from>
    <xdr:to>
      <xdr:col>4</xdr:col>
      <xdr:colOff>492920</xdr:colOff>
      <xdr:row>97</xdr:row>
      <xdr:rowOff>74086</xdr:rowOff>
    </xdr:to>
    <xdr:cxnSp macro="">
      <xdr:nvCxnSpPr>
        <xdr:cNvPr id="79" name="直線矢印コネクタ 78">
          <a:extLst>
            <a:ext uri="{FF2B5EF4-FFF2-40B4-BE49-F238E27FC236}">
              <a16:creationId xmlns:a16="http://schemas.microsoft.com/office/drawing/2014/main" id="{00000000-0008-0000-0300-00004F000000}"/>
            </a:ext>
          </a:extLst>
        </xdr:cNvPr>
        <xdr:cNvCxnSpPr/>
      </xdr:nvCxnSpPr>
      <xdr:spPr>
        <a:xfrm flipH="1">
          <a:off x="2628637" y="16160752"/>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85</xdr:row>
      <xdr:rowOff>50273</xdr:rowOff>
    </xdr:from>
    <xdr:to>
      <xdr:col>4</xdr:col>
      <xdr:colOff>540545</xdr:colOff>
      <xdr:row>85</xdr:row>
      <xdr:rowOff>50274</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flipH="1">
          <a:off x="2676262" y="1410494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12</xdr:col>
      <xdr:colOff>613833</xdr:colOff>
      <xdr:row>56</xdr:row>
      <xdr:rowOff>148166</xdr:rowOff>
    </xdr:to>
    <xdr:sp macro="" textlink="">
      <xdr:nvSpPr>
        <xdr:cNvPr id="84" name="正方形/長方形 83">
          <a:extLst>
            <a:ext uri="{FF2B5EF4-FFF2-40B4-BE49-F238E27FC236}">
              <a16:creationId xmlns:a16="http://schemas.microsoft.com/office/drawing/2014/main" id="{00000000-0008-0000-0300-000054000000}"/>
            </a:ext>
          </a:extLst>
        </xdr:cNvPr>
        <xdr:cNvSpPr/>
      </xdr:nvSpPr>
      <xdr:spPr>
        <a:xfrm>
          <a:off x="624417" y="9144000"/>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4</xdr:col>
      <xdr:colOff>345283</xdr:colOff>
      <xdr:row>137</xdr:row>
      <xdr:rowOff>14553</xdr:rowOff>
    </xdr:from>
    <xdr:to>
      <xdr:col>8</xdr:col>
      <xdr:colOff>333377</xdr:colOff>
      <xdr:row>152</xdr:row>
      <xdr:rowOff>26459</xdr:rowOff>
    </xdr:to>
    <xdr:sp macro="" textlink="">
      <xdr:nvSpPr>
        <xdr:cNvPr id="85" name="正方形/長方形 84">
          <a:extLst>
            <a:ext uri="{FF2B5EF4-FFF2-40B4-BE49-F238E27FC236}">
              <a16:creationId xmlns:a16="http://schemas.microsoft.com/office/drawing/2014/main" id="{00000000-0008-0000-0300-000055000000}"/>
            </a:ext>
          </a:extLst>
        </xdr:cNvPr>
        <xdr:cNvSpPr/>
      </xdr:nvSpPr>
      <xdr:spPr>
        <a:xfrm>
          <a:off x="2842950" y="23213220"/>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145</xdr:row>
      <xdr:rowOff>14552</xdr:rowOff>
    </xdr:from>
    <xdr:to>
      <xdr:col>8</xdr:col>
      <xdr:colOff>333376</xdr:colOff>
      <xdr:row>161</xdr:row>
      <xdr:rowOff>14551</xdr:rowOff>
    </xdr:to>
    <xdr:sp macro="" textlink="">
      <xdr:nvSpPr>
        <xdr:cNvPr id="86" name="正方形/長方形 85">
          <a:extLst>
            <a:ext uri="{FF2B5EF4-FFF2-40B4-BE49-F238E27FC236}">
              <a16:creationId xmlns:a16="http://schemas.microsoft.com/office/drawing/2014/main" id="{00000000-0008-0000-0300-000056000000}"/>
            </a:ext>
          </a:extLst>
        </xdr:cNvPr>
        <xdr:cNvSpPr/>
      </xdr:nvSpPr>
      <xdr:spPr>
        <a:xfrm>
          <a:off x="624417" y="24567885"/>
          <a:ext cx="4704292" cy="2709333"/>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345282</xdr:colOff>
      <xdr:row>113</xdr:row>
      <xdr:rowOff>-1</xdr:rowOff>
    </xdr:from>
    <xdr:to>
      <xdr:col>22</xdr:col>
      <xdr:colOff>21167</xdr:colOff>
      <xdr:row>137</xdr:row>
      <xdr:rowOff>2645</xdr:rowOff>
    </xdr:to>
    <xdr:sp macro="" textlink="">
      <xdr:nvSpPr>
        <xdr:cNvPr id="87" name="正方形/長方形 86">
          <a:extLst>
            <a:ext uri="{FF2B5EF4-FFF2-40B4-BE49-F238E27FC236}">
              <a16:creationId xmlns:a16="http://schemas.microsoft.com/office/drawing/2014/main" id="{00000000-0008-0000-0300-000057000000}"/>
            </a:ext>
          </a:extLst>
        </xdr:cNvPr>
        <xdr:cNvSpPr/>
      </xdr:nvSpPr>
      <xdr:spPr>
        <a:xfrm>
          <a:off x="2800615" y="19134666"/>
          <a:ext cx="10724885"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114</xdr:row>
      <xdr:rowOff>2647</xdr:rowOff>
    </xdr:from>
    <xdr:to>
      <xdr:col>8</xdr:col>
      <xdr:colOff>1</xdr:colOff>
      <xdr:row>120</xdr:row>
      <xdr:rowOff>2647</xdr:rowOff>
    </xdr:to>
    <xdr:sp macro="" textlink="">
      <xdr:nvSpPr>
        <xdr:cNvPr id="88" name="正方形/長方形 87">
          <a:extLst>
            <a:ext uri="{FF2B5EF4-FFF2-40B4-BE49-F238E27FC236}">
              <a16:creationId xmlns:a16="http://schemas.microsoft.com/office/drawing/2014/main" id="{00000000-0008-0000-0300-000058000000}"/>
            </a:ext>
          </a:extLst>
        </xdr:cNvPr>
        <xdr:cNvSpPr/>
      </xdr:nvSpPr>
      <xdr:spPr>
        <a:xfrm>
          <a:off x="3122084" y="19306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122</xdr:row>
      <xdr:rowOff>2646</xdr:rowOff>
    </xdr:from>
    <xdr:to>
      <xdr:col>8</xdr:col>
      <xdr:colOff>1</xdr:colOff>
      <xdr:row>128</xdr:row>
      <xdr:rowOff>2646</xdr:rowOff>
    </xdr:to>
    <xdr:sp macro="" textlink="">
      <xdr:nvSpPr>
        <xdr:cNvPr id="89" name="正方形/長方形 88">
          <a:extLst>
            <a:ext uri="{FF2B5EF4-FFF2-40B4-BE49-F238E27FC236}">
              <a16:creationId xmlns:a16="http://schemas.microsoft.com/office/drawing/2014/main" id="{00000000-0008-0000-0300-000059000000}"/>
            </a:ext>
          </a:extLst>
        </xdr:cNvPr>
        <xdr:cNvSpPr/>
      </xdr:nvSpPr>
      <xdr:spPr>
        <a:xfrm>
          <a:off x="3122084" y="20661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138</xdr:row>
      <xdr:rowOff>2647</xdr:rowOff>
    </xdr:from>
    <xdr:to>
      <xdr:col>8</xdr:col>
      <xdr:colOff>1</xdr:colOff>
      <xdr:row>144</xdr:row>
      <xdr:rowOff>2647</xdr:rowOff>
    </xdr:to>
    <xdr:sp macro="" textlink="">
      <xdr:nvSpPr>
        <xdr:cNvPr id="90" name="正方形/長方形 89">
          <a:extLst>
            <a:ext uri="{FF2B5EF4-FFF2-40B4-BE49-F238E27FC236}">
              <a16:creationId xmlns:a16="http://schemas.microsoft.com/office/drawing/2014/main" id="{00000000-0008-0000-0300-00005A000000}"/>
            </a:ext>
          </a:extLst>
        </xdr:cNvPr>
        <xdr:cNvSpPr/>
      </xdr:nvSpPr>
      <xdr:spPr>
        <a:xfrm>
          <a:off x="3122084" y="23370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146</xdr:row>
      <xdr:rowOff>2646</xdr:rowOff>
    </xdr:from>
    <xdr:to>
      <xdr:col>8</xdr:col>
      <xdr:colOff>1</xdr:colOff>
      <xdr:row>152</xdr:row>
      <xdr:rowOff>2646</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122084" y="2472531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146</xdr:row>
      <xdr:rowOff>2646</xdr:rowOff>
    </xdr:from>
    <xdr:to>
      <xdr:col>12</xdr:col>
      <xdr:colOff>1</xdr:colOff>
      <xdr:row>152</xdr:row>
      <xdr:rowOff>2646</xdr:rowOff>
    </xdr:to>
    <xdr:sp macro="" textlink="">
      <xdr:nvSpPr>
        <xdr:cNvPr id="92" name="正方形/長方形 91">
          <a:extLst>
            <a:ext uri="{FF2B5EF4-FFF2-40B4-BE49-F238E27FC236}">
              <a16:creationId xmlns:a16="http://schemas.microsoft.com/office/drawing/2014/main" id="{00000000-0008-0000-0300-00005C000000}"/>
            </a:ext>
          </a:extLst>
        </xdr:cNvPr>
        <xdr:cNvSpPr/>
      </xdr:nvSpPr>
      <xdr:spPr>
        <a:xfrm>
          <a:off x="5619751" y="24725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128</xdr:row>
      <xdr:rowOff>2646</xdr:rowOff>
    </xdr:from>
    <xdr:to>
      <xdr:col>6</xdr:col>
      <xdr:colOff>345283</xdr:colOff>
      <xdr:row>138</xdr:row>
      <xdr:rowOff>2647</xdr:rowOff>
    </xdr:to>
    <xdr:cxnSp macro="">
      <xdr:nvCxnSpPr>
        <xdr:cNvPr id="93" name="直線コネクタ 92">
          <a:extLst>
            <a:ext uri="{FF2B5EF4-FFF2-40B4-BE49-F238E27FC236}">
              <a16:creationId xmlns:a16="http://schemas.microsoft.com/office/drawing/2014/main" id="{00000000-0008-0000-0300-00005D000000}"/>
            </a:ext>
          </a:extLst>
        </xdr:cNvPr>
        <xdr:cNvCxnSpPr>
          <a:stCxn id="89" idx="2"/>
          <a:endCxn id="90" idx="0"/>
        </xdr:cNvCxnSpPr>
      </xdr:nvCxnSpPr>
      <xdr:spPr>
        <a:xfrm>
          <a:off x="4091783" y="21677313"/>
          <a:ext cx="0" cy="169333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144</xdr:row>
      <xdr:rowOff>2647</xdr:rowOff>
    </xdr:from>
    <xdr:to>
      <xdr:col>10</xdr:col>
      <xdr:colOff>342901</xdr:colOff>
      <xdr:row>146</xdr:row>
      <xdr:rowOff>2646</xdr:rowOff>
    </xdr:to>
    <xdr:cxnSp macro="">
      <xdr:nvCxnSpPr>
        <xdr:cNvPr id="94" name="カギ線コネクタ 93">
          <a:extLst>
            <a:ext uri="{FF2B5EF4-FFF2-40B4-BE49-F238E27FC236}">
              <a16:creationId xmlns:a16="http://schemas.microsoft.com/office/drawing/2014/main" id="{00000000-0008-0000-0300-00005E000000}"/>
            </a:ext>
          </a:extLst>
        </xdr:cNvPr>
        <xdr:cNvCxnSpPr>
          <a:stCxn id="90" idx="2"/>
          <a:endCxn id="92" idx="0"/>
        </xdr:cNvCxnSpPr>
      </xdr:nvCxnSpPr>
      <xdr:spPr>
        <a:xfrm rot="16200000" flipH="1">
          <a:off x="5168902" y="23307146"/>
          <a:ext cx="338666"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120</xdr:row>
      <xdr:rowOff>2647</xdr:rowOff>
    </xdr:from>
    <xdr:to>
      <xdr:col>6</xdr:col>
      <xdr:colOff>342901</xdr:colOff>
      <xdr:row>122</xdr:row>
      <xdr:rowOff>2646</xdr:rowOff>
    </xdr:to>
    <xdr:cxnSp macro="">
      <xdr:nvCxnSpPr>
        <xdr:cNvPr id="95" name="直線コネクタ 94">
          <a:extLst>
            <a:ext uri="{FF2B5EF4-FFF2-40B4-BE49-F238E27FC236}">
              <a16:creationId xmlns:a16="http://schemas.microsoft.com/office/drawing/2014/main" id="{00000000-0008-0000-0300-00005F000000}"/>
            </a:ext>
          </a:extLst>
        </xdr:cNvPr>
        <xdr:cNvCxnSpPr>
          <a:stCxn id="88" idx="2"/>
          <a:endCxn id="89" idx="0"/>
        </xdr:cNvCxnSpPr>
      </xdr:nvCxnSpPr>
      <xdr:spPr>
        <a:xfrm>
          <a:off x="4089401" y="20322647"/>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144</xdr:row>
      <xdr:rowOff>2647</xdr:rowOff>
    </xdr:from>
    <xdr:to>
      <xdr:col>6</xdr:col>
      <xdr:colOff>228601</xdr:colOff>
      <xdr:row>146</xdr:row>
      <xdr:rowOff>2646</xdr:rowOff>
    </xdr:to>
    <xdr:cxnSp macro="">
      <xdr:nvCxnSpPr>
        <xdr:cNvPr id="96" name="直線コネクタ 95">
          <a:extLst>
            <a:ext uri="{FF2B5EF4-FFF2-40B4-BE49-F238E27FC236}">
              <a16:creationId xmlns:a16="http://schemas.microsoft.com/office/drawing/2014/main" id="{00000000-0008-0000-0300-000060000000}"/>
            </a:ext>
          </a:extLst>
        </xdr:cNvPr>
        <xdr:cNvCxnSpPr/>
      </xdr:nvCxnSpPr>
      <xdr:spPr>
        <a:xfrm>
          <a:off x="3975101" y="24386647"/>
          <a:ext cx="0" cy="338666"/>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154</xdr:row>
      <xdr:rowOff>2648</xdr:rowOff>
    </xdr:from>
    <xdr:to>
      <xdr:col>8</xdr:col>
      <xdr:colOff>1</xdr:colOff>
      <xdr:row>160</xdr:row>
      <xdr:rowOff>2648</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3122084"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152</xdr:row>
      <xdr:rowOff>2646</xdr:rowOff>
    </xdr:from>
    <xdr:to>
      <xdr:col>6</xdr:col>
      <xdr:colOff>342901</xdr:colOff>
      <xdr:row>154</xdr:row>
      <xdr:rowOff>2648</xdr:rowOff>
    </xdr:to>
    <xdr:cxnSp macro="">
      <xdr:nvCxnSpPr>
        <xdr:cNvPr id="98" name="直線コネクタ 97">
          <a:extLst>
            <a:ext uri="{FF2B5EF4-FFF2-40B4-BE49-F238E27FC236}">
              <a16:creationId xmlns:a16="http://schemas.microsoft.com/office/drawing/2014/main" id="{00000000-0008-0000-0300-000062000000}"/>
            </a:ext>
          </a:extLst>
        </xdr:cNvPr>
        <xdr:cNvCxnSpPr>
          <a:stCxn id="91" idx="2"/>
          <a:endCxn id="97" idx="0"/>
        </xdr:cNvCxnSpPr>
      </xdr:nvCxnSpPr>
      <xdr:spPr>
        <a:xfrm>
          <a:off x="4089401" y="25741313"/>
          <a:ext cx="0" cy="338668"/>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144</xdr:row>
      <xdr:rowOff>31222</xdr:rowOff>
    </xdr:from>
    <xdr:to>
      <xdr:col>6</xdr:col>
      <xdr:colOff>95251</xdr:colOff>
      <xdr:row>145</xdr:row>
      <xdr:rowOff>145524</xdr:rowOff>
    </xdr:to>
    <xdr:cxnSp macro="">
      <xdr:nvCxnSpPr>
        <xdr:cNvPr id="99" name="直線矢印コネクタ 98">
          <a:extLst>
            <a:ext uri="{FF2B5EF4-FFF2-40B4-BE49-F238E27FC236}">
              <a16:creationId xmlns:a16="http://schemas.microsoft.com/office/drawing/2014/main" id="{00000000-0008-0000-0300-000063000000}"/>
            </a:ext>
          </a:extLst>
        </xdr:cNvPr>
        <xdr:cNvCxnSpPr/>
      </xdr:nvCxnSpPr>
      <xdr:spPr>
        <a:xfrm flipV="1">
          <a:off x="3841751" y="24415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152</xdr:row>
      <xdr:rowOff>31221</xdr:rowOff>
    </xdr:from>
    <xdr:to>
      <xdr:col>6</xdr:col>
      <xdr:colOff>473867</xdr:colOff>
      <xdr:row>153</xdr:row>
      <xdr:rowOff>145523</xdr:rowOff>
    </xdr:to>
    <xdr:cxnSp macro="">
      <xdr:nvCxnSpPr>
        <xdr:cNvPr id="100" name="直線矢印コネクタ 99">
          <a:extLst>
            <a:ext uri="{FF2B5EF4-FFF2-40B4-BE49-F238E27FC236}">
              <a16:creationId xmlns:a16="http://schemas.microsoft.com/office/drawing/2014/main" id="{00000000-0008-0000-0300-000064000000}"/>
            </a:ext>
          </a:extLst>
        </xdr:cNvPr>
        <xdr:cNvCxnSpPr/>
      </xdr:nvCxnSpPr>
      <xdr:spPr>
        <a:xfrm flipV="1">
          <a:off x="4220367" y="25769888"/>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132</xdr:row>
      <xdr:rowOff>78847</xdr:rowOff>
    </xdr:from>
    <xdr:to>
      <xdr:col>6</xdr:col>
      <xdr:colOff>188120</xdr:colOff>
      <xdr:row>134</xdr:row>
      <xdr:rowOff>26460</xdr:rowOff>
    </xdr:to>
    <xdr:cxnSp macro="">
      <xdr:nvCxnSpPr>
        <xdr:cNvPr id="101" name="直線矢印コネクタ 100">
          <a:extLst>
            <a:ext uri="{FF2B5EF4-FFF2-40B4-BE49-F238E27FC236}">
              <a16:creationId xmlns:a16="http://schemas.microsoft.com/office/drawing/2014/main" id="{00000000-0008-0000-0300-000065000000}"/>
            </a:ext>
          </a:extLst>
        </xdr:cNvPr>
        <xdr:cNvCxnSpPr/>
      </xdr:nvCxnSpPr>
      <xdr:spPr>
        <a:xfrm flipV="1">
          <a:off x="3934620" y="22430847"/>
          <a:ext cx="0" cy="286280"/>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144</xdr:row>
      <xdr:rowOff>78847</xdr:rowOff>
    </xdr:from>
    <xdr:to>
      <xdr:col>8</xdr:col>
      <xdr:colOff>495301</xdr:colOff>
      <xdr:row>144</xdr:row>
      <xdr:rowOff>78848</xdr:rowOff>
    </xdr:to>
    <xdr:cxnSp macro="">
      <xdr:nvCxnSpPr>
        <xdr:cNvPr id="102" name="直線矢印コネクタ 101">
          <a:extLst>
            <a:ext uri="{FF2B5EF4-FFF2-40B4-BE49-F238E27FC236}">
              <a16:creationId xmlns:a16="http://schemas.microsoft.com/office/drawing/2014/main" id="{00000000-0008-0000-0300-000066000000}"/>
            </a:ext>
          </a:extLst>
        </xdr:cNvPr>
        <xdr:cNvCxnSpPr/>
      </xdr:nvCxnSpPr>
      <xdr:spPr>
        <a:xfrm flipH="1">
          <a:off x="5128684" y="24462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120</xdr:row>
      <xdr:rowOff>21697</xdr:rowOff>
    </xdr:from>
    <xdr:to>
      <xdr:col>6</xdr:col>
      <xdr:colOff>188120</xdr:colOff>
      <xdr:row>121</xdr:row>
      <xdr:rowOff>135999</xdr:rowOff>
    </xdr:to>
    <xdr:cxnSp macro="">
      <xdr:nvCxnSpPr>
        <xdr:cNvPr id="103" name="直線矢印コネクタ 102">
          <a:extLst>
            <a:ext uri="{FF2B5EF4-FFF2-40B4-BE49-F238E27FC236}">
              <a16:creationId xmlns:a16="http://schemas.microsoft.com/office/drawing/2014/main" id="{00000000-0008-0000-0300-000067000000}"/>
            </a:ext>
          </a:extLst>
        </xdr:cNvPr>
        <xdr:cNvCxnSpPr/>
      </xdr:nvCxnSpPr>
      <xdr:spPr>
        <a:xfrm flipV="1">
          <a:off x="3934620" y="20341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140</xdr:row>
      <xdr:rowOff>52653</xdr:rowOff>
    </xdr:from>
    <xdr:to>
      <xdr:col>10</xdr:col>
      <xdr:colOff>64295</xdr:colOff>
      <xdr:row>140</xdr:row>
      <xdr:rowOff>52654</xdr:rowOff>
    </xdr:to>
    <xdr:cxnSp macro="">
      <xdr:nvCxnSpPr>
        <xdr:cNvPr id="104" name="直線矢印コネクタ 103">
          <a:extLst>
            <a:ext uri="{FF2B5EF4-FFF2-40B4-BE49-F238E27FC236}">
              <a16:creationId xmlns:a16="http://schemas.microsoft.com/office/drawing/2014/main" id="{00000000-0008-0000-0300-000068000000}"/>
            </a:ext>
          </a:extLst>
        </xdr:cNvPr>
        <xdr:cNvCxnSpPr/>
      </xdr:nvCxnSpPr>
      <xdr:spPr>
        <a:xfrm flipH="1">
          <a:off x="6012657" y="23759320"/>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141</xdr:row>
      <xdr:rowOff>135997</xdr:rowOff>
    </xdr:from>
    <xdr:to>
      <xdr:col>8</xdr:col>
      <xdr:colOff>5101</xdr:colOff>
      <xdr:row>143</xdr:row>
      <xdr:rowOff>151998</xdr:rowOff>
    </xdr:to>
    <xdr:sp macro="" textlink="">
      <xdr:nvSpPr>
        <xdr:cNvPr id="105" name="円柱 104">
          <a:extLst>
            <a:ext uri="{FF2B5EF4-FFF2-40B4-BE49-F238E27FC236}">
              <a16:creationId xmlns:a16="http://schemas.microsoft.com/office/drawing/2014/main" id="{00000000-0008-0000-0300-000069000000}"/>
            </a:ext>
          </a:extLst>
        </xdr:cNvPr>
        <xdr:cNvSpPr/>
      </xdr:nvSpPr>
      <xdr:spPr>
        <a:xfrm>
          <a:off x="4648009" y="24011997"/>
          <a:ext cx="352425" cy="354668"/>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115</xdr:row>
      <xdr:rowOff>97898</xdr:rowOff>
    </xdr:from>
    <xdr:to>
      <xdr:col>16</xdr:col>
      <xdr:colOff>371475</xdr:colOff>
      <xdr:row>131</xdr:row>
      <xdr:rowOff>83607</xdr:rowOff>
    </xdr:to>
    <xdr:sp macro="" textlink="">
      <xdr:nvSpPr>
        <xdr:cNvPr id="106" name="正方形/長方形 105">
          <a:extLst>
            <a:ext uri="{FF2B5EF4-FFF2-40B4-BE49-F238E27FC236}">
              <a16:creationId xmlns:a16="http://schemas.microsoft.com/office/drawing/2014/main" id="{00000000-0008-0000-0300-00006A000000}"/>
            </a:ext>
          </a:extLst>
        </xdr:cNvPr>
        <xdr:cNvSpPr/>
      </xdr:nvSpPr>
      <xdr:spPr>
        <a:xfrm>
          <a:off x="6000750" y="19571231"/>
          <a:ext cx="4361392"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10</xdr:col>
      <xdr:colOff>9526</xdr:colOff>
      <xdr:row>124</xdr:row>
      <xdr:rowOff>88373</xdr:rowOff>
    </xdr:from>
    <xdr:to>
      <xdr:col>13</xdr:col>
      <xdr:colOff>9526</xdr:colOff>
      <xdr:row>130</xdr:row>
      <xdr:rowOff>88373</xdr:rowOff>
    </xdr:to>
    <xdr:sp macro="" textlink="">
      <xdr:nvSpPr>
        <xdr:cNvPr id="107" name="正方形/長方形 106">
          <a:extLst>
            <a:ext uri="{FF2B5EF4-FFF2-40B4-BE49-F238E27FC236}">
              <a16:creationId xmlns:a16="http://schemas.microsoft.com/office/drawing/2014/main" id="{00000000-0008-0000-0300-00006B000000}"/>
            </a:ext>
          </a:extLst>
        </xdr:cNvPr>
        <xdr:cNvSpPr/>
      </xdr:nvSpPr>
      <xdr:spPr>
        <a:xfrm>
          <a:off x="625369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124</xdr:row>
      <xdr:rowOff>88373</xdr:rowOff>
    </xdr:from>
    <xdr:to>
      <xdr:col>16</xdr:col>
      <xdr:colOff>9526</xdr:colOff>
      <xdr:row>130</xdr:row>
      <xdr:rowOff>88373</xdr:rowOff>
    </xdr:to>
    <xdr:sp macro="" textlink="">
      <xdr:nvSpPr>
        <xdr:cNvPr id="108" name="正方形/長方形 107">
          <a:extLst>
            <a:ext uri="{FF2B5EF4-FFF2-40B4-BE49-F238E27FC236}">
              <a16:creationId xmlns:a16="http://schemas.microsoft.com/office/drawing/2014/main" id="{00000000-0008-0000-0300-00006C000000}"/>
            </a:ext>
          </a:extLst>
        </xdr:cNvPr>
        <xdr:cNvSpPr/>
      </xdr:nvSpPr>
      <xdr:spPr>
        <a:xfrm>
          <a:off x="812694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118</xdr:row>
      <xdr:rowOff>88373</xdr:rowOff>
    </xdr:from>
    <xdr:to>
      <xdr:col>13</xdr:col>
      <xdr:colOff>9526</xdr:colOff>
      <xdr:row>124</xdr:row>
      <xdr:rowOff>88373</xdr:rowOff>
    </xdr:to>
    <xdr:sp macro="" textlink="">
      <xdr:nvSpPr>
        <xdr:cNvPr id="109" name="正方形/長方形 108">
          <a:extLst>
            <a:ext uri="{FF2B5EF4-FFF2-40B4-BE49-F238E27FC236}">
              <a16:creationId xmlns:a16="http://schemas.microsoft.com/office/drawing/2014/main" id="{00000000-0008-0000-0300-00006D000000}"/>
            </a:ext>
          </a:extLst>
        </xdr:cNvPr>
        <xdr:cNvSpPr/>
      </xdr:nvSpPr>
      <xdr:spPr>
        <a:xfrm>
          <a:off x="625369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118</xdr:row>
      <xdr:rowOff>88373</xdr:rowOff>
    </xdr:from>
    <xdr:to>
      <xdr:col>16</xdr:col>
      <xdr:colOff>9526</xdr:colOff>
      <xdr:row>124</xdr:row>
      <xdr:rowOff>88373</xdr:rowOff>
    </xdr:to>
    <xdr:sp macro="" textlink="">
      <xdr:nvSpPr>
        <xdr:cNvPr id="110" name="正方形/長方形 109">
          <a:extLst>
            <a:ext uri="{FF2B5EF4-FFF2-40B4-BE49-F238E27FC236}">
              <a16:creationId xmlns:a16="http://schemas.microsoft.com/office/drawing/2014/main" id="{00000000-0008-0000-0300-00006E000000}"/>
            </a:ext>
          </a:extLst>
        </xdr:cNvPr>
        <xdr:cNvSpPr/>
      </xdr:nvSpPr>
      <xdr:spPr>
        <a:xfrm>
          <a:off x="812694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122</xdr:row>
      <xdr:rowOff>45509</xdr:rowOff>
    </xdr:from>
    <xdr:to>
      <xdr:col>16</xdr:col>
      <xdr:colOff>1059</xdr:colOff>
      <xdr:row>124</xdr:row>
      <xdr:rowOff>61513</xdr:rowOff>
    </xdr:to>
    <xdr:sp macro="" textlink="">
      <xdr:nvSpPr>
        <xdr:cNvPr id="111" name="円柱 110">
          <a:extLst>
            <a:ext uri="{FF2B5EF4-FFF2-40B4-BE49-F238E27FC236}">
              <a16:creationId xmlns:a16="http://schemas.microsoft.com/office/drawing/2014/main" id="{00000000-0008-0000-0300-00006F000000}"/>
            </a:ext>
          </a:extLst>
        </xdr:cNvPr>
        <xdr:cNvSpPr/>
      </xdr:nvSpPr>
      <xdr:spPr>
        <a:xfrm>
          <a:off x="9652001" y="20704176"/>
          <a:ext cx="339725" cy="354670"/>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123</xdr:row>
      <xdr:rowOff>66942</xdr:rowOff>
    </xdr:from>
    <xdr:to>
      <xdr:col>10</xdr:col>
      <xdr:colOff>19051</xdr:colOff>
      <xdr:row>123</xdr:row>
      <xdr:rowOff>66942</xdr:rowOff>
    </xdr:to>
    <xdr:cxnSp macro="">
      <xdr:nvCxnSpPr>
        <xdr:cNvPr id="112" name="直線コネクタ 111">
          <a:extLst>
            <a:ext uri="{FF2B5EF4-FFF2-40B4-BE49-F238E27FC236}">
              <a16:creationId xmlns:a16="http://schemas.microsoft.com/office/drawing/2014/main" id="{00000000-0008-0000-0300-000070000000}"/>
            </a:ext>
          </a:extLst>
        </xdr:cNvPr>
        <xdr:cNvCxnSpPr/>
      </xdr:nvCxnSpPr>
      <xdr:spPr>
        <a:xfrm>
          <a:off x="4995334" y="20894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126</xdr:row>
      <xdr:rowOff>57417</xdr:rowOff>
    </xdr:from>
    <xdr:to>
      <xdr:col>10</xdr:col>
      <xdr:colOff>19051</xdr:colOff>
      <xdr:row>126</xdr:row>
      <xdr:rowOff>57417</xdr:rowOff>
    </xdr:to>
    <xdr:cxnSp macro="">
      <xdr:nvCxnSpPr>
        <xdr:cNvPr id="113" name="直線コネクタ 112">
          <a:extLst>
            <a:ext uri="{FF2B5EF4-FFF2-40B4-BE49-F238E27FC236}">
              <a16:creationId xmlns:a16="http://schemas.microsoft.com/office/drawing/2014/main" id="{00000000-0008-0000-0300-000071000000}"/>
            </a:ext>
          </a:extLst>
        </xdr:cNvPr>
        <xdr:cNvCxnSpPr/>
      </xdr:nvCxnSpPr>
      <xdr:spPr>
        <a:xfrm>
          <a:off x="4995334" y="21393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122</xdr:row>
      <xdr:rowOff>133616</xdr:rowOff>
    </xdr:from>
    <xdr:to>
      <xdr:col>9</xdr:col>
      <xdr:colOff>171451</xdr:colOff>
      <xdr:row>122</xdr:row>
      <xdr:rowOff>133617</xdr:rowOff>
    </xdr:to>
    <xdr:cxnSp macro="">
      <xdr:nvCxnSpPr>
        <xdr:cNvPr id="114" name="直線矢印コネクタ 113">
          <a:extLst>
            <a:ext uri="{FF2B5EF4-FFF2-40B4-BE49-F238E27FC236}">
              <a16:creationId xmlns:a16="http://schemas.microsoft.com/office/drawing/2014/main" id="{00000000-0008-0000-0300-000072000000}"/>
            </a:ext>
          </a:extLst>
        </xdr:cNvPr>
        <xdr:cNvCxnSpPr/>
      </xdr:nvCxnSpPr>
      <xdr:spPr>
        <a:xfrm flipH="1">
          <a:off x="5490634" y="20792283"/>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126</xdr:row>
      <xdr:rowOff>152667</xdr:rowOff>
    </xdr:from>
    <xdr:to>
      <xdr:col>9</xdr:col>
      <xdr:colOff>171451</xdr:colOff>
      <xdr:row>126</xdr:row>
      <xdr:rowOff>152668</xdr:rowOff>
    </xdr:to>
    <xdr:cxnSp macro="">
      <xdr:nvCxnSpPr>
        <xdr:cNvPr id="115" name="直線矢印コネクタ 114">
          <a:extLst>
            <a:ext uri="{FF2B5EF4-FFF2-40B4-BE49-F238E27FC236}">
              <a16:creationId xmlns:a16="http://schemas.microsoft.com/office/drawing/2014/main" id="{00000000-0008-0000-0300-000073000000}"/>
            </a:ext>
          </a:extLst>
        </xdr:cNvPr>
        <xdr:cNvCxnSpPr/>
      </xdr:nvCxnSpPr>
      <xdr:spPr>
        <a:xfrm flipH="1">
          <a:off x="5490634" y="21488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138</xdr:row>
      <xdr:rowOff>14554</xdr:rowOff>
    </xdr:from>
    <xdr:to>
      <xdr:col>4</xdr:col>
      <xdr:colOff>14286</xdr:colOff>
      <xdr:row>144</xdr:row>
      <xdr:rowOff>2648</xdr:rowOff>
    </xdr:to>
    <xdr:sp macro="" textlink="">
      <xdr:nvSpPr>
        <xdr:cNvPr id="116" name="正方形/長方形 115">
          <a:extLst>
            <a:ext uri="{FF2B5EF4-FFF2-40B4-BE49-F238E27FC236}">
              <a16:creationId xmlns:a16="http://schemas.microsoft.com/office/drawing/2014/main" id="{00000000-0008-0000-0300-000074000000}"/>
            </a:ext>
          </a:extLst>
        </xdr:cNvPr>
        <xdr:cNvSpPr/>
      </xdr:nvSpPr>
      <xdr:spPr>
        <a:xfrm>
          <a:off x="636324" y="23382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141</xdr:row>
      <xdr:rowOff>2647</xdr:rowOff>
    </xdr:from>
    <xdr:to>
      <xdr:col>5</xdr:col>
      <xdr:colOff>1</xdr:colOff>
      <xdr:row>141</xdr:row>
      <xdr:rowOff>8601</xdr:rowOff>
    </xdr:to>
    <xdr:cxnSp macro="">
      <xdr:nvCxnSpPr>
        <xdr:cNvPr id="117" name="直線コネクタ 116">
          <a:extLst>
            <a:ext uri="{FF2B5EF4-FFF2-40B4-BE49-F238E27FC236}">
              <a16:creationId xmlns:a16="http://schemas.microsoft.com/office/drawing/2014/main" id="{00000000-0008-0000-0300-000075000000}"/>
            </a:ext>
          </a:extLst>
        </xdr:cNvPr>
        <xdr:cNvCxnSpPr>
          <a:stCxn id="90" idx="1"/>
          <a:endCxn id="116" idx="3"/>
        </xdr:cNvCxnSpPr>
      </xdr:nvCxnSpPr>
      <xdr:spPr>
        <a:xfrm flipH="1">
          <a:off x="2511953" y="23878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131</xdr:row>
      <xdr:rowOff>83607</xdr:rowOff>
    </xdr:from>
    <xdr:to>
      <xdr:col>13</xdr:col>
      <xdr:colOff>30956</xdr:colOff>
      <xdr:row>141</xdr:row>
      <xdr:rowOff>2647</xdr:rowOff>
    </xdr:to>
    <xdr:cxnSp macro="">
      <xdr:nvCxnSpPr>
        <xdr:cNvPr id="118" name="カギ線コネクタ 117">
          <a:extLst>
            <a:ext uri="{FF2B5EF4-FFF2-40B4-BE49-F238E27FC236}">
              <a16:creationId xmlns:a16="http://schemas.microsoft.com/office/drawing/2014/main" id="{00000000-0008-0000-0300-000076000000}"/>
            </a:ext>
          </a:extLst>
        </xdr:cNvPr>
        <xdr:cNvCxnSpPr>
          <a:stCxn id="106" idx="2"/>
          <a:endCxn id="90" idx="3"/>
        </xdr:cNvCxnSpPr>
      </xdr:nvCxnSpPr>
      <xdr:spPr>
        <a:xfrm rot="5400000">
          <a:off x="5765667" y="21495941"/>
          <a:ext cx="1612373" cy="3153039"/>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154</xdr:row>
      <xdr:rowOff>2648</xdr:rowOff>
    </xdr:from>
    <xdr:to>
      <xdr:col>4</xdr:col>
      <xdr:colOff>440532</xdr:colOff>
      <xdr:row>160</xdr:row>
      <xdr:rowOff>2648</xdr:rowOff>
    </xdr:to>
    <xdr:sp macro="" textlink="">
      <xdr:nvSpPr>
        <xdr:cNvPr id="119" name="正方形/長方形 118">
          <a:extLst>
            <a:ext uri="{FF2B5EF4-FFF2-40B4-BE49-F238E27FC236}">
              <a16:creationId xmlns:a16="http://schemas.microsoft.com/office/drawing/2014/main" id="{00000000-0008-0000-0300-000077000000}"/>
            </a:ext>
          </a:extLst>
        </xdr:cNvPr>
        <xdr:cNvSpPr/>
      </xdr:nvSpPr>
      <xdr:spPr>
        <a:xfrm>
          <a:off x="1064949"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152</xdr:row>
      <xdr:rowOff>2646</xdr:rowOff>
    </xdr:from>
    <xdr:to>
      <xdr:col>6</xdr:col>
      <xdr:colOff>345284</xdr:colOff>
      <xdr:row>154</xdr:row>
      <xdr:rowOff>2648</xdr:rowOff>
    </xdr:to>
    <xdr:cxnSp macro="">
      <xdr:nvCxnSpPr>
        <xdr:cNvPr id="120" name="カギ線コネクタ 119">
          <a:extLst>
            <a:ext uri="{FF2B5EF4-FFF2-40B4-BE49-F238E27FC236}">
              <a16:creationId xmlns:a16="http://schemas.microsoft.com/office/drawing/2014/main" id="{00000000-0008-0000-0300-000078000000}"/>
            </a:ext>
          </a:extLst>
        </xdr:cNvPr>
        <xdr:cNvCxnSpPr>
          <a:stCxn id="91" idx="2"/>
          <a:endCxn id="119" idx="0"/>
        </xdr:cNvCxnSpPr>
      </xdr:nvCxnSpPr>
      <xdr:spPr>
        <a:xfrm rot="5400000">
          <a:off x="2860809" y="24849006"/>
          <a:ext cx="338668"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152</xdr:row>
      <xdr:rowOff>74084</xdr:rowOff>
    </xdr:from>
    <xdr:to>
      <xdr:col>4</xdr:col>
      <xdr:colOff>492920</xdr:colOff>
      <xdr:row>152</xdr:row>
      <xdr:rowOff>74085</xdr:rowOff>
    </xdr:to>
    <xdr:cxnSp macro="">
      <xdr:nvCxnSpPr>
        <xdr:cNvPr id="121" name="直線矢印コネクタ 120">
          <a:extLst>
            <a:ext uri="{FF2B5EF4-FFF2-40B4-BE49-F238E27FC236}">
              <a16:creationId xmlns:a16="http://schemas.microsoft.com/office/drawing/2014/main" id="{00000000-0008-0000-0300-000079000000}"/>
            </a:ext>
          </a:extLst>
        </xdr:cNvPr>
        <xdr:cNvCxnSpPr/>
      </xdr:nvCxnSpPr>
      <xdr:spPr>
        <a:xfrm flipH="1">
          <a:off x="2628637" y="25812751"/>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140</xdr:row>
      <xdr:rowOff>50272</xdr:rowOff>
    </xdr:from>
    <xdr:to>
      <xdr:col>4</xdr:col>
      <xdr:colOff>540545</xdr:colOff>
      <xdr:row>140</xdr:row>
      <xdr:rowOff>50273</xdr:rowOff>
    </xdr:to>
    <xdr:cxnSp macro="">
      <xdr:nvCxnSpPr>
        <xdr:cNvPr id="122" name="直線矢印コネクタ 121">
          <a:extLst>
            <a:ext uri="{FF2B5EF4-FFF2-40B4-BE49-F238E27FC236}">
              <a16:creationId xmlns:a16="http://schemas.microsoft.com/office/drawing/2014/main" id="{00000000-0008-0000-0300-00007A000000}"/>
            </a:ext>
          </a:extLst>
        </xdr:cNvPr>
        <xdr:cNvCxnSpPr/>
      </xdr:nvCxnSpPr>
      <xdr:spPr>
        <a:xfrm flipH="1">
          <a:off x="2676262" y="23756939"/>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12</xdr:col>
      <xdr:colOff>613833</xdr:colOff>
      <xdr:row>111</xdr:row>
      <xdr:rowOff>148166</xdr:rowOff>
    </xdr:to>
    <xdr:sp macro="" textlink="">
      <xdr:nvSpPr>
        <xdr:cNvPr id="123" name="正方形/長方形 122">
          <a:extLst>
            <a:ext uri="{FF2B5EF4-FFF2-40B4-BE49-F238E27FC236}">
              <a16:creationId xmlns:a16="http://schemas.microsoft.com/office/drawing/2014/main" id="{00000000-0008-0000-0300-00007B000000}"/>
            </a:ext>
          </a:extLst>
        </xdr:cNvPr>
        <xdr:cNvSpPr/>
      </xdr:nvSpPr>
      <xdr:spPr>
        <a:xfrm>
          <a:off x="624417" y="18457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13</xdr:col>
      <xdr:colOff>485775</xdr:colOff>
      <xdr:row>112</xdr:row>
      <xdr:rowOff>142875</xdr:rowOff>
    </xdr:from>
    <xdr:to>
      <xdr:col>17</xdr:col>
      <xdr:colOff>466725</xdr:colOff>
      <xdr:row>118</xdr:row>
      <xdr:rowOff>47625</xdr:rowOff>
    </xdr:to>
    <xdr:sp macro="" textlink="">
      <xdr:nvSpPr>
        <xdr:cNvPr id="81" name="四角形吹き出し 80">
          <a:extLst>
            <a:ext uri="{FF2B5EF4-FFF2-40B4-BE49-F238E27FC236}">
              <a16:creationId xmlns:a16="http://schemas.microsoft.com/office/drawing/2014/main" id="{00000000-0008-0000-0300-000051000000}"/>
            </a:ext>
            <a:ext uri="{147F2762-F138-4A5C-976F-8EAC2B608ADB}">
              <a16:predDERef xmlns:a16="http://schemas.microsoft.com/office/drawing/2014/main" pred="{00000000-0008-0000-0300-00007B000000}"/>
            </a:ext>
          </a:extLst>
        </xdr:cNvPr>
        <xdr:cNvSpPr/>
      </xdr:nvSpPr>
      <xdr:spPr>
        <a:xfrm>
          <a:off x="8534400" y="18278475"/>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69</xdr:row>
      <xdr:rowOff>0</xdr:rowOff>
    </xdr:from>
    <xdr:to>
      <xdr:col>21</xdr:col>
      <xdr:colOff>0</xdr:colOff>
      <xdr:row>75</xdr:row>
      <xdr:rowOff>0</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11049000" y="11684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124</xdr:row>
      <xdr:rowOff>0</xdr:rowOff>
    </xdr:from>
    <xdr:to>
      <xdr:col>21</xdr:col>
      <xdr:colOff>0</xdr:colOff>
      <xdr:row>130</xdr:row>
      <xdr:rowOff>0</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11049000" y="20997333"/>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72</xdr:row>
      <xdr:rowOff>104775</xdr:rowOff>
    </xdr:from>
    <xdr:to>
      <xdr:col>20</xdr:col>
      <xdr:colOff>590550</xdr:colOff>
      <xdr:row>74</xdr:row>
      <xdr:rowOff>120777</xdr:rowOff>
    </xdr:to>
    <xdr:sp macro="" textlink="">
      <xdr:nvSpPr>
        <xdr:cNvPr id="83" name="Can 82">
          <a:extLst>
            <a:ext uri="{FF2B5EF4-FFF2-40B4-BE49-F238E27FC236}">
              <a16:creationId xmlns:a16="http://schemas.microsoft.com/office/drawing/2014/main" id="{EC948A82-0E56-4C2B-BA00-C1D3AEDEFD12}"/>
            </a:ext>
            <a:ext uri="{147F2762-F138-4A5C-976F-8EAC2B608ADB}">
              <a16:predDERef xmlns:a16="http://schemas.microsoft.com/office/drawing/2014/main" pred="{46113F12-8830-40B8-BEA4-E966581A8A08}"/>
            </a:ext>
          </a:extLst>
        </xdr:cNvPr>
        <xdr:cNvSpPr/>
      </xdr:nvSpPr>
      <xdr:spPr>
        <a:xfrm>
          <a:off x="12630150" y="117633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127</xdr:row>
      <xdr:rowOff>114300</xdr:rowOff>
    </xdr:from>
    <xdr:to>
      <xdr:col>20</xdr:col>
      <xdr:colOff>590550</xdr:colOff>
      <xdr:row>129</xdr:row>
      <xdr:rowOff>130302</xdr:rowOff>
    </xdr:to>
    <xdr:sp macro="" textlink="">
      <xdr:nvSpPr>
        <xdr:cNvPr id="125" name="Can 124">
          <a:extLst>
            <a:ext uri="{FF2B5EF4-FFF2-40B4-BE49-F238E27FC236}">
              <a16:creationId xmlns:a16="http://schemas.microsoft.com/office/drawing/2014/main" id="{E06EDFCD-9F7B-4937-87E9-2EDFEC660DA5}"/>
            </a:ext>
            <a:ext uri="{147F2762-F138-4A5C-976F-8EAC2B608ADB}">
              <a16:predDERef xmlns:a16="http://schemas.microsoft.com/office/drawing/2014/main" pred="{EC948A82-0E56-4C2B-BA00-C1D3AEDEFD12}"/>
            </a:ext>
          </a:extLst>
        </xdr:cNvPr>
        <xdr:cNvSpPr/>
      </xdr:nvSpPr>
      <xdr:spPr>
        <a:xfrm>
          <a:off x="12630150" y="206787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9</xdr:row>
      <xdr:rowOff>276225</xdr:rowOff>
    </xdr:from>
    <xdr:to>
      <xdr:col>7</xdr:col>
      <xdr:colOff>9525</xdr:colOff>
      <xdr:row>10</xdr:row>
      <xdr:rowOff>0</xdr:rowOff>
    </xdr:to>
    <xdr:sp macro="" textlink="">
      <xdr:nvSpPr>
        <xdr:cNvPr id="2" name="五角形 1">
          <a:extLst>
            <a:ext uri="{FF2B5EF4-FFF2-40B4-BE49-F238E27FC236}">
              <a16:creationId xmlns:a16="http://schemas.microsoft.com/office/drawing/2014/main" id="{70AF411C-3854-F003-941C-4E77A505B272}"/>
            </a:ext>
          </a:extLst>
        </xdr:cNvPr>
        <xdr:cNvSpPr/>
      </xdr:nvSpPr>
      <xdr:spPr>
        <a:xfrm>
          <a:off x="3857625" y="2505075"/>
          <a:ext cx="1019175"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4</xdr:row>
      <xdr:rowOff>1667</xdr:rowOff>
    </xdr:from>
    <xdr:to>
      <xdr:col>15</xdr:col>
      <xdr:colOff>267891</xdr:colOff>
      <xdr:row>8</xdr:row>
      <xdr:rowOff>214312</xdr:rowOff>
    </xdr:to>
    <xdr:sp macro="" textlink="">
      <xdr:nvSpPr>
        <xdr:cNvPr id="12" name="五角形 11">
          <a:extLst>
            <a:ext uri="{FF2B5EF4-FFF2-40B4-BE49-F238E27FC236}">
              <a16:creationId xmlns:a16="http://schemas.microsoft.com/office/drawing/2014/main" id="{0203A819-6BB6-4BE5-A86F-DF158041F5C6}"/>
            </a:ext>
            <a:ext uri="{147F2762-F138-4A5C-976F-8EAC2B608ADB}">
              <a16:predDERef xmlns:a16="http://schemas.microsoft.com/office/drawing/2014/main" pred="{63BC0138-BFF7-4FFE-B709-2AD72F8C4073}"/>
            </a:ext>
          </a:extLst>
        </xdr:cNvPr>
        <xdr:cNvSpPr/>
      </xdr:nvSpPr>
      <xdr:spPr>
        <a:xfrm>
          <a:off x="3932071" y="906542"/>
          <a:ext cx="776851" cy="111752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4</xdr:row>
      <xdr:rowOff>22176</xdr:rowOff>
    </xdr:from>
    <xdr:to>
      <xdr:col>15</xdr:col>
      <xdr:colOff>496888</xdr:colOff>
      <xdr:row>8</xdr:row>
      <xdr:rowOff>220596</xdr:rowOff>
    </xdr:to>
    <xdr:sp macro="" textlink="">
      <xdr:nvSpPr>
        <xdr:cNvPr id="13" name="五角形 12">
          <a:extLst>
            <a:ext uri="{FF2B5EF4-FFF2-40B4-BE49-F238E27FC236}">
              <a16:creationId xmlns:a16="http://schemas.microsoft.com/office/drawing/2014/main" id="{6DABC63D-A0D5-49F1-AC95-5D03A9C596B7}"/>
            </a:ext>
            <a:ext uri="{147F2762-F138-4A5C-976F-8EAC2B608ADB}">
              <a16:predDERef xmlns:a16="http://schemas.microsoft.com/office/drawing/2014/main" pred="{0203A819-6BB6-4BE5-A86F-DF158041F5C6}"/>
            </a:ext>
          </a:extLst>
        </xdr:cNvPr>
        <xdr:cNvSpPr/>
      </xdr:nvSpPr>
      <xdr:spPr>
        <a:xfrm>
          <a:off x="4700190" y="927051"/>
          <a:ext cx="237729" cy="110329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4</xdr:row>
      <xdr:rowOff>35718</xdr:rowOff>
    </xdr:from>
    <xdr:to>
      <xdr:col>16</xdr:col>
      <xdr:colOff>259160</xdr:colOff>
      <xdr:row>8</xdr:row>
      <xdr:rowOff>205802</xdr:rowOff>
    </xdr:to>
    <xdr:sp macro="" textlink="">
      <xdr:nvSpPr>
        <xdr:cNvPr id="14" name="五角形 13">
          <a:extLst>
            <a:ext uri="{FF2B5EF4-FFF2-40B4-BE49-F238E27FC236}">
              <a16:creationId xmlns:a16="http://schemas.microsoft.com/office/drawing/2014/main" id="{E714C38A-E526-4458-AC91-D65AE4B34C6E}"/>
            </a:ext>
            <a:ext uri="{147F2762-F138-4A5C-976F-8EAC2B608ADB}">
              <a16:predDERef xmlns:a16="http://schemas.microsoft.com/office/drawing/2014/main" pred="{6DABC63D-A0D5-49F1-AC95-5D03A9C596B7}"/>
            </a:ext>
          </a:extLst>
        </xdr:cNvPr>
        <xdr:cNvSpPr/>
      </xdr:nvSpPr>
      <xdr:spPr>
        <a:xfrm>
          <a:off x="4959353" y="940593"/>
          <a:ext cx="246854" cy="107495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4</xdr:row>
      <xdr:rowOff>6850</xdr:rowOff>
    </xdr:from>
    <xdr:to>
      <xdr:col>17</xdr:col>
      <xdr:colOff>240903</xdr:colOff>
      <xdr:row>8</xdr:row>
      <xdr:rowOff>224426</xdr:rowOff>
    </xdr:to>
    <xdr:sp macro="" textlink="">
      <xdr:nvSpPr>
        <xdr:cNvPr id="15" name="五角形 14">
          <a:extLst>
            <a:ext uri="{FF2B5EF4-FFF2-40B4-BE49-F238E27FC236}">
              <a16:creationId xmlns:a16="http://schemas.microsoft.com/office/drawing/2014/main" id="{B7796909-B663-4DE8-A18D-0F48B3FD803B}"/>
            </a:ext>
            <a:ext uri="{147F2762-F138-4A5C-976F-8EAC2B608ADB}">
              <a16:predDERef xmlns:a16="http://schemas.microsoft.com/office/drawing/2014/main" pred="{E714C38A-E526-4458-AC91-D65AE4B34C6E}"/>
            </a:ext>
          </a:extLst>
        </xdr:cNvPr>
        <xdr:cNvSpPr/>
      </xdr:nvSpPr>
      <xdr:spPr>
        <a:xfrm>
          <a:off x="5207238" y="911725"/>
          <a:ext cx="486728" cy="112245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4</xdr:row>
      <xdr:rowOff>9366</xdr:rowOff>
    </xdr:from>
    <xdr:to>
      <xdr:col>18</xdr:col>
      <xdr:colOff>30164</xdr:colOff>
      <xdr:row>8</xdr:row>
      <xdr:rowOff>212388</xdr:rowOff>
    </xdr:to>
    <xdr:sp macro="" textlink="">
      <xdr:nvSpPr>
        <xdr:cNvPr id="37" name="五角形 14">
          <a:extLst>
            <a:ext uri="{FF2B5EF4-FFF2-40B4-BE49-F238E27FC236}">
              <a16:creationId xmlns:a16="http://schemas.microsoft.com/office/drawing/2014/main" id="{F94362A2-C0BE-3C63-84F0-A6EDB4BCF6E7}"/>
            </a:ext>
            <a:ext uri="{147F2762-F138-4A5C-976F-8EAC2B608ADB}">
              <a16:predDERef xmlns:a16="http://schemas.microsoft.com/office/drawing/2014/main" pred="{E714C38A-E526-4458-AC91-D65AE4B34C6E}"/>
            </a:ext>
          </a:extLst>
        </xdr:cNvPr>
        <xdr:cNvSpPr/>
      </xdr:nvSpPr>
      <xdr:spPr>
        <a:xfrm>
          <a:off x="5720557" y="914241"/>
          <a:ext cx="268685" cy="110789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4</xdr:row>
      <xdr:rowOff>9127</xdr:rowOff>
    </xdr:from>
    <xdr:to>
      <xdr:col>19</xdr:col>
      <xdr:colOff>282972</xdr:colOff>
      <xdr:row>5</xdr:row>
      <xdr:rowOff>227669</xdr:rowOff>
    </xdr:to>
    <xdr:sp macro="" textlink="">
      <xdr:nvSpPr>
        <xdr:cNvPr id="3" name="五角形 14">
          <a:extLst>
            <a:ext uri="{FF2B5EF4-FFF2-40B4-BE49-F238E27FC236}">
              <a16:creationId xmlns:a16="http://schemas.microsoft.com/office/drawing/2014/main" id="{15945B62-ACB6-4308-B564-6BB8565DA654}"/>
            </a:ext>
            <a:ext uri="{147F2762-F138-4A5C-976F-8EAC2B608ADB}">
              <a16:predDERef xmlns:a16="http://schemas.microsoft.com/office/drawing/2014/main" pred="{340CD8BD-1B2B-4773-A628-399F167E5AC8}"/>
            </a:ext>
          </a:extLst>
        </xdr:cNvPr>
        <xdr:cNvSpPr/>
      </xdr:nvSpPr>
      <xdr:spPr>
        <a:xfrm>
          <a:off x="5968914" y="919810"/>
          <a:ext cx="777119" cy="44621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4</xdr:row>
      <xdr:rowOff>18653</xdr:rowOff>
    </xdr:from>
    <xdr:to>
      <xdr:col>19</xdr:col>
      <xdr:colOff>501710</xdr:colOff>
      <xdr:row>5</xdr:row>
      <xdr:rowOff>194741</xdr:rowOff>
    </xdr:to>
    <xdr:sp macro="" textlink="">
      <xdr:nvSpPr>
        <xdr:cNvPr id="4" name="五角形 10">
          <a:extLst>
            <a:ext uri="{FF2B5EF4-FFF2-40B4-BE49-F238E27FC236}">
              <a16:creationId xmlns:a16="http://schemas.microsoft.com/office/drawing/2014/main" id="{987BB40A-EB99-4D88-9B89-0491D5650E5E}"/>
            </a:ext>
            <a:ext uri="{147F2762-F138-4A5C-976F-8EAC2B608ADB}">
              <a16:predDERef xmlns:a16="http://schemas.microsoft.com/office/drawing/2014/main" pred="{B524F547-1D35-4298-9463-C17D98D0620D}"/>
            </a:ext>
          </a:extLst>
        </xdr:cNvPr>
        <xdr:cNvSpPr/>
      </xdr:nvSpPr>
      <xdr:spPr>
        <a:xfrm>
          <a:off x="6768733" y="923528"/>
          <a:ext cx="198071" cy="40230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4</xdr:row>
      <xdr:rowOff>20639</xdr:rowOff>
    </xdr:from>
    <xdr:to>
      <xdr:col>20</xdr:col>
      <xdr:colOff>297321</xdr:colOff>
      <xdr:row>5</xdr:row>
      <xdr:rowOff>205703</xdr:rowOff>
    </xdr:to>
    <xdr:sp macro="" textlink="">
      <xdr:nvSpPr>
        <xdr:cNvPr id="5" name="五角形 10">
          <a:extLst>
            <a:ext uri="{FF2B5EF4-FFF2-40B4-BE49-F238E27FC236}">
              <a16:creationId xmlns:a16="http://schemas.microsoft.com/office/drawing/2014/main" id="{75B683AC-65DE-4FDE-9783-D4BC4D74FCCE}"/>
            </a:ext>
            <a:ext uri="{147F2762-F138-4A5C-976F-8EAC2B608ADB}">
              <a16:predDERef xmlns:a16="http://schemas.microsoft.com/office/drawing/2014/main" pred="{6F7A515F-E677-48B4-AB20-91D043603A22}"/>
            </a:ext>
          </a:extLst>
        </xdr:cNvPr>
        <xdr:cNvSpPr/>
      </xdr:nvSpPr>
      <xdr:spPr>
        <a:xfrm>
          <a:off x="6982680" y="925514"/>
          <a:ext cx="285750" cy="41128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6</xdr:row>
      <xdr:rowOff>8730</xdr:rowOff>
    </xdr:from>
    <xdr:to>
      <xdr:col>18</xdr:col>
      <xdr:colOff>558362</xdr:colOff>
      <xdr:row>7</xdr:row>
      <xdr:rowOff>209084</xdr:rowOff>
    </xdr:to>
    <xdr:sp macro="" textlink="">
      <xdr:nvSpPr>
        <xdr:cNvPr id="9" name="五角形 14">
          <a:extLst>
            <a:ext uri="{FF2B5EF4-FFF2-40B4-BE49-F238E27FC236}">
              <a16:creationId xmlns:a16="http://schemas.microsoft.com/office/drawing/2014/main" id="{CE85BBED-CE5B-4E26-4CAC-B45C5E354F5A}"/>
            </a:ext>
            <a:ext uri="{147F2762-F138-4A5C-976F-8EAC2B608ADB}">
              <a16:predDERef xmlns:a16="http://schemas.microsoft.com/office/drawing/2014/main" pred="{340CD8BD-1B2B-4773-A628-399F167E5AC8}"/>
            </a:ext>
          </a:extLst>
        </xdr:cNvPr>
        <xdr:cNvSpPr/>
      </xdr:nvSpPr>
      <xdr:spPr>
        <a:xfrm>
          <a:off x="6259390" y="1388213"/>
          <a:ext cx="546058" cy="43026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6</xdr:row>
      <xdr:rowOff>17016</xdr:rowOff>
    </xdr:from>
    <xdr:to>
      <xdr:col>19</xdr:col>
      <xdr:colOff>331652</xdr:colOff>
      <xdr:row>7</xdr:row>
      <xdr:rowOff>216674</xdr:rowOff>
    </xdr:to>
    <xdr:sp macro="" textlink="">
      <xdr:nvSpPr>
        <xdr:cNvPr id="10" name="五角形 10">
          <a:extLst>
            <a:ext uri="{FF2B5EF4-FFF2-40B4-BE49-F238E27FC236}">
              <a16:creationId xmlns:a16="http://schemas.microsoft.com/office/drawing/2014/main" id="{E844F914-F824-3E35-1358-88274F657C21}"/>
            </a:ext>
            <a:ext uri="{147F2762-F138-4A5C-976F-8EAC2B608ADB}">
              <a16:predDERef xmlns:a16="http://schemas.microsoft.com/office/drawing/2014/main" pred="{B524F547-1D35-4298-9463-C17D98D0620D}"/>
            </a:ext>
          </a:extLst>
        </xdr:cNvPr>
        <xdr:cNvSpPr/>
      </xdr:nvSpPr>
      <xdr:spPr>
        <a:xfrm>
          <a:off x="6837463" y="1396499"/>
          <a:ext cx="319344" cy="429572"/>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6</xdr:row>
      <xdr:rowOff>29767</xdr:rowOff>
    </xdr:from>
    <xdr:to>
      <xdr:col>19</xdr:col>
      <xdr:colOff>577909</xdr:colOff>
      <xdr:row>7</xdr:row>
      <xdr:rowOff>202968</xdr:rowOff>
    </xdr:to>
    <xdr:sp macro="" textlink="">
      <xdr:nvSpPr>
        <xdr:cNvPr id="11" name="五角形 10">
          <a:extLst>
            <a:ext uri="{FF2B5EF4-FFF2-40B4-BE49-F238E27FC236}">
              <a16:creationId xmlns:a16="http://schemas.microsoft.com/office/drawing/2014/main" id="{D0DF501B-E235-09E4-0412-56078EB7224F}"/>
            </a:ext>
            <a:ext uri="{147F2762-F138-4A5C-976F-8EAC2B608ADB}">
              <a16:predDERef xmlns:a16="http://schemas.microsoft.com/office/drawing/2014/main" pred="{6F7A515F-E677-48B4-AB20-91D043603A22}"/>
            </a:ext>
          </a:extLst>
        </xdr:cNvPr>
        <xdr:cNvSpPr/>
      </xdr:nvSpPr>
      <xdr:spPr>
        <a:xfrm>
          <a:off x="7155911" y="1409250"/>
          <a:ext cx="247153" cy="40311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8</xdr:row>
      <xdr:rowOff>9293</xdr:rowOff>
    </xdr:from>
    <xdr:to>
      <xdr:col>19</xdr:col>
      <xdr:colOff>116159</xdr:colOff>
      <xdr:row>8</xdr:row>
      <xdr:rowOff>217884</xdr:rowOff>
    </xdr:to>
    <xdr:sp macro="" textlink="">
      <xdr:nvSpPr>
        <xdr:cNvPr id="16" name="五角形 14">
          <a:extLst>
            <a:ext uri="{FF2B5EF4-FFF2-40B4-BE49-F238E27FC236}">
              <a16:creationId xmlns:a16="http://schemas.microsoft.com/office/drawing/2014/main" id="{5AAC488E-12FD-6F4F-77F3-7E318FEC04D9}"/>
            </a:ext>
            <a:ext uri="{147F2762-F138-4A5C-976F-8EAC2B608ADB}">
              <a16:predDERef xmlns:a16="http://schemas.microsoft.com/office/drawing/2014/main" pred="{340CD8BD-1B2B-4773-A628-399F167E5AC8}"/>
            </a:ext>
          </a:extLst>
        </xdr:cNvPr>
        <xdr:cNvSpPr/>
      </xdr:nvSpPr>
      <xdr:spPr>
        <a:xfrm>
          <a:off x="5968914" y="1830659"/>
          <a:ext cx="610306" cy="20859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8</xdr:row>
      <xdr:rowOff>15876</xdr:rowOff>
    </xdr:from>
    <xdr:to>
      <xdr:col>19</xdr:col>
      <xdr:colOff>334442</xdr:colOff>
      <xdr:row>8</xdr:row>
      <xdr:rowOff>208640</xdr:rowOff>
    </xdr:to>
    <xdr:sp macro="" textlink="">
      <xdr:nvSpPr>
        <xdr:cNvPr id="17" name="五角形 10">
          <a:extLst>
            <a:ext uri="{FF2B5EF4-FFF2-40B4-BE49-F238E27FC236}">
              <a16:creationId xmlns:a16="http://schemas.microsoft.com/office/drawing/2014/main" id="{7DF9F0E6-74D4-B759-E8BB-E90C24A51A90}"/>
            </a:ext>
            <a:ext uri="{147F2762-F138-4A5C-976F-8EAC2B608ADB}">
              <a16:predDERef xmlns:a16="http://schemas.microsoft.com/office/drawing/2014/main" pred="{B524F547-1D35-4298-9463-C17D98D0620D}"/>
            </a:ext>
          </a:extLst>
        </xdr:cNvPr>
        <xdr:cNvSpPr/>
      </xdr:nvSpPr>
      <xdr:spPr>
        <a:xfrm>
          <a:off x="6596257" y="1837242"/>
          <a:ext cx="201246" cy="19276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8</xdr:row>
      <xdr:rowOff>10039</xdr:rowOff>
    </xdr:from>
    <xdr:to>
      <xdr:col>20</xdr:col>
      <xdr:colOff>125405</xdr:colOff>
      <xdr:row>8</xdr:row>
      <xdr:rowOff>219804</xdr:rowOff>
    </xdr:to>
    <xdr:sp macro="" textlink="">
      <xdr:nvSpPr>
        <xdr:cNvPr id="18" name="五角形 10">
          <a:extLst>
            <a:ext uri="{FF2B5EF4-FFF2-40B4-BE49-F238E27FC236}">
              <a16:creationId xmlns:a16="http://schemas.microsoft.com/office/drawing/2014/main" id="{656B091C-20EB-C988-7280-A920B6A9E313}"/>
            </a:ext>
            <a:ext uri="{147F2762-F138-4A5C-976F-8EAC2B608ADB}">
              <a16:predDERef xmlns:a16="http://schemas.microsoft.com/office/drawing/2014/main" pred="{6F7A515F-E677-48B4-AB20-91D043603A22}"/>
            </a:ext>
          </a:extLst>
        </xdr:cNvPr>
        <xdr:cNvSpPr/>
      </xdr:nvSpPr>
      <xdr:spPr>
        <a:xfrm>
          <a:off x="6805992" y="1831405"/>
          <a:ext cx="288925" cy="20976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8</xdr:row>
      <xdr:rowOff>276225</xdr:rowOff>
    </xdr:from>
    <xdr:to>
      <xdr:col>7</xdr:col>
      <xdr:colOff>9525</xdr:colOff>
      <xdr:row>9</xdr:row>
      <xdr:rowOff>0</xdr:rowOff>
    </xdr:to>
    <xdr:sp macro="" textlink="">
      <xdr:nvSpPr>
        <xdr:cNvPr id="19" name="五角形 1">
          <a:extLst>
            <a:ext uri="{FF2B5EF4-FFF2-40B4-BE49-F238E27FC236}">
              <a16:creationId xmlns:a16="http://schemas.microsoft.com/office/drawing/2014/main" id="{333D7087-7CAC-4044-A883-89F6675CFDD3}"/>
            </a:ext>
          </a:extLst>
        </xdr:cNvPr>
        <xdr:cNvSpPr/>
      </xdr:nvSpPr>
      <xdr:spPr>
        <a:xfrm>
          <a:off x="3935016" y="2261394"/>
          <a:ext cx="0" cy="79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8</xdr:row>
      <xdr:rowOff>217815</xdr:rowOff>
    </xdr:from>
    <xdr:to>
      <xdr:col>18</xdr:col>
      <xdr:colOff>564930</xdr:colOff>
      <xdr:row>9</xdr:row>
      <xdr:rowOff>221553</xdr:rowOff>
    </xdr:to>
    <xdr:sp macro="" textlink="">
      <xdr:nvSpPr>
        <xdr:cNvPr id="20" name="五角形 14">
          <a:extLst>
            <a:ext uri="{FF2B5EF4-FFF2-40B4-BE49-F238E27FC236}">
              <a16:creationId xmlns:a16="http://schemas.microsoft.com/office/drawing/2014/main" id="{34DA4767-F8D3-690D-9E6D-3BF3E7713AFE}"/>
            </a:ext>
            <a:ext uri="{147F2762-F138-4A5C-976F-8EAC2B608ADB}">
              <a16:predDERef xmlns:a16="http://schemas.microsoft.com/office/drawing/2014/main" pred="{340CD8BD-1B2B-4773-A628-399F167E5AC8}"/>
            </a:ext>
          </a:extLst>
        </xdr:cNvPr>
        <xdr:cNvSpPr/>
      </xdr:nvSpPr>
      <xdr:spPr>
        <a:xfrm>
          <a:off x="6259389" y="2057125"/>
          <a:ext cx="552627" cy="233652"/>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8</xdr:row>
      <xdr:rowOff>226101</xdr:rowOff>
    </xdr:from>
    <xdr:to>
      <xdr:col>19</xdr:col>
      <xdr:colOff>331652</xdr:colOff>
      <xdr:row>9</xdr:row>
      <xdr:rowOff>226484</xdr:rowOff>
    </xdr:to>
    <xdr:sp macro="" textlink="">
      <xdr:nvSpPr>
        <xdr:cNvPr id="21" name="五角形 10">
          <a:extLst>
            <a:ext uri="{FF2B5EF4-FFF2-40B4-BE49-F238E27FC236}">
              <a16:creationId xmlns:a16="http://schemas.microsoft.com/office/drawing/2014/main" id="{15528EB2-E29C-4B57-EF67-844FC6B6B095}"/>
            </a:ext>
            <a:ext uri="{147F2762-F138-4A5C-976F-8EAC2B608ADB}">
              <a16:predDERef xmlns:a16="http://schemas.microsoft.com/office/drawing/2014/main" pred="{B524F547-1D35-4298-9463-C17D98D0620D}"/>
            </a:ext>
          </a:extLst>
        </xdr:cNvPr>
        <xdr:cNvSpPr/>
      </xdr:nvSpPr>
      <xdr:spPr>
        <a:xfrm>
          <a:off x="6837463" y="2065411"/>
          <a:ext cx="319344" cy="23029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9</xdr:row>
      <xdr:rowOff>11181</xdr:rowOff>
    </xdr:from>
    <xdr:to>
      <xdr:col>19</xdr:col>
      <xdr:colOff>577909</xdr:colOff>
      <xdr:row>9</xdr:row>
      <xdr:rowOff>217188</xdr:rowOff>
    </xdr:to>
    <xdr:sp macro="" textlink="">
      <xdr:nvSpPr>
        <xdr:cNvPr id="22" name="五角形 10">
          <a:extLst>
            <a:ext uri="{FF2B5EF4-FFF2-40B4-BE49-F238E27FC236}">
              <a16:creationId xmlns:a16="http://schemas.microsoft.com/office/drawing/2014/main" id="{579F015E-F6FA-DB22-AA1B-F30D9BF851E2}"/>
            </a:ext>
            <a:ext uri="{147F2762-F138-4A5C-976F-8EAC2B608ADB}">
              <a16:predDERef xmlns:a16="http://schemas.microsoft.com/office/drawing/2014/main" pred="{6F7A515F-E677-48B4-AB20-91D043603A22}"/>
            </a:ext>
          </a:extLst>
        </xdr:cNvPr>
        <xdr:cNvSpPr/>
      </xdr:nvSpPr>
      <xdr:spPr>
        <a:xfrm>
          <a:off x="7155911" y="2080405"/>
          <a:ext cx="247153" cy="20600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10</xdr:row>
      <xdr:rowOff>276225</xdr:rowOff>
    </xdr:from>
    <xdr:to>
      <xdr:col>7</xdr:col>
      <xdr:colOff>9525</xdr:colOff>
      <xdr:row>11</xdr:row>
      <xdr:rowOff>0</xdr:rowOff>
    </xdr:to>
    <xdr:sp macro="" textlink="">
      <xdr:nvSpPr>
        <xdr:cNvPr id="2" name="五角形 1">
          <a:extLst>
            <a:ext uri="{FF2B5EF4-FFF2-40B4-BE49-F238E27FC236}">
              <a16:creationId xmlns:a16="http://schemas.microsoft.com/office/drawing/2014/main" id="{55E4C482-6EDD-4895-9DA6-272A2EB5D33B}"/>
            </a:ext>
          </a:extLst>
        </xdr:cNvPr>
        <xdr:cNvSpPr/>
      </xdr:nvSpPr>
      <xdr:spPr>
        <a:xfrm>
          <a:off x="3933825" y="22828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5</xdr:row>
      <xdr:rowOff>1667</xdr:rowOff>
    </xdr:from>
    <xdr:to>
      <xdr:col>15</xdr:col>
      <xdr:colOff>267891</xdr:colOff>
      <xdr:row>9</xdr:row>
      <xdr:rowOff>214312</xdr:rowOff>
    </xdr:to>
    <xdr:sp macro="" textlink="">
      <xdr:nvSpPr>
        <xdr:cNvPr id="3" name="五角形 11">
          <a:extLst>
            <a:ext uri="{FF2B5EF4-FFF2-40B4-BE49-F238E27FC236}">
              <a16:creationId xmlns:a16="http://schemas.microsoft.com/office/drawing/2014/main" id="{8D5C98AC-6758-4DBD-B8D8-9427AC06DF5D}"/>
            </a:ext>
            <a:ext uri="{147F2762-F138-4A5C-976F-8EAC2B608ADB}">
              <a16:predDERef xmlns:a16="http://schemas.microsoft.com/office/drawing/2014/main" pred="{63BC0138-BFF7-4FFE-B709-2AD72F8C4073}"/>
            </a:ext>
          </a:extLst>
        </xdr:cNvPr>
        <xdr:cNvSpPr/>
      </xdr:nvSpPr>
      <xdr:spPr>
        <a:xfrm>
          <a:off x="3932071" y="916067"/>
          <a:ext cx="850670" cy="113022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5</xdr:row>
      <xdr:rowOff>22176</xdr:rowOff>
    </xdr:from>
    <xdr:to>
      <xdr:col>15</xdr:col>
      <xdr:colOff>496888</xdr:colOff>
      <xdr:row>9</xdr:row>
      <xdr:rowOff>220596</xdr:rowOff>
    </xdr:to>
    <xdr:sp macro="" textlink="">
      <xdr:nvSpPr>
        <xdr:cNvPr id="4" name="五角形 12">
          <a:extLst>
            <a:ext uri="{FF2B5EF4-FFF2-40B4-BE49-F238E27FC236}">
              <a16:creationId xmlns:a16="http://schemas.microsoft.com/office/drawing/2014/main" id="{803ADD1A-40E6-4F37-BE19-A0D849359D29}"/>
            </a:ext>
            <a:ext uri="{147F2762-F138-4A5C-976F-8EAC2B608ADB}">
              <a16:predDERef xmlns:a16="http://schemas.microsoft.com/office/drawing/2014/main" pred="{0203A819-6BB6-4BE5-A86F-DF158041F5C6}"/>
            </a:ext>
          </a:extLst>
        </xdr:cNvPr>
        <xdr:cNvSpPr/>
      </xdr:nvSpPr>
      <xdr:spPr>
        <a:xfrm>
          <a:off x="4770834" y="936576"/>
          <a:ext cx="240904" cy="110964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5</xdr:row>
      <xdr:rowOff>35718</xdr:rowOff>
    </xdr:from>
    <xdr:to>
      <xdr:col>16</xdr:col>
      <xdr:colOff>259160</xdr:colOff>
      <xdr:row>9</xdr:row>
      <xdr:rowOff>205802</xdr:rowOff>
    </xdr:to>
    <xdr:sp macro="" textlink="">
      <xdr:nvSpPr>
        <xdr:cNvPr id="5" name="五角形 13">
          <a:extLst>
            <a:ext uri="{FF2B5EF4-FFF2-40B4-BE49-F238E27FC236}">
              <a16:creationId xmlns:a16="http://schemas.microsoft.com/office/drawing/2014/main" id="{44588629-175F-4E5B-B671-60165C57F375}"/>
            </a:ext>
            <a:ext uri="{147F2762-F138-4A5C-976F-8EAC2B608ADB}">
              <a16:predDERef xmlns:a16="http://schemas.microsoft.com/office/drawing/2014/main" pred="{6DABC63D-A0D5-49F1-AC95-5D03A9C596B7}"/>
            </a:ext>
          </a:extLst>
        </xdr:cNvPr>
        <xdr:cNvSpPr/>
      </xdr:nvSpPr>
      <xdr:spPr>
        <a:xfrm>
          <a:off x="5105006" y="950118"/>
          <a:ext cx="246854" cy="108130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5</xdr:row>
      <xdr:rowOff>6850</xdr:rowOff>
    </xdr:from>
    <xdr:to>
      <xdr:col>17</xdr:col>
      <xdr:colOff>240903</xdr:colOff>
      <xdr:row>9</xdr:row>
      <xdr:rowOff>224426</xdr:rowOff>
    </xdr:to>
    <xdr:sp macro="" textlink="">
      <xdr:nvSpPr>
        <xdr:cNvPr id="6" name="五角形 14">
          <a:extLst>
            <a:ext uri="{FF2B5EF4-FFF2-40B4-BE49-F238E27FC236}">
              <a16:creationId xmlns:a16="http://schemas.microsoft.com/office/drawing/2014/main" id="{500D7556-4976-48FC-9816-695CC2C1CCC7}"/>
            </a:ext>
            <a:ext uri="{147F2762-F138-4A5C-976F-8EAC2B608ADB}">
              <a16:predDERef xmlns:a16="http://schemas.microsoft.com/office/drawing/2014/main" pred="{E714C38A-E526-4458-AC91-D65AE4B34C6E}"/>
            </a:ext>
          </a:extLst>
        </xdr:cNvPr>
        <xdr:cNvSpPr/>
      </xdr:nvSpPr>
      <xdr:spPr>
        <a:xfrm>
          <a:off x="5352891" y="924425"/>
          <a:ext cx="561737" cy="1125626"/>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5</xdr:row>
      <xdr:rowOff>9366</xdr:rowOff>
    </xdr:from>
    <xdr:to>
      <xdr:col>18</xdr:col>
      <xdr:colOff>30164</xdr:colOff>
      <xdr:row>9</xdr:row>
      <xdr:rowOff>212388</xdr:rowOff>
    </xdr:to>
    <xdr:sp macro="" textlink="">
      <xdr:nvSpPr>
        <xdr:cNvPr id="7" name="五角形 14">
          <a:extLst>
            <a:ext uri="{FF2B5EF4-FFF2-40B4-BE49-F238E27FC236}">
              <a16:creationId xmlns:a16="http://schemas.microsoft.com/office/drawing/2014/main" id="{FD67DD81-E3A4-43CA-B9E7-7176D75F37CF}"/>
            </a:ext>
            <a:ext uri="{147F2762-F138-4A5C-976F-8EAC2B608ADB}">
              <a16:predDERef xmlns:a16="http://schemas.microsoft.com/office/drawing/2014/main" pred="{E714C38A-E526-4458-AC91-D65AE4B34C6E}"/>
            </a:ext>
          </a:extLst>
        </xdr:cNvPr>
        <xdr:cNvSpPr/>
      </xdr:nvSpPr>
      <xdr:spPr>
        <a:xfrm>
          <a:off x="5944394" y="926941"/>
          <a:ext cx="340520" cy="111424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5</xdr:row>
      <xdr:rowOff>9127</xdr:rowOff>
    </xdr:from>
    <xdr:to>
      <xdr:col>19</xdr:col>
      <xdr:colOff>282972</xdr:colOff>
      <xdr:row>6</xdr:row>
      <xdr:rowOff>227669</xdr:rowOff>
    </xdr:to>
    <xdr:sp macro="" textlink="">
      <xdr:nvSpPr>
        <xdr:cNvPr id="8" name="五角形 14">
          <a:extLst>
            <a:ext uri="{FF2B5EF4-FFF2-40B4-BE49-F238E27FC236}">
              <a16:creationId xmlns:a16="http://schemas.microsoft.com/office/drawing/2014/main" id="{AF5FEB4A-AB4A-4C65-9C26-3B68D8486E61}"/>
            </a:ext>
            <a:ext uri="{147F2762-F138-4A5C-976F-8EAC2B608ADB}">
              <a16:predDERef xmlns:a16="http://schemas.microsoft.com/office/drawing/2014/main" pred="{340CD8BD-1B2B-4773-A628-399F167E5AC8}"/>
            </a:ext>
          </a:extLst>
        </xdr:cNvPr>
        <xdr:cNvSpPr/>
      </xdr:nvSpPr>
      <xdr:spPr>
        <a:xfrm>
          <a:off x="6267054" y="926702"/>
          <a:ext cx="854868" cy="44396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5</xdr:row>
      <xdr:rowOff>18653</xdr:rowOff>
    </xdr:from>
    <xdr:to>
      <xdr:col>19</xdr:col>
      <xdr:colOff>501710</xdr:colOff>
      <xdr:row>6</xdr:row>
      <xdr:rowOff>194741</xdr:rowOff>
    </xdr:to>
    <xdr:sp macro="" textlink="">
      <xdr:nvSpPr>
        <xdr:cNvPr id="9" name="五角形 10">
          <a:extLst>
            <a:ext uri="{FF2B5EF4-FFF2-40B4-BE49-F238E27FC236}">
              <a16:creationId xmlns:a16="http://schemas.microsoft.com/office/drawing/2014/main" id="{85A65B8F-D57B-498B-AA96-9EFBE6D540BD}"/>
            </a:ext>
            <a:ext uri="{147F2762-F138-4A5C-976F-8EAC2B608ADB}">
              <a16:predDERef xmlns:a16="http://schemas.microsoft.com/office/drawing/2014/main" pred="{B524F547-1D35-4298-9463-C17D98D0620D}"/>
            </a:ext>
          </a:extLst>
        </xdr:cNvPr>
        <xdr:cNvSpPr/>
      </xdr:nvSpPr>
      <xdr:spPr>
        <a:xfrm>
          <a:off x="7142589" y="933053"/>
          <a:ext cx="201246" cy="40786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5</xdr:row>
      <xdr:rowOff>20639</xdr:rowOff>
    </xdr:from>
    <xdr:to>
      <xdr:col>20</xdr:col>
      <xdr:colOff>297321</xdr:colOff>
      <xdr:row>6</xdr:row>
      <xdr:rowOff>205703</xdr:rowOff>
    </xdr:to>
    <xdr:sp macro="" textlink="">
      <xdr:nvSpPr>
        <xdr:cNvPr id="10" name="五角形 10">
          <a:extLst>
            <a:ext uri="{FF2B5EF4-FFF2-40B4-BE49-F238E27FC236}">
              <a16:creationId xmlns:a16="http://schemas.microsoft.com/office/drawing/2014/main" id="{CD7EF22C-2375-4BBF-A9B7-5AF5D420CF4E}"/>
            </a:ext>
            <a:ext uri="{147F2762-F138-4A5C-976F-8EAC2B608ADB}">
              <a16:predDERef xmlns:a16="http://schemas.microsoft.com/office/drawing/2014/main" pred="{6F7A515F-E677-48B4-AB20-91D043603A22}"/>
            </a:ext>
          </a:extLst>
        </xdr:cNvPr>
        <xdr:cNvSpPr/>
      </xdr:nvSpPr>
      <xdr:spPr>
        <a:xfrm>
          <a:off x="7428371" y="935039"/>
          <a:ext cx="285750" cy="41048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7</xdr:row>
      <xdr:rowOff>8730</xdr:rowOff>
    </xdr:from>
    <xdr:to>
      <xdr:col>18</xdr:col>
      <xdr:colOff>558362</xdr:colOff>
      <xdr:row>8</xdr:row>
      <xdr:rowOff>209084</xdr:rowOff>
    </xdr:to>
    <xdr:sp macro="" textlink="">
      <xdr:nvSpPr>
        <xdr:cNvPr id="11" name="五角形 14">
          <a:extLst>
            <a:ext uri="{FF2B5EF4-FFF2-40B4-BE49-F238E27FC236}">
              <a16:creationId xmlns:a16="http://schemas.microsoft.com/office/drawing/2014/main" id="{D55332A5-257E-4A84-AD00-A821D1B35041}"/>
            </a:ext>
            <a:ext uri="{147F2762-F138-4A5C-976F-8EAC2B608ADB}">
              <a16:predDERef xmlns:a16="http://schemas.microsoft.com/office/drawing/2014/main" pred="{340CD8BD-1B2B-4773-A628-399F167E5AC8}"/>
            </a:ext>
          </a:extLst>
        </xdr:cNvPr>
        <xdr:cNvSpPr/>
      </xdr:nvSpPr>
      <xdr:spPr>
        <a:xfrm>
          <a:off x="6267054" y="1383505"/>
          <a:ext cx="552408" cy="42577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7</xdr:row>
      <xdr:rowOff>17016</xdr:rowOff>
    </xdr:from>
    <xdr:to>
      <xdr:col>19</xdr:col>
      <xdr:colOff>331652</xdr:colOff>
      <xdr:row>8</xdr:row>
      <xdr:rowOff>216674</xdr:rowOff>
    </xdr:to>
    <xdr:sp macro="" textlink="">
      <xdr:nvSpPr>
        <xdr:cNvPr id="12" name="五角形 10">
          <a:extLst>
            <a:ext uri="{FF2B5EF4-FFF2-40B4-BE49-F238E27FC236}">
              <a16:creationId xmlns:a16="http://schemas.microsoft.com/office/drawing/2014/main" id="{3A823CEB-38E9-4A2A-A17A-6958606C3248}"/>
            </a:ext>
            <a:ext uri="{147F2762-F138-4A5C-976F-8EAC2B608ADB}">
              <a16:predDERef xmlns:a16="http://schemas.microsoft.com/office/drawing/2014/main" pred="{B524F547-1D35-4298-9463-C17D98D0620D}"/>
            </a:ext>
          </a:extLst>
        </xdr:cNvPr>
        <xdr:cNvSpPr/>
      </xdr:nvSpPr>
      <xdr:spPr>
        <a:xfrm>
          <a:off x="6848083" y="1388616"/>
          <a:ext cx="325694" cy="43143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7</xdr:row>
      <xdr:rowOff>29767</xdr:rowOff>
    </xdr:from>
    <xdr:to>
      <xdr:col>19</xdr:col>
      <xdr:colOff>577909</xdr:colOff>
      <xdr:row>8</xdr:row>
      <xdr:rowOff>202968</xdr:rowOff>
    </xdr:to>
    <xdr:sp macro="" textlink="">
      <xdr:nvSpPr>
        <xdr:cNvPr id="13" name="五角形 10">
          <a:extLst>
            <a:ext uri="{FF2B5EF4-FFF2-40B4-BE49-F238E27FC236}">
              <a16:creationId xmlns:a16="http://schemas.microsoft.com/office/drawing/2014/main" id="{9D7F85AD-5111-4887-98F1-C016EE422219}"/>
            </a:ext>
            <a:ext uri="{147F2762-F138-4A5C-976F-8EAC2B608ADB}">
              <a16:predDERef xmlns:a16="http://schemas.microsoft.com/office/drawing/2014/main" pred="{6F7A515F-E677-48B4-AB20-91D043603A22}"/>
            </a:ext>
          </a:extLst>
        </xdr:cNvPr>
        <xdr:cNvSpPr/>
      </xdr:nvSpPr>
      <xdr:spPr>
        <a:xfrm>
          <a:off x="7172881" y="1398192"/>
          <a:ext cx="247153" cy="401801"/>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9</xdr:row>
      <xdr:rowOff>9293</xdr:rowOff>
    </xdr:from>
    <xdr:to>
      <xdr:col>19</xdr:col>
      <xdr:colOff>116159</xdr:colOff>
      <xdr:row>9</xdr:row>
      <xdr:rowOff>217884</xdr:rowOff>
    </xdr:to>
    <xdr:sp macro="" textlink="">
      <xdr:nvSpPr>
        <xdr:cNvPr id="14" name="五角形 14">
          <a:extLst>
            <a:ext uri="{FF2B5EF4-FFF2-40B4-BE49-F238E27FC236}">
              <a16:creationId xmlns:a16="http://schemas.microsoft.com/office/drawing/2014/main" id="{E26F1953-83D3-4B73-8F16-B50C4BE2A10A}"/>
            </a:ext>
            <a:ext uri="{147F2762-F138-4A5C-976F-8EAC2B608ADB}">
              <a16:predDERef xmlns:a16="http://schemas.microsoft.com/office/drawing/2014/main" pred="{340CD8BD-1B2B-4773-A628-399F167E5AC8}"/>
            </a:ext>
          </a:extLst>
        </xdr:cNvPr>
        <xdr:cNvSpPr/>
      </xdr:nvSpPr>
      <xdr:spPr>
        <a:xfrm>
          <a:off x="6267054" y="1841268"/>
          <a:ext cx="688055" cy="20859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9</xdr:row>
      <xdr:rowOff>15876</xdr:rowOff>
    </xdr:from>
    <xdr:to>
      <xdr:col>19</xdr:col>
      <xdr:colOff>334442</xdr:colOff>
      <xdr:row>9</xdr:row>
      <xdr:rowOff>208640</xdr:rowOff>
    </xdr:to>
    <xdr:sp macro="" textlink="">
      <xdr:nvSpPr>
        <xdr:cNvPr id="15" name="五角形 10">
          <a:extLst>
            <a:ext uri="{FF2B5EF4-FFF2-40B4-BE49-F238E27FC236}">
              <a16:creationId xmlns:a16="http://schemas.microsoft.com/office/drawing/2014/main" id="{EA677BA0-A1A0-4680-841B-8D2D8BF52881}"/>
            </a:ext>
            <a:ext uri="{147F2762-F138-4A5C-976F-8EAC2B608ADB}">
              <a16:predDERef xmlns:a16="http://schemas.microsoft.com/office/drawing/2014/main" pred="{B524F547-1D35-4298-9463-C17D98D0620D}"/>
            </a:ext>
          </a:extLst>
        </xdr:cNvPr>
        <xdr:cNvSpPr/>
      </xdr:nvSpPr>
      <xdr:spPr>
        <a:xfrm>
          <a:off x="6972146" y="1844676"/>
          <a:ext cx="198071" cy="19276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9</xdr:row>
      <xdr:rowOff>10039</xdr:rowOff>
    </xdr:from>
    <xdr:to>
      <xdr:col>20</xdr:col>
      <xdr:colOff>125405</xdr:colOff>
      <xdr:row>9</xdr:row>
      <xdr:rowOff>219804</xdr:rowOff>
    </xdr:to>
    <xdr:sp macro="" textlink="">
      <xdr:nvSpPr>
        <xdr:cNvPr id="16" name="五角形 10">
          <a:extLst>
            <a:ext uri="{FF2B5EF4-FFF2-40B4-BE49-F238E27FC236}">
              <a16:creationId xmlns:a16="http://schemas.microsoft.com/office/drawing/2014/main" id="{4157DAF7-5698-4E6C-82AA-B7DD5071FE07}"/>
            </a:ext>
            <a:ext uri="{147F2762-F138-4A5C-976F-8EAC2B608ADB}">
              <a16:predDERef xmlns:a16="http://schemas.microsoft.com/office/drawing/2014/main" pred="{6F7A515F-E677-48B4-AB20-91D043603A22}"/>
            </a:ext>
          </a:extLst>
        </xdr:cNvPr>
        <xdr:cNvSpPr/>
      </xdr:nvSpPr>
      <xdr:spPr>
        <a:xfrm>
          <a:off x="7181881" y="1835664"/>
          <a:ext cx="360324" cy="20976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9</xdr:row>
      <xdr:rowOff>276225</xdr:rowOff>
    </xdr:from>
    <xdr:to>
      <xdr:col>7</xdr:col>
      <xdr:colOff>9525</xdr:colOff>
      <xdr:row>10</xdr:row>
      <xdr:rowOff>0</xdr:rowOff>
    </xdr:to>
    <xdr:sp macro="" textlink="">
      <xdr:nvSpPr>
        <xdr:cNvPr id="17" name="五角形 1">
          <a:extLst>
            <a:ext uri="{FF2B5EF4-FFF2-40B4-BE49-F238E27FC236}">
              <a16:creationId xmlns:a16="http://schemas.microsoft.com/office/drawing/2014/main" id="{2A48E146-066D-4D45-BCFA-87194D2E6C6B}"/>
            </a:ext>
          </a:extLst>
        </xdr:cNvPr>
        <xdr:cNvSpPr/>
      </xdr:nvSpPr>
      <xdr:spPr>
        <a:xfrm>
          <a:off x="3933825" y="20542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9</xdr:row>
      <xdr:rowOff>217815</xdr:rowOff>
    </xdr:from>
    <xdr:to>
      <xdr:col>18</xdr:col>
      <xdr:colOff>564930</xdr:colOff>
      <xdr:row>10</xdr:row>
      <xdr:rowOff>221553</xdr:rowOff>
    </xdr:to>
    <xdr:sp macro="" textlink="">
      <xdr:nvSpPr>
        <xdr:cNvPr id="18" name="五角形 14">
          <a:extLst>
            <a:ext uri="{FF2B5EF4-FFF2-40B4-BE49-F238E27FC236}">
              <a16:creationId xmlns:a16="http://schemas.microsoft.com/office/drawing/2014/main" id="{62A3C2B5-A0EB-496A-BF58-1D3D8375D610}"/>
            </a:ext>
            <a:ext uri="{147F2762-F138-4A5C-976F-8EAC2B608ADB}">
              <a16:predDERef xmlns:a16="http://schemas.microsoft.com/office/drawing/2014/main" pred="{340CD8BD-1B2B-4773-A628-399F167E5AC8}"/>
            </a:ext>
          </a:extLst>
        </xdr:cNvPr>
        <xdr:cNvSpPr/>
      </xdr:nvSpPr>
      <xdr:spPr>
        <a:xfrm>
          <a:off x="6267053" y="2049790"/>
          <a:ext cx="552627" cy="22598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9</xdr:row>
      <xdr:rowOff>226101</xdr:rowOff>
    </xdr:from>
    <xdr:to>
      <xdr:col>19</xdr:col>
      <xdr:colOff>331652</xdr:colOff>
      <xdr:row>10</xdr:row>
      <xdr:rowOff>226484</xdr:rowOff>
    </xdr:to>
    <xdr:sp macro="" textlink="">
      <xdr:nvSpPr>
        <xdr:cNvPr id="19" name="五角形 10">
          <a:extLst>
            <a:ext uri="{FF2B5EF4-FFF2-40B4-BE49-F238E27FC236}">
              <a16:creationId xmlns:a16="http://schemas.microsoft.com/office/drawing/2014/main" id="{7B0B591D-F775-4A94-B655-B57543327AAD}"/>
            </a:ext>
            <a:ext uri="{147F2762-F138-4A5C-976F-8EAC2B608ADB}">
              <a16:predDERef xmlns:a16="http://schemas.microsoft.com/office/drawing/2014/main" pred="{B524F547-1D35-4298-9463-C17D98D0620D}"/>
            </a:ext>
          </a:extLst>
        </xdr:cNvPr>
        <xdr:cNvSpPr/>
      </xdr:nvSpPr>
      <xdr:spPr>
        <a:xfrm>
          <a:off x="6848083" y="2054901"/>
          <a:ext cx="325694" cy="22898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10</xdr:row>
      <xdr:rowOff>11181</xdr:rowOff>
    </xdr:from>
    <xdr:to>
      <xdr:col>19</xdr:col>
      <xdr:colOff>577909</xdr:colOff>
      <xdr:row>10</xdr:row>
      <xdr:rowOff>217188</xdr:rowOff>
    </xdr:to>
    <xdr:sp macro="" textlink="">
      <xdr:nvSpPr>
        <xdr:cNvPr id="20" name="五角形 10">
          <a:extLst>
            <a:ext uri="{FF2B5EF4-FFF2-40B4-BE49-F238E27FC236}">
              <a16:creationId xmlns:a16="http://schemas.microsoft.com/office/drawing/2014/main" id="{2C90686A-B6CC-4BD9-8353-C889BEE1E989}"/>
            </a:ext>
            <a:ext uri="{147F2762-F138-4A5C-976F-8EAC2B608ADB}">
              <a16:predDERef xmlns:a16="http://schemas.microsoft.com/office/drawing/2014/main" pred="{6F7A515F-E677-48B4-AB20-91D043603A22}"/>
            </a:ext>
          </a:extLst>
        </xdr:cNvPr>
        <xdr:cNvSpPr/>
      </xdr:nvSpPr>
      <xdr:spPr>
        <a:xfrm>
          <a:off x="7172881" y="2065406"/>
          <a:ext cx="247153" cy="21235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9</xdr:row>
      <xdr:rowOff>276225</xdr:rowOff>
    </xdr:from>
    <xdr:to>
      <xdr:col>7</xdr:col>
      <xdr:colOff>9525</xdr:colOff>
      <xdr:row>10</xdr:row>
      <xdr:rowOff>0</xdr:rowOff>
    </xdr:to>
    <xdr:sp macro="" textlink="">
      <xdr:nvSpPr>
        <xdr:cNvPr id="2" name="五角形 1">
          <a:extLst>
            <a:ext uri="{FF2B5EF4-FFF2-40B4-BE49-F238E27FC236}">
              <a16:creationId xmlns:a16="http://schemas.microsoft.com/office/drawing/2014/main" id="{8231B622-4DAF-4D07-9CCA-715A075D0BB4}"/>
            </a:ext>
          </a:extLst>
        </xdr:cNvPr>
        <xdr:cNvSpPr/>
      </xdr:nvSpPr>
      <xdr:spPr>
        <a:xfrm>
          <a:off x="3933825" y="22828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4</xdr:row>
      <xdr:rowOff>1667</xdr:rowOff>
    </xdr:from>
    <xdr:to>
      <xdr:col>15</xdr:col>
      <xdr:colOff>267891</xdr:colOff>
      <xdr:row>8</xdr:row>
      <xdr:rowOff>214312</xdr:rowOff>
    </xdr:to>
    <xdr:sp macro="" textlink="">
      <xdr:nvSpPr>
        <xdr:cNvPr id="3" name="五角形 11">
          <a:extLst>
            <a:ext uri="{FF2B5EF4-FFF2-40B4-BE49-F238E27FC236}">
              <a16:creationId xmlns:a16="http://schemas.microsoft.com/office/drawing/2014/main" id="{EAAAD010-D13D-4BE8-A134-A826F757902C}"/>
            </a:ext>
            <a:ext uri="{147F2762-F138-4A5C-976F-8EAC2B608ADB}">
              <a16:predDERef xmlns:a16="http://schemas.microsoft.com/office/drawing/2014/main" pred="{63BC0138-BFF7-4FFE-B709-2AD72F8C4073}"/>
            </a:ext>
          </a:extLst>
        </xdr:cNvPr>
        <xdr:cNvSpPr/>
      </xdr:nvSpPr>
      <xdr:spPr>
        <a:xfrm>
          <a:off x="3932071" y="916067"/>
          <a:ext cx="850670" cy="113022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4</xdr:row>
      <xdr:rowOff>22176</xdr:rowOff>
    </xdr:from>
    <xdr:to>
      <xdr:col>15</xdr:col>
      <xdr:colOff>496888</xdr:colOff>
      <xdr:row>8</xdr:row>
      <xdr:rowOff>220596</xdr:rowOff>
    </xdr:to>
    <xdr:sp macro="" textlink="">
      <xdr:nvSpPr>
        <xdr:cNvPr id="4" name="五角形 12">
          <a:extLst>
            <a:ext uri="{FF2B5EF4-FFF2-40B4-BE49-F238E27FC236}">
              <a16:creationId xmlns:a16="http://schemas.microsoft.com/office/drawing/2014/main" id="{35E3AAC0-B41D-470A-AE22-F16D16453C71}"/>
            </a:ext>
            <a:ext uri="{147F2762-F138-4A5C-976F-8EAC2B608ADB}">
              <a16:predDERef xmlns:a16="http://schemas.microsoft.com/office/drawing/2014/main" pred="{0203A819-6BB6-4BE5-A86F-DF158041F5C6}"/>
            </a:ext>
          </a:extLst>
        </xdr:cNvPr>
        <xdr:cNvSpPr/>
      </xdr:nvSpPr>
      <xdr:spPr>
        <a:xfrm>
          <a:off x="4770834" y="936576"/>
          <a:ext cx="240904" cy="110964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4</xdr:row>
      <xdr:rowOff>35718</xdr:rowOff>
    </xdr:from>
    <xdr:to>
      <xdr:col>16</xdr:col>
      <xdr:colOff>259160</xdr:colOff>
      <xdr:row>8</xdr:row>
      <xdr:rowOff>205802</xdr:rowOff>
    </xdr:to>
    <xdr:sp macro="" textlink="">
      <xdr:nvSpPr>
        <xdr:cNvPr id="5" name="五角形 13">
          <a:extLst>
            <a:ext uri="{FF2B5EF4-FFF2-40B4-BE49-F238E27FC236}">
              <a16:creationId xmlns:a16="http://schemas.microsoft.com/office/drawing/2014/main" id="{F5287CDB-235E-4AF5-9155-FB0A8D372F90}"/>
            </a:ext>
            <a:ext uri="{147F2762-F138-4A5C-976F-8EAC2B608ADB}">
              <a16:predDERef xmlns:a16="http://schemas.microsoft.com/office/drawing/2014/main" pred="{6DABC63D-A0D5-49F1-AC95-5D03A9C596B7}"/>
            </a:ext>
          </a:extLst>
        </xdr:cNvPr>
        <xdr:cNvSpPr/>
      </xdr:nvSpPr>
      <xdr:spPr>
        <a:xfrm>
          <a:off x="5105006" y="950118"/>
          <a:ext cx="246854" cy="108130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4</xdr:row>
      <xdr:rowOff>6850</xdr:rowOff>
    </xdr:from>
    <xdr:to>
      <xdr:col>17</xdr:col>
      <xdr:colOff>240903</xdr:colOff>
      <xdr:row>8</xdr:row>
      <xdr:rowOff>224426</xdr:rowOff>
    </xdr:to>
    <xdr:sp macro="" textlink="">
      <xdr:nvSpPr>
        <xdr:cNvPr id="6" name="五角形 14">
          <a:extLst>
            <a:ext uri="{FF2B5EF4-FFF2-40B4-BE49-F238E27FC236}">
              <a16:creationId xmlns:a16="http://schemas.microsoft.com/office/drawing/2014/main" id="{D2881222-1FE4-44A6-A78E-7326F81F1661}"/>
            </a:ext>
            <a:ext uri="{147F2762-F138-4A5C-976F-8EAC2B608ADB}">
              <a16:predDERef xmlns:a16="http://schemas.microsoft.com/office/drawing/2014/main" pred="{E714C38A-E526-4458-AC91-D65AE4B34C6E}"/>
            </a:ext>
          </a:extLst>
        </xdr:cNvPr>
        <xdr:cNvSpPr/>
      </xdr:nvSpPr>
      <xdr:spPr>
        <a:xfrm>
          <a:off x="5352891" y="924425"/>
          <a:ext cx="561737" cy="1125626"/>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4</xdr:row>
      <xdr:rowOff>9366</xdr:rowOff>
    </xdr:from>
    <xdr:to>
      <xdr:col>18</xdr:col>
      <xdr:colOff>30164</xdr:colOff>
      <xdr:row>8</xdr:row>
      <xdr:rowOff>212388</xdr:rowOff>
    </xdr:to>
    <xdr:sp macro="" textlink="">
      <xdr:nvSpPr>
        <xdr:cNvPr id="7" name="五角形 14">
          <a:extLst>
            <a:ext uri="{FF2B5EF4-FFF2-40B4-BE49-F238E27FC236}">
              <a16:creationId xmlns:a16="http://schemas.microsoft.com/office/drawing/2014/main" id="{50688D8F-4B58-426C-96C0-4DFF29BBDC37}"/>
            </a:ext>
            <a:ext uri="{147F2762-F138-4A5C-976F-8EAC2B608ADB}">
              <a16:predDERef xmlns:a16="http://schemas.microsoft.com/office/drawing/2014/main" pred="{E714C38A-E526-4458-AC91-D65AE4B34C6E}"/>
            </a:ext>
          </a:extLst>
        </xdr:cNvPr>
        <xdr:cNvSpPr/>
      </xdr:nvSpPr>
      <xdr:spPr>
        <a:xfrm>
          <a:off x="5944394" y="926941"/>
          <a:ext cx="340520" cy="111424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4</xdr:row>
      <xdr:rowOff>9127</xdr:rowOff>
    </xdr:from>
    <xdr:to>
      <xdr:col>19</xdr:col>
      <xdr:colOff>282972</xdr:colOff>
      <xdr:row>5</xdr:row>
      <xdr:rowOff>227669</xdr:rowOff>
    </xdr:to>
    <xdr:sp macro="" textlink="">
      <xdr:nvSpPr>
        <xdr:cNvPr id="8" name="五角形 14">
          <a:extLst>
            <a:ext uri="{FF2B5EF4-FFF2-40B4-BE49-F238E27FC236}">
              <a16:creationId xmlns:a16="http://schemas.microsoft.com/office/drawing/2014/main" id="{B3816669-899C-41E9-B15F-C26DC23DDFE2}"/>
            </a:ext>
            <a:ext uri="{147F2762-F138-4A5C-976F-8EAC2B608ADB}">
              <a16:predDERef xmlns:a16="http://schemas.microsoft.com/office/drawing/2014/main" pred="{340CD8BD-1B2B-4773-A628-399F167E5AC8}"/>
            </a:ext>
          </a:extLst>
        </xdr:cNvPr>
        <xdr:cNvSpPr/>
      </xdr:nvSpPr>
      <xdr:spPr>
        <a:xfrm>
          <a:off x="6267054" y="926702"/>
          <a:ext cx="854868" cy="44396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4</xdr:row>
      <xdr:rowOff>18653</xdr:rowOff>
    </xdr:from>
    <xdr:to>
      <xdr:col>19</xdr:col>
      <xdr:colOff>501710</xdr:colOff>
      <xdr:row>5</xdr:row>
      <xdr:rowOff>194741</xdr:rowOff>
    </xdr:to>
    <xdr:sp macro="" textlink="">
      <xdr:nvSpPr>
        <xdr:cNvPr id="9" name="五角形 10">
          <a:extLst>
            <a:ext uri="{FF2B5EF4-FFF2-40B4-BE49-F238E27FC236}">
              <a16:creationId xmlns:a16="http://schemas.microsoft.com/office/drawing/2014/main" id="{DC386E09-6430-4288-B557-BB64BFD53125}"/>
            </a:ext>
            <a:ext uri="{147F2762-F138-4A5C-976F-8EAC2B608ADB}">
              <a16:predDERef xmlns:a16="http://schemas.microsoft.com/office/drawing/2014/main" pred="{B524F547-1D35-4298-9463-C17D98D0620D}"/>
            </a:ext>
          </a:extLst>
        </xdr:cNvPr>
        <xdr:cNvSpPr/>
      </xdr:nvSpPr>
      <xdr:spPr>
        <a:xfrm>
          <a:off x="7142589" y="933053"/>
          <a:ext cx="201246" cy="40786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4</xdr:row>
      <xdr:rowOff>20639</xdr:rowOff>
    </xdr:from>
    <xdr:to>
      <xdr:col>20</xdr:col>
      <xdr:colOff>297321</xdr:colOff>
      <xdr:row>5</xdr:row>
      <xdr:rowOff>205703</xdr:rowOff>
    </xdr:to>
    <xdr:sp macro="" textlink="">
      <xdr:nvSpPr>
        <xdr:cNvPr id="10" name="五角形 10">
          <a:extLst>
            <a:ext uri="{FF2B5EF4-FFF2-40B4-BE49-F238E27FC236}">
              <a16:creationId xmlns:a16="http://schemas.microsoft.com/office/drawing/2014/main" id="{2D17F267-0E66-4591-93F2-FD86B6F39321}"/>
            </a:ext>
            <a:ext uri="{147F2762-F138-4A5C-976F-8EAC2B608ADB}">
              <a16:predDERef xmlns:a16="http://schemas.microsoft.com/office/drawing/2014/main" pred="{6F7A515F-E677-48B4-AB20-91D043603A22}"/>
            </a:ext>
          </a:extLst>
        </xdr:cNvPr>
        <xdr:cNvSpPr/>
      </xdr:nvSpPr>
      <xdr:spPr>
        <a:xfrm>
          <a:off x="7428371" y="935039"/>
          <a:ext cx="285750" cy="41048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6</xdr:row>
      <xdr:rowOff>8730</xdr:rowOff>
    </xdr:from>
    <xdr:to>
      <xdr:col>18</xdr:col>
      <xdr:colOff>558362</xdr:colOff>
      <xdr:row>7</xdr:row>
      <xdr:rowOff>209084</xdr:rowOff>
    </xdr:to>
    <xdr:sp macro="" textlink="">
      <xdr:nvSpPr>
        <xdr:cNvPr id="11" name="五角形 14">
          <a:extLst>
            <a:ext uri="{FF2B5EF4-FFF2-40B4-BE49-F238E27FC236}">
              <a16:creationId xmlns:a16="http://schemas.microsoft.com/office/drawing/2014/main" id="{334016E7-D3C0-41E6-B599-871C44FE8A0F}"/>
            </a:ext>
            <a:ext uri="{147F2762-F138-4A5C-976F-8EAC2B608ADB}">
              <a16:predDERef xmlns:a16="http://schemas.microsoft.com/office/drawing/2014/main" pred="{340CD8BD-1B2B-4773-A628-399F167E5AC8}"/>
            </a:ext>
          </a:extLst>
        </xdr:cNvPr>
        <xdr:cNvSpPr/>
      </xdr:nvSpPr>
      <xdr:spPr>
        <a:xfrm>
          <a:off x="6267054" y="1383505"/>
          <a:ext cx="552408" cy="42577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6</xdr:row>
      <xdr:rowOff>17016</xdr:rowOff>
    </xdr:from>
    <xdr:to>
      <xdr:col>19</xdr:col>
      <xdr:colOff>331652</xdr:colOff>
      <xdr:row>7</xdr:row>
      <xdr:rowOff>216674</xdr:rowOff>
    </xdr:to>
    <xdr:sp macro="" textlink="">
      <xdr:nvSpPr>
        <xdr:cNvPr id="12" name="五角形 10">
          <a:extLst>
            <a:ext uri="{FF2B5EF4-FFF2-40B4-BE49-F238E27FC236}">
              <a16:creationId xmlns:a16="http://schemas.microsoft.com/office/drawing/2014/main" id="{0EE4EFFF-0AE3-4981-9EE5-88E16CBDAE63}"/>
            </a:ext>
            <a:ext uri="{147F2762-F138-4A5C-976F-8EAC2B608ADB}">
              <a16:predDERef xmlns:a16="http://schemas.microsoft.com/office/drawing/2014/main" pred="{B524F547-1D35-4298-9463-C17D98D0620D}"/>
            </a:ext>
          </a:extLst>
        </xdr:cNvPr>
        <xdr:cNvSpPr/>
      </xdr:nvSpPr>
      <xdr:spPr>
        <a:xfrm>
          <a:off x="6848083" y="1388616"/>
          <a:ext cx="325694" cy="43143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6</xdr:row>
      <xdr:rowOff>29767</xdr:rowOff>
    </xdr:from>
    <xdr:to>
      <xdr:col>19</xdr:col>
      <xdr:colOff>577909</xdr:colOff>
      <xdr:row>7</xdr:row>
      <xdr:rowOff>202968</xdr:rowOff>
    </xdr:to>
    <xdr:sp macro="" textlink="">
      <xdr:nvSpPr>
        <xdr:cNvPr id="13" name="五角形 10">
          <a:extLst>
            <a:ext uri="{FF2B5EF4-FFF2-40B4-BE49-F238E27FC236}">
              <a16:creationId xmlns:a16="http://schemas.microsoft.com/office/drawing/2014/main" id="{ACC7FD4E-A8C7-4726-95A5-B7B00BBAC1E3}"/>
            </a:ext>
            <a:ext uri="{147F2762-F138-4A5C-976F-8EAC2B608ADB}">
              <a16:predDERef xmlns:a16="http://schemas.microsoft.com/office/drawing/2014/main" pred="{6F7A515F-E677-48B4-AB20-91D043603A22}"/>
            </a:ext>
          </a:extLst>
        </xdr:cNvPr>
        <xdr:cNvSpPr/>
      </xdr:nvSpPr>
      <xdr:spPr>
        <a:xfrm>
          <a:off x="7172881" y="1398192"/>
          <a:ext cx="247153" cy="401801"/>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8</xdr:row>
      <xdr:rowOff>9293</xdr:rowOff>
    </xdr:from>
    <xdr:to>
      <xdr:col>19</xdr:col>
      <xdr:colOff>116159</xdr:colOff>
      <xdr:row>8</xdr:row>
      <xdr:rowOff>217884</xdr:rowOff>
    </xdr:to>
    <xdr:sp macro="" textlink="">
      <xdr:nvSpPr>
        <xdr:cNvPr id="14" name="五角形 14">
          <a:extLst>
            <a:ext uri="{FF2B5EF4-FFF2-40B4-BE49-F238E27FC236}">
              <a16:creationId xmlns:a16="http://schemas.microsoft.com/office/drawing/2014/main" id="{56051337-98FB-4E6B-9CBD-D7B24F9AD9A3}"/>
            </a:ext>
            <a:ext uri="{147F2762-F138-4A5C-976F-8EAC2B608ADB}">
              <a16:predDERef xmlns:a16="http://schemas.microsoft.com/office/drawing/2014/main" pred="{340CD8BD-1B2B-4773-A628-399F167E5AC8}"/>
            </a:ext>
          </a:extLst>
        </xdr:cNvPr>
        <xdr:cNvSpPr/>
      </xdr:nvSpPr>
      <xdr:spPr>
        <a:xfrm>
          <a:off x="6267054" y="1841268"/>
          <a:ext cx="688055" cy="20859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8</xdr:row>
      <xdr:rowOff>15876</xdr:rowOff>
    </xdr:from>
    <xdr:to>
      <xdr:col>19</xdr:col>
      <xdr:colOff>334442</xdr:colOff>
      <xdr:row>8</xdr:row>
      <xdr:rowOff>208640</xdr:rowOff>
    </xdr:to>
    <xdr:sp macro="" textlink="">
      <xdr:nvSpPr>
        <xdr:cNvPr id="15" name="五角形 10">
          <a:extLst>
            <a:ext uri="{FF2B5EF4-FFF2-40B4-BE49-F238E27FC236}">
              <a16:creationId xmlns:a16="http://schemas.microsoft.com/office/drawing/2014/main" id="{BC087065-B641-4CF9-90C4-41D2DC1318AF}"/>
            </a:ext>
            <a:ext uri="{147F2762-F138-4A5C-976F-8EAC2B608ADB}">
              <a16:predDERef xmlns:a16="http://schemas.microsoft.com/office/drawing/2014/main" pred="{B524F547-1D35-4298-9463-C17D98D0620D}"/>
            </a:ext>
          </a:extLst>
        </xdr:cNvPr>
        <xdr:cNvSpPr/>
      </xdr:nvSpPr>
      <xdr:spPr>
        <a:xfrm>
          <a:off x="6972146" y="1844676"/>
          <a:ext cx="198071" cy="19276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8</xdr:row>
      <xdr:rowOff>10039</xdr:rowOff>
    </xdr:from>
    <xdr:to>
      <xdr:col>20</xdr:col>
      <xdr:colOff>125405</xdr:colOff>
      <xdr:row>8</xdr:row>
      <xdr:rowOff>219804</xdr:rowOff>
    </xdr:to>
    <xdr:sp macro="" textlink="">
      <xdr:nvSpPr>
        <xdr:cNvPr id="16" name="五角形 10">
          <a:extLst>
            <a:ext uri="{FF2B5EF4-FFF2-40B4-BE49-F238E27FC236}">
              <a16:creationId xmlns:a16="http://schemas.microsoft.com/office/drawing/2014/main" id="{639F29EC-078C-4A4B-A4A4-C4BC5894C030}"/>
            </a:ext>
            <a:ext uri="{147F2762-F138-4A5C-976F-8EAC2B608ADB}">
              <a16:predDERef xmlns:a16="http://schemas.microsoft.com/office/drawing/2014/main" pred="{6F7A515F-E677-48B4-AB20-91D043603A22}"/>
            </a:ext>
          </a:extLst>
        </xdr:cNvPr>
        <xdr:cNvSpPr/>
      </xdr:nvSpPr>
      <xdr:spPr>
        <a:xfrm>
          <a:off x="7181881" y="1835664"/>
          <a:ext cx="360324" cy="20976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8</xdr:row>
      <xdr:rowOff>276225</xdr:rowOff>
    </xdr:from>
    <xdr:to>
      <xdr:col>7</xdr:col>
      <xdr:colOff>9525</xdr:colOff>
      <xdr:row>9</xdr:row>
      <xdr:rowOff>0</xdr:rowOff>
    </xdr:to>
    <xdr:sp macro="" textlink="">
      <xdr:nvSpPr>
        <xdr:cNvPr id="17" name="五角形 1">
          <a:extLst>
            <a:ext uri="{FF2B5EF4-FFF2-40B4-BE49-F238E27FC236}">
              <a16:creationId xmlns:a16="http://schemas.microsoft.com/office/drawing/2014/main" id="{AFFABD8D-B1B9-419A-92A8-AF0C799A2AC4}"/>
            </a:ext>
          </a:extLst>
        </xdr:cNvPr>
        <xdr:cNvSpPr/>
      </xdr:nvSpPr>
      <xdr:spPr>
        <a:xfrm>
          <a:off x="3933825" y="20542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8</xdr:row>
      <xdr:rowOff>217815</xdr:rowOff>
    </xdr:from>
    <xdr:to>
      <xdr:col>18</xdr:col>
      <xdr:colOff>564930</xdr:colOff>
      <xdr:row>9</xdr:row>
      <xdr:rowOff>221553</xdr:rowOff>
    </xdr:to>
    <xdr:sp macro="" textlink="">
      <xdr:nvSpPr>
        <xdr:cNvPr id="18" name="五角形 14">
          <a:extLst>
            <a:ext uri="{FF2B5EF4-FFF2-40B4-BE49-F238E27FC236}">
              <a16:creationId xmlns:a16="http://schemas.microsoft.com/office/drawing/2014/main" id="{ABF9BE8F-CA3B-487F-BE60-AD9C078B273F}"/>
            </a:ext>
            <a:ext uri="{147F2762-F138-4A5C-976F-8EAC2B608ADB}">
              <a16:predDERef xmlns:a16="http://schemas.microsoft.com/office/drawing/2014/main" pred="{340CD8BD-1B2B-4773-A628-399F167E5AC8}"/>
            </a:ext>
          </a:extLst>
        </xdr:cNvPr>
        <xdr:cNvSpPr/>
      </xdr:nvSpPr>
      <xdr:spPr>
        <a:xfrm>
          <a:off x="6267053" y="2049790"/>
          <a:ext cx="552627" cy="22598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8</xdr:row>
      <xdr:rowOff>226101</xdr:rowOff>
    </xdr:from>
    <xdr:to>
      <xdr:col>19</xdr:col>
      <xdr:colOff>331652</xdr:colOff>
      <xdr:row>9</xdr:row>
      <xdr:rowOff>226484</xdr:rowOff>
    </xdr:to>
    <xdr:sp macro="" textlink="">
      <xdr:nvSpPr>
        <xdr:cNvPr id="19" name="五角形 10">
          <a:extLst>
            <a:ext uri="{FF2B5EF4-FFF2-40B4-BE49-F238E27FC236}">
              <a16:creationId xmlns:a16="http://schemas.microsoft.com/office/drawing/2014/main" id="{C3182A64-1FD8-4538-BE1A-900CE9662930}"/>
            </a:ext>
            <a:ext uri="{147F2762-F138-4A5C-976F-8EAC2B608ADB}">
              <a16:predDERef xmlns:a16="http://schemas.microsoft.com/office/drawing/2014/main" pred="{B524F547-1D35-4298-9463-C17D98D0620D}"/>
            </a:ext>
          </a:extLst>
        </xdr:cNvPr>
        <xdr:cNvSpPr/>
      </xdr:nvSpPr>
      <xdr:spPr>
        <a:xfrm>
          <a:off x="6848083" y="2054901"/>
          <a:ext cx="325694" cy="22898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9</xdr:row>
      <xdr:rowOff>11181</xdr:rowOff>
    </xdr:from>
    <xdr:to>
      <xdr:col>19</xdr:col>
      <xdr:colOff>577909</xdr:colOff>
      <xdr:row>9</xdr:row>
      <xdr:rowOff>217188</xdr:rowOff>
    </xdr:to>
    <xdr:sp macro="" textlink="">
      <xdr:nvSpPr>
        <xdr:cNvPr id="20" name="五角形 10">
          <a:extLst>
            <a:ext uri="{FF2B5EF4-FFF2-40B4-BE49-F238E27FC236}">
              <a16:creationId xmlns:a16="http://schemas.microsoft.com/office/drawing/2014/main" id="{03AD3335-8247-47F5-A465-15BC79C09BA2}"/>
            </a:ext>
            <a:ext uri="{147F2762-F138-4A5C-976F-8EAC2B608ADB}">
              <a16:predDERef xmlns:a16="http://schemas.microsoft.com/office/drawing/2014/main" pred="{6F7A515F-E677-48B4-AB20-91D043603A22}"/>
            </a:ext>
          </a:extLst>
        </xdr:cNvPr>
        <xdr:cNvSpPr/>
      </xdr:nvSpPr>
      <xdr:spPr>
        <a:xfrm>
          <a:off x="7172881" y="2065406"/>
          <a:ext cx="247153" cy="21235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9</xdr:row>
      <xdr:rowOff>276225</xdr:rowOff>
    </xdr:from>
    <xdr:to>
      <xdr:col>7</xdr:col>
      <xdr:colOff>9525</xdr:colOff>
      <xdr:row>10</xdr:row>
      <xdr:rowOff>0</xdr:rowOff>
    </xdr:to>
    <xdr:sp macro="" textlink="">
      <xdr:nvSpPr>
        <xdr:cNvPr id="2" name="五角形 1">
          <a:extLst>
            <a:ext uri="{FF2B5EF4-FFF2-40B4-BE49-F238E27FC236}">
              <a16:creationId xmlns:a16="http://schemas.microsoft.com/office/drawing/2014/main" id="{07C62E19-76EA-4B9C-92E6-6C439DE67003}"/>
            </a:ext>
          </a:extLst>
        </xdr:cNvPr>
        <xdr:cNvSpPr/>
      </xdr:nvSpPr>
      <xdr:spPr>
        <a:xfrm>
          <a:off x="3933825" y="22828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4</xdr:row>
      <xdr:rowOff>1667</xdr:rowOff>
    </xdr:from>
    <xdr:to>
      <xdr:col>15</xdr:col>
      <xdr:colOff>267891</xdr:colOff>
      <xdr:row>8</xdr:row>
      <xdr:rowOff>214312</xdr:rowOff>
    </xdr:to>
    <xdr:sp macro="" textlink="">
      <xdr:nvSpPr>
        <xdr:cNvPr id="3" name="五角形 11">
          <a:extLst>
            <a:ext uri="{FF2B5EF4-FFF2-40B4-BE49-F238E27FC236}">
              <a16:creationId xmlns:a16="http://schemas.microsoft.com/office/drawing/2014/main" id="{E46F2B22-07C4-4A4F-9465-49545183FB27}"/>
            </a:ext>
            <a:ext uri="{147F2762-F138-4A5C-976F-8EAC2B608ADB}">
              <a16:predDERef xmlns:a16="http://schemas.microsoft.com/office/drawing/2014/main" pred="{63BC0138-BFF7-4FFE-B709-2AD72F8C4073}"/>
            </a:ext>
          </a:extLst>
        </xdr:cNvPr>
        <xdr:cNvSpPr/>
      </xdr:nvSpPr>
      <xdr:spPr>
        <a:xfrm>
          <a:off x="3932071" y="916067"/>
          <a:ext cx="850670" cy="113022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4</xdr:row>
      <xdr:rowOff>22176</xdr:rowOff>
    </xdr:from>
    <xdr:to>
      <xdr:col>15</xdr:col>
      <xdr:colOff>496888</xdr:colOff>
      <xdr:row>8</xdr:row>
      <xdr:rowOff>220596</xdr:rowOff>
    </xdr:to>
    <xdr:sp macro="" textlink="">
      <xdr:nvSpPr>
        <xdr:cNvPr id="4" name="五角形 12">
          <a:extLst>
            <a:ext uri="{FF2B5EF4-FFF2-40B4-BE49-F238E27FC236}">
              <a16:creationId xmlns:a16="http://schemas.microsoft.com/office/drawing/2014/main" id="{891698E8-0704-4E97-831F-74DAF48A0CC6}"/>
            </a:ext>
            <a:ext uri="{147F2762-F138-4A5C-976F-8EAC2B608ADB}">
              <a16:predDERef xmlns:a16="http://schemas.microsoft.com/office/drawing/2014/main" pred="{0203A819-6BB6-4BE5-A86F-DF158041F5C6}"/>
            </a:ext>
          </a:extLst>
        </xdr:cNvPr>
        <xdr:cNvSpPr/>
      </xdr:nvSpPr>
      <xdr:spPr>
        <a:xfrm>
          <a:off x="4770834" y="936576"/>
          <a:ext cx="240904" cy="110964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4</xdr:row>
      <xdr:rowOff>35718</xdr:rowOff>
    </xdr:from>
    <xdr:to>
      <xdr:col>16</xdr:col>
      <xdr:colOff>259160</xdr:colOff>
      <xdr:row>8</xdr:row>
      <xdr:rowOff>205802</xdr:rowOff>
    </xdr:to>
    <xdr:sp macro="" textlink="">
      <xdr:nvSpPr>
        <xdr:cNvPr id="5" name="五角形 13">
          <a:extLst>
            <a:ext uri="{FF2B5EF4-FFF2-40B4-BE49-F238E27FC236}">
              <a16:creationId xmlns:a16="http://schemas.microsoft.com/office/drawing/2014/main" id="{E613F858-69B5-42A2-A8B5-9D13F815E2A8}"/>
            </a:ext>
            <a:ext uri="{147F2762-F138-4A5C-976F-8EAC2B608ADB}">
              <a16:predDERef xmlns:a16="http://schemas.microsoft.com/office/drawing/2014/main" pred="{6DABC63D-A0D5-49F1-AC95-5D03A9C596B7}"/>
            </a:ext>
          </a:extLst>
        </xdr:cNvPr>
        <xdr:cNvSpPr/>
      </xdr:nvSpPr>
      <xdr:spPr>
        <a:xfrm>
          <a:off x="5105006" y="950118"/>
          <a:ext cx="246854" cy="108130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4</xdr:row>
      <xdr:rowOff>6850</xdr:rowOff>
    </xdr:from>
    <xdr:to>
      <xdr:col>17</xdr:col>
      <xdr:colOff>240903</xdr:colOff>
      <xdr:row>8</xdr:row>
      <xdr:rowOff>224426</xdr:rowOff>
    </xdr:to>
    <xdr:sp macro="" textlink="">
      <xdr:nvSpPr>
        <xdr:cNvPr id="6" name="五角形 14">
          <a:extLst>
            <a:ext uri="{FF2B5EF4-FFF2-40B4-BE49-F238E27FC236}">
              <a16:creationId xmlns:a16="http://schemas.microsoft.com/office/drawing/2014/main" id="{8258EFCE-5D82-4952-9087-301252DA6734}"/>
            </a:ext>
            <a:ext uri="{147F2762-F138-4A5C-976F-8EAC2B608ADB}">
              <a16:predDERef xmlns:a16="http://schemas.microsoft.com/office/drawing/2014/main" pred="{E714C38A-E526-4458-AC91-D65AE4B34C6E}"/>
            </a:ext>
          </a:extLst>
        </xdr:cNvPr>
        <xdr:cNvSpPr/>
      </xdr:nvSpPr>
      <xdr:spPr>
        <a:xfrm>
          <a:off x="5352891" y="924425"/>
          <a:ext cx="561737" cy="1125626"/>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4</xdr:row>
      <xdr:rowOff>9366</xdr:rowOff>
    </xdr:from>
    <xdr:to>
      <xdr:col>18</xdr:col>
      <xdr:colOff>30164</xdr:colOff>
      <xdr:row>8</xdr:row>
      <xdr:rowOff>212388</xdr:rowOff>
    </xdr:to>
    <xdr:sp macro="" textlink="">
      <xdr:nvSpPr>
        <xdr:cNvPr id="7" name="五角形 14">
          <a:extLst>
            <a:ext uri="{FF2B5EF4-FFF2-40B4-BE49-F238E27FC236}">
              <a16:creationId xmlns:a16="http://schemas.microsoft.com/office/drawing/2014/main" id="{AB0296FD-173F-4486-9CD5-A21FFE31D6D5}"/>
            </a:ext>
            <a:ext uri="{147F2762-F138-4A5C-976F-8EAC2B608ADB}">
              <a16:predDERef xmlns:a16="http://schemas.microsoft.com/office/drawing/2014/main" pred="{E714C38A-E526-4458-AC91-D65AE4B34C6E}"/>
            </a:ext>
          </a:extLst>
        </xdr:cNvPr>
        <xdr:cNvSpPr/>
      </xdr:nvSpPr>
      <xdr:spPr>
        <a:xfrm>
          <a:off x="5944394" y="926941"/>
          <a:ext cx="340520" cy="111424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4</xdr:row>
      <xdr:rowOff>9127</xdr:rowOff>
    </xdr:from>
    <xdr:to>
      <xdr:col>19</xdr:col>
      <xdr:colOff>282972</xdr:colOff>
      <xdr:row>5</xdr:row>
      <xdr:rowOff>227669</xdr:rowOff>
    </xdr:to>
    <xdr:sp macro="" textlink="">
      <xdr:nvSpPr>
        <xdr:cNvPr id="8" name="五角形 14">
          <a:extLst>
            <a:ext uri="{FF2B5EF4-FFF2-40B4-BE49-F238E27FC236}">
              <a16:creationId xmlns:a16="http://schemas.microsoft.com/office/drawing/2014/main" id="{8BAA6D03-3D12-4F9A-82C4-2FB0C8F39CF9}"/>
            </a:ext>
            <a:ext uri="{147F2762-F138-4A5C-976F-8EAC2B608ADB}">
              <a16:predDERef xmlns:a16="http://schemas.microsoft.com/office/drawing/2014/main" pred="{340CD8BD-1B2B-4773-A628-399F167E5AC8}"/>
            </a:ext>
          </a:extLst>
        </xdr:cNvPr>
        <xdr:cNvSpPr/>
      </xdr:nvSpPr>
      <xdr:spPr>
        <a:xfrm>
          <a:off x="6267054" y="926702"/>
          <a:ext cx="854868" cy="44396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4</xdr:row>
      <xdr:rowOff>18653</xdr:rowOff>
    </xdr:from>
    <xdr:to>
      <xdr:col>19</xdr:col>
      <xdr:colOff>501710</xdr:colOff>
      <xdr:row>5</xdr:row>
      <xdr:rowOff>194741</xdr:rowOff>
    </xdr:to>
    <xdr:sp macro="" textlink="">
      <xdr:nvSpPr>
        <xdr:cNvPr id="9" name="五角形 10">
          <a:extLst>
            <a:ext uri="{FF2B5EF4-FFF2-40B4-BE49-F238E27FC236}">
              <a16:creationId xmlns:a16="http://schemas.microsoft.com/office/drawing/2014/main" id="{AE310795-1EB7-47CE-9B7D-2C242F72BAF7}"/>
            </a:ext>
            <a:ext uri="{147F2762-F138-4A5C-976F-8EAC2B608ADB}">
              <a16:predDERef xmlns:a16="http://schemas.microsoft.com/office/drawing/2014/main" pred="{B524F547-1D35-4298-9463-C17D98D0620D}"/>
            </a:ext>
          </a:extLst>
        </xdr:cNvPr>
        <xdr:cNvSpPr/>
      </xdr:nvSpPr>
      <xdr:spPr>
        <a:xfrm>
          <a:off x="7142589" y="933053"/>
          <a:ext cx="201246" cy="40786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4</xdr:row>
      <xdr:rowOff>20639</xdr:rowOff>
    </xdr:from>
    <xdr:to>
      <xdr:col>20</xdr:col>
      <xdr:colOff>297321</xdr:colOff>
      <xdr:row>5</xdr:row>
      <xdr:rowOff>205703</xdr:rowOff>
    </xdr:to>
    <xdr:sp macro="" textlink="">
      <xdr:nvSpPr>
        <xdr:cNvPr id="10" name="五角形 10">
          <a:extLst>
            <a:ext uri="{FF2B5EF4-FFF2-40B4-BE49-F238E27FC236}">
              <a16:creationId xmlns:a16="http://schemas.microsoft.com/office/drawing/2014/main" id="{B1BB7E7E-683D-45C5-946D-FB7C98D3F472}"/>
            </a:ext>
            <a:ext uri="{147F2762-F138-4A5C-976F-8EAC2B608ADB}">
              <a16:predDERef xmlns:a16="http://schemas.microsoft.com/office/drawing/2014/main" pred="{6F7A515F-E677-48B4-AB20-91D043603A22}"/>
            </a:ext>
          </a:extLst>
        </xdr:cNvPr>
        <xdr:cNvSpPr/>
      </xdr:nvSpPr>
      <xdr:spPr>
        <a:xfrm>
          <a:off x="7428371" y="935039"/>
          <a:ext cx="285750" cy="41048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6</xdr:row>
      <xdr:rowOff>8730</xdr:rowOff>
    </xdr:from>
    <xdr:to>
      <xdr:col>18</xdr:col>
      <xdr:colOff>558362</xdr:colOff>
      <xdr:row>7</xdr:row>
      <xdr:rowOff>209084</xdr:rowOff>
    </xdr:to>
    <xdr:sp macro="" textlink="">
      <xdr:nvSpPr>
        <xdr:cNvPr id="11" name="五角形 14">
          <a:extLst>
            <a:ext uri="{FF2B5EF4-FFF2-40B4-BE49-F238E27FC236}">
              <a16:creationId xmlns:a16="http://schemas.microsoft.com/office/drawing/2014/main" id="{45A703BC-8E62-4E4F-B0C9-A10FA29B6B1B}"/>
            </a:ext>
            <a:ext uri="{147F2762-F138-4A5C-976F-8EAC2B608ADB}">
              <a16:predDERef xmlns:a16="http://schemas.microsoft.com/office/drawing/2014/main" pred="{340CD8BD-1B2B-4773-A628-399F167E5AC8}"/>
            </a:ext>
          </a:extLst>
        </xdr:cNvPr>
        <xdr:cNvSpPr/>
      </xdr:nvSpPr>
      <xdr:spPr>
        <a:xfrm>
          <a:off x="6267054" y="1383505"/>
          <a:ext cx="552408" cy="42577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6</xdr:row>
      <xdr:rowOff>17016</xdr:rowOff>
    </xdr:from>
    <xdr:to>
      <xdr:col>19</xdr:col>
      <xdr:colOff>331652</xdr:colOff>
      <xdr:row>7</xdr:row>
      <xdr:rowOff>216674</xdr:rowOff>
    </xdr:to>
    <xdr:sp macro="" textlink="">
      <xdr:nvSpPr>
        <xdr:cNvPr id="12" name="五角形 10">
          <a:extLst>
            <a:ext uri="{FF2B5EF4-FFF2-40B4-BE49-F238E27FC236}">
              <a16:creationId xmlns:a16="http://schemas.microsoft.com/office/drawing/2014/main" id="{351F12F3-0458-4707-8657-09B663F0BC77}"/>
            </a:ext>
            <a:ext uri="{147F2762-F138-4A5C-976F-8EAC2B608ADB}">
              <a16:predDERef xmlns:a16="http://schemas.microsoft.com/office/drawing/2014/main" pred="{B524F547-1D35-4298-9463-C17D98D0620D}"/>
            </a:ext>
          </a:extLst>
        </xdr:cNvPr>
        <xdr:cNvSpPr/>
      </xdr:nvSpPr>
      <xdr:spPr>
        <a:xfrm>
          <a:off x="6848083" y="1388616"/>
          <a:ext cx="325694" cy="43143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6</xdr:row>
      <xdr:rowOff>29767</xdr:rowOff>
    </xdr:from>
    <xdr:to>
      <xdr:col>19</xdr:col>
      <xdr:colOff>577909</xdr:colOff>
      <xdr:row>7</xdr:row>
      <xdr:rowOff>202968</xdr:rowOff>
    </xdr:to>
    <xdr:sp macro="" textlink="">
      <xdr:nvSpPr>
        <xdr:cNvPr id="13" name="五角形 10">
          <a:extLst>
            <a:ext uri="{FF2B5EF4-FFF2-40B4-BE49-F238E27FC236}">
              <a16:creationId xmlns:a16="http://schemas.microsoft.com/office/drawing/2014/main" id="{C2DB1BFC-05D9-4E1A-8B26-71469DB6E8DC}"/>
            </a:ext>
            <a:ext uri="{147F2762-F138-4A5C-976F-8EAC2B608ADB}">
              <a16:predDERef xmlns:a16="http://schemas.microsoft.com/office/drawing/2014/main" pred="{6F7A515F-E677-48B4-AB20-91D043603A22}"/>
            </a:ext>
          </a:extLst>
        </xdr:cNvPr>
        <xdr:cNvSpPr/>
      </xdr:nvSpPr>
      <xdr:spPr>
        <a:xfrm>
          <a:off x="7172881" y="1398192"/>
          <a:ext cx="247153" cy="401801"/>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8</xdr:row>
      <xdr:rowOff>9293</xdr:rowOff>
    </xdr:from>
    <xdr:to>
      <xdr:col>19</xdr:col>
      <xdr:colOff>116159</xdr:colOff>
      <xdr:row>8</xdr:row>
      <xdr:rowOff>217884</xdr:rowOff>
    </xdr:to>
    <xdr:sp macro="" textlink="">
      <xdr:nvSpPr>
        <xdr:cNvPr id="14" name="五角形 14">
          <a:extLst>
            <a:ext uri="{FF2B5EF4-FFF2-40B4-BE49-F238E27FC236}">
              <a16:creationId xmlns:a16="http://schemas.microsoft.com/office/drawing/2014/main" id="{0DAB2BB3-A7B5-43F2-8218-3A28D8689CB1}"/>
            </a:ext>
            <a:ext uri="{147F2762-F138-4A5C-976F-8EAC2B608ADB}">
              <a16:predDERef xmlns:a16="http://schemas.microsoft.com/office/drawing/2014/main" pred="{340CD8BD-1B2B-4773-A628-399F167E5AC8}"/>
            </a:ext>
          </a:extLst>
        </xdr:cNvPr>
        <xdr:cNvSpPr/>
      </xdr:nvSpPr>
      <xdr:spPr>
        <a:xfrm>
          <a:off x="6267054" y="1841268"/>
          <a:ext cx="688055" cy="20859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8</xdr:row>
      <xdr:rowOff>15876</xdr:rowOff>
    </xdr:from>
    <xdr:to>
      <xdr:col>19</xdr:col>
      <xdr:colOff>334442</xdr:colOff>
      <xdr:row>8</xdr:row>
      <xdr:rowOff>208640</xdr:rowOff>
    </xdr:to>
    <xdr:sp macro="" textlink="">
      <xdr:nvSpPr>
        <xdr:cNvPr id="15" name="五角形 10">
          <a:extLst>
            <a:ext uri="{FF2B5EF4-FFF2-40B4-BE49-F238E27FC236}">
              <a16:creationId xmlns:a16="http://schemas.microsoft.com/office/drawing/2014/main" id="{2BE44FD4-9EF5-4C33-8902-07F51FC38721}"/>
            </a:ext>
            <a:ext uri="{147F2762-F138-4A5C-976F-8EAC2B608ADB}">
              <a16:predDERef xmlns:a16="http://schemas.microsoft.com/office/drawing/2014/main" pred="{B524F547-1D35-4298-9463-C17D98D0620D}"/>
            </a:ext>
          </a:extLst>
        </xdr:cNvPr>
        <xdr:cNvSpPr/>
      </xdr:nvSpPr>
      <xdr:spPr>
        <a:xfrm>
          <a:off x="6972146" y="1844676"/>
          <a:ext cx="198071" cy="19276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8</xdr:row>
      <xdr:rowOff>10039</xdr:rowOff>
    </xdr:from>
    <xdr:to>
      <xdr:col>20</xdr:col>
      <xdr:colOff>125405</xdr:colOff>
      <xdr:row>8</xdr:row>
      <xdr:rowOff>219804</xdr:rowOff>
    </xdr:to>
    <xdr:sp macro="" textlink="">
      <xdr:nvSpPr>
        <xdr:cNvPr id="16" name="五角形 10">
          <a:extLst>
            <a:ext uri="{FF2B5EF4-FFF2-40B4-BE49-F238E27FC236}">
              <a16:creationId xmlns:a16="http://schemas.microsoft.com/office/drawing/2014/main" id="{81F9B41C-725B-4D21-84F1-B6DA31A9FD62}"/>
            </a:ext>
            <a:ext uri="{147F2762-F138-4A5C-976F-8EAC2B608ADB}">
              <a16:predDERef xmlns:a16="http://schemas.microsoft.com/office/drawing/2014/main" pred="{6F7A515F-E677-48B4-AB20-91D043603A22}"/>
            </a:ext>
          </a:extLst>
        </xdr:cNvPr>
        <xdr:cNvSpPr/>
      </xdr:nvSpPr>
      <xdr:spPr>
        <a:xfrm>
          <a:off x="7181881" y="1835664"/>
          <a:ext cx="360324" cy="20976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8</xdr:row>
      <xdr:rowOff>276225</xdr:rowOff>
    </xdr:from>
    <xdr:to>
      <xdr:col>7</xdr:col>
      <xdr:colOff>9525</xdr:colOff>
      <xdr:row>9</xdr:row>
      <xdr:rowOff>0</xdr:rowOff>
    </xdr:to>
    <xdr:sp macro="" textlink="">
      <xdr:nvSpPr>
        <xdr:cNvPr id="17" name="五角形 1">
          <a:extLst>
            <a:ext uri="{FF2B5EF4-FFF2-40B4-BE49-F238E27FC236}">
              <a16:creationId xmlns:a16="http://schemas.microsoft.com/office/drawing/2014/main" id="{77A054AC-3282-43D7-B7D9-80D60B92753C}"/>
            </a:ext>
          </a:extLst>
        </xdr:cNvPr>
        <xdr:cNvSpPr/>
      </xdr:nvSpPr>
      <xdr:spPr>
        <a:xfrm>
          <a:off x="3933825" y="20542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8</xdr:row>
      <xdr:rowOff>217815</xdr:rowOff>
    </xdr:from>
    <xdr:to>
      <xdr:col>18</xdr:col>
      <xdr:colOff>564930</xdr:colOff>
      <xdr:row>9</xdr:row>
      <xdr:rowOff>221553</xdr:rowOff>
    </xdr:to>
    <xdr:sp macro="" textlink="">
      <xdr:nvSpPr>
        <xdr:cNvPr id="18" name="五角形 14">
          <a:extLst>
            <a:ext uri="{FF2B5EF4-FFF2-40B4-BE49-F238E27FC236}">
              <a16:creationId xmlns:a16="http://schemas.microsoft.com/office/drawing/2014/main" id="{39969346-3444-4604-A1ED-17AF7F70D6A7}"/>
            </a:ext>
            <a:ext uri="{147F2762-F138-4A5C-976F-8EAC2B608ADB}">
              <a16:predDERef xmlns:a16="http://schemas.microsoft.com/office/drawing/2014/main" pred="{340CD8BD-1B2B-4773-A628-399F167E5AC8}"/>
            </a:ext>
          </a:extLst>
        </xdr:cNvPr>
        <xdr:cNvSpPr/>
      </xdr:nvSpPr>
      <xdr:spPr>
        <a:xfrm>
          <a:off x="6267053" y="2049790"/>
          <a:ext cx="552627" cy="22598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8</xdr:row>
      <xdr:rowOff>226101</xdr:rowOff>
    </xdr:from>
    <xdr:to>
      <xdr:col>19</xdr:col>
      <xdr:colOff>331652</xdr:colOff>
      <xdr:row>9</xdr:row>
      <xdr:rowOff>226484</xdr:rowOff>
    </xdr:to>
    <xdr:sp macro="" textlink="">
      <xdr:nvSpPr>
        <xdr:cNvPr id="19" name="五角形 10">
          <a:extLst>
            <a:ext uri="{FF2B5EF4-FFF2-40B4-BE49-F238E27FC236}">
              <a16:creationId xmlns:a16="http://schemas.microsoft.com/office/drawing/2014/main" id="{4B2697B0-33B5-46DD-8FAA-E8A6088B7AF9}"/>
            </a:ext>
            <a:ext uri="{147F2762-F138-4A5C-976F-8EAC2B608ADB}">
              <a16:predDERef xmlns:a16="http://schemas.microsoft.com/office/drawing/2014/main" pred="{B524F547-1D35-4298-9463-C17D98D0620D}"/>
            </a:ext>
          </a:extLst>
        </xdr:cNvPr>
        <xdr:cNvSpPr/>
      </xdr:nvSpPr>
      <xdr:spPr>
        <a:xfrm>
          <a:off x="6848083" y="2054901"/>
          <a:ext cx="325694" cy="22898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9</xdr:row>
      <xdr:rowOff>11181</xdr:rowOff>
    </xdr:from>
    <xdr:to>
      <xdr:col>19</xdr:col>
      <xdr:colOff>577909</xdr:colOff>
      <xdr:row>9</xdr:row>
      <xdr:rowOff>217188</xdr:rowOff>
    </xdr:to>
    <xdr:sp macro="" textlink="">
      <xdr:nvSpPr>
        <xdr:cNvPr id="20" name="五角形 10">
          <a:extLst>
            <a:ext uri="{FF2B5EF4-FFF2-40B4-BE49-F238E27FC236}">
              <a16:creationId xmlns:a16="http://schemas.microsoft.com/office/drawing/2014/main" id="{8836C11E-DF2F-4BA7-A1F5-6D3733C15F8F}"/>
            </a:ext>
            <a:ext uri="{147F2762-F138-4A5C-976F-8EAC2B608ADB}">
              <a16:predDERef xmlns:a16="http://schemas.microsoft.com/office/drawing/2014/main" pred="{6F7A515F-E677-48B4-AB20-91D043603A22}"/>
            </a:ext>
          </a:extLst>
        </xdr:cNvPr>
        <xdr:cNvSpPr/>
      </xdr:nvSpPr>
      <xdr:spPr>
        <a:xfrm>
          <a:off x="7172881" y="2065406"/>
          <a:ext cx="247153" cy="21235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10</xdr:row>
      <xdr:rowOff>276225</xdr:rowOff>
    </xdr:from>
    <xdr:to>
      <xdr:col>7</xdr:col>
      <xdr:colOff>9525</xdr:colOff>
      <xdr:row>11</xdr:row>
      <xdr:rowOff>0</xdr:rowOff>
    </xdr:to>
    <xdr:sp macro="" textlink="">
      <xdr:nvSpPr>
        <xdr:cNvPr id="2" name="五角形 1">
          <a:extLst>
            <a:ext uri="{FF2B5EF4-FFF2-40B4-BE49-F238E27FC236}">
              <a16:creationId xmlns:a16="http://schemas.microsoft.com/office/drawing/2014/main" id="{DBCBAF70-DA8C-4AC5-9699-ED6828CE5CC7}"/>
            </a:ext>
          </a:extLst>
        </xdr:cNvPr>
        <xdr:cNvSpPr/>
      </xdr:nvSpPr>
      <xdr:spPr>
        <a:xfrm>
          <a:off x="3933825" y="228600"/>
          <a:ext cx="0"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5</xdr:row>
      <xdr:rowOff>1667</xdr:rowOff>
    </xdr:from>
    <xdr:to>
      <xdr:col>15</xdr:col>
      <xdr:colOff>267891</xdr:colOff>
      <xdr:row>9</xdr:row>
      <xdr:rowOff>214312</xdr:rowOff>
    </xdr:to>
    <xdr:sp macro="" textlink="">
      <xdr:nvSpPr>
        <xdr:cNvPr id="3" name="五角形 11">
          <a:extLst>
            <a:ext uri="{FF2B5EF4-FFF2-40B4-BE49-F238E27FC236}">
              <a16:creationId xmlns:a16="http://schemas.microsoft.com/office/drawing/2014/main" id="{C3F4415F-FF49-467C-8412-D72DDDA7C743}"/>
            </a:ext>
            <a:ext uri="{147F2762-F138-4A5C-976F-8EAC2B608ADB}">
              <a16:predDERef xmlns:a16="http://schemas.microsoft.com/office/drawing/2014/main" pred="{63BC0138-BFF7-4FFE-B709-2AD72F8C4073}"/>
            </a:ext>
          </a:extLst>
        </xdr:cNvPr>
        <xdr:cNvSpPr/>
      </xdr:nvSpPr>
      <xdr:spPr>
        <a:xfrm>
          <a:off x="3932071" y="228600"/>
          <a:ext cx="850670"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5</xdr:row>
      <xdr:rowOff>22176</xdr:rowOff>
    </xdr:from>
    <xdr:to>
      <xdr:col>15</xdr:col>
      <xdr:colOff>496888</xdr:colOff>
      <xdr:row>9</xdr:row>
      <xdr:rowOff>220596</xdr:rowOff>
    </xdr:to>
    <xdr:sp macro="" textlink="">
      <xdr:nvSpPr>
        <xdr:cNvPr id="4" name="五角形 12">
          <a:extLst>
            <a:ext uri="{FF2B5EF4-FFF2-40B4-BE49-F238E27FC236}">
              <a16:creationId xmlns:a16="http://schemas.microsoft.com/office/drawing/2014/main" id="{4A0F35E9-A633-4D97-A463-7C332597C116}"/>
            </a:ext>
            <a:ext uri="{147F2762-F138-4A5C-976F-8EAC2B608ADB}">
              <a16:predDERef xmlns:a16="http://schemas.microsoft.com/office/drawing/2014/main" pred="{0203A819-6BB6-4BE5-A86F-DF158041F5C6}"/>
            </a:ext>
          </a:extLst>
        </xdr:cNvPr>
        <xdr:cNvSpPr/>
      </xdr:nvSpPr>
      <xdr:spPr>
        <a:xfrm>
          <a:off x="4770834" y="228600"/>
          <a:ext cx="240904"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5</xdr:row>
      <xdr:rowOff>35718</xdr:rowOff>
    </xdr:from>
    <xdr:to>
      <xdr:col>16</xdr:col>
      <xdr:colOff>259160</xdr:colOff>
      <xdr:row>9</xdr:row>
      <xdr:rowOff>205802</xdr:rowOff>
    </xdr:to>
    <xdr:sp macro="" textlink="">
      <xdr:nvSpPr>
        <xdr:cNvPr id="5" name="五角形 13">
          <a:extLst>
            <a:ext uri="{FF2B5EF4-FFF2-40B4-BE49-F238E27FC236}">
              <a16:creationId xmlns:a16="http://schemas.microsoft.com/office/drawing/2014/main" id="{FBD135B3-28AB-4DF1-A118-BEC373F8DB01}"/>
            </a:ext>
            <a:ext uri="{147F2762-F138-4A5C-976F-8EAC2B608ADB}">
              <a16:predDERef xmlns:a16="http://schemas.microsoft.com/office/drawing/2014/main" pred="{6DABC63D-A0D5-49F1-AC95-5D03A9C596B7}"/>
            </a:ext>
          </a:extLst>
        </xdr:cNvPr>
        <xdr:cNvSpPr/>
      </xdr:nvSpPr>
      <xdr:spPr>
        <a:xfrm>
          <a:off x="5105006" y="228600"/>
          <a:ext cx="246854" cy="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5</xdr:row>
      <xdr:rowOff>6850</xdr:rowOff>
    </xdr:from>
    <xdr:to>
      <xdr:col>17</xdr:col>
      <xdr:colOff>240903</xdr:colOff>
      <xdr:row>9</xdr:row>
      <xdr:rowOff>224426</xdr:rowOff>
    </xdr:to>
    <xdr:sp macro="" textlink="">
      <xdr:nvSpPr>
        <xdr:cNvPr id="6" name="五角形 14">
          <a:extLst>
            <a:ext uri="{FF2B5EF4-FFF2-40B4-BE49-F238E27FC236}">
              <a16:creationId xmlns:a16="http://schemas.microsoft.com/office/drawing/2014/main" id="{B1A6A409-0486-4E8A-9D6D-C03F1242E87C}"/>
            </a:ext>
            <a:ext uri="{147F2762-F138-4A5C-976F-8EAC2B608ADB}">
              <a16:predDERef xmlns:a16="http://schemas.microsoft.com/office/drawing/2014/main" pred="{E714C38A-E526-4458-AC91-D65AE4B34C6E}"/>
            </a:ext>
          </a:extLst>
        </xdr:cNvPr>
        <xdr:cNvSpPr/>
      </xdr:nvSpPr>
      <xdr:spPr>
        <a:xfrm>
          <a:off x="5352891" y="228600"/>
          <a:ext cx="561737"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5</xdr:row>
      <xdr:rowOff>9366</xdr:rowOff>
    </xdr:from>
    <xdr:to>
      <xdr:col>18</xdr:col>
      <xdr:colOff>30164</xdr:colOff>
      <xdr:row>9</xdr:row>
      <xdr:rowOff>212388</xdr:rowOff>
    </xdr:to>
    <xdr:sp macro="" textlink="">
      <xdr:nvSpPr>
        <xdr:cNvPr id="7" name="五角形 14">
          <a:extLst>
            <a:ext uri="{FF2B5EF4-FFF2-40B4-BE49-F238E27FC236}">
              <a16:creationId xmlns:a16="http://schemas.microsoft.com/office/drawing/2014/main" id="{2E617093-EECD-43DE-9420-F303F764AE8D}"/>
            </a:ext>
            <a:ext uri="{147F2762-F138-4A5C-976F-8EAC2B608ADB}">
              <a16:predDERef xmlns:a16="http://schemas.microsoft.com/office/drawing/2014/main" pred="{E714C38A-E526-4458-AC91-D65AE4B34C6E}"/>
            </a:ext>
          </a:extLst>
        </xdr:cNvPr>
        <xdr:cNvSpPr/>
      </xdr:nvSpPr>
      <xdr:spPr>
        <a:xfrm>
          <a:off x="5944394" y="228600"/>
          <a:ext cx="340520"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5</xdr:row>
      <xdr:rowOff>9127</xdr:rowOff>
    </xdr:from>
    <xdr:to>
      <xdr:col>19</xdr:col>
      <xdr:colOff>282972</xdr:colOff>
      <xdr:row>6</xdr:row>
      <xdr:rowOff>227669</xdr:rowOff>
    </xdr:to>
    <xdr:sp macro="" textlink="">
      <xdr:nvSpPr>
        <xdr:cNvPr id="8" name="五角形 14">
          <a:extLst>
            <a:ext uri="{FF2B5EF4-FFF2-40B4-BE49-F238E27FC236}">
              <a16:creationId xmlns:a16="http://schemas.microsoft.com/office/drawing/2014/main" id="{61F96303-61D6-4A1C-8DD8-70A7F8E3CA7A}"/>
            </a:ext>
            <a:ext uri="{147F2762-F138-4A5C-976F-8EAC2B608ADB}">
              <a16:predDERef xmlns:a16="http://schemas.microsoft.com/office/drawing/2014/main" pred="{340CD8BD-1B2B-4773-A628-399F167E5AC8}"/>
            </a:ext>
          </a:extLst>
        </xdr:cNvPr>
        <xdr:cNvSpPr/>
      </xdr:nvSpPr>
      <xdr:spPr>
        <a:xfrm>
          <a:off x="6267054" y="228600"/>
          <a:ext cx="854868"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5</xdr:row>
      <xdr:rowOff>18653</xdr:rowOff>
    </xdr:from>
    <xdr:to>
      <xdr:col>19</xdr:col>
      <xdr:colOff>501710</xdr:colOff>
      <xdr:row>6</xdr:row>
      <xdr:rowOff>194741</xdr:rowOff>
    </xdr:to>
    <xdr:sp macro="" textlink="">
      <xdr:nvSpPr>
        <xdr:cNvPr id="9" name="五角形 10">
          <a:extLst>
            <a:ext uri="{FF2B5EF4-FFF2-40B4-BE49-F238E27FC236}">
              <a16:creationId xmlns:a16="http://schemas.microsoft.com/office/drawing/2014/main" id="{DE801B5B-92D8-4E9E-9EB3-CCDB6713664B}"/>
            </a:ext>
            <a:ext uri="{147F2762-F138-4A5C-976F-8EAC2B608ADB}">
              <a16:predDERef xmlns:a16="http://schemas.microsoft.com/office/drawing/2014/main" pred="{B524F547-1D35-4298-9463-C17D98D0620D}"/>
            </a:ext>
          </a:extLst>
        </xdr:cNvPr>
        <xdr:cNvSpPr/>
      </xdr:nvSpPr>
      <xdr:spPr>
        <a:xfrm>
          <a:off x="7142589" y="228600"/>
          <a:ext cx="201246"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5</xdr:row>
      <xdr:rowOff>20639</xdr:rowOff>
    </xdr:from>
    <xdr:to>
      <xdr:col>20</xdr:col>
      <xdr:colOff>297321</xdr:colOff>
      <xdr:row>6</xdr:row>
      <xdr:rowOff>205703</xdr:rowOff>
    </xdr:to>
    <xdr:sp macro="" textlink="">
      <xdr:nvSpPr>
        <xdr:cNvPr id="10" name="五角形 10">
          <a:extLst>
            <a:ext uri="{FF2B5EF4-FFF2-40B4-BE49-F238E27FC236}">
              <a16:creationId xmlns:a16="http://schemas.microsoft.com/office/drawing/2014/main" id="{4A82803F-C25C-4A17-85FD-969D4BE41163}"/>
            </a:ext>
            <a:ext uri="{147F2762-F138-4A5C-976F-8EAC2B608ADB}">
              <a16:predDERef xmlns:a16="http://schemas.microsoft.com/office/drawing/2014/main" pred="{6F7A515F-E677-48B4-AB20-91D043603A22}"/>
            </a:ext>
          </a:extLst>
        </xdr:cNvPr>
        <xdr:cNvSpPr/>
      </xdr:nvSpPr>
      <xdr:spPr>
        <a:xfrm>
          <a:off x="7428371" y="228600"/>
          <a:ext cx="285750"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7</xdr:row>
      <xdr:rowOff>8730</xdr:rowOff>
    </xdr:from>
    <xdr:to>
      <xdr:col>18</xdr:col>
      <xdr:colOff>558362</xdr:colOff>
      <xdr:row>8</xdr:row>
      <xdr:rowOff>209084</xdr:rowOff>
    </xdr:to>
    <xdr:sp macro="" textlink="">
      <xdr:nvSpPr>
        <xdr:cNvPr id="11" name="五角形 14">
          <a:extLst>
            <a:ext uri="{FF2B5EF4-FFF2-40B4-BE49-F238E27FC236}">
              <a16:creationId xmlns:a16="http://schemas.microsoft.com/office/drawing/2014/main" id="{24EA19B1-2673-4B21-B907-6353443F9C0A}"/>
            </a:ext>
            <a:ext uri="{147F2762-F138-4A5C-976F-8EAC2B608ADB}">
              <a16:predDERef xmlns:a16="http://schemas.microsoft.com/office/drawing/2014/main" pred="{340CD8BD-1B2B-4773-A628-399F167E5AC8}"/>
            </a:ext>
          </a:extLst>
        </xdr:cNvPr>
        <xdr:cNvSpPr/>
      </xdr:nvSpPr>
      <xdr:spPr>
        <a:xfrm>
          <a:off x="6267054" y="228600"/>
          <a:ext cx="552408"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7</xdr:row>
      <xdr:rowOff>17016</xdr:rowOff>
    </xdr:from>
    <xdr:to>
      <xdr:col>19</xdr:col>
      <xdr:colOff>331652</xdr:colOff>
      <xdr:row>8</xdr:row>
      <xdr:rowOff>216674</xdr:rowOff>
    </xdr:to>
    <xdr:sp macro="" textlink="">
      <xdr:nvSpPr>
        <xdr:cNvPr id="12" name="五角形 10">
          <a:extLst>
            <a:ext uri="{FF2B5EF4-FFF2-40B4-BE49-F238E27FC236}">
              <a16:creationId xmlns:a16="http://schemas.microsoft.com/office/drawing/2014/main" id="{64CF5C06-A435-4FFB-9812-F28EBD873A53}"/>
            </a:ext>
            <a:ext uri="{147F2762-F138-4A5C-976F-8EAC2B608ADB}">
              <a16:predDERef xmlns:a16="http://schemas.microsoft.com/office/drawing/2014/main" pred="{B524F547-1D35-4298-9463-C17D98D0620D}"/>
            </a:ext>
          </a:extLst>
        </xdr:cNvPr>
        <xdr:cNvSpPr/>
      </xdr:nvSpPr>
      <xdr:spPr>
        <a:xfrm>
          <a:off x="6848083" y="228600"/>
          <a:ext cx="325694"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7</xdr:row>
      <xdr:rowOff>29767</xdr:rowOff>
    </xdr:from>
    <xdr:to>
      <xdr:col>19</xdr:col>
      <xdr:colOff>577909</xdr:colOff>
      <xdr:row>8</xdr:row>
      <xdr:rowOff>202968</xdr:rowOff>
    </xdr:to>
    <xdr:sp macro="" textlink="">
      <xdr:nvSpPr>
        <xdr:cNvPr id="13" name="五角形 10">
          <a:extLst>
            <a:ext uri="{FF2B5EF4-FFF2-40B4-BE49-F238E27FC236}">
              <a16:creationId xmlns:a16="http://schemas.microsoft.com/office/drawing/2014/main" id="{E6F50FA3-941C-44CC-BA0C-2D86C7A6FB32}"/>
            </a:ext>
            <a:ext uri="{147F2762-F138-4A5C-976F-8EAC2B608ADB}">
              <a16:predDERef xmlns:a16="http://schemas.microsoft.com/office/drawing/2014/main" pred="{6F7A515F-E677-48B4-AB20-91D043603A22}"/>
            </a:ext>
          </a:extLst>
        </xdr:cNvPr>
        <xdr:cNvSpPr/>
      </xdr:nvSpPr>
      <xdr:spPr>
        <a:xfrm>
          <a:off x="7172881" y="228600"/>
          <a:ext cx="247153"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9</xdr:row>
      <xdr:rowOff>9293</xdr:rowOff>
    </xdr:from>
    <xdr:to>
      <xdr:col>19</xdr:col>
      <xdr:colOff>116159</xdr:colOff>
      <xdr:row>9</xdr:row>
      <xdr:rowOff>217884</xdr:rowOff>
    </xdr:to>
    <xdr:sp macro="" textlink="">
      <xdr:nvSpPr>
        <xdr:cNvPr id="14" name="五角形 14">
          <a:extLst>
            <a:ext uri="{FF2B5EF4-FFF2-40B4-BE49-F238E27FC236}">
              <a16:creationId xmlns:a16="http://schemas.microsoft.com/office/drawing/2014/main" id="{A83B7192-752E-4A01-8762-4BB7D3384EBB}"/>
            </a:ext>
            <a:ext uri="{147F2762-F138-4A5C-976F-8EAC2B608ADB}">
              <a16:predDERef xmlns:a16="http://schemas.microsoft.com/office/drawing/2014/main" pred="{340CD8BD-1B2B-4773-A628-399F167E5AC8}"/>
            </a:ext>
          </a:extLst>
        </xdr:cNvPr>
        <xdr:cNvSpPr/>
      </xdr:nvSpPr>
      <xdr:spPr>
        <a:xfrm>
          <a:off x="6267054" y="228600"/>
          <a:ext cx="688055"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9</xdr:row>
      <xdr:rowOff>15876</xdr:rowOff>
    </xdr:from>
    <xdr:to>
      <xdr:col>19</xdr:col>
      <xdr:colOff>334442</xdr:colOff>
      <xdr:row>9</xdr:row>
      <xdr:rowOff>208640</xdr:rowOff>
    </xdr:to>
    <xdr:sp macro="" textlink="">
      <xdr:nvSpPr>
        <xdr:cNvPr id="15" name="五角形 10">
          <a:extLst>
            <a:ext uri="{FF2B5EF4-FFF2-40B4-BE49-F238E27FC236}">
              <a16:creationId xmlns:a16="http://schemas.microsoft.com/office/drawing/2014/main" id="{DED4E101-AA86-4900-8075-F0E1149C63B8}"/>
            </a:ext>
            <a:ext uri="{147F2762-F138-4A5C-976F-8EAC2B608ADB}">
              <a16:predDERef xmlns:a16="http://schemas.microsoft.com/office/drawing/2014/main" pred="{B524F547-1D35-4298-9463-C17D98D0620D}"/>
            </a:ext>
          </a:extLst>
        </xdr:cNvPr>
        <xdr:cNvSpPr/>
      </xdr:nvSpPr>
      <xdr:spPr>
        <a:xfrm>
          <a:off x="6972146" y="228600"/>
          <a:ext cx="198071"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9</xdr:row>
      <xdr:rowOff>10039</xdr:rowOff>
    </xdr:from>
    <xdr:to>
      <xdr:col>20</xdr:col>
      <xdr:colOff>125405</xdr:colOff>
      <xdr:row>9</xdr:row>
      <xdr:rowOff>219804</xdr:rowOff>
    </xdr:to>
    <xdr:sp macro="" textlink="">
      <xdr:nvSpPr>
        <xdr:cNvPr id="16" name="五角形 10">
          <a:extLst>
            <a:ext uri="{FF2B5EF4-FFF2-40B4-BE49-F238E27FC236}">
              <a16:creationId xmlns:a16="http://schemas.microsoft.com/office/drawing/2014/main" id="{74AEA272-2770-40C1-A771-4EBF229EC76F}"/>
            </a:ext>
            <a:ext uri="{147F2762-F138-4A5C-976F-8EAC2B608ADB}">
              <a16:predDERef xmlns:a16="http://schemas.microsoft.com/office/drawing/2014/main" pred="{6F7A515F-E677-48B4-AB20-91D043603A22}"/>
            </a:ext>
          </a:extLst>
        </xdr:cNvPr>
        <xdr:cNvSpPr/>
      </xdr:nvSpPr>
      <xdr:spPr>
        <a:xfrm>
          <a:off x="7181881" y="228600"/>
          <a:ext cx="360324"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9</xdr:row>
      <xdr:rowOff>276225</xdr:rowOff>
    </xdr:from>
    <xdr:to>
      <xdr:col>7</xdr:col>
      <xdr:colOff>9525</xdr:colOff>
      <xdr:row>10</xdr:row>
      <xdr:rowOff>0</xdr:rowOff>
    </xdr:to>
    <xdr:sp macro="" textlink="">
      <xdr:nvSpPr>
        <xdr:cNvPr id="17" name="五角形 1">
          <a:extLst>
            <a:ext uri="{FF2B5EF4-FFF2-40B4-BE49-F238E27FC236}">
              <a16:creationId xmlns:a16="http://schemas.microsoft.com/office/drawing/2014/main" id="{96F1A049-69B7-4F56-A5A5-07C33780A683}"/>
            </a:ext>
          </a:extLst>
        </xdr:cNvPr>
        <xdr:cNvSpPr/>
      </xdr:nvSpPr>
      <xdr:spPr>
        <a:xfrm>
          <a:off x="3933825" y="228600"/>
          <a:ext cx="0"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9</xdr:row>
      <xdr:rowOff>217815</xdr:rowOff>
    </xdr:from>
    <xdr:to>
      <xdr:col>18</xdr:col>
      <xdr:colOff>564930</xdr:colOff>
      <xdr:row>10</xdr:row>
      <xdr:rowOff>221553</xdr:rowOff>
    </xdr:to>
    <xdr:sp macro="" textlink="">
      <xdr:nvSpPr>
        <xdr:cNvPr id="18" name="五角形 14">
          <a:extLst>
            <a:ext uri="{FF2B5EF4-FFF2-40B4-BE49-F238E27FC236}">
              <a16:creationId xmlns:a16="http://schemas.microsoft.com/office/drawing/2014/main" id="{CD60A8AD-BDED-4072-B46B-4ADB048F47A5}"/>
            </a:ext>
            <a:ext uri="{147F2762-F138-4A5C-976F-8EAC2B608ADB}">
              <a16:predDERef xmlns:a16="http://schemas.microsoft.com/office/drawing/2014/main" pred="{340CD8BD-1B2B-4773-A628-399F167E5AC8}"/>
            </a:ext>
          </a:extLst>
        </xdr:cNvPr>
        <xdr:cNvSpPr/>
      </xdr:nvSpPr>
      <xdr:spPr>
        <a:xfrm>
          <a:off x="6267053" y="228600"/>
          <a:ext cx="552627"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9</xdr:row>
      <xdr:rowOff>226101</xdr:rowOff>
    </xdr:from>
    <xdr:to>
      <xdr:col>19</xdr:col>
      <xdr:colOff>331652</xdr:colOff>
      <xdr:row>10</xdr:row>
      <xdr:rowOff>226484</xdr:rowOff>
    </xdr:to>
    <xdr:sp macro="" textlink="">
      <xdr:nvSpPr>
        <xdr:cNvPr id="19" name="五角形 10">
          <a:extLst>
            <a:ext uri="{FF2B5EF4-FFF2-40B4-BE49-F238E27FC236}">
              <a16:creationId xmlns:a16="http://schemas.microsoft.com/office/drawing/2014/main" id="{E2646D57-F47D-4CCD-88E9-CBA156F08972}"/>
            </a:ext>
            <a:ext uri="{147F2762-F138-4A5C-976F-8EAC2B608ADB}">
              <a16:predDERef xmlns:a16="http://schemas.microsoft.com/office/drawing/2014/main" pred="{B524F547-1D35-4298-9463-C17D98D0620D}"/>
            </a:ext>
          </a:extLst>
        </xdr:cNvPr>
        <xdr:cNvSpPr/>
      </xdr:nvSpPr>
      <xdr:spPr>
        <a:xfrm>
          <a:off x="6848083" y="228600"/>
          <a:ext cx="325694"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10</xdr:row>
      <xdr:rowOff>11181</xdr:rowOff>
    </xdr:from>
    <xdr:to>
      <xdr:col>19</xdr:col>
      <xdr:colOff>577909</xdr:colOff>
      <xdr:row>10</xdr:row>
      <xdr:rowOff>217188</xdr:rowOff>
    </xdr:to>
    <xdr:sp macro="" textlink="">
      <xdr:nvSpPr>
        <xdr:cNvPr id="20" name="五角形 10">
          <a:extLst>
            <a:ext uri="{FF2B5EF4-FFF2-40B4-BE49-F238E27FC236}">
              <a16:creationId xmlns:a16="http://schemas.microsoft.com/office/drawing/2014/main" id="{3171F96E-9E63-4FEB-A776-C4DA3C8AF409}"/>
            </a:ext>
            <a:ext uri="{147F2762-F138-4A5C-976F-8EAC2B608ADB}">
              <a16:predDERef xmlns:a16="http://schemas.microsoft.com/office/drawing/2014/main" pred="{6F7A515F-E677-48B4-AB20-91D043603A22}"/>
            </a:ext>
          </a:extLst>
        </xdr:cNvPr>
        <xdr:cNvSpPr/>
      </xdr:nvSpPr>
      <xdr:spPr>
        <a:xfrm>
          <a:off x="7172881" y="228600"/>
          <a:ext cx="247153"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persons/person.xml><?xml version="1.0" encoding="utf-8"?>
<personList xmlns="http://schemas.microsoft.com/office/spreadsheetml/2018/threadedcomments" xmlns:x="http://schemas.openxmlformats.org/spreadsheetml/2006/main">
  <person displayName="野村康二" id="{E0F32AC4-8210-4DD4-AFCA-F67B53D04376}" userId="S::kouji.nomura@system-exe.jp::acaa808a-f809-4ef9-8028-a2ce14b8241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3A4FD2-E6F7-404E-8AB7-04A27550A6B5}" name="月別工数4" displayName="月別工数4" ref="AL2:AT9" totalsRowShown="0" headerRowDxfId="55" dataDxfId="54" headerRowBorderDxfId="52" tableBorderDxfId="53" totalsRowBorderDxfId="51">
  <autoFilter ref="AL2:AT9" xr:uid="{DBDDCCB4-7874-4832-BCA8-70DEBC84EC44}"/>
  <tableColumns count="9">
    <tableColumn id="1" xr3:uid="{6EB28D0A-F61B-4A95-8A86-3D3D143A9555}" name="システム名" dataDxfId="50"/>
    <tableColumn id="2" xr3:uid="{E36982C0-ED3A-4DA9-B4C0-53D597A2F473}" name="2025/9/1" dataDxfId="49"/>
    <tableColumn id="3" xr3:uid="{1AF960D7-0C64-4253-BF3B-CF2FC2A151ED}" name="2025/10/1" dataDxfId="48"/>
    <tableColumn id="4" xr3:uid="{4BBD6160-1E5D-4AD5-A0A6-16C47F9D06AD}" name="2025/11/1" dataDxfId="47"/>
    <tableColumn id="5" xr3:uid="{F1A7BA17-2802-4BB7-BD31-012BF3A5FAA3}" name="2025/12/1" dataDxfId="46"/>
    <tableColumn id="6" xr3:uid="{88E2C382-3F4E-4E9A-914B-6C4774700F1F}" name="2026/1/1" dataDxfId="45"/>
    <tableColumn id="7" xr3:uid="{0A5D5376-5F20-4782-851E-432391BBD09A}" name="2026/2/1" dataDxfId="44"/>
    <tableColumn id="8" xr3:uid="{77FA07FF-6B16-467B-BF90-F8901023AC7C}" name="2026/3/1" dataDxfId="43"/>
    <tableColumn id="9" xr3:uid="{1FF32AF4-DB9F-423D-AC6A-E890E0547245}" name="合計" dataDxfId="4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8B85EC-F95F-4EC2-8C3F-53670D85678B}" name="月別工数35" displayName="月別工数35" ref="AL34:AT36" totalsRowShown="0" headerRowDxfId="41" dataDxfId="40" headerRowBorderDxfId="38" tableBorderDxfId="39" totalsRowBorderDxfId="37">
  <autoFilter ref="AL34:AT36" xr:uid="{BCBF61AB-C200-4E59-8693-A731D47E17C1}"/>
  <tableColumns count="9">
    <tableColumn id="1" xr3:uid="{3D0C1F5E-C454-4B8E-BAD2-DA96C73C46EE}" name="システム名" dataDxfId="36"/>
    <tableColumn id="2" xr3:uid="{850B7D4A-3764-4949-8B83-26D504378253}" name="2025/9/1" dataDxfId="35"/>
    <tableColumn id="3" xr3:uid="{71F51751-6781-432C-97A8-53875AD4A962}" name="2025/10/1" dataDxfId="34"/>
    <tableColumn id="4" xr3:uid="{B9C40D1A-231E-4798-9D69-2E96552E67F2}" name="2025/11/1" dataDxfId="33"/>
    <tableColumn id="5" xr3:uid="{BF63188B-E9A2-4089-AC8F-F70D373AB0C0}" name="2025/12/1" dataDxfId="32"/>
    <tableColumn id="6" xr3:uid="{B1FC3D9F-4E05-45B0-88E8-2D4BB69FD7AC}" name="2026/1/1" dataDxfId="31"/>
    <tableColumn id="7" xr3:uid="{947361FB-75D7-44B7-81E1-02B6A9DD36A0}" name="2026/2/1" dataDxfId="30"/>
    <tableColumn id="8" xr3:uid="{B5100B6D-666D-4657-B60F-F83253302F0C}" name="2026/3/1" dataDxfId="29"/>
    <tableColumn id="9" xr3:uid="{65C9FB05-F77B-4529-872A-DA6591FD468B}" name="合計" dataDxfId="28">
      <calculatedColumnFormula>SUM(月別工数35[[#This Row],[2025/9/1]:[2026/3/1]])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DDCCB4-7874-4832-BCA8-70DEBC84EC44}" name="月別工数" displayName="月別工数" ref="S2:AA9" totalsRowShown="0" headerRowDxfId="27" dataDxfId="26" headerRowBorderDxfId="24" tableBorderDxfId="25" totalsRowBorderDxfId="23">
  <autoFilter ref="S2:AA9" xr:uid="{DBDDCCB4-7874-4832-BCA8-70DEBC84EC44}"/>
  <tableColumns count="9">
    <tableColumn id="1" xr3:uid="{C5D30D16-725B-447E-B4D8-D986C32DF112}" name="システム名" dataDxfId="22"/>
    <tableColumn id="2" xr3:uid="{CD86C895-09F4-4980-BA30-20205AF72234}" name="2025/9/1" dataDxfId="21"/>
    <tableColumn id="3" xr3:uid="{482A64F9-C62F-4842-ACCF-48D6D34F0684}" name="2025/10/1" dataDxfId="20"/>
    <tableColumn id="4" xr3:uid="{EC2456CA-DD51-4F23-B8B6-15F3AAB5FE7F}" name="2025/11/1" dataDxfId="19"/>
    <tableColumn id="5" xr3:uid="{FACFC755-1390-4B6D-9A83-7FB3F94B11BB}" name="2025/12/1" dataDxfId="18"/>
    <tableColumn id="6" xr3:uid="{FEC61248-CE6F-4E35-961F-0AD6A26BD67C}" name="2026/1/1" dataDxfId="17"/>
    <tableColumn id="7" xr3:uid="{31718A8B-6B96-4C54-BC07-B0B94D56EE74}" name="2026/2/1" dataDxfId="16"/>
    <tableColumn id="8" xr3:uid="{8F5F629E-2C43-48D4-B50A-A0817F53EC48}" name="2026/3/1" dataDxfId="15"/>
    <tableColumn id="9" xr3:uid="{5A44BE2E-9D2F-49CF-873C-490D621D636E}" name="合計"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BF61AB-C200-4E59-8693-A731D47E17C1}" name="月別工数3" displayName="月別工数3" ref="S33:AA35" totalsRowShown="0" headerRowDxfId="13" dataDxfId="12" headerRowBorderDxfId="10" tableBorderDxfId="11" totalsRowBorderDxfId="9">
  <autoFilter ref="S33:AA35" xr:uid="{BCBF61AB-C200-4E59-8693-A731D47E17C1}"/>
  <tableColumns count="9">
    <tableColumn id="1" xr3:uid="{5010DA17-2671-42C4-829D-3B1DAA5029FD}" name="システム名" dataDxfId="8"/>
    <tableColumn id="2" xr3:uid="{E00A3987-2306-48EA-9E2E-6B8D384AB0DC}" name="2025/9/1" dataDxfId="7"/>
    <tableColumn id="3" xr3:uid="{4AD722EE-4C8F-49A3-B407-2EB8D7DDFE90}" name="2025/10/1" dataDxfId="6"/>
    <tableColumn id="4" xr3:uid="{4DD67D01-2528-48B0-8D2E-7FF312294214}" name="2025/11/1" dataDxfId="5"/>
    <tableColumn id="5" xr3:uid="{63C4B77D-6CB7-4B1F-8821-BDF2F77C29CE}" name="2025/12/1" dataDxfId="4"/>
    <tableColumn id="6" xr3:uid="{8B31128E-2190-4C48-B3FE-95F481EA9DB2}" name="2026/1/1" dataDxfId="3"/>
    <tableColumn id="7" xr3:uid="{53D7A4F6-6977-4B3A-903A-169B16392302}" name="2026/2/1" dataDxfId="2"/>
    <tableColumn id="8" xr3:uid="{E76D31C6-4063-4083-8D05-3687C01BEDA3}" name="2026/3/1" dataDxfId="1"/>
    <tableColumn id="9" xr3:uid="{64FD206E-52B7-4CD5-A593-F35772579EC4}" name="合計" dataDxfId="0">
      <calculatedColumnFormula>SUM(月別工数3[[#This Row],[2025/9/1]:[2026/3/1]])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4" dT="2025-10-24T10:03:34.75" personId="{E0F32AC4-8210-4DD4-AFCA-F67B53D04376}" id="{D4A47232-141D-4E07-8AFA-4836D8AFA32D}">
    <text>稼働はフルだが計上抑える。</text>
  </threadedComment>
  <threadedComment ref="L4" dT="2025-10-24T10:04:14.19" personId="{E0F32AC4-8210-4DD4-AFCA-F67B53D04376}" id="{99DA844E-ED7E-483B-B6C0-D75CC0EFDAD2}">
    <text>稼働はフルだが計上抑える。</text>
  </threadedComment>
  <threadedComment ref="K5" dT="2025-10-24T10:03:34.75" personId="{E0F32AC4-8210-4DD4-AFCA-F67B53D04376}" id="{5CAA395D-8A71-48A9-A2D0-2FD10C188C0F}">
    <text>稼働はフルだが計上抑える。</text>
  </threadedComment>
  <threadedComment ref="L5" dT="2025-10-24T10:04:14.19" personId="{E0F32AC4-8210-4DD4-AFCA-F67B53D04376}" id="{DD0E3C40-09AA-41ED-AD86-6691D398D68B}">
    <text>稼働はフルだが計上抑える。</text>
  </threadedComment>
  <threadedComment ref="K11" dT="2025-10-24T10:20:16.22" personId="{E0F32AC4-8210-4DD4-AFCA-F67B53D04376}" id="{19D8A77B-370A-4567-860C-EB18982344A7}">
    <text>状況により判断</text>
  </threadedComment>
  <threadedComment ref="K12" dT="2025-10-24T10:20:16.22" personId="{E0F32AC4-8210-4DD4-AFCA-F67B53D04376}" id="{030E4D8B-145E-4033-A271-1EC5B7171246}">
    <text>状況により判断</text>
  </threadedComment>
  <threadedComment ref="H15" dT="2025-11-10T08:49:05.32" personId="{E0F32AC4-8210-4DD4-AFCA-F67B53D04376}" id="{C49359AF-E29E-4260-9781-959361350939}">
    <text>過計上（バッファに回す）</text>
  </threadedComment>
  <threadedComment ref="J15" dT="2025-11-10T08:49:50.12" personId="{E0F32AC4-8210-4DD4-AFCA-F67B53D04376}" id="{99EC6B6B-AA55-463D-B33F-8048DB66AC26}">
    <text>過計上（バッファに回す）</text>
  </threadedComment>
  <threadedComment ref="H17" dT="2025-11-10T08:49:05.32" personId="{E0F32AC4-8210-4DD4-AFCA-F67B53D04376}" id="{7C8D1987-A18D-4894-8294-1F0398EABDD3}">
    <text>過計上（バッファに回す）</text>
  </threadedComment>
  <threadedComment ref="J17" dT="2025-11-10T08:49:05.32" personId="{E0F32AC4-8210-4DD4-AFCA-F67B53D04376}" id="{EA50D460-58FE-40B9-845C-B4010046F352}">
    <text>過計上（バッファに回す）</text>
  </threadedComment>
  <threadedComment ref="L17" dT="2025-11-10T08:48:24.16" personId="{E0F32AC4-8210-4DD4-AFCA-F67B53D04376}" id="{68C3A63E-C014-492E-A7FD-B260F04F8D6E}">
    <text>過計上（移行フェーズ見積時要修正）</text>
  </threadedComment>
  <threadedComment ref="M17" dT="2025-11-10T08:48:24.16" personId="{E0F32AC4-8210-4DD4-AFCA-F67B53D04376}" id="{13D0C455-CE98-4D43-9DA4-240F8D9CCB42}">
    <text>過計上（移行フェーズ見積時要修正）</text>
  </threadedComment>
  <threadedComment ref="I34" dT="2025-11-10T08:50:21.17" personId="{E0F32AC4-8210-4DD4-AFCA-F67B53D04376}" id="{37C889F0-7393-4AD3-A020-AC8675135059}">
    <text>過計上（バッファに回す）</text>
  </threadedComment>
  <threadedComment ref="I35" dT="2025-11-10T08:50:21.17" personId="{E0F32AC4-8210-4DD4-AFCA-F67B53D04376}" id="{57627A44-70A6-4F6C-9F27-D5448EF89287}">
    <text>過計上（バッファに回す）</text>
  </threadedComment>
  <threadedComment ref="I36" dT="2025-11-10T08:50:48.76" personId="{E0F32AC4-8210-4DD4-AFCA-F67B53D04376}" id="{626821EC-A80B-40CE-9125-7F8CECBB5997}">
    <text>過計上（バッファに回す）</text>
  </threadedComment>
  <threadedComment ref="I37" dT="2025-11-10T08:50:55.44" personId="{E0F32AC4-8210-4DD4-AFCA-F67B53D04376}" id="{28AC10BF-A4C5-4BFF-A9B2-E66DBB34801B}">
    <text>過計上（バッファに回す）</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4"/>
  <sheetViews>
    <sheetView zoomScale="145" zoomScaleNormal="145" workbookViewId="0">
      <selection activeCell="P8" sqref="P8"/>
    </sheetView>
  </sheetViews>
  <sheetFormatPr defaultColWidth="8.625" defaultRowHeight="18"/>
  <cols>
    <col min="1" max="1" width="4.125" style="10" customWidth="1"/>
    <col min="2" max="2" width="5" style="10" customWidth="1"/>
    <col min="3" max="16384" width="8.625" style="10"/>
  </cols>
  <sheetData>
    <row r="3" spans="2:10">
      <c r="B3" s="10" t="s">
        <v>0</v>
      </c>
    </row>
    <row r="4" spans="2:10">
      <c r="B4" s="10" t="s">
        <v>1</v>
      </c>
      <c r="I4" s="11"/>
    </row>
    <row r="5" spans="2:10">
      <c r="B5" s="10" t="s">
        <v>2</v>
      </c>
    </row>
    <row r="6" spans="2:10">
      <c r="B6" s="10" t="s">
        <v>3</v>
      </c>
      <c r="I6" s="11"/>
    </row>
    <row r="7" spans="2:10">
      <c r="B7" s="10" t="s">
        <v>4</v>
      </c>
    </row>
    <row r="8" spans="2:10">
      <c r="B8" s="10" t="s">
        <v>5</v>
      </c>
    </row>
    <row r="11" spans="2:10">
      <c r="B11" s="10" t="s">
        <v>6</v>
      </c>
    </row>
    <row r="12" spans="2:10">
      <c r="B12" s="10" t="s">
        <v>7</v>
      </c>
      <c r="J12" s="11"/>
    </row>
    <row r="13" spans="2:10">
      <c r="B13" s="10" t="s">
        <v>8</v>
      </c>
    </row>
    <row r="14" spans="2:10">
      <c r="C14" s="10" t="s">
        <v>9</v>
      </c>
    </row>
    <row r="15" spans="2:10">
      <c r="C15" s="10" t="s">
        <v>10</v>
      </c>
    </row>
    <row r="16" spans="2:10">
      <c r="C16" s="10" t="s">
        <v>11</v>
      </c>
    </row>
    <row r="17" spans="2:10">
      <c r="C17" s="10" t="s">
        <v>12</v>
      </c>
    </row>
    <row r="20" spans="2:10">
      <c r="B20" s="10" t="s">
        <v>13</v>
      </c>
    </row>
    <row r="21" spans="2:10">
      <c r="B21" s="10" t="s">
        <v>14</v>
      </c>
      <c r="J21" s="11"/>
    </row>
    <row r="24" spans="2:10">
      <c r="B24" s="10" t="s">
        <v>15</v>
      </c>
    </row>
  </sheetData>
  <phoneticPr fontId="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topLeftCell="A10" zoomScale="175" zoomScaleNormal="175" workbookViewId="0">
      <selection activeCell="P8" sqref="P8"/>
    </sheetView>
  </sheetViews>
  <sheetFormatPr defaultRowHeight="18"/>
  <cols>
    <col min="1" max="1" width="3" customWidth="1"/>
  </cols>
  <sheetData>
    <row r="1" spans="1:2">
      <c r="A1" t="s">
        <v>16</v>
      </c>
    </row>
    <row r="2" spans="1:2">
      <c r="B2" t="s">
        <v>17</v>
      </c>
    </row>
    <row r="3" spans="1:2">
      <c r="B3" t="s">
        <v>18</v>
      </c>
    </row>
    <row r="4" spans="1:2">
      <c r="B4" t="s">
        <v>19</v>
      </c>
    </row>
    <row r="5" spans="1:2">
      <c r="B5" t="s">
        <v>20</v>
      </c>
    </row>
    <row r="6" spans="1:2">
      <c r="B6" t="s">
        <v>21</v>
      </c>
    </row>
    <row r="7" spans="1:2">
      <c r="B7" t="s">
        <v>22</v>
      </c>
    </row>
    <row r="8" spans="1:2">
      <c r="B8" t="s">
        <v>23</v>
      </c>
    </row>
    <row r="11" spans="1:2">
      <c r="A11" t="s">
        <v>24</v>
      </c>
    </row>
    <row r="12" spans="1:2">
      <c r="A12" t="s">
        <v>25</v>
      </c>
    </row>
    <row r="13" spans="1:2">
      <c r="B13" t="s">
        <v>26</v>
      </c>
    </row>
    <row r="14" spans="1:2">
      <c r="B14" t="s">
        <v>27</v>
      </c>
    </row>
    <row r="15" spans="1:2">
      <c r="B15" t="s">
        <v>28</v>
      </c>
    </row>
    <row r="16" spans="1:2">
      <c r="B16" t="s">
        <v>29</v>
      </c>
    </row>
    <row r="18" spans="1:2">
      <c r="A18" s="10" t="s">
        <v>3</v>
      </c>
      <c r="B18" s="10"/>
    </row>
    <row r="19" spans="1:2">
      <c r="A19" s="10"/>
      <c r="B19" t="s">
        <v>30</v>
      </c>
    </row>
    <row r="20" spans="1:2">
      <c r="A20" s="10"/>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O121"/>
  <sheetViews>
    <sheetView topLeftCell="A119" zoomScaleNormal="100" workbookViewId="0">
      <selection activeCell="O5" sqref="O5:O6"/>
    </sheetView>
  </sheetViews>
  <sheetFormatPr defaultColWidth="8.125" defaultRowHeight="12.95"/>
  <cols>
    <col min="1" max="16384" width="8.125" style="13"/>
  </cols>
  <sheetData>
    <row r="1" spans="3:9">
      <c r="C1" s="13" t="s">
        <v>31</v>
      </c>
      <c r="E1" s="14"/>
      <c r="F1" s="13" t="s">
        <v>32</v>
      </c>
      <c r="H1" s="15"/>
      <c r="I1" s="13" t="s">
        <v>33</v>
      </c>
    </row>
    <row r="2" spans="3:9">
      <c r="C2" s="13" t="s">
        <v>34</v>
      </c>
      <c r="E2" s="16"/>
      <c r="F2" s="13" t="s">
        <v>35</v>
      </c>
      <c r="H2" s="17"/>
      <c r="I2" s="13" t="s">
        <v>36</v>
      </c>
    </row>
    <row r="17" spans="15:15">
      <c r="O17" s="18"/>
    </row>
    <row r="18" spans="15:15">
      <c r="O18" s="18"/>
    </row>
    <row r="63" spans="10:11">
      <c r="J63" s="20"/>
      <c r="K63" s="13" t="s">
        <v>37</v>
      </c>
    </row>
    <row r="121" spans="10:11">
      <c r="J121" s="20"/>
      <c r="K121" s="13" t="s">
        <v>37</v>
      </c>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4"/>
  <sheetViews>
    <sheetView zoomScale="60" zoomScaleNormal="60" workbookViewId="0">
      <selection activeCell="P8" sqref="P8"/>
    </sheetView>
  </sheetViews>
  <sheetFormatPr defaultColWidth="8.125" defaultRowHeight="12.95"/>
  <cols>
    <col min="1" max="16384" width="8.125" style="13"/>
  </cols>
  <sheetData>
    <row r="1" spans="3:9">
      <c r="C1" s="13" t="s">
        <v>31</v>
      </c>
      <c r="E1" s="14"/>
      <c r="F1" s="13" t="s">
        <v>32</v>
      </c>
      <c r="H1" s="15"/>
      <c r="I1" s="13" t="s">
        <v>33</v>
      </c>
    </row>
    <row r="2" spans="3:9">
      <c r="C2" s="13" t="s">
        <v>34</v>
      </c>
      <c r="E2" s="16"/>
      <c r="F2" s="13" t="s">
        <v>35</v>
      </c>
      <c r="H2" s="17"/>
      <c r="I2" s="13" t="s">
        <v>36</v>
      </c>
    </row>
    <row r="60" spans="2:3">
      <c r="B60" s="20"/>
      <c r="C60" s="13" t="s">
        <v>37</v>
      </c>
    </row>
    <row r="114" spans="2:3">
      <c r="B114" s="20"/>
      <c r="C114" s="13" t="s">
        <v>37</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1"/>
  <sheetViews>
    <sheetView zoomScale="130" zoomScaleNormal="130" workbookViewId="0">
      <pane xSplit="2" ySplit="2" topLeftCell="C3" activePane="bottomRight" state="frozen"/>
      <selection pane="bottomRight" activeCell="O5" sqref="O5:O6"/>
      <selection pane="bottomLeft" activeCell="O5" sqref="O5:O6"/>
      <selection pane="topRight" activeCell="O5" sqref="O5:O6"/>
    </sheetView>
  </sheetViews>
  <sheetFormatPr defaultRowHeight="18.75" customHeight="1" outlineLevelCol="1"/>
  <cols>
    <col min="1" max="1" width="15.625" style="8" bestFit="1" customWidth="1"/>
    <col min="2" max="2" width="35" style="8" customWidth="1"/>
    <col min="3" max="3" width="8.625" style="8" customWidth="1"/>
    <col min="4" max="4" width="20.625" style="8" customWidth="1"/>
    <col min="5" max="5" width="35.125" style="8" customWidth="1"/>
    <col min="6" max="6" width="20.625" style="8" customWidth="1" outlineLevel="1"/>
    <col min="7" max="11" width="17.625" style="8" customWidth="1" outlineLevel="1"/>
    <col min="12" max="12" width="29.625" style="8" customWidth="1" outlineLevel="1"/>
    <col min="13" max="18" width="8.625" style="8" customWidth="1"/>
    <col min="19" max="24" width="9" style="9"/>
  </cols>
  <sheetData>
    <row r="1" spans="1:25" ht="18">
      <c r="A1"/>
      <c r="B1"/>
      <c r="C1"/>
      <c r="D1"/>
      <c r="E1" s="492" t="s">
        <v>38</v>
      </c>
      <c r="F1" s="493"/>
      <c r="G1" s="493"/>
      <c r="H1" s="493"/>
      <c r="I1" s="493"/>
      <c r="J1" s="493"/>
      <c r="K1" s="493"/>
      <c r="L1" s="22"/>
      <c r="M1" s="492" t="s">
        <v>39</v>
      </c>
      <c r="N1" s="493"/>
      <c r="O1" s="493"/>
      <c r="P1" s="493"/>
      <c r="Q1" s="493"/>
      <c r="R1" s="493"/>
      <c r="S1" s="492" t="s">
        <v>40</v>
      </c>
      <c r="T1" s="493"/>
      <c r="U1" s="493"/>
      <c r="V1" s="493"/>
      <c r="W1" s="493"/>
      <c r="X1" s="493"/>
    </row>
    <row r="2" spans="1:25" ht="36">
      <c r="A2" s="1" t="s">
        <v>41</v>
      </c>
      <c r="B2" s="1" t="s">
        <v>42</v>
      </c>
      <c r="C2" s="1" t="s">
        <v>43</v>
      </c>
      <c r="D2" s="1" t="s">
        <v>44</v>
      </c>
      <c r="E2" s="1" t="s">
        <v>45</v>
      </c>
      <c r="F2" s="1" t="s">
        <v>46</v>
      </c>
      <c r="G2" s="1" t="s">
        <v>47</v>
      </c>
      <c r="H2" s="1" t="s">
        <v>48</v>
      </c>
      <c r="I2" s="1" t="s">
        <v>49</v>
      </c>
      <c r="J2" s="1" t="s">
        <v>50</v>
      </c>
      <c r="K2" s="1" t="s">
        <v>51</v>
      </c>
      <c r="L2" s="1" t="s">
        <v>52</v>
      </c>
      <c r="M2" s="1" t="s">
        <v>53</v>
      </c>
      <c r="N2" s="1" t="s">
        <v>54</v>
      </c>
      <c r="O2" s="1" t="s">
        <v>55</v>
      </c>
      <c r="P2" s="1" t="s">
        <v>56</v>
      </c>
      <c r="Q2" s="1" t="s">
        <v>57</v>
      </c>
      <c r="R2" s="1" t="s">
        <v>51</v>
      </c>
      <c r="S2" s="1" t="s">
        <v>58</v>
      </c>
      <c r="T2" s="1" t="s">
        <v>59</v>
      </c>
      <c r="U2" s="1" t="s">
        <v>60</v>
      </c>
      <c r="V2" s="1" t="s">
        <v>61</v>
      </c>
      <c r="W2" s="1" t="s">
        <v>62</v>
      </c>
      <c r="X2" s="1" t="s">
        <v>63</v>
      </c>
    </row>
    <row r="3" spans="1:25" ht="36" customHeight="1">
      <c r="A3" s="2" t="s">
        <v>64</v>
      </c>
      <c r="B3" s="2" t="s">
        <v>65</v>
      </c>
      <c r="C3" s="481" t="s">
        <v>66</v>
      </c>
      <c r="D3" s="490" t="s">
        <v>67</v>
      </c>
      <c r="E3" s="481" t="s">
        <v>68</v>
      </c>
      <c r="F3" s="481" t="s">
        <v>69</v>
      </c>
      <c r="G3" s="481" t="s">
        <v>70</v>
      </c>
      <c r="H3" s="481" t="s">
        <v>71</v>
      </c>
      <c r="I3" s="490" t="s">
        <v>72</v>
      </c>
      <c r="J3" s="481" t="s">
        <v>73</v>
      </c>
      <c r="K3" s="481"/>
      <c r="L3" s="481" t="s">
        <v>74</v>
      </c>
      <c r="M3" s="483" t="s">
        <v>75</v>
      </c>
      <c r="N3" s="483" t="s">
        <v>76</v>
      </c>
      <c r="O3" s="481" t="s">
        <v>77</v>
      </c>
      <c r="P3" s="483" t="s">
        <v>78</v>
      </c>
      <c r="Q3" s="481" t="s">
        <v>79</v>
      </c>
      <c r="R3" s="481"/>
      <c r="S3" s="478" t="s">
        <v>80</v>
      </c>
      <c r="T3" s="478" t="s">
        <v>80</v>
      </c>
      <c r="U3" s="478" t="s">
        <v>80</v>
      </c>
      <c r="V3" s="478" t="s">
        <v>81</v>
      </c>
      <c r="W3" s="478" t="s">
        <v>80</v>
      </c>
      <c r="X3" s="478" t="s">
        <v>80</v>
      </c>
      <c r="Y3" t="s">
        <v>82</v>
      </c>
    </row>
    <row r="4" spans="1:25" ht="36" customHeight="1">
      <c r="A4" s="2" t="s">
        <v>83</v>
      </c>
      <c r="B4" s="2" t="s">
        <v>84</v>
      </c>
      <c r="C4" s="482"/>
      <c r="D4" s="491"/>
      <c r="E4" s="482"/>
      <c r="F4" s="482"/>
      <c r="G4" s="482"/>
      <c r="H4" s="482"/>
      <c r="I4" s="491"/>
      <c r="J4" s="482"/>
      <c r="K4" s="482"/>
      <c r="L4" s="482"/>
      <c r="M4" s="583"/>
      <c r="N4" s="583"/>
      <c r="O4" s="482"/>
      <c r="P4" s="583"/>
      <c r="Q4" s="482"/>
      <c r="R4" s="482"/>
      <c r="S4" s="479"/>
      <c r="T4" s="479"/>
      <c r="U4" s="479"/>
      <c r="V4" s="479"/>
      <c r="W4" s="479"/>
      <c r="X4" s="479"/>
      <c r="Y4" t="s">
        <v>82</v>
      </c>
    </row>
    <row r="5" spans="1:25" ht="36" customHeight="1">
      <c r="A5" s="6" t="s">
        <v>85</v>
      </c>
      <c r="B5" s="6" t="s">
        <v>86</v>
      </c>
      <c r="C5" s="481" t="s">
        <v>66</v>
      </c>
      <c r="D5" s="490" t="s">
        <v>67</v>
      </c>
      <c r="E5" s="481" t="s">
        <v>87</v>
      </c>
      <c r="F5" s="481" t="s">
        <v>69</v>
      </c>
      <c r="G5" s="481" t="s">
        <v>70</v>
      </c>
      <c r="H5" s="481" t="s">
        <v>71</v>
      </c>
      <c r="I5" s="490" t="s">
        <v>72</v>
      </c>
      <c r="J5" s="481" t="s">
        <v>88</v>
      </c>
      <c r="K5" s="481"/>
      <c r="L5" s="481" t="s">
        <v>74</v>
      </c>
      <c r="M5" s="483" t="s">
        <v>89</v>
      </c>
      <c r="N5" s="483" t="s">
        <v>90</v>
      </c>
      <c r="O5" s="481" t="s">
        <v>91</v>
      </c>
      <c r="P5" s="483" t="s">
        <v>92</v>
      </c>
      <c r="Q5" s="481" t="s">
        <v>93</v>
      </c>
      <c r="R5" s="481"/>
      <c r="S5" s="478" t="s">
        <v>80</v>
      </c>
      <c r="T5" s="478" t="s">
        <v>80</v>
      </c>
      <c r="U5" s="478" t="s">
        <v>80</v>
      </c>
      <c r="V5" s="478" t="s">
        <v>81</v>
      </c>
      <c r="W5" s="478" t="s">
        <v>80</v>
      </c>
      <c r="X5" s="478" t="s">
        <v>80</v>
      </c>
      <c r="Y5" t="s">
        <v>82</v>
      </c>
    </row>
    <row r="6" spans="1:25" ht="36" customHeight="1">
      <c r="A6" s="2" t="s">
        <v>94</v>
      </c>
      <c r="B6" s="2" t="s">
        <v>95</v>
      </c>
      <c r="C6" s="482"/>
      <c r="D6" s="491"/>
      <c r="E6" s="482"/>
      <c r="F6" s="482"/>
      <c r="G6" s="482"/>
      <c r="H6" s="482"/>
      <c r="I6" s="491"/>
      <c r="J6" s="482"/>
      <c r="K6" s="482"/>
      <c r="L6" s="482"/>
      <c r="M6" s="583"/>
      <c r="N6" s="583"/>
      <c r="O6" s="482"/>
      <c r="P6" s="583"/>
      <c r="Q6" s="482"/>
      <c r="R6" s="482"/>
      <c r="S6" s="479"/>
      <c r="T6" s="479"/>
      <c r="U6" s="479"/>
      <c r="V6" s="479"/>
      <c r="W6" s="479"/>
      <c r="X6" s="479"/>
      <c r="Y6" t="s">
        <v>82</v>
      </c>
    </row>
    <row r="7" spans="1:25" ht="72">
      <c r="A7" s="6" t="s">
        <v>96</v>
      </c>
      <c r="B7" s="6" t="s">
        <v>97</v>
      </c>
      <c r="C7" s="6" t="s">
        <v>66</v>
      </c>
      <c r="D7" s="111" t="s">
        <v>98</v>
      </c>
      <c r="E7" s="23" t="s">
        <v>99</v>
      </c>
      <c r="F7" s="2" t="s">
        <v>69</v>
      </c>
      <c r="G7" s="2" t="s">
        <v>70</v>
      </c>
      <c r="H7" s="2" t="s">
        <v>71</v>
      </c>
      <c r="I7" s="110" t="s">
        <v>72</v>
      </c>
      <c r="J7" s="6" t="s">
        <v>88</v>
      </c>
      <c r="K7" s="23" t="s">
        <v>100</v>
      </c>
      <c r="L7" s="23" t="s">
        <v>74</v>
      </c>
      <c r="M7" s="6">
        <v>83</v>
      </c>
      <c r="N7" s="6">
        <v>25</v>
      </c>
      <c r="O7" s="6">
        <v>5</v>
      </c>
      <c r="P7" s="6">
        <v>4</v>
      </c>
      <c r="Q7" s="6">
        <v>67</v>
      </c>
      <c r="R7" s="6"/>
      <c r="S7" s="7" t="s">
        <v>80</v>
      </c>
      <c r="T7" s="7" t="s">
        <v>80</v>
      </c>
      <c r="U7" s="7" t="s">
        <v>80</v>
      </c>
      <c r="V7" s="7" t="s">
        <v>80</v>
      </c>
      <c r="W7" s="7" t="s">
        <v>80</v>
      </c>
      <c r="X7" s="7" t="s">
        <v>80</v>
      </c>
      <c r="Y7" t="s">
        <v>82</v>
      </c>
    </row>
    <row r="8" spans="1:25" ht="72">
      <c r="A8" s="2" t="s">
        <v>101</v>
      </c>
      <c r="B8" s="2" t="s">
        <v>102</v>
      </c>
      <c r="C8" s="2" t="s">
        <v>66</v>
      </c>
      <c r="D8" s="111" t="s">
        <v>98</v>
      </c>
      <c r="E8" s="2" t="s">
        <v>103</v>
      </c>
      <c r="F8" s="2" t="s">
        <v>69</v>
      </c>
      <c r="G8" s="2" t="s">
        <v>70</v>
      </c>
      <c r="H8" s="2" t="s">
        <v>71</v>
      </c>
      <c r="I8" s="110" t="s">
        <v>72</v>
      </c>
      <c r="J8" s="6" t="s">
        <v>88</v>
      </c>
      <c r="K8" s="23" t="s">
        <v>100</v>
      </c>
      <c r="L8" s="2" t="s">
        <v>104</v>
      </c>
      <c r="M8" s="6">
        <v>17</v>
      </c>
      <c r="N8" s="6">
        <v>3</v>
      </c>
      <c r="O8" s="23">
        <v>1</v>
      </c>
      <c r="P8" s="6">
        <v>3</v>
      </c>
      <c r="Q8" s="23">
        <v>12</v>
      </c>
      <c r="R8" s="2"/>
      <c r="S8" s="3" t="s">
        <v>80</v>
      </c>
      <c r="T8" s="3" t="s">
        <v>80</v>
      </c>
      <c r="U8" s="3" t="s">
        <v>80</v>
      </c>
      <c r="V8" s="3" t="s">
        <v>80</v>
      </c>
      <c r="W8" s="3" t="s">
        <v>80</v>
      </c>
      <c r="X8" s="3" t="s">
        <v>80</v>
      </c>
      <c r="Y8" t="s">
        <v>82</v>
      </c>
    </row>
    <row r="9" spans="1:25" ht="72">
      <c r="A9" s="2" t="s">
        <v>105</v>
      </c>
      <c r="B9" s="2" t="s">
        <v>106</v>
      </c>
      <c r="C9" s="2" t="s">
        <v>66</v>
      </c>
      <c r="D9" s="111" t="s">
        <v>107</v>
      </c>
      <c r="E9" s="2" t="s">
        <v>108</v>
      </c>
      <c r="F9" s="2" t="s">
        <v>85</v>
      </c>
      <c r="G9" s="12" t="s">
        <v>109</v>
      </c>
      <c r="H9" s="2" t="s">
        <v>71</v>
      </c>
      <c r="I9" s="2" t="s">
        <v>85</v>
      </c>
      <c r="J9" s="2" t="s">
        <v>85</v>
      </c>
      <c r="K9" s="2"/>
      <c r="L9" s="2" t="s">
        <v>104</v>
      </c>
      <c r="M9" s="6">
        <v>0</v>
      </c>
      <c r="N9" s="6">
        <v>0</v>
      </c>
      <c r="O9" s="23">
        <v>0</v>
      </c>
      <c r="P9" s="6">
        <v>0</v>
      </c>
      <c r="Q9" s="23">
        <v>211</v>
      </c>
      <c r="R9" s="2"/>
      <c r="S9" s="3" t="s">
        <v>81</v>
      </c>
      <c r="T9" s="3" t="s">
        <v>80</v>
      </c>
      <c r="U9" s="3" t="s">
        <v>81</v>
      </c>
      <c r="V9" s="3" t="s">
        <v>81</v>
      </c>
      <c r="W9" s="3" t="s">
        <v>81</v>
      </c>
      <c r="X9" s="3" t="s">
        <v>81</v>
      </c>
      <c r="Y9" t="s">
        <v>82</v>
      </c>
    </row>
    <row r="10" spans="1:25" ht="49.5" customHeight="1">
      <c r="A10" s="2" t="s">
        <v>110</v>
      </c>
      <c r="B10" s="2" t="s">
        <v>111</v>
      </c>
      <c r="C10" s="481" t="s">
        <v>66</v>
      </c>
      <c r="D10" s="481" t="s">
        <v>112</v>
      </c>
      <c r="E10" s="481" t="s">
        <v>113</v>
      </c>
      <c r="F10" s="481" t="s">
        <v>114</v>
      </c>
      <c r="G10" s="481" t="s">
        <v>115</v>
      </c>
      <c r="H10" s="481" t="s">
        <v>116</v>
      </c>
      <c r="I10" s="483" t="s">
        <v>72</v>
      </c>
      <c r="J10" s="584" t="s">
        <v>88</v>
      </c>
      <c r="K10" s="584"/>
      <c r="L10" s="484" t="s">
        <v>117</v>
      </c>
      <c r="M10" s="584">
        <v>80</v>
      </c>
      <c r="N10" s="584">
        <v>20</v>
      </c>
      <c r="O10" s="483" t="s">
        <v>118</v>
      </c>
      <c r="P10" s="483" t="s">
        <v>119</v>
      </c>
      <c r="Q10" s="584">
        <v>75</v>
      </c>
      <c r="R10" s="584"/>
      <c r="S10" s="3" t="s">
        <v>81</v>
      </c>
      <c r="T10" s="3" t="s">
        <v>80</v>
      </c>
      <c r="U10" s="3" t="s">
        <v>80</v>
      </c>
      <c r="V10" s="3" t="s">
        <v>81</v>
      </c>
      <c r="W10" s="112" t="s">
        <v>80</v>
      </c>
      <c r="X10" s="3" t="s">
        <v>81</v>
      </c>
      <c r="Y10" t="s">
        <v>82</v>
      </c>
    </row>
    <row r="11" spans="1:25" ht="49.5" customHeight="1">
      <c r="A11" s="2" t="s">
        <v>120</v>
      </c>
      <c r="B11" s="2" t="s">
        <v>121</v>
      </c>
      <c r="C11" s="482"/>
      <c r="D11" s="482"/>
      <c r="E11" s="482"/>
      <c r="F11" s="482"/>
      <c r="G11" s="482"/>
      <c r="H11" s="482"/>
      <c r="I11" s="487"/>
      <c r="J11" s="583"/>
      <c r="K11" s="583"/>
      <c r="L11" s="485"/>
      <c r="M11" s="583"/>
      <c r="N11" s="583"/>
      <c r="O11" s="583"/>
      <c r="P11" s="583"/>
      <c r="Q11" s="583"/>
      <c r="R11" s="583"/>
      <c r="S11" s="3" t="s">
        <v>81</v>
      </c>
      <c r="T11" s="3" t="s">
        <v>80</v>
      </c>
      <c r="U11" s="3" t="s">
        <v>80</v>
      </c>
      <c r="V11" s="3" t="s">
        <v>81</v>
      </c>
      <c r="W11" s="112" t="s">
        <v>80</v>
      </c>
      <c r="X11" s="3" t="s">
        <v>81</v>
      </c>
      <c r="Y11" t="s">
        <v>82</v>
      </c>
    </row>
    <row r="12" spans="1:25" s="101" customFormat="1" ht="74.849999999999994" customHeight="1">
      <c r="A12" s="4" t="s">
        <v>122</v>
      </c>
      <c r="B12" s="4" t="s">
        <v>123</v>
      </c>
      <c r="C12" s="4" t="s">
        <v>66</v>
      </c>
      <c r="D12" s="4" t="s">
        <v>124</v>
      </c>
      <c r="E12" s="4" t="s">
        <v>125</v>
      </c>
      <c r="F12" s="4" t="s">
        <v>126</v>
      </c>
      <c r="G12" s="4" t="s">
        <v>127</v>
      </c>
      <c r="H12" s="4" t="s">
        <v>128</v>
      </c>
      <c r="I12" s="56" t="s">
        <v>129</v>
      </c>
      <c r="J12" s="55"/>
      <c r="K12" s="4"/>
      <c r="L12" s="488" t="s">
        <v>130</v>
      </c>
      <c r="M12" s="55">
        <v>68</v>
      </c>
      <c r="N12" s="55">
        <v>43</v>
      </c>
      <c r="O12" s="56">
        <v>9</v>
      </c>
      <c r="P12" s="55">
        <v>45</v>
      </c>
      <c r="Q12" s="56">
        <v>205</v>
      </c>
      <c r="R12" s="4"/>
      <c r="S12" s="5" t="s">
        <v>81</v>
      </c>
      <c r="T12" s="5" t="s">
        <v>81</v>
      </c>
      <c r="U12" s="5" t="s">
        <v>80</v>
      </c>
      <c r="V12" s="5" t="s">
        <v>81</v>
      </c>
      <c r="W12" s="5" t="s">
        <v>81</v>
      </c>
      <c r="X12" s="5" t="s">
        <v>81</v>
      </c>
      <c r="Y12" s="101" t="s">
        <v>82</v>
      </c>
    </row>
    <row r="13" spans="1:25" s="101" customFormat="1" ht="74.849999999999994" customHeight="1">
      <c r="A13" s="4" t="s">
        <v>131</v>
      </c>
      <c r="B13" s="4" t="s">
        <v>132</v>
      </c>
      <c r="C13" s="4" t="s">
        <v>66</v>
      </c>
      <c r="D13" s="4" t="s">
        <v>133</v>
      </c>
      <c r="E13" s="4" t="s">
        <v>134</v>
      </c>
      <c r="F13" s="4" t="s">
        <v>126</v>
      </c>
      <c r="G13" s="4" t="s">
        <v>135</v>
      </c>
      <c r="H13" s="4" t="s">
        <v>128</v>
      </c>
      <c r="I13" s="56" t="s">
        <v>129</v>
      </c>
      <c r="J13" s="55"/>
      <c r="K13" s="4"/>
      <c r="L13" s="494"/>
      <c r="M13" s="55">
        <v>20</v>
      </c>
      <c r="N13" s="55">
        <v>4</v>
      </c>
      <c r="O13" s="56">
        <v>2</v>
      </c>
      <c r="P13" s="55">
        <v>2</v>
      </c>
      <c r="Q13" s="56">
        <v>30</v>
      </c>
      <c r="R13" s="4"/>
      <c r="S13" s="5" t="s">
        <v>81</v>
      </c>
      <c r="T13" s="5" t="s">
        <v>81</v>
      </c>
      <c r="U13" s="5" t="s">
        <v>81</v>
      </c>
      <c r="V13" s="5" t="s">
        <v>81</v>
      </c>
      <c r="W13" s="5" t="s">
        <v>81</v>
      </c>
      <c r="X13" s="5" t="s">
        <v>81</v>
      </c>
      <c r="Y13" s="101" t="s">
        <v>82</v>
      </c>
    </row>
    <row r="14" spans="1:25" s="101" customFormat="1" ht="74.849999999999994" customHeight="1">
      <c r="A14" s="4" t="s">
        <v>136</v>
      </c>
      <c r="B14" s="4" t="s">
        <v>137</v>
      </c>
      <c r="C14" s="4" t="s">
        <v>66</v>
      </c>
      <c r="D14" s="4" t="s">
        <v>124</v>
      </c>
      <c r="E14" s="4" t="s">
        <v>138</v>
      </c>
      <c r="F14" s="4" t="s">
        <v>126</v>
      </c>
      <c r="G14" s="4" t="s">
        <v>139</v>
      </c>
      <c r="H14" s="4" t="s">
        <v>128</v>
      </c>
      <c r="I14" s="56" t="s">
        <v>129</v>
      </c>
      <c r="J14" s="55"/>
      <c r="K14" s="4"/>
      <c r="L14" s="489"/>
      <c r="M14" s="55">
        <v>15</v>
      </c>
      <c r="N14" s="55">
        <v>0</v>
      </c>
      <c r="O14" s="56">
        <v>12</v>
      </c>
      <c r="P14" s="55">
        <v>5</v>
      </c>
      <c r="Q14" s="56">
        <v>24</v>
      </c>
      <c r="R14" s="4"/>
      <c r="S14" s="5" t="s">
        <v>81</v>
      </c>
      <c r="T14" s="5" t="s">
        <v>81</v>
      </c>
      <c r="U14" s="5" t="s">
        <v>81</v>
      </c>
      <c r="V14" s="5" t="s">
        <v>81</v>
      </c>
      <c r="W14" s="5" t="s">
        <v>81</v>
      </c>
      <c r="X14" s="5" t="s">
        <v>81</v>
      </c>
      <c r="Y14" s="101" t="s">
        <v>82</v>
      </c>
    </row>
    <row r="15" spans="1:25" s="101" customFormat="1" ht="39" customHeight="1">
      <c r="A15" s="55" t="s">
        <v>85</v>
      </c>
      <c r="B15" s="55" t="s">
        <v>140</v>
      </c>
      <c r="C15" s="488" t="s">
        <v>66</v>
      </c>
      <c r="D15" s="488" t="s">
        <v>124</v>
      </c>
      <c r="E15" s="488" t="s">
        <v>141</v>
      </c>
      <c r="F15" s="488" t="s">
        <v>126</v>
      </c>
      <c r="G15" s="585" t="s">
        <v>85</v>
      </c>
      <c r="H15" s="585" t="s">
        <v>85</v>
      </c>
      <c r="I15" s="480" t="s">
        <v>129</v>
      </c>
      <c r="J15" s="585" t="s">
        <v>85</v>
      </c>
      <c r="K15" s="586"/>
      <c r="L15" s="480" t="s">
        <v>142</v>
      </c>
      <c r="M15" s="586">
        <v>0</v>
      </c>
      <c r="N15" s="586">
        <v>0</v>
      </c>
      <c r="O15" s="586">
        <v>2</v>
      </c>
      <c r="P15" s="480" t="s">
        <v>143</v>
      </c>
      <c r="Q15" s="586">
        <v>0</v>
      </c>
      <c r="R15" s="586"/>
      <c r="S15" s="5" t="s">
        <v>81</v>
      </c>
      <c r="T15" s="5" t="s">
        <v>81</v>
      </c>
      <c r="U15" s="5" t="s">
        <v>81</v>
      </c>
      <c r="V15" s="5" t="s">
        <v>81</v>
      </c>
      <c r="W15" s="5" t="s">
        <v>81</v>
      </c>
      <c r="X15" s="5" t="s">
        <v>81</v>
      </c>
    </row>
    <row r="16" spans="1:25" s="101" customFormat="1" ht="39" customHeight="1">
      <c r="A16" s="55" t="s">
        <v>85</v>
      </c>
      <c r="B16" s="55" t="s">
        <v>144</v>
      </c>
      <c r="C16" s="489"/>
      <c r="D16" s="489"/>
      <c r="E16" s="489"/>
      <c r="F16" s="489"/>
      <c r="G16" s="587"/>
      <c r="H16" s="587"/>
      <c r="I16" s="486"/>
      <c r="J16" s="587"/>
      <c r="K16" s="587"/>
      <c r="L16" s="587"/>
      <c r="M16" s="587"/>
      <c r="N16" s="587"/>
      <c r="O16" s="587"/>
      <c r="P16" s="587"/>
      <c r="Q16" s="587"/>
      <c r="R16" s="587"/>
      <c r="S16" s="5" t="s">
        <v>81</v>
      </c>
      <c r="T16" s="5" t="s">
        <v>81</v>
      </c>
      <c r="U16" s="5" t="s">
        <v>81</v>
      </c>
      <c r="V16" s="5" t="s">
        <v>81</v>
      </c>
      <c r="W16" s="5" t="s">
        <v>81</v>
      </c>
      <c r="X16" s="5" t="s">
        <v>81</v>
      </c>
    </row>
    <row r="17" spans="1:25" ht="36">
      <c r="A17" s="4" t="s">
        <v>145</v>
      </c>
      <c r="B17" s="4" t="s">
        <v>146</v>
      </c>
      <c r="C17" s="4" t="s">
        <v>66</v>
      </c>
      <c r="D17" s="4" t="s">
        <v>147</v>
      </c>
      <c r="E17" s="4" t="s">
        <v>148</v>
      </c>
      <c r="F17" s="4"/>
      <c r="G17" s="4" t="s">
        <v>109</v>
      </c>
      <c r="H17" s="4"/>
      <c r="I17" s="4"/>
      <c r="J17" s="4"/>
      <c r="K17" s="4"/>
      <c r="L17" s="4"/>
      <c r="M17" s="55"/>
      <c r="N17" s="55"/>
      <c r="O17" s="56"/>
      <c r="P17" s="55"/>
      <c r="Q17" s="56"/>
      <c r="R17" s="4"/>
      <c r="S17" s="5" t="s">
        <v>149</v>
      </c>
      <c r="T17" s="5" t="s">
        <v>150</v>
      </c>
      <c r="U17" s="5" t="s">
        <v>149</v>
      </c>
      <c r="V17" s="5" t="s">
        <v>149</v>
      </c>
      <c r="W17" s="5" t="s">
        <v>149</v>
      </c>
      <c r="X17" s="5" t="s">
        <v>149</v>
      </c>
      <c r="Y17" t="s">
        <v>82</v>
      </c>
    </row>
    <row r="18" spans="1:25" ht="36">
      <c r="A18" s="4" t="s">
        <v>151</v>
      </c>
      <c r="B18" s="4" t="s">
        <v>152</v>
      </c>
      <c r="C18" s="4" t="s">
        <v>66</v>
      </c>
      <c r="D18" s="4" t="s">
        <v>153</v>
      </c>
      <c r="E18" s="4" t="s">
        <v>154</v>
      </c>
      <c r="F18" s="4"/>
      <c r="G18" s="4"/>
      <c r="H18" s="4"/>
      <c r="I18" s="4"/>
      <c r="J18" s="4"/>
      <c r="K18" s="4"/>
      <c r="L18" s="4"/>
      <c r="M18" s="4"/>
      <c r="N18" s="55"/>
      <c r="O18" s="4"/>
      <c r="P18" s="4"/>
      <c r="Q18" s="4"/>
      <c r="R18" s="4"/>
      <c r="S18" s="5" t="s">
        <v>81</v>
      </c>
      <c r="T18" s="5" t="s">
        <v>81</v>
      </c>
      <c r="U18" s="5" t="s">
        <v>81</v>
      </c>
      <c r="V18" s="5" t="s">
        <v>81</v>
      </c>
      <c r="W18" s="5" t="s">
        <v>81</v>
      </c>
      <c r="X18" s="5" t="s">
        <v>81</v>
      </c>
      <c r="Y18" t="s">
        <v>82</v>
      </c>
    </row>
    <row r="19" spans="1:25" ht="18">
      <c r="A19" s="4" t="s">
        <v>155</v>
      </c>
      <c r="B19" s="4" t="s">
        <v>156</v>
      </c>
      <c r="C19" s="4" t="s">
        <v>66</v>
      </c>
      <c r="D19" s="4" t="s">
        <v>157</v>
      </c>
      <c r="E19" s="4"/>
      <c r="F19" s="4"/>
      <c r="G19" s="4" t="s">
        <v>109</v>
      </c>
      <c r="H19" s="4"/>
      <c r="I19" s="4"/>
      <c r="J19" s="4"/>
      <c r="K19" s="4"/>
      <c r="L19" s="4"/>
      <c r="M19" s="4"/>
      <c r="N19" s="55"/>
      <c r="O19" s="4"/>
      <c r="P19" s="4"/>
      <c r="Q19" s="4"/>
      <c r="R19" s="4"/>
      <c r="S19" s="5" t="s">
        <v>81</v>
      </c>
      <c r="T19" s="5" t="s">
        <v>81</v>
      </c>
      <c r="U19" s="5" t="s">
        <v>81</v>
      </c>
      <c r="V19" s="5" t="s">
        <v>81</v>
      </c>
      <c r="W19" s="5" t="s">
        <v>81</v>
      </c>
      <c r="X19" s="5" t="s">
        <v>81</v>
      </c>
      <c r="Y19" t="s">
        <v>82</v>
      </c>
    </row>
    <row r="20" spans="1:25" ht="18">
      <c r="A20" s="4" t="s">
        <v>158</v>
      </c>
      <c r="B20" s="4" t="s">
        <v>159</v>
      </c>
      <c r="C20" s="4" t="s">
        <v>66</v>
      </c>
      <c r="D20" s="4"/>
      <c r="E20" s="4"/>
      <c r="F20" s="4"/>
      <c r="G20" s="4"/>
      <c r="H20" s="4"/>
      <c r="I20" s="4"/>
      <c r="J20" s="4"/>
      <c r="K20" s="4"/>
      <c r="L20" s="4"/>
      <c r="M20" s="4"/>
      <c r="N20" s="55"/>
      <c r="O20" s="4"/>
      <c r="P20" s="4"/>
      <c r="Q20" s="4"/>
      <c r="R20" s="4"/>
      <c r="S20" s="5" t="s">
        <v>81</v>
      </c>
      <c r="T20" s="5" t="s">
        <v>150</v>
      </c>
      <c r="U20" s="5" t="s">
        <v>81</v>
      </c>
      <c r="V20" s="5" t="s">
        <v>81</v>
      </c>
      <c r="W20" s="5" t="s">
        <v>81</v>
      </c>
      <c r="X20" s="5" t="s">
        <v>81</v>
      </c>
      <c r="Y20" t="s">
        <v>82</v>
      </c>
    </row>
    <row r="21" spans="1:25" ht="18">
      <c r="A21" s="4" t="s">
        <v>160</v>
      </c>
      <c r="B21" s="4" t="s">
        <v>161</v>
      </c>
      <c r="C21" s="4" t="s">
        <v>66</v>
      </c>
      <c r="D21" s="4"/>
      <c r="E21" s="4"/>
      <c r="F21" s="4"/>
      <c r="G21" s="4"/>
      <c r="H21" s="4"/>
      <c r="I21" s="4"/>
      <c r="J21" s="4"/>
      <c r="K21" s="4"/>
      <c r="L21" s="4"/>
      <c r="M21" s="4"/>
      <c r="N21" s="55"/>
      <c r="O21" s="4"/>
      <c r="P21" s="4"/>
      <c r="Q21" s="4"/>
      <c r="R21" s="4"/>
      <c r="S21" s="5" t="s">
        <v>81</v>
      </c>
      <c r="T21" s="5" t="s">
        <v>81</v>
      </c>
      <c r="U21" s="5" t="s">
        <v>81</v>
      </c>
      <c r="V21" s="5" t="s">
        <v>81</v>
      </c>
      <c r="W21" s="5" t="s">
        <v>81</v>
      </c>
      <c r="X21" s="5" t="s">
        <v>81</v>
      </c>
      <c r="Y21" t="s">
        <v>82</v>
      </c>
    </row>
  </sheetData>
  <mergeCells count="80">
    <mergeCell ref="L12:L14"/>
    <mergeCell ref="U3:U4"/>
    <mergeCell ref="M1:R1"/>
    <mergeCell ref="S1:X1"/>
    <mergeCell ref="M3:M4"/>
    <mergeCell ref="N3:N4"/>
    <mergeCell ref="O3:O4"/>
    <mergeCell ref="S5:S6"/>
    <mergeCell ref="Q3:Q4"/>
    <mergeCell ref="R3:R4"/>
    <mergeCell ref="S3:S4"/>
    <mergeCell ref="T3:T4"/>
    <mergeCell ref="X5:X6"/>
    <mergeCell ref="V3:V4"/>
    <mergeCell ref="W3:W4"/>
    <mergeCell ref="L3:L4"/>
    <mergeCell ref="L5:L6"/>
    <mergeCell ref="P5:P6"/>
    <mergeCell ref="E1:K1"/>
    <mergeCell ref="D3:D4"/>
    <mergeCell ref="E3:E4"/>
    <mergeCell ref="F3:F4"/>
    <mergeCell ref="G3:G4"/>
    <mergeCell ref="H3:H4"/>
    <mergeCell ref="I3:I4"/>
    <mergeCell ref="J3:J4"/>
    <mergeCell ref="K3:K4"/>
    <mergeCell ref="P3:P4"/>
    <mergeCell ref="C10:C11"/>
    <mergeCell ref="D10:D11"/>
    <mergeCell ref="C15:C16"/>
    <mergeCell ref="D15:D16"/>
    <mergeCell ref="X3:X4"/>
    <mergeCell ref="C3:C4"/>
    <mergeCell ref="C5:C6"/>
    <mergeCell ref="D5:D6"/>
    <mergeCell ref="E5:E6"/>
    <mergeCell ref="F5:F6"/>
    <mergeCell ref="G5:G6"/>
    <mergeCell ref="H5:H6"/>
    <mergeCell ref="I5:I6"/>
    <mergeCell ref="J5:J6"/>
    <mergeCell ref="K5:K6"/>
    <mergeCell ref="R5:R6"/>
    <mergeCell ref="H10:H11"/>
    <mergeCell ref="I10:I11"/>
    <mergeCell ref="J10:J11"/>
    <mergeCell ref="J15:J16"/>
    <mergeCell ref="E10:E11"/>
    <mergeCell ref="E15:E16"/>
    <mergeCell ref="F10:F11"/>
    <mergeCell ref="F15:F16"/>
    <mergeCell ref="G10:G11"/>
    <mergeCell ref="G15:G16"/>
    <mergeCell ref="K15:K16"/>
    <mergeCell ref="M15:M16"/>
    <mergeCell ref="N15:N16"/>
    <mergeCell ref="H15:H16"/>
    <mergeCell ref="I15:I16"/>
    <mergeCell ref="K10:K11"/>
    <mergeCell ref="M10:M11"/>
    <mergeCell ref="N10:N11"/>
    <mergeCell ref="O10:O11"/>
    <mergeCell ref="P10:P11"/>
    <mergeCell ref="U5:U6"/>
    <mergeCell ref="V5:V6"/>
    <mergeCell ref="W5:W6"/>
    <mergeCell ref="L15:L16"/>
    <mergeCell ref="O5:O6"/>
    <mergeCell ref="N5:N6"/>
    <mergeCell ref="M5:M6"/>
    <mergeCell ref="Q5:Q6"/>
    <mergeCell ref="T5:T6"/>
    <mergeCell ref="L10:L11"/>
    <mergeCell ref="O15:O16"/>
    <mergeCell ref="P15:P16"/>
    <mergeCell ref="Q10:Q11"/>
    <mergeCell ref="R10:R11"/>
    <mergeCell ref="Q15:Q16"/>
    <mergeCell ref="R15:R16"/>
  </mergeCells>
  <phoneticPr fontId="1"/>
  <dataValidations count="1">
    <dataValidation type="list" allowBlank="1" showInputMessage="1" showErrorMessage="1" sqref="S3:X3 S5:X5 S7:X21" xr:uid="{00000000-0002-0000-0400-000000000000}">
      <formula1>"〇,×,不明,-"</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1553-0E02-45ED-82C1-9F7C2945D4FE}">
  <dimension ref="B1:E13"/>
  <sheetViews>
    <sheetView workbookViewId="0"/>
  </sheetViews>
  <sheetFormatPr defaultRowHeight="18"/>
  <cols>
    <col min="1" max="1" width="3.125" customWidth="1"/>
    <col min="2" max="2" width="5.25" customWidth="1"/>
    <col min="3" max="3" width="36.625" customWidth="1"/>
    <col min="4" max="4" width="68.125" customWidth="1"/>
    <col min="5" max="5" width="21.5" customWidth="1"/>
  </cols>
  <sheetData>
    <row r="1" spans="2:5">
      <c r="B1" s="26"/>
      <c r="C1" s="71"/>
    </row>
    <row r="2" spans="2:5">
      <c r="B2" s="26"/>
      <c r="C2" s="98"/>
    </row>
    <row r="3" spans="2:5">
      <c r="B3" s="27" t="s">
        <v>162</v>
      </c>
      <c r="C3" s="28" t="s">
        <v>163</v>
      </c>
      <c r="D3" s="28" t="s">
        <v>164</v>
      </c>
      <c r="E3" s="198" t="s">
        <v>165</v>
      </c>
    </row>
    <row r="4" spans="2:5">
      <c r="B4" s="275">
        <v>1</v>
      </c>
      <c r="C4" s="19" t="s">
        <v>166</v>
      </c>
      <c r="D4" s="19" t="s">
        <v>167</v>
      </c>
      <c r="E4" s="200">
        <f>'見積 (システム・基盤別サマリ) '!K12</f>
        <v>68960000</v>
      </c>
    </row>
    <row r="5" spans="2:5">
      <c r="B5" s="275" t="s">
        <v>168</v>
      </c>
      <c r="C5" s="19"/>
      <c r="D5" s="19" t="s">
        <v>169</v>
      </c>
      <c r="E5" s="200">
        <f>SUM('見積 (システム・工程別サマリ)'!M21:M26)</f>
        <v>12020000</v>
      </c>
    </row>
    <row r="6" spans="2:5">
      <c r="B6" s="275" t="s">
        <v>170</v>
      </c>
      <c r="C6" s="19"/>
      <c r="D6" s="19" t="s">
        <v>171</v>
      </c>
      <c r="E6" s="200">
        <f>'見積 (システム・工程別サマリ)'!Q28</f>
        <v>5213000</v>
      </c>
    </row>
    <row r="7" spans="2:5">
      <c r="B7" s="275">
        <v>2</v>
      </c>
      <c r="C7" s="34" t="s">
        <v>172</v>
      </c>
      <c r="D7" s="34" t="s">
        <v>173</v>
      </c>
      <c r="E7" s="200">
        <f>'見積 (縮小共通基盤継続） '!D23</f>
        <v>6549000</v>
      </c>
    </row>
    <row r="8" spans="2:5">
      <c r="B8" s="275">
        <v>3</v>
      </c>
      <c r="C8" s="34" t="s">
        <v>174</v>
      </c>
      <c r="D8" s="34" t="s">
        <v>175</v>
      </c>
      <c r="E8" s="200">
        <f>'見積 (システム・縮小共通基盤⇒クラウドアーキサマリ) '!M13</f>
        <v>75509000</v>
      </c>
    </row>
    <row r="9" spans="2:5">
      <c r="B9" s="103"/>
      <c r="C9" s="103"/>
    </row>
    <row r="10" spans="2:5">
      <c r="B10" s="26"/>
      <c r="C10" s="26"/>
    </row>
    <row r="11" spans="2:5">
      <c r="B11" s="26"/>
      <c r="C11" s="26"/>
    </row>
    <row r="12" spans="2:5">
      <c r="B12" s="26"/>
      <c r="C12" s="26"/>
    </row>
    <row r="13" spans="2:5">
      <c r="B13" s="26"/>
      <c r="C13" s="26"/>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72C00-CC36-4663-926B-171CB8ACFB27}">
  <dimension ref="B1:G24"/>
  <sheetViews>
    <sheetView zoomScale="115" zoomScaleNormal="115" workbookViewId="0">
      <pane xSplit="3" ySplit="2" topLeftCell="D3" activePane="bottomRight" state="frozen"/>
      <selection pane="bottomRight" activeCell="E40" sqref="E40"/>
      <selection pane="bottomLeft" activeCell="E40" sqref="E40"/>
      <selection pane="topRight" activeCell="E40" sqref="E40"/>
    </sheetView>
  </sheetViews>
  <sheetFormatPr defaultColWidth="8.625" defaultRowHeight="18.75" customHeight="1" outlineLevelRow="1"/>
  <cols>
    <col min="1" max="1" width="2.625" style="236" customWidth="1"/>
    <col min="2" max="2" width="4.125" style="236" bestFit="1" customWidth="1"/>
    <col min="3" max="4" width="31.125" style="236" customWidth="1"/>
    <col min="5" max="5" width="13.5" style="236" customWidth="1"/>
    <col min="6" max="6" width="15.125" style="236" bestFit="1" customWidth="1"/>
    <col min="7" max="7" width="53.125" style="236" customWidth="1"/>
    <col min="8" max="16384" width="8.625" style="236"/>
  </cols>
  <sheetData>
    <row r="1" spans="2:7" ht="18" hidden="1">
      <c r="C1" s="71" t="s">
        <v>176</v>
      </c>
      <c r="D1" s="71"/>
    </row>
    <row r="2" spans="2:7" ht="18.600000000000001" thickBot="1">
      <c r="C2" s="98" t="s">
        <v>177</v>
      </c>
      <c r="D2" s="98"/>
    </row>
    <row r="3" spans="2:7" ht="18">
      <c r="B3" s="237"/>
      <c r="C3" s="238"/>
      <c r="D3" s="256"/>
      <c r="E3" s="497"/>
      <c r="F3" s="498"/>
      <c r="G3" s="499" t="s">
        <v>178</v>
      </c>
    </row>
    <row r="4" spans="2:7" ht="22.5" customHeight="1">
      <c r="B4" s="239"/>
      <c r="C4" s="240"/>
      <c r="D4" s="257"/>
      <c r="E4" s="502"/>
      <c r="F4" s="503"/>
      <c r="G4" s="500"/>
    </row>
    <row r="5" spans="2:7" ht="18">
      <c r="B5" s="241" t="s">
        <v>179</v>
      </c>
      <c r="C5" s="242" t="s">
        <v>180</v>
      </c>
      <c r="D5" s="257" t="s">
        <v>181</v>
      </c>
      <c r="E5" s="243" t="s">
        <v>182</v>
      </c>
      <c r="F5" s="244" t="s">
        <v>165</v>
      </c>
      <c r="G5" s="501"/>
    </row>
    <row r="6" spans="2:7" ht="107.25" customHeight="1">
      <c r="B6" s="245">
        <v>1</v>
      </c>
      <c r="C6" s="246" t="s">
        <v>183</v>
      </c>
      <c r="D6" s="258" t="s">
        <v>184</v>
      </c>
      <c r="E6" s="259">
        <v>2.335</v>
      </c>
      <c r="F6" s="261">
        <v>2444000</v>
      </c>
      <c r="G6" s="263" t="s">
        <v>185</v>
      </c>
    </row>
    <row r="7" spans="2:7" ht="225" customHeight="1">
      <c r="B7" s="245">
        <v>2</v>
      </c>
      <c r="C7" s="247" t="s">
        <v>186</v>
      </c>
      <c r="D7" s="258" t="s">
        <v>187</v>
      </c>
      <c r="E7" s="260">
        <v>4.38</v>
      </c>
      <c r="F7" s="262">
        <v>4366000</v>
      </c>
      <c r="G7" s="263" t="s">
        <v>188</v>
      </c>
    </row>
    <row r="8" spans="2:7" ht="36.6" thickBot="1">
      <c r="B8" s="245">
        <v>3</v>
      </c>
      <c r="C8" s="247" t="s">
        <v>189</v>
      </c>
      <c r="D8" s="258" t="s">
        <v>187</v>
      </c>
      <c r="E8" s="260">
        <v>2.2000000000000002</v>
      </c>
      <c r="F8" s="262">
        <v>2183000</v>
      </c>
      <c r="G8" s="264" t="s">
        <v>190</v>
      </c>
    </row>
    <row r="9" spans="2:7" ht="18">
      <c r="B9" s="495" t="s">
        <v>191</v>
      </c>
      <c r="C9" s="496"/>
      <c r="D9" s="248"/>
      <c r="E9" s="249">
        <f>SUM(E6:E8)</f>
        <v>8.9149999999999991</v>
      </c>
      <c r="F9" s="250">
        <f>SUM(F6:F8)</f>
        <v>8993000</v>
      </c>
      <c r="G9" s="251"/>
    </row>
    <row r="10" spans="2:7" ht="18">
      <c r="B10" s="252"/>
      <c r="C10" s="252"/>
      <c r="D10" s="252"/>
      <c r="E10" s="252"/>
      <c r="F10" s="252"/>
    </row>
    <row r="11" spans="2:7" ht="18.75" customHeight="1" outlineLevel="1"/>
    <row r="12" spans="2:7" ht="18.75" customHeight="1">
      <c r="C12" s="265" t="s">
        <v>192</v>
      </c>
      <c r="D12" s="266" t="s">
        <v>193</v>
      </c>
    </row>
    <row r="13" spans="2:7" ht="18.75" customHeight="1">
      <c r="C13" s="267" t="s">
        <v>194</v>
      </c>
      <c r="D13" s="268">
        <v>2160000</v>
      </c>
    </row>
    <row r="14" spans="2:7" ht="18.75" customHeight="1">
      <c r="C14" s="267" t="s">
        <v>195</v>
      </c>
      <c r="D14" s="268">
        <v>2160000</v>
      </c>
    </row>
    <row r="15" spans="2:7" ht="18.75" customHeight="1">
      <c r="C15" s="267" t="s">
        <v>196</v>
      </c>
      <c r="D15" s="268">
        <v>5440000</v>
      </c>
    </row>
    <row r="16" spans="2:7" ht="18.75" customHeight="1">
      <c r="C16" s="267" t="s">
        <v>197</v>
      </c>
      <c r="D16" s="268">
        <v>5300000</v>
      </c>
    </row>
    <row r="17" spans="2:4" ht="18.75" customHeight="1">
      <c r="C17" s="267" t="s">
        <v>198</v>
      </c>
      <c r="D17" s="268">
        <v>740000</v>
      </c>
    </row>
    <row r="18" spans="2:4" ht="18.75" customHeight="1">
      <c r="B18" s="269" t="s">
        <v>199</v>
      </c>
      <c r="C18" s="269" t="s">
        <v>200</v>
      </c>
      <c r="D18" s="270">
        <f>SUM(D13:D17)</f>
        <v>15800000</v>
      </c>
    </row>
    <row r="19" spans="2:4" ht="37.5" customHeight="1">
      <c r="B19" s="269" t="s">
        <v>201</v>
      </c>
      <c r="C19" s="269" t="s">
        <v>202</v>
      </c>
      <c r="D19" s="270">
        <f>F6</f>
        <v>2444000</v>
      </c>
    </row>
    <row r="20" spans="2:4" ht="41.25" customHeight="1">
      <c r="B20" s="269" t="s">
        <v>203</v>
      </c>
      <c r="C20" s="271" t="s">
        <v>204</v>
      </c>
      <c r="D20" s="270">
        <f>D18-F6</f>
        <v>13356000</v>
      </c>
    </row>
    <row r="21" spans="2:4" ht="40.5" customHeight="1">
      <c r="B21" s="269" t="s">
        <v>205</v>
      </c>
      <c r="C21" s="271" t="s">
        <v>206</v>
      </c>
      <c r="D21" s="270">
        <f>SUM(F7:F8)</f>
        <v>6549000</v>
      </c>
    </row>
    <row r="22" spans="2:4" ht="65.25" customHeight="1">
      <c r="B22" s="269" t="s">
        <v>207</v>
      </c>
      <c r="C22" s="271" t="s">
        <v>208</v>
      </c>
      <c r="D22" s="270">
        <f>D18-D19-D21</f>
        <v>6807000</v>
      </c>
    </row>
    <row r="23" spans="2:4" ht="18.75" customHeight="1">
      <c r="B23" s="269" t="s">
        <v>209</v>
      </c>
      <c r="C23" s="271" t="s">
        <v>210</v>
      </c>
      <c r="D23" s="270">
        <f>D20-D22</f>
        <v>6549000</v>
      </c>
    </row>
    <row r="24" spans="2:4" ht="18.75" customHeight="1">
      <c r="D24" s="272" t="s">
        <v>211</v>
      </c>
    </row>
  </sheetData>
  <mergeCells count="4">
    <mergeCell ref="B9:C9"/>
    <mergeCell ref="E3:F3"/>
    <mergeCell ref="G3:G5"/>
    <mergeCell ref="E4:F4"/>
  </mergeCells>
  <phoneticPr fontId="1"/>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43AC-EAD8-4E7E-A16F-0DB984014D00}">
  <dimension ref="B1:P15"/>
  <sheetViews>
    <sheetView zoomScale="115" zoomScaleNormal="115" workbookViewId="0">
      <pane xSplit="3" ySplit="2" topLeftCell="D3" activePane="bottomRight" state="frozen"/>
      <selection pane="bottomRight" activeCell="E40" sqref="E40"/>
      <selection pane="bottomLeft" activeCell="E40" sqref="E40"/>
      <selection pane="topRight" activeCell="E40" sqref="E40"/>
    </sheetView>
  </sheetViews>
  <sheetFormatPr defaultColWidth="8.625" defaultRowHeight="18.75" customHeight="1" outlineLevelCol="1"/>
  <cols>
    <col min="1" max="1" width="2.625" style="26" customWidth="1"/>
    <col min="2" max="2" width="4.125" style="26" bestFit="1" customWidth="1"/>
    <col min="3" max="3" width="31.125" style="26" customWidth="1"/>
    <col min="4" max="6" width="14.125" style="214" customWidth="1" outlineLevel="1"/>
    <col min="7" max="7" width="13.5" style="214" customWidth="1" outlineLevel="1"/>
    <col min="8" max="8" width="15.625" style="214" customWidth="1" outlineLevel="1"/>
    <col min="9" max="9" width="15.125" style="214" customWidth="1" outlineLevel="1"/>
    <col min="10" max="10" width="13.5" style="98" customWidth="1"/>
    <col min="11" max="11" width="15.125" style="195" bestFit="1" customWidth="1"/>
    <col min="12" max="12" width="13.5" style="26" customWidth="1"/>
    <col min="13" max="13" width="14.25" style="26" customWidth="1"/>
    <col min="14" max="14" width="13.5" style="26" customWidth="1"/>
    <col min="15" max="15" width="15.125" style="26" bestFit="1" customWidth="1"/>
    <col min="16" max="16" width="53.125" style="26" customWidth="1"/>
    <col min="17" max="16384" width="8.625" style="26"/>
  </cols>
  <sheetData>
    <row r="1" spans="2:16" ht="18" hidden="1">
      <c r="C1" s="71" t="s">
        <v>176</v>
      </c>
    </row>
    <row r="2" spans="2:16" ht="18.600000000000001" thickBot="1">
      <c r="C2" s="98" t="s">
        <v>212</v>
      </c>
    </row>
    <row r="3" spans="2:16" ht="18">
      <c r="B3" s="27"/>
      <c r="C3" s="28" t="s">
        <v>163</v>
      </c>
      <c r="D3" s="510" t="s">
        <v>213</v>
      </c>
      <c r="E3" s="510"/>
      <c r="F3" s="510"/>
      <c r="G3" s="510"/>
      <c r="H3" s="510"/>
      <c r="I3" s="510"/>
      <c r="J3" s="510"/>
      <c r="K3" s="510"/>
      <c r="L3" s="510"/>
      <c r="M3" s="510"/>
      <c r="N3" s="510"/>
      <c r="O3" s="511"/>
      <c r="P3" s="512" t="s">
        <v>178</v>
      </c>
    </row>
    <row r="4" spans="2:16" ht="22.5" customHeight="1">
      <c r="B4" s="43"/>
      <c r="C4" s="44"/>
      <c r="D4" s="515" t="s">
        <v>214</v>
      </c>
      <c r="E4" s="515"/>
      <c r="F4" s="515"/>
      <c r="G4" s="515"/>
      <c r="H4" s="515"/>
      <c r="I4" s="515"/>
      <c r="J4" s="515"/>
      <c r="K4" s="516"/>
      <c r="L4" s="517" t="s">
        <v>215</v>
      </c>
      <c r="M4" s="518"/>
      <c r="N4" s="517" t="s">
        <v>216</v>
      </c>
      <c r="O4" s="519"/>
      <c r="P4" s="513"/>
    </row>
    <row r="5" spans="2:16" ht="72">
      <c r="B5" s="31" t="s">
        <v>179</v>
      </c>
      <c r="C5" s="32" t="s">
        <v>217</v>
      </c>
      <c r="D5" s="215" t="s">
        <v>218</v>
      </c>
      <c r="E5" s="215" t="s">
        <v>219</v>
      </c>
      <c r="F5" s="216" t="s">
        <v>220</v>
      </c>
      <c r="G5" s="216" t="s">
        <v>221</v>
      </c>
      <c r="H5" s="216" t="s">
        <v>222</v>
      </c>
      <c r="I5" s="216" t="s">
        <v>223</v>
      </c>
      <c r="J5" s="197" t="s">
        <v>224</v>
      </c>
      <c r="K5" s="198" t="s">
        <v>165</v>
      </c>
      <c r="L5" s="29" t="s">
        <v>224</v>
      </c>
      <c r="M5" s="30" t="s">
        <v>165</v>
      </c>
      <c r="N5" s="29" t="s">
        <v>224</v>
      </c>
      <c r="O5" s="47" t="s">
        <v>165</v>
      </c>
      <c r="P5" s="514"/>
    </row>
    <row r="6" spans="2:16" ht="18">
      <c r="B6" s="33">
        <v>1</v>
      </c>
      <c r="C6" s="19" t="s">
        <v>225</v>
      </c>
      <c r="D6" s="217">
        <v>5.5</v>
      </c>
      <c r="E6" s="218">
        <v>9.1999999999999993</v>
      </c>
      <c r="F6" s="218">
        <v>1.2999999999999998</v>
      </c>
      <c r="G6" s="218">
        <v>0.90000000000000013</v>
      </c>
      <c r="H6" s="218">
        <v>0</v>
      </c>
      <c r="I6" s="218">
        <v>3.8</v>
      </c>
      <c r="J6" s="199">
        <f t="shared" ref="J6:J12" si="0">SUM(D6:I6)</f>
        <v>20.7</v>
      </c>
      <c r="K6" s="200">
        <f t="shared" ref="K6:K11" si="1">SUM(D6:H6)*1000000+I6*1400000</f>
        <v>22220000</v>
      </c>
      <c r="L6" s="520">
        <v>0</v>
      </c>
      <c r="M6" s="523">
        <v>0</v>
      </c>
      <c r="N6" s="520">
        <f>SUM(J6:J10)+L6</f>
        <v>58.29999999999999</v>
      </c>
      <c r="O6" s="526">
        <f>SUM(K6:K10)+M6</f>
        <v>62900000</v>
      </c>
      <c r="P6" s="529"/>
    </row>
    <row r="7" spans="2:16" ht="18">
      <c r="B7" s="33">
        <v>2</v>
      </c>
      <c r="C7" s="34" t="s">
        <v>226</v>
      </c>
      <c r="D7" s="217">
        <v>5.2</v>
      </c>
      <c r="E7" s="218">
        <v>5.3</v>
      </c>
      <c r="F7" s="218">
        <v>0.5</v>
      </c>
      <c r="G7" s="218">
        <v>0</v>
      </c>
      <c r="H7" s="218">
        <v>0</v>
      </c>
      <c r="I7" s="218">
        <v>2.6</v>
      </c>
      <c r="J7" s="199">
        <f t="shared" si="0"/>
        <v>13.6</v>
      </c>
      <c r="K7" s="200">
        <f t="shared" si="1"/>
        <v>14640000</v>
      </c>
      <c r="L7" s="521"/>
      <c r="M7" s="524"/>
      <c r="N7" s="521"/>
      <c r="O7" s="527"/>
      <c r="P7" s="530"/>
    </row>
    <row r="8" spans="2:16" ht="18">
      <c r="B8" s="33">
        <v>3</v>
      </c>
      <c r="C8" s="34" t="s">
        <v>97</v>
      </c>
      <c r="D8" s="217">
        <v>3.2</v>
      </c>
      <c r="E8" s="218">
        <v>7</v>
      </c>
      <c r="F8" s="218">
        <v>1.2</v>
      </c>
      <c r="G8" s="218">
        <v>0.70000000000000007</v>
      </c>
      <c r="H8" s="218">
        <v>0</v>
      </c>
      <c r="I8" s="218">
        <v>2.7</v>
      </c>
      <c r="J8" s="199">
        <f t="shared" si="0"/>
        <v>14.799999999999997</v>
      </c>
      <c r="K8" s="200">
        <f t="shared" si="1"/>
        <v>15879999.999999998</v>
      </c>
      <c r="L8" s="521"/>
      <c r="M8" s="524"/>
      <c r="N8" s="521"/>
      <c r="O8" s="527"/>
      <c r="P8" s="530"/>
    </row>
    <row r="9" spans="2:16" ht="18">
      <c r="B9" s="33">
        <v>4</v>
      </c>
      <c r="C9" s="19" t="s">
        <v>227</v>
      </c>
      <c r="D9" s="217">
        <v>2.2000000000000002</v>
      </c>
      <c r="E9" s="218">
        <v>3</v>
      </c>
      <c r="F9" s="218">
        <v>0.60000000000000009</v>
      </c>
      <c r="G9" s="218">
        <v>0.60000000000000009</v>
      </c>
      <c r="H9" s="218">
        <v>0</v>
      </c>
      <c r="I9" s="218">
        <v>1.9</v>
      </c>
      <c r="J9" s="199">
        <f t="shared" si="0"/>
        <v>8.3000000000000007</v>
      </c>
      <c r="K9" s="200">
        <f t="shared" si="1"/>
        <v>9060000</v>
      </c>
      <c r="L9" s="521"/>
      <c r="M9" s="524"/>
      <c r="N9" s="521"/>
      <c r="O9" s="527"/>
      <c r="P9" s="530"/>
    </row>
    <row r="10" spans="2:16" ht="18.600000000000001" thickBot="1">
      <c r="B10" s="33">
        <v>5</v>
      </c>
      <c r="C10" s="19" t="s">
        <v>106</v>
      </c>
      <c r="D10" s="217">
        <v>0.4</v>
      </c>
      <c r="E10" s="235"/>
      <c r="F10" s="235"/>
      <c r="G10" s="235"/>
      <c r="H10" s="235"/>
      <c r="I10" s="218">
        <v>0.5</v>
      </c>
      <c r="J10" s="199">
        <f t="shared" si="0"/>
        <v>0.9</v>
      </c>
      <c r="K10" s="200">
        <f t="shared" si="1"/>
        <v>1100000</v>
      </c>
      <c r="L10" s="522"/>
      <c r="M10" s="525"/>
      <c r="N10" s="522"/>
      <c r="O10" s="528"/>
      <c r="P10" s="531"/>
    </row>
    <row r="11" spans="2:16" ht="18.600000000000001" thickBot="1">
      <c r="B11" s="33">
        <v>6</v>
      </c>
      <c r="C11" s="19" t="s">
        <v>228</v>
      </c>
      <c r="D11" s="217">
        <v>2.4</v>
      </c>
      <c r="E11" s="218">
        <v>0</v>
      </c>
      <c r="F11" s="218">
        <v>2.4</v>
      </c>
      <c r="G11" s="218">
        <v>0</v>
      </c>
      <c r="H11" s="218">
        <v>0</v>
      </c>
      <c r="I11" s="218">
        <v>0.9</v>
      </c>
      <c r="J11" s="199">
        <f t="shared" si="0"/>
        <v>5.7</v>
      </c>
      <c r="K11" s="200">
        <f t="shared" si="1"/>
        <v>6060000</v>
      </c>
      <c r="L11" s="130">
        <v>0</v>
      </c>
      <c r="M11" s="25">
        <f>SUM(M5:M10)</f>
        <v>0</v>
      </c>
      <c r="N11" s="130">
        <f>SUM(J11:J11)+L11</f>
        <v>5.7</v>
      </c>
      <c r="O11" s="131">
        <f>SUM(K11:K11)+M6</f>
        <v>6060000</v>
      </c>
      <c r="P11" s="49"/>
    </row>
    <row r="12" spans="2:16" ht="18">
      <c r="B12" s="504" t="s">
        <v>191</v>
      </c>
      <c r="C12" s="505"/>
      <c r="D12" s="221">
        <f t="shared" ref="D12:I12" si="2">SUM(D6:D11)</f>
        <v>18.899999999999995</v>
      </c>
      <c r="E12" s="222">
        <f t="shared" si="2"/>
        <v>24.5</v>
      </c>
      <c r="F12" s="222">
        <f t="shared" si="2"/>
        <v>6</v>
      </c>
      <c r="G12" s="222">
        <f t="shared" si="2"/>
        <v>2.2000000000000002</v>
      </c>
      <c r="H12" s="222">
        <f t="shared" si="2"/>
        <v>0</v>
      </c>
      <c r="I12" s="222">
        <f t="shared" si="2"/>
        <v>12.400000000000002</v>
      </c>
      <c r="J12" s="201">
        <f t="shared" si="0"/>
        <v>64</v>
      </c>
      <c r="K12" s="202">
        <f>SUM(K6:K11)</f>
        <v>68960000</v>
      </c>
      <c r="L12" s="42">
        <f>SUM(L6:L11)</f>
        <v>0</v>
      </c>
      <c r="M12" s="25">
        <f>SUM(M6:M11)</f>
        <v>0</v>
      </c>
      <c r="N12" s="42">
        <f>SUM(N6:N11)</f>
        <v>63.999999999999993</v>
      </c>
      <c r="O12" s="45">
        <f>SUM(O6:O11)</f>
        <v>68960000</v>
      </c>
      <c r="P12" s="35"/>
    </row>
    <row r="13" spans="2:16" ht="18">
      <c r="B13" s="506" t="s">
        <v>229</v>
      </c>
      <c r="C13" s="507"/>
      <c r="D13" s="223">
        <v>1000000</v>
      </c>
      <c r="E13" s="224">
        <v>1000000</v>
      </c>
      <c r="F13" s="224">
        <v>1000000</v>
      </c>
      <c r="G13" s="224">
        <v>1000000</v>
      </c>
      <c r="H13" s="224">
        <v>1000000</v>
      </c>
      <c r="I13" s="224">
        <v>1400000</v>
      </c>
      <c r="J13" s="203"/>
      <c r="K13" s="204"/>
      <c r="L13" s="36"/>
      <c r="M13" s="37"/>
      <c r="N13" s="36"/>
      <c r="O13" s="48"/>
      <c r="P13" s="38"/>
    </row>
    <row r="14" spans="2:16" ht="18.600000000000001" thickBot="1">
      <c r="B14" s="508" t="s">
        <v>165</v>
      </c>
      <c r="C14" s="509"/>
      <c r="D14" s="225">
        <f t="shared" ref="D14:I14" si="3">D12*D13</f>
        <v>18899999.999999996</v>
      </c>
      <c r="E14" s="226">
        <f t="shared" si="3"/>
        <v>24500000</v>
      </c>
      <c r="F14" s="226">
        <f t="shared" si="3"/>
        <v>6000000</v>
      </c>
      <c r="G14" s="226">
        <f t="shared" si="3"/>
        <v>2200000</v>
      </c>
      <c r="H14" s="226">
        <f t="shared" si="3"/>
        <v>0</v>
      </c>
      <c r="I14" s="226">
        <f t="shared" si="3"/>
        <v>17360000.000000004</v>
      </c>
      <c r="J14" s="205"/>
      <c r="K14" s="206"/>
      <c r="L14" s="39"/>
      <c r="M14" s="40"/>
      <c r="N14" s="39"/>
      <c r="O14" s="46"/>
      <c r="P14" s="41"/>
    </row>
    <row r="15" spans="2:16" ht="18">
      <c r="B15" s="103"/>
      <c r="C15" s="103"/>
      <c r="D15" s="227"/>
      <c r="E15" s="227"/>
      <c r="F15" s="227"/>
      <c r="G15" s="227"/>
      <c r="H15" s="227"/>
      <c r="I15" s="227"/>
      <c r="J15" s="207"/>
      <c r="K15" s="208"/>
      <c r="L15" s="103"/>
      <c r="M15" s="103"/>
      <c r="N15" s="103"/>
      <c r="O15" s="103"/>
    </row>
  </sheetData>
  <mergeCells count="13">
    <mergeCell ref="B12:C12"/>
    <mergeCell ref="B13:C13"/>
    <mergeCell ref="B14:C14"/>
    <mergeCell ref="D3:O3"/>
    <mergeCell ref="P3:P5"/>
    <mergeCell ref="D4:K4"/>
    <mergeCell ref="L4:M4"/>
    <mergeCell ref="N4:O4"/>
    <mergeCell ref="L6:L10"/>
    <mergeCell ref="M6:M10"/>
    <mergeCell ref="N6:N10"/>
    <mergeCell ref="O6:O10"/>
    <mergeCell ref="P6:P10"/>
  </mergeCells>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7C80-3FF5-47E3-A345-136FC9794477}">
  <dimension ref="B1:R76"/>
  <sheetViews>
    <sheetView zoomScale="115" zoomScaleNormal="115" workbookViewId="0">
      <pane xSplit="3" ySplit="2" topLeftCell="D51" activePane="bottomRight" state="frozen"/>
      <selection pane="bottomRight" activeCell="E40" sqref="E40"/>
      <selection pane="bottomLeft" activeCell="E40" sqref="E40"/>
      <selection pane="topRight" activeCell="E40" sqref="E40"/>
    </sheetView>
  </sheetViews>
  <sheetFormatPr defaultColWidth="8.625" defaultRowHeight="18.75" customHeight="1" outlineLevelRow="1" outlineLevelCol="1"/>
  <cols>
    <col min="1" max="1" width="2.625" style="26" customWidth="1"/>
    <col min="2" max="2" width="4.125" style="26" bestFit="1" customWidth="1"/>
    <col min="3" max="3" width="31.125" style="26" customWidth="1"/>
    <col min="4" max="6" width="14.125" style="214" customWidth="1" outlineLevel="1"/>
    <col min="7" max="7" width="13.5" style="214" customWidth="1" outlineLevel="1"/>
    <col min="8" max="8" width="15.625" style="214" customWidth="1" outlineLevel="1"/>
    <col min="9" max="10" width="13.5" style="214" customWidth="1" outlineLevel="1"/>
    <col min="11" max="11" width="15.125" style="214" customWidth="1" outlineLevel="1"/>
    <col min="12" max="12" width="13.5" style="98" customWidth="1"/>
    <col min="13" max="13" width="15.125" style="195" bestFit="1" customWidth="1"/>
    <col min="14" max="14" width="13.5" style="26" customWidth="1"/>
    <col min="15" max="15" width="14.25" style="26" customWidth="1"/>
    <col min="16" max="16" width="13.5" style="26" customWidth="1"/>
    <col min="17" max="17" width="15.125" style="26" bestFit="1" customWidth="1"/>
    <col min="18" max="18" width="53.125" style="26" customWidth="1"/>
    <col min="19" max="16384" width="8.625" style="26"/>
  </cols>
  <sheetData>
    <row r="1" spans="2:18" ht="18">
      <c r="C1" s="71" t="s">
        <v>176</v>
      </c>
    </row>
    <row r="2" spans="2:18" ht="18.600000000000001" thickBot="1">
      <c r="C2" s="98" t="s">
        <v>230</v>
      </c>
    </row>
    <row r="3" spans="2:18" ht="18">
      <c r="B3" s="27"/>
      <c r="C3" s="28" t="s">
        <v>163</v>
      </c>
      <c r="D3" s="510" t="s">
        <v>213</v>
      </c>
      <c r="E3" s="510"/>
      <c r="F3" s="510"/>
      <c r="G3" s="510"/>
      <c r="H3" s="510"/>
      <c r="I3" s="510"/>
      <c r="J3" s="510"/>
      <c r="K3" s="510"/>
      <c r="L3" s="510"/>
      <c r="M3" s="510"/>
      <c r="N3" s="510"/>
      <c r="O3" s="510"/>
      <c r="P3" s="510"/>
      <c r="Q3" s="511"/>
      <c r="R3" s="512" t="s">
        <v>178</v>
      </c>
    </row>
    <row r="4" spans="2:18" ht="22.5" customHeight="1">
      <c r="B4" s="43"/>
      <c r="C4" s="44"/>
      <c r="D4" s="515" t="s">
        <v>214</v>
      </c>
      <c r="E4" s="515"/>
      <c r="F4" s="515"/>
      <c r="G4" s="515"/>
      <c r="H4" s="515"/>
      <c r="I4" s="515"/>
      <c r="J4" s="515"/>
      <c r="K4" s="515"/>
      <c r="L4" s="515"/>
      <c r="M4" s="516"/>
      <c r="N4" s="517" t="s">
        <v>215</v>
      </c>
      <c r="O4" s="518"/>
      <c r="P4" s="517" t="s">
        <v>216</v>
      </c>
      <c r="Q4" s="519"/>
      <c r="R4" s="513"/>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14"/>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0">
        <v>0</v>
      </c>
      <c r="O6" s="523">
        <v>0</v>
      </c>
      <c r="P6" s="520">
        <f>SUM(L6:L10)+N6</f>
        <v>58.300000000000004</v>
      </c>
      <c r="Q6" s="526">
        <f>SUM(M6:M10)+O6</f>
        <v>62900000</v>
      </c>
      <c r="R6" s="529"/>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1"/>
      <c r="O7" s="524"/>
      <c r="P7" s="521"/>
      <c r="Q7" s="527"/>
      <c r="R7" s="530"/>
    </row>
    <row r="8" spans="2:18" ht="18">
      <c r="B8" s="33">
        <v>3</v>
      </c>
      <c r="C8" s="34" t="s">
        <v>97</v>
      </c>
      <c r="D8" s="217">
        <v>1.7</v>
      </c>
      <c r="E8" s="218">
        <v>1.4</v>
      </c>
      <c r="F8" s="218">
        <v>1.6</v>
      </c>
      <c r="G8" s="218">
        <v>5.5</v>
      </c>
      <c r="H8" s="218">
        <v>0.8</v>
      </c>
      <c r="I8" s="218">
        <v>0.5</v>
      </c>
      <c r="J8" s="218">
        <v>0.6</v>
      </c>
      <c r="K8" s="218">
        <v>2.7</v>
      </c>
      <c r="L8" s="199">
        <f>SUM(D8:K8)</f>
        <v>14.8</v>
      </c>
      <c r="M8" s="200">
        <f t="shared" ref="M8:M11" si="1">SUM(D8:J8)*1000000+K8*1400000</f>
        <v>15880000</v>
      </c>
      <c r="N8" s="521"/>
      <c r="O8" s="524"/>
      <c r="P8" s="521"/>
      <c r="Q8" s="527"/>
      <c r="R8" s="530"/>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521"/>
      <c r="O9" s="524"/>
      <c r="P9" s="521"/>
      <c r="Q9" s="527"/>
      <c r="R9" s="530"/>
    </row>
    <row r="10" spans="2:18" ht="18.600000000000001" thickBot="1">
      <c r="B10" s="33">
        <v>5</v>
      </c>
      <c r="C10" s="19" t="s">
        <v>106</v>
      </c>
      <c r="D10" s="219"/>
      <c r="E10" s="220"/>
      <c r="F10" s="220"/>
      <c r="G10" s="220"/>
      <c r="H10" s="220"/>
      <c r="I10" s="220"/>
      <c r="J10" s="218">
        <v>0.4</v>
      </c>
      <c r="K10" s="218">
        <v>0.5</v>
      </c>
      <c r="L10" s="199">
        <f t="shared" si="2"/>
        <v>0.9</v>
      </c>
      <c r="M10" s="200">
        <f t="shared" si="1"/>
        <v>1100000</v>
      </c>
      <c r="N10" s="522"/>
      <c r="O10" s="525"/>
      <c r="P10" s="522"/>
      <c r="Q10" s="528"/>
      <c r="R10" s="531"/>
    </row>
    <row r="11" spans="2:18" ht="18.600000000000001"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504" t="s">
        <v>191</v>
      </c>
      <c r="C12" s="505"/>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12.400000000000002</v>
      </c>
      <c r="L12" s="201">
        <f>SUM(D12:K12)</f>
        <v>64</v>
      </c>
      <c r="M12" s="202">
        <f>SUM(M6:M11)</f>
        <v>68960000</v>
      </c>
      <c r="N12" s="42">
        <f>SUM(N6:N11)</f>
        <v>0</v>
      </c>
      <c r="O12" s="25">
        <f>SUM(O6:O11)</f>
        <v>0</v>
      </c>
      <c r="P12" s="42">
        <f>SUM(P6:P11)</f>
        <v>64</v>
      </c>
      <c r="Q12" s="45">
        <f>SUM(Q6:Q11)</f>
        <v>68960000</v>
      </c>
      <c r="R12" s="35"/>
    </row>
    <row r="13" spans="2:18" ht="18">
      <c r="B13" s="506" t="s">
        <v>229</v>
      </c>
      <c r="C13" s="507"/>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600000000000001" thickBot="1">
      <c r="B14" s="508" t="s">
        <v>165</v>
      </c>
      <c r="C14" s="509"/>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17360000.000000004</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outlineLevel="1"/>
    <row r="17" spans="2:18" ht="18.600000000000001" outlineLevel="1" thickBot="1">
      <c r="C17" s="98" t="s">
        <v>238</v>
      </c>
    </row>
    <row r="18" spans="2:18" ht="18" outlineLevel="1">
      <c r="B18" s="27"/>
      <c r="C18" s="28" t="s">
        <v>163</v>
      </c>
      <c r="D18" s="510" t="s">
        <v>213</v>
      </c>
      <c r="E18" s="510"/>
      <c r="F18" s="510"/>
      <c r="G18" s="510"/>
      <c r="H18" s="510"/>
      <c r="I18" s="510"/>
      <c r="J18" s="510"/>
      <c r="K18" s="510"/>
      <c r="L18" s="510"/>
      <c r="M18" s="510"/>
      <c r="N18" s="510"/>
      <c r="O18" s="510"/>
      <c r="P18" s="510"/>
      <c r="Q18" s="511"/>
      <c r="R18" s="80" t="s">
        <v>178</v>
      </c>
    </row>
    <row r="19" spans="2:18" ht="22.5" customHeight="1" outlineLevel="1">
      <c r="B19" s="43"/>
      <c r="C19" s="44"/>
      <c r="D19" s="228" t="s">
        <v>214</v>
      </c>
      <c r="E19" s="228"/>
      <c r="F19" s="228"/>
      <c r="G19" s="228"/>
      <c r="H19" s="228"/>
      <c r="I19" s="228"/>
      <c r="J19" s="228"/>
      <c r="K19" s="228"/>
      <c r="L19" s="196"/>
      <c r="M19" s="209"/>
      <c r="N19" s="84" t="s">
        <v>215</v>
      </c>
      <c r="O19" s="83"/>
      <c r="P19" s="84" t="s">
        <v>216</v>
      </c>
      <c r="Q19" s="85"/>
      <c r="R19" s="81"/>
    </row>
    <row r="20" spans="2:18" ht="18" outlineLevel="1">
      <c r="B20" s="31" t="s">
        <v>179</v>
      </c>
      <c r="C20" s="32" t="s">
        <v>217</v>
      </c>
      <c r="D20" s="215" t="s">
        <v>231</v>
      </c>
      <c r="E20" s="216" t="s">
        <v>232</v>
      </c>
      <c r="F20" s="216" t="s">
        <v>233</v>
      </c>
      <c r="G20" s="216" t="s">
        <v>234</v>
      </c>
      <c r="H20" s="216" t="s">
        <v>235</v>
      </c>
      <c r="I20" s="216" t="s">
        <v>236</v>
      </c>
      <c r="J20" s="216" t="s">
        <v>237</v>
      </c>
      <c r="K20" s="216" t="s">
        <v>223</v>
      </c>
      <c r="L20" s="197" t="s">
        <v>224</v>
      </c>
      <c r="M20" s="198" t="s">
        <v>165</v>
      </c>
      <c r="N20" s="29" t="s">
        <v>224</v>
      </c>
      <c r="O20" s="30" t="s">
        <v>165</v>
      </c>
      <c r="P20" s="187" t="s">
        <v>224</v>
      </c>
      <c r="Q20" s="47" t="s">
        <v>165</v>
      </c>
      <c r="R20" s="82"/>
    </row>
    <row r="21" spans="2:18" ht="18" outlineLevel="1">
      <c r="B21" s="33">
        <v>1</v>
      </c>
      <c r="C21" s="19" t="s">
        <v>225</v>
      </c>
      <c r="D21" s="229">
        <v>3.2</v>
      </c>
      <c r="E21" s="230"/>
      <c r="F21" s="230"/>
      <c r="G21" s="230"/>
      <c r="H21" s="230"/>
      <c r="I21" s="230"/>
      <c r="J21" s="230"/>
      <c r="K21" s="231">
        <v>0.9</v>
      </c>
      <c r="L21" s="210">
        <f t="shared" ref="L21" si="5">SUM(D21:K21)</f>
        <v>4.1000000000000005</v>
      </c>
      <c r="M21" s="200">
        <f>SUM(D21:J21)*1000000+K21*1400000</f>
        <v>4460000</v>
      </c>
      <c r="N21" s="86">
        <v>0</v>
      </c>
      <c r="O21" s="181">
        <v>0</v>
      </c>
      <c r="P21" s="188">
        <f>SUM(L21:L25)+N21</f>
        <v>10.200000000000001</v>
      </c>
      <c r="Q21" s="184">
        <f>SUM(M21:M25)+O21</f>
        <v>11240000</v>
      </c>
      <c r="R21" s="95"/>
    </row>
    <row r="22" spans="2:18" ht="18" outlineLevel="1">
      <c r="B22" s="33">
        <v>2</v>
      </c>
      <c r="C22" s="34" t="s">
        <v>226</v>
      </c>
      <c r="D22" s="229">
        <v>1.4</v>
      </c>
      <c r="E22" s="230"/>
      <c r="F22" s="230"/>
      <c r="G22" s="230"/>
      <c r="H22" s="230"/>
      <c r="I22" s="230"/>
      <c r="J22" s="230"/>
      <c r="K22" s="231">
        <v>0.6</v>
      </c>
      <c r="L22" s="210">
        <f>SUM(D22:K22)</f>
        <v>2</v>
      </c>
      <c r="M22" s="200">
        <f>SUM(D22:J22)*1000000+K22*1400000</f>
        <v>2240000</v>
      </c>
      <c r="N22" s="87"/>
      <c r="O22" s="182"/>
      <c r="P22" s="189"/>
      <c r="Q22" s="185"/>
      <c r="R22" s="96"/>
    </row>
    <row r="23" spans="2:18" ht="18" outlineLevel="1">
      <c r="B23" s="33">
        <v>3</v>
      </c>
      <c r="C23" s="34" t="s">
        <v>97</v>
      </c>
      <c r="D23" s="229">
        <v>1.7</v>
      </c>
      <c r="E23" s="230"/>
      <c r="F23" s="230"/>
      <c r="G23" s="230"/>
      <c r="H23" s="230"/>
      <c r="I23" s="230"/>
      <c r="J23" s="230"/>
      <c r="K23" s="231">
        <v>0.6</v>
      </c>
      <c r="L23" s="210">
        <f>SUM(D23:K23)</f>
        <v>2.2999999999999998</v>
      </c>
      <c r="M23" s="200">
        <f>SUM(D23:J23)*1000000+K23*1400000</f>
        <v>2540000</v>
      </c>
      <c r="N23" s="87"/>
      <c r="O23" s="182"/>
      <c r="P23" s="189"/>
      <c r="Q23" s="185"/>
      <c r="R23" s="96"/>
    </row>
    <row r="24" spans="2:18" ht="18" outlineLevel="1">
      <c r="B24" s="33">
        <v>4</v>
      </c>
      <c r="C24" s="19" t="s">
        <v>227</v>
      </c>
      <c r="D24" s="229">
        <v>1.3</v>
      </c>
      <c r="E24" s="230"/>
      <c r="F24" s="230"/>
      <c r="G24" s="230"/>
      <c r="H24" s="230"/>
      <c r="I24" s="230"/>
      <c r="J24" s="230"/>
      <c r="K24" s="231">
        <v>0.5</v>
      </c>
      <c r="L24" s="210">
        <f t="shared" ref="L24:L27" si="6">SUM(D24:K24)</f>
        <v>1.8</v>
      </c>
      <c r="M24" s="200">
        <f>SUM(D24:J24)*1000000+K24*1400000</f>
        <v>2000000</v>
      </c>
      <c r="N24" s="87"/>
      <c r="O24" s="182"/>
      <c r="P24" s="189"/>
      <c r="Q24" s="185"/>
      <c r="R24" s="96"/>
    </row>
    <row r="25" spans="2:18" ht="18" outlineLevel="1">
      <c r="B25" s="33">
        <v>5</v>
      </c>
      <c r="C25" s="19" t="s">
        <v>106</v>
      </c>
      <c r="D25" s="232"/>
      <c r="E25" s="230"/>
      <c r="F25" s="230"/>
      <c r="G25" s="230"/>
      <c r="H25" s="230"/>
      <c r="I25" s="230"/>
      <c r="J25" s="230"/>
      <c r="K25" s="230"/>
      <c r="L25" s="210">
        <f t="shared" si="6"/>
        <v>0</v>
      </c>
      <c r="M25" s="200">
        <f>SUM(D25:J25)*1000000+K25*1400000</f>
        <v>0</v>
      </c>
      <c r="N25" s="88"/>
      <c r="O25" s="183"/>
      <c r="P25" s="190"/>
      <c r="Q25" s="186"/>
      <c r="R25" s="97"/>
    </row>
    <row r="26" spans="2:18" ht="18" outlineLevel="1">
      <c r="B26" s="33">
        <v>6</v>
      </c>
      <c r="C26" s="19" t="s">
        <v>239</v>
      </c>
      <c r="D26" s="229">
        <v>0.5</v>
      </c>
      <c r="E26" s="230"/>
      <c r="F26" s="230"/>
      <c r="G26" s="230"/>
      <c r="H26" s="230"/>
      <c r="I26" s="230"/>
      <c r="J26" s="230"/>
      <c r="K26" s="231">
        <v>0.2</v>
      </c>
      <c r="L26" s="210">
        <f t="shared" ref="L26" si="7">SUM(D26:K26)</f>
        <v>0.7</v>
      </c>
      <c r="M26" s="200">
        <f t="shared" ref="M26" si="8">SUM(D26:J26)*1000000+K26*1400000</f>
        <v>780000</v>
      </c>
      <c r="N26" s="130"/>
      <c r="O26" s="191"/>
      <c r="P26" s="130">
        <f>SUM(L26:L26)+N26</f>
        <v>0.7</v>
      </c>
      <c r="Q26" s="131">
        <f>SUM(M26:M26)+O26</f>
        <v>780000</v>
      </c>
      <c r="R26" s="49"/>
    </row>
    <row r="27" spans="2:18" ht="18.600000000000001" outlineLevel="1" thickBot="1">
      <c r="B27" s="33">
        <v>7</v>
      </c>
      <c r="C27" s="19" t="s">
        <v>240</v>
      </c>
      <c r="D27" s="232"/>
      <c r="E27" s="230"/>
      <c r="F27" s="230"/>
      <c r="G27" s="230"/>
      <c r="H27" s="230"/>
      <c r="I27" s="230"/>
      <c r="J27" s="230"/>
      <c r="K27" s="230"/>
      <c r="L27" s="274">
        <f t="shared" si="6"/>
        <v>0</v>
      </c>
      <c r="M27" s="200">
        <v>-6807000</v>
      </c>
      <c r="N27" s="130"/>
      <c r="O27" s="191"/>
      <c r="P27" s="130">
        <f>SUM(L27:L27)+N27</f>
        <v>0</v>
      </c>
      <c r="Q27" s="131">
        <f>SUM(M27:M27)+O21</f>
        <v>-6807000</v>
      </c>
      <c r="R27" s="49" t="s">
        <v>241</v>
      </c>
    </row>
    <row r="28" spans="2:18" ht="18" outlineLevel="1">
      <c r="B28" s="74" t="s">
        <v>191</v>
      </c>
      <c r="C28" s="75"/>
      <c r="D28" s="233">
        <f t="shared" ref="D28:J28" si="9">SUM(D21:D27)</f>
        <v>8.1</v>
      </c>
      <c r="E28" s="234">
        <f t="shared" si="9"/>
        <v>0</v>
      </c>
      <c r="F28" s="234">
        <f t="shared" si="9"/>
        <v>0</v>
      </c>
      <c r="G28" s="234">
        <f t="shared" si="9"/>
        <v>0</v>
      </c>
      <c r="H28" s="234">
        <f t="shared" si="9"/>
        <v>0</v>
      </c>
      <c r="I28" s="234">
        <f t="shared" si="9"/>
        <v>0</v>
      </c>
      <c r="J28" s="234">
        <f t="shared" si="9"/>
        <v>0</v>
      </c>
      <c r="K28" s="234">
        <f>SUM(K22:K27)</f>
        <v>1.9</v>
      </c>
      <c r="L28" s="211">
        <f>SUM(D28:K28)</f>
        <v>10</v>
      </c>
      <c r="M28" s="202">
        <f>SUM(M21:M27)</f>
        <v>5213000</v>
      </c>
      <c r="N28" s="42">
        <f>SUM(N21:N27)</f>
        <v>0</v>
      </c>
      <c r="O28" s="25">
        <f>SUM(O21:O27)</f>
        <v>0</v>
      </c>
      <c r="P28" s="42">
        <f>SUM(P21:P27)</f>
        <v>10.9</v>
      </c>
      <c r="Q28" s="45">
        <f>SUM(Q21:Q27)</f>
        <v>5213000</v>
      </c>
      <c r="R28" s="35"/>
    </row>
    <row r="29" spans="2:18" ht="18" outlineLevel="1">
      <c r="B29" s="76" t="s">
        <v>229</v>
      </c>
      <c r="C29" s="77"/>
      <c r="D29" s="223">
        <v>1000000</v>
      </c>
      <c r="E29" s="224">
        <v>1000000</v>
      </c>
      <c r="F29" s="224">
        <v>1000000</v>
      </c>
      <c r="G29" s="224">
        <v>1000000</v>
      </c>
      <c r="H29" s="224">
        <v>1000000</v>
      </c>
      <c r="I29" s="224">
        <v>1000000</v>
      </c>
      <c r="J29" s="224">
        <v>1000000</v>
      </c>
      <c r="K29" s="224">
        <v>1400000</v>
      </c>
      <c r="L29" s="203"/>
      <c r="M29" s="204"/>
      <c r="N29" s="36"/>
      <c r="O29" s="37"/>
      <c r="P29" s="36"/>
      <c r="Q29" s="48"/>
      <c r="R29" s="38"/>
    </row>
    <row r="30" spans="2:18" ht="18.600000000000001" outlineLevel="1" thickBot="1">
      <c r="B30" s="78" t="s">
        <v>165</v>
      </c>
      <c r="C30" s="79"/>
      <c r="D30" s="225">
        <f t="shared" ref="D30:K30" si="10">D28*D29</f>
        <v>8100000</v>
      </c>
      <c r="E30" s="226">
        <f t="shared" si="10"/>
        <v>0</v>
      </c>
      <c r="F30" s="226">
        <f t="shared" si="10"/>
        <v>0</v>
      </c>
      <c r="G30" s="226">
        <f t="shared" si="10"/>
        <v>0</v>
      </c>
      <c r="H30" s="226">
        <f t="shared" si="10"/>
        <v>0</v>
      </c>
      <c r="I30" s="226">
        <f t="shared" si="10"/>
        <v>0</v>
      </c>
      <c r="J30" s="226">
        <f t="shared" si="10"/>
        <v>0</v>
      </c>
      <c r="K30" s="226">
        <f t="shared" si="10"/>
        <v>2660000</v>
      </c>
      <c r="L30" s="205"/>
      <c r="M30" s="206"/>
      <c r="N30" s="39"/>
      <c r="O30" s="40"/>
      <c r="P30" s="39"/>
      <c r="Q30" s="46"/>
      <c r="R30" s="41"/>
    </row>
    <row r="31" spans="2:18" ht="18" outlineLevel="1">
      <c r="C31" s="98"/>
    </row>
    <row r="32" spans="2:18" ht="18.600000000000001" outlineLevel="1" thickBot="1">
      <c r="C32" s="98" t="s">
        <v>242</v>
      </c>
    </row>
    <row r="33" spans="2:18" ht="18" outlineLevel="1">
      <c r="B33" s="27"/>
      <c r="C33" s="28" t="s">
        <v>163</v>
      </c>
      <c r="D33" s="510" t="s">
        <v>213</v>
      </c>
      <c r="E33" s="510"/>
      <c r="F33" s="510"/>
      <c r="G33" s="510"/>
      <c r="H33" s="510"/>
      <c r="I33" s="510"/>
      <c r="J33" s="510"/>
      <c r="K33" s="510"/>
      <c r="L33" s="510"/>
      <c r="M33" s="510"/>
      <c r="N33" s="510"/>
      <c r="O33" s="510"/>
      <c r="P33" s="510"/>
      <c r="Q33" s="511"/>
      <c r="R33" s="80" t="s">
        <v>178</v>
      </c>
    </row>
    <row r="34" spans="2:18" ht="22.5" customHeight="1" outlineLevel="1">
      <c r="B34" s="43"/>
      <c r="C34" s="44"/>
      <c r="D34" s="228" t="s">
        <v>214</v>
      </c>
      <c r="E34" s="228"/>
      <c r="F34" s="228"/>
      <c r="G34" s="228"/>
      <c r="H34" s="228"/>
      <c r="I34" s="228"/>
      <c r="J34" s="228"/>
      <c r="K34" s="228"/>
      <c r="L34" s="196"/>
      <c r="M34" s="209"/>
      <c r="N34" s="84" t="s">
        <v>215</v>
      </c>
      <c r="O34" s="83"/>
      <c r="P34" s="84" t="s">
        <v>216</v>
      </c>
      <c r="Q34" s="85"/>
      <c r="R34" s="81"/>
    </row>
    <row r="35" spans="2:18" ht="18" outlineLevel="1">
      <c r="B35" s="31" t="s">
        <v>179</v>
      </c>
      <c r="C35" s="32" t="s">
        <v>217</v>
      </c>
      <c r="D35" s="215" t="s">
        <v>231</v>
      </c>
      <c r="E35" s="216" t="s">
        <v>232</v>
      </c>
      <c r="F35" s="216" t="s">
        <v>233</v>
      </c>
      <c r="G35" s="216" t="s">
        <v>234</v>
      </c>
      <c r="H35" s="216" t="s">
        <v>235</v>
      </c>
      <c r="I35" s="216" t="s">
        <v>236</v>
      </c>
      <c r="J35" s="216" t="s">
        <v>237</v>
      </c>
      <c r="K35" s="216" t="s">
        <v>223</v>
      </c>
      <c r="L35" s="197" t="s">
        <v>224</v>
      </c>
      <c r="M35" s="198" t="s">
        <v>165</v>
      </c>
      <c r="N35" s="29" t="s">
        <v>224</v>
      </c>
      <c r="O35" s="30" t="s">
        <v>165</v>
      </c>
      <c r="P35" s="187" t="s">
        <v>224</v>
      </c>
      <c r="Q35" s="47" t="s">
        <v>165</v>
      </c>
      <c r="R35" s="82"/>
    </row>
    <row r="36" spans="2:18" ht="18" outlineLevel="1">
      <c r="B36" s="33">
        <v>1</v>
      </c>
      <c r="C36" s="19" t="s">
        <v>225</v>
      </c>
      <c r="D36" s="229">
        <v>3.2</v>
      </c>
      <c r="E36" s="230"/>
      <c r="F36" s="230"/>
      <c r="G36" s="230"/>
      <c r="H36" s="230"/>
      <c r="I36" s="230"/>
      <c r="J36" s="230"/>
      <c r="K36" s="231">
        <v>0.9</v>
      </c>
      <c r="L36" s="210">
        <f t="shared" ref="L36" si="11">SUM(D36:K36)</f>
        <v>4.1000000000000005</v>
      </c>
      <c r="M36" s="200">
        <f>SUM(D36:J36)*1000000+K36*1400000</f>
        <v>4460000</v>
      </c>
      <c r="N36" s="86">
        <v>0</v>
      </c>
      <c r="O36" s="181">
        <v>0</v>
      </c>
      <c r="P36" s="188">
        <f>SUM(L36:L40)+N36</f>
        <v>10.200000000000001</v>
      </c>
      <c r="Q36" s="184">
        <f>SUM(M36:M40)+O36</f>
        <v>11240000</v>
      </c>
      <c r="R36" s="95"/>
    </row>
    <row r="37" spans="2:18" ht="18" outlineLevel="1">
      <c r="B37" s="33">
        <v>2</v>
      </c>
      <c r="C37" s="34" t="s">
        <v>226</v>
      </c>
      <c r="D37" s="229">
        <v>1.4</v>
      </c>
      <c r="E37" s="230"/>
      <c r="F37" s="230"/>
      <c r="G37" s="230"/>
      <c r="H37" s="230"/>
      <c r="I37" s="230"/>
      <c r="J37" s="230"/>
      <c r="K37" s="231">
        <v>0.6</v>
      </c>
      <c r="L37" s="210">
        <f>SUM(D37:K37)</f>
        <v>2</v>
      </c>
      <c r="M37" s="200">
        <f>SUM(D37:J37)*1000000+K37*1400000</f>
        <v>2240000</v>
      </c>
      <c r="N37" s="87"/>
      <c r="O37" s="182"/>
      <c r="P37" s="189"/>
      <c r="Q37" s="185"/>
      <c r="R37" s="96"/>
    </row>
    <row r="38" spans="2:18" ht="18" outlineLevel="1">
      <c r="B38" s="33">
        <v>3</v>
      </c>
      <c r="C38" s="34" t="s">
        <v>97</v>
      </c>
      <c r="D38" s="229">
        <v>1.7</v>
      </c>
      <c r="E38" s="230"/>
      <c r="F38" s="230"/>
      <c r="G38" s="230"/>
      <c r="H38" s="230"/>
      <c r="I38" s="230"/>
      <c r="J38" s="230"/>
      <c r="K38" s="231">
        <v>0.6</v>
      </c>
      <c r="L38" s="210">
        <f>SUM(D38:K38)</f>
        <v>2.2999999999999998</v>
      </c>
      <c r="M38" s="200">
        <f>SUM(D38:J38)*1000000+K38*1400000</f>
        <v>2540000</v>
      </c>
      <c r="N38" s="87"/>
      <c r="O38" s="182"/>
      <c r="P38" s="189"/>
      <c r="Q38" s="185"/>
      <c r="R38" s="96"/>
    </row>
    <row r="39" spans="2:18" ht="18" outlineLevel="1">
      <c r="B39" s="33">
        <v>4</v>
      </c>
      <c r="C39" s="19" t="s">
        <v>227</v>
      </c>
      <c r="D39" s="229">
        <v>1.3</v>
      </c>
      <c r="E39" s="230"/>
      <c r="F39" s="230"/>
      <c r="G39" s="230"/>
      <c r="H39" s="230"/>
      <c r="I39" s="230"/>
      <c r="J39" s="230"/>
      <c r="K39" s="231">
        <v>0.5</v>
      </c>
      <c r="L39" s="210">
        <f t="shared" ref="L39:L41" si="12">SUM(D39:K39)</f>
        <v>1.8</v>
      </c>
      <c r="M39" s="200">
        <f>SUM(D39:J39)*1000000+K39*1400000</f>
        <v>2000000</v>
      </c>
      <c r="N39" s="87"/>
      <c r="O39" s="182"/>
      <c r="P39" s="189"/>
      <c r="Q39" s="185"/>
      <c r="R39" s="96"/>
    </row>
    <row r="40" spans="2:18" ht="18" outlineLevel="1">
      <c r="B40" s="33">
        <v>5</v>
      </c>
      <c r="C40" s="19" t="s">
        <v>106</v>
      </c>
      <c r="D40" s="232"/>
      <c r="E40" s="230"/>
      <c r="F40" s="230"/>
      <c r="G40" s="230"/>
      <c r="H40" s="230"/>
      <c r="I40" s="230"/>
      <c r="J40" s="230"/>
      <c r="K40" s="230"/>
      <c r="L40" s="210">
        <f t="shared" si="12"/>
        <v>0</v>
      </c>
      <c r="M40" s="200">
        <f>SUM(D40:J40)*1000000+K40*1400000</f>
        <v>0</v>
      </c>
      <c r="N40" s="88"/>
      <c r="O40" s="183"/>
      <c r="P40" s="190"/>
      <c r="Q40" s="186"/>
      <c r="R40" s="97"/>
    </row>
    <row r="41" spans="2:18" ht="18.600000000000001" outlineLevel="1" thickBot="1">
      <c r="B41" s="33">
        <v>6</v>
      </c>
      <c r="C41" s="19" t="s">
        <v>239</v>
      </c>
      <c r="D41" s="229">
        <v>0.5</v>
      </c>
      <c r="E41" s="230"/>
      <c r="F41" s="230"/>
      <c r="G41" s="230"/>
      <c r="H41" s="230"/>
      <c r="I41" s="230"/>
      <c r="J41" s="230"/>
      <c r="K41" s="231">
        <v>0.2</v>
      </c>
      <c r="L41" s="210">
        <f t="shared" si="12"/>
        <v>0.7</v>
      </c>
      <c r="M41" s="200">
        <f t="shared" ref="M41" si="13">SUM(D41:J41)*1000000+K41*1400000</f>
        <v>780000</v>
      </c>
      <c r="N41" s="130"/>
      <c r="O41" s="191"/>
      <c r="P41" s="130">
        <f>SUM(L41:L41)+N41</f>
        <v>0.7</v>
      </c>
      <c r="Q41" s="131">
        <f>SUM(M41:M41)+O36</f>
        <v>780000</v>
      </c>
      <c r="R41" s="49"/>
    </row>
    <row r="42" spans="2:18" ht="18" outlineLevel="1">
      <c r="B42" s="74" t="s">
        <v>191</v>
      </c>
      <c r="C42" s="75"/>
      <c r="D42" s="233">
        <f t="shared" ref="D42:J42" si="14">SUM(D36:D41)</f>
        <v>8.1</v>
      </c>
      <c r="E42" s="234">
        <f t="shared" si="14"/>
        <v>0</v>
      </c>
      <c r="F42" s="234">
        <f t="shared" si="14"/>
        <v>0</v>
      </c>
      <c r="G42" s="234">
        <f t="shared" si="14"/>
        <v>0</v>
      </c>
      <c r="H42" s="234">
        <f t="shared" si="14"/>
        <v>0</v>
      </c>
      <c r="I42" s="234">
        <f t="shared" si="14"/>
        <v>0</v>
      </c>
      <c r="J42" s="234">
        <f t="shared" si="14"/>
        <v>0</v>
      </c>
      <c r="K42" s="234">
        <f>SUM(K37:K41)</f>
        <v>1.9</v>
      </c>
      <c r="L42" s="211">
        <f>SUM(D42:K42)</f>
        <v>10</v>
      </c>
      <c r="M42" s="202">
        <f>SUM(M36:M41)</f>
        <v>12020000</v>
      </c>
      <c r="N42" s="42">
        <f>SUM(N36:N41)</f>
        <v>0</v>
      </c>
      <c r="O42" s="25">
        <f>SUM(O36:O41)</f>
        <v>0</v>
      </c>
      <c r="P42" s="42">
        <f>SUM(P36:P41)</f>
        <v>10.9</v>
      </c>
      <c r="Q42" s="45">
        <f>SUM(Q36:Q41)</f>
        <v>12020000</v>
      </c>
      <c r="R42" s="35"/>
    </row>
    <row r="43" spans="2:18" ht="18" outlineLevel="1">
      <c r="B43" s="76" t="s">
        <v>229</v>
      </c>
      <c r="C43" s="77"/>
      <c r="D43" s="223">
        <v>1000000</v>
      </c>
      <c r="E43" s="224">
        <v>1000000</v>
      </c>
      <c r="F43" s="224">
        <v>1000000</v>
      </c>
      <c r="G43" s="224">
        <v>1000000</v>
      </c>
      <c r="H43" s="224">
        <v>1000000</v>
      </c>
      <c r="I43" s="224">
        <v>1000000</v>
      </c>
      <c r="J43" s="224">
        <v>1000000</v>
      </c>
      <c r="K43" s="224">
        <v>1400000</v>
      </c>
      <c r="L43" s="203"/>
      <c r="M43" s="204"/>
      <c r="N43" s="36"/>
      <c r="O43" s="37"/>
      <c r="P43" s="36"/>
      <c r="Q43" s="48"/>
      <c r="R43" s="38"/>
    </row>
    <row r="44" spans="2:18" ht="18.600000000000001" outlineLevel="1" thickBot="1">
      <c r="B44" s="78" t="s">
        <v>165</v>
      </c>
      <c r="C44" s="79"/>
      <c r="D44" s="225">
        <f t="shared" ref="D44:K44" si="15">D42*D43</f>
        <v>8100000</v>
      </c>
      <c r="E44" s="226">
        <f t="shared" si="15"/>
        <v>0</v>
      </c>
      <c r="F44" s="226">
        <f t="shared" si="15"/>
        <v>0</v>
      </c>
      <c r="G44" s="226">
        <f t="shared" si="15"/>
        <v>0</v>
      </c>
      <c r="H44" s="226">
        <f t="shared" si="15"/>
        <v>0</v>
      </c>
      <c r="I44" s="226">
        <f t="shared" si="15"/>
        <v>0</v>
      </c>
      <c r="J44" s="226">
        <f t="shared" si="15"/>
        <v>0</v>
      </c>
      <c r="K44" s="226">
        <f t="shared" si="15"/>
        <v>2660000</v>
      </c>
      <c r="L44" s="205"/>
      <c r="M44" s="206"/>
      <c r="N44" s="39"/>
      <c r="O44" s="40"/>
      <c r="P44" s="39"/>
      <c r="Q44" s="46"/>
      <c r="R44" s="41"/>
    </row>
    <row r="45" spans="2:18" ht="18" outlineLevel="1">
      <c r="B45" s="103"/>
      <c r="C45" s="103"/>
      <c r="D45" s="227"/>
      <c r="E45" s="227"/>
      <c r="F45" s="227"/>
      <c r="G45" s="227"/>
      <c r="H45" s="227"/>
      <c r="I45" s="227"/>
      <c r="J45" s="227"/>
      <c r="K45" s="227"/>
      <c r="L45" s="207"/>
      <c r="M45" s="208"/>
      <c r="N45" s="103"/>
      <c r="O45" s="103"/>
      <c r="P45" s="103"/>
      <c r="Q45" s="103"/>
    </row>
    <row r="46" spans="2:18" ht="18.600000000000001" outlineLevel="1" thickBot="1">
      <c r="C46" s="98" t="s">
        <v>243</v>
      </c>
    </row>
    <row r="47" spans="2:18" ht="18" outlineLevel="1">
      <c r="B47" s="27"/>
      <c r="C47" s="28" t="s">
        <v>163</v>
      </c>
      <c r="D47" s="510" t="s">
        <v>213</v>
      </c>
      <c r="E47" s="510"/>
      <c r="F47" s="510"/>
      <c r="G47" s="510"/>
      <c r="H47" s="510"/>
      <c r="I47" s="510"/>
      <c r="J47" s="510"/>
      <c r="K47" s="510"/>
      <c r="L47" s="510"/>
      <c r="M47" s="510"/>
      <c r="N47" s="510"/>
      <c r="O47" s="510"/>
      <c r="P47" s="510"/>
      <c r="Q47" s="511"/>
      <c r="R47" s="80" t="s">
        <v>178</v>
      </c>
    </row>
    <row r="48" spans="2:18" ht="22.5" customHeight="1" outlineLevel="1">
      <c r="B48" s="43"/>
      <c r="C48" s="44"/>
      <c r="D48" s="228" t="s">
        <v>214</v>
      </c>
      <c r="E48" s="228"/>
      <c r="F48" s="228"/>
      <c r="G48" s="228"/>
      <c r="H48" s="228"/>
      <c r="I48" s="228"/>
      <c r="J48" s="228"/>
      <c r="K48" s="228"/>
      <c r="L48" s="196"/>
      <c r="M48" s="209"/>
      <c r="N48" s="84" t="s">
        <v>215</v>
      </c>
      <c r="O48" s="83"/>
      <c r="P48" s="84" t="s">
        <v>216</v>
      </c>
      <c r="Q48" s="85"/>
      <c r="R48" s="81"/>
    </row>
    <row r="49" spans="2:18" ht="18" outlineLevel="1">
      <c r="B49" s="31" t="s">
        <v>179</v>
      </c>
      <c r="C49" s="32" t="s">
        <v>217</v>
      </c>
      <c r="D49" s="215" t="s">
        <v>231</v>
      </c>
      <c r="E49" s="216" t="s">
        <v>232</v>
      </c>
      <c r="F49" s="216" t="s">
        <v>233</v>
      </c>
      <c r="G49" s="216" t="s">
        <v>234</v>
      </c>
      <c r="H49" s="216" t="s">
        <v>235</v>
      </c>
      <c r="I49" s="216" t="s">
        <v>236</v>
      </c>
      <c r="J49" s="216" t="s">
        <v>237</v>
      </c>
      <c r="K49" s="216" t="s">
        <v>223</v>
      </c>
      <c r="L49" s="197" t="s">
        <v>224</v>
      </c>
      <c r="M49" s="198" t="s">
        <v>165</v>
      </c>
      <c r="N49" s="29" t="s">
        <v>224</v>
      </c>
      <c r="O49" s="30" t="s">
        <v>165</v>
      </c>
      <c r="P49" s="29" t="s">
        <v>224</v>
      </c>
      <c r="Q49" s="47" t="s">
        <v>165</v>
      </c>
      <c r="R49" s="82"/>
    </row>
    <row r="50" spans="2:18" ht="18" outlineLevel="1">
      <c r="B50" s="33">
        <v>1</v>
      </c>
      <c r="C50" s="19" t="s">
        <v>225</v>
      </c>
      <c r="D50" s="232"/>
      <c r="E50" s="231">
        <v>1.6</v>
      </c>
      <c r="F50" s="231">
        <v>2.7</v>
      </c>
      <c r="G50" s="231">
        <v>5.2</v>
      </c>
      <c r="H50" s="230"/>
      <c r="I50" s="230"/>
      <c r="J50" s="230"/>
      <c r="K50" s="231">
        <v>1.9</v>
      </c>
      <c r="L50" s="210">
        <f t="shared" ref="L50" si="16">SUM(D50:K50)</f>
        <v>11.4</v>
      </c>
      <c r="M50" s="200">
        <f>SUM(D50:J50)*1000000+K50*1400000</f>
        <v>12160000</v>
      </c>
      <c r="N50" s="86">
        <v>0</v>
      </c>
      <c r="O50" s="89">
        <v>0</v>
      </c>
      <c r="P50" s="86">
        <f>SUM(L50:L54)+N50</f>
        <v>32.4</v>
      </c>
      <c r="Q50" s="92">
        <f>SUM(M50:M54)+O50</f>
        <v>34600000</v>
      </c>
      <c r="R50" s="95"/>
    </row>
    <row r="51" spans="2:18" ht="18" outlineLevel="1">
      <c r="B51" s="33">
        <v>2</v>
      </c>
      <c r="C51" s="34" t="s">
        <v>226</v>
      </c>
      <c r="D51" s="232"/>
      <c r="E51" s="231">
        <v>1.1000000000000001</v>
      </c>
      <c r="F51" s="231">
        <v>1.5</v>
      </c>
      <c r="G51" s="231">
        <v>3.1</v>
      </c>
      <c r="H51" s="230"/>
      <c r="I51" s="230"/>
      <c r="J51" s="230"/>
      <c r="K51" s="231">
        <v>1.2</v>
      </c>
      <c r="L51" s="210">
        <f>SUM(D51:K51)</f>
        <v>6.9</v>
      </c>
      <c r="M51" s="200">
        <f>SUM(D51:J51)*1000000+K51*1400000</f>
        <v>7380000</v>
      </c>
      <c r="N51" s="87"/>
      <c r="O51" s="90"/>
      <c r="P51" s="87"/>
      <c r="Q51" s="93"/>
      <c r="R51" s="96"/>
    </row>
    <row r="52" spans="2:18" ht="18" outlineLevel="1">
      <c r="B52" s="33">
        <v>3</v>
      </c>
      <c r="C52" s="34" t="s">
        <v>97</v>
      </c>
      <c r="D52" s="232"/>
      <c r="E52" s="231">
        <v>1.4</v>
      </c>
      <c r="F52" s="231">
        <v>1.6</v>
      </c>
      <c r="G52" s="231">
        <v>5.5</v>
      </c>
      <c r="H52" s="230"/>
      <c r="I52" s="230"/>
      <c r="J52" s="230"/>
      <c r="K52" s="231">
        <v>1.6</v>
      </c>
      <c r="L52" s="210">
        <f>SUM(D52:K52)</f>
        <v>10.1</v>
      </c>
      <c r="M52" s="200">
        <f>SUM(D52:J52)*1000000+K52*1400000</f>
        <v>10740000</v>
      </c>
      <c r="N52" s="87"/>
      <c r="O52" s="90"/>
      <c r="P52" s="87"/>
      <c r="Q52" s="93"/>
      <c r="R52" s="96"/>
    </row>
    <row r="53" spans="2:18" ht="18" outlineLevel="1">
      <c r="B53" s="33">
        <v>4</v>
      </c>
      <c r="C53" s="19" t="s">
        <v>227</v>
      </c>
      <c r="D53" s="232"/>
      <c r="E53" s="231">
        <v>0.4</v>
      </c>
      <c r="F53" s="231">
        <v>1.6</v>
      </c>
      <c r="G53" s="231">
        <v>1.2</v>
      </c>
      <c r="H53" s="230"/>
      <c r="I53" s="230"/>
      <c r="J53" s="230"/>
      <c r="K53" s="231">
        <v>0.8</v>
      </c>
      <c r="L53" s="210">
        <f t="shared" ref="L53:L55" si="17">SUM(D53:K53)</f>
        <v>4</v>
      </c>
      <c r="M53" s="200">
        <f>SUM(D53:J53)*1000000+K53*1400000</f>
        <v>4320000</v>
      </c>
      <c r="N53" s="87"/>
      <c r="O53" s="90"/>
      <c r="P53" s="87"/>
      <c r="Q53" s="93"/>
      <c r="R53" s="96"/>
    </row>
    <row r="54" spans="2:18" ht="18" outlineLevel="1">
      <c r="B54" s="33">
        <v>5</v>
      </c>
      <c r="C54" s="19" t="s">
        <v>106</v>
      </c>
      <c r="D54" s="232"/>
      <c r="E54" s="230"/>
      <c r="F54" s="230"/>
      <c r="G54" s="230"/>
      <c r="H54" s="230"/>
      <c r="I54" s="230"/>
      <c r="J54" s="230"/>
      <c r="K54" s="230"/>
      <c r="L54" s="210">
        <f t="shared" si="17"/>
        <v>0</v>
      </c>
      <c r="M54" s="200">
        <f t="shared" ref="M54:M55" si="18">SUM(D54:J54)*1000000+K54*1400000</f>
        <v>0</v>
      </c>
      <c r="N54" s="88"/>
      <c r="O54" s="91"/>
      <c r="P54" s="88"/>
      <c r="Q54" s="94"/>
      <c r="R54" s="97"/>
    </row>
    <row r="55" spans="2:18" ht="18.600000000000001" outlineLevel="1" thickBot="1">
      <c r="B55" s="33">
        <v>6</v>
      </c>
      <c r="C55" s="19" t="s">
        <v>239</v>
      </c>
      <c r="D55" s="232"/>
      <c r="E55" s="231">
        <v>0.4</v>
      </c>
      <c r="F55" s="231">
        <v>0.7</v>
      </c>
      <c r="G55" s="231">
        <v>1.4</v>
      </c>
      <c r="H55" s="230"/>
      <c r="I55" s="230"/>
      <c r="J55" s="230"/>
      <c r="K55" s="231">
        <v>0.4</v>
      </c>
      <c r="L55" s="210">
        <f t="shared" si="17"/>
        <v>2.9</v>
      </c>
      <c r="M55" s="200">
        <f t="shared" si="18"/>
        <v>3060000</v>
      </c>
      <c r="N55" s="130"/>
      <c r="O55" s="191"/>
      <c r="P55" s="130">
        <f>SUM(L55:L55)+N55</f>
        <v>2.9</v>
      </c>
      <c r="Q55" s="131">
        <f>SUM(M55:M55)+O50</f>
        <v>3060000</v>
      </c>
      <c r="R55" s="49"/>
    </row>
    <row r="56" spans="2:18" ht="18" outlineLevel="1">
      <c r="B56" s="74" t="s">
        <v>191</v>
      </c>
      <c r="C56" s="75"/>
      <c r="D56" s="233">
        <f t="shared" ref="D56:K56" si="19">SUM(D50:D55)</f>
        <v>0</v>
      </c>
      <c r="E56" s="234">
        <f t="shared" si="19"/>
        <v>4.9000000000000004</v>
      </c>
      <c r="F56" s="234">
        <f t="shared" si="19"/>
        <v>8.1</v>
      </c>
      <c r="G56" s="234">
        <f t="shared" si="19"/>
        <v>16.399999999999999</v>
      </c>
      <c r="H56" s="234">
        <f t="shared" si="19"/>
        <v>0</v>
      </c>
      <c r="I56" s="234">
        <f t="shared" si="19"/>
        <v>0</v>
      </c>
      <c r="J56" s="234">
        <f t="shared" si="19"/>
        <v>0</v>
      </c>
      <c r="K56" s="234">
        <f t="shared" si="19"/>
        <v>5.8999999999999995</v>
      </c>
      <c r="L56" s="211">
        <f>SUM(D56:K56)</f>
        <v>35.299999999999997</v>
      </c>
      <c r="M56" s="202">
        <f>SUM(M50:M55)</f>
        <v>37660000</v>
      </c>
      <c r="N56" s="42">
        <f>SUM(N50:N55)</f>
        <v>0</v>
      </c>
      <c r="O56" s="25">
        <f>SUM(O50:O55)</f>
        <v>0</v>
      </c>
      <c r="P56" s="42">
        <f>SUM(P50:P55)</f>
        <v>35.299999999999997</v>
      </c>
      <c r="Q56" s="45">
        <f>SUM(Q50:Q55)</f>
        <v>37660000</v>
      </c>
      <c r="R56" s="35"/>
    </row>
    <row r="57" spans="2:18" ht="18" outlineLevel="1">
      <c r="B57" s="76" t="s">
        <v>229</v>
      </c>
      <c r="C57" s="77"/>
      <c r="D57" s="223">
        <v>1000000</v>
      </c>
      <c r="E57" s="224">
        <v>1000000</v>
      </c>
      <c r="F57" s="224">
        <v>1000000</v>
      </c>
      <c r="G57" s="224">
        <v>1000000</v>
      </c>
      <c r="H57" s="224">
        <v>1000000</v>
      </c>
      <c r="I57" s="224">
        <v>1000000</v>
      </c>
      <c r="J57" s="224">
        <v>1000000</v>
      </c>
      <c r="K57" s="224">
        <v>1400000</v>
      </c>
      <c r="L57" s="203"/>
      <c r="M57" s="204"/>
      <c r="N57" s="36"/>
      <c r="O57" s="37"/>
      <c r="P57" s="36"/>
      <c r="Q57" s="48"/>
      <c r="R57" s="38"/>
    </row>
    <row r="58" spans="2:18" ht="18.600000000000001" outlineLevel="1" thickBot="1">
      <c r="B58" s="78" t="s">
        <v>165</v>
      </c>
      <c r="C58" s="79"/>
      <c r="D58" s="225">
        <f t="shared" ref="D58:K58" si="20">D56*D57</f>
        <v>0</v>
      </c>
      <c r="E58" s="226">
        <f t="shared" si="20"/>
        <v>4900000</v>
      </c>
      <c r="F58" s="226">
        <f t="shared" si="20"/>
        <v>8100000</v>
      </c>
      <c r="G58" s="226">
        <f t="shared" si="20"/>
        <v>16399999.999999998</v>
      </c>
      <c r="H58" s="226">
        <f t="shared" si="20"/>
        <v>0</v>
      </c>
      <c r="I58" s="226">
        <f t="shared" si="20"/>
        <v>0</v>
      </c>
      <c r="J58" s="226">
        <f t="shared" si="20"/>
        <v>0</v>
      </c>
      <c r="K58" s="226">
        <f t="shared" si="20"/>
        <v>8259999.9999999991</v>
      </c>
      <c r="L58" s="205"/>
      <c r="M58" s="206"/>
      <c r="N58" s="39"/>
      <c r="O58" s="40"/>
      <c r="P58" s="39"/>
      <c r="Q58" s="46"/>
      <c r="R58" s="41"/>
    </row>
    <row r="59" spans="2:18" ht="18.75" customHeight="1" outlineLevel="1"/>
    <row r="60" spans="2:18" ht="18.600000000000001" outlineLevel="1" thickBot="1">
      <c r="C60" s="98" t="s">
        <v>244</v>
      </c>
    </row>
    <row r="61" spans="2:18" ht="18" outlineLevel="1">
      <c r="B61" s="27"/>
      <c r="C61" s="28" t="s">
        <v>163</v>
      </c>
      <c r="D61" s="510" t="s">
        <v>213</v>
      </c>
      <c r="E61" s="510"/>
      <c r="F61" s="510"/>
      <c r="G61" s="510"/>
      <c r="H61" s="510"/>
      <c r="I61" s="510"/>
      <c r="J61" s="510"/>
      <c r="K61" s="510"/>
      <c r="L61" s="510"/>
      <c r="M61" s="510"/>
      <c r="N61" s="510"/>
      <c r="O61" s="510"/>
      <c r="P61" s="510"/>
      <c r="Q61" s="511"/>
      <c r="R61" s="80" t="s">
        <v>178</v>
      </c>
    </row>
    <row r="62" spans="2:18" ht="22.5" customHeight="1" outlineLevel="1">
      <c r="B62" s="43"/>
      <c r="C62" s="44"/>
      <c r="D62" s="228" t="s">
        <v>214</v>
      </c>
      <c r="E62" s="228"/>
      <c r="F62" s="228"/>
      <c r="G62" s="228"/>
      <c r="H62" s="228"/>
      <c r="I62" s="228"/>
      <c r="J62" s="228"/>
      <c r="K62" s="228"/>
      <c r="L62" s="196"/>
      <c r="M62" s="209"/>
      <c r="N62" s="84" t="s">
        <v>215</v>
      </c>
      <c r="O62" s="83"/>
      <c r="P62" s="84" t="s">
        <v>216</v>
      </c>
      <c r="Q62" s="85"/>
      <c r="R62" s="81"/>
    </row>
    <row r="63" spans="2:18" ht="18" outlineLevel="1">
      <c r="B63" s="31" t="s">
        <v>179</v>
      </c>
      <c r="C63" s="32" t="s">
        <v>217</v>
      </c>
      <c r="D63" s="215" t="s">
        <v>231</v>
      </c>
      <c r="E63" s="216" t="s">
        <v>232</v>
      </c>
      <c r="F63" s="216" t="s">
        <v>233</v>
      </c>
      <c r="G63" s="216" t="s">
        <v>234</v>
      </c>
      <c r="H63" s="216" t="s">
        <v>235</v>
      </c>
      <c r="I63" s="216" t="s">
        <v>236</v>
      </c>
      <c r="J63" s="216" t="s">
        <v>237</v>
      </c>
      <c r="K63" s="216" t="s">
        <v>223</v>
      </c>
      <c r="L63" s="197" t="s">
        <v>224</v>
      </c>
      <c r="M63" s="198" t="s">
        <v>165</v>
      </c>
      <c r="N63" s="29" t="s">
        <v>224</v>
      </c>
      <c r="O63" s="30" t="s">
        <v>165</v>
      </c>
      <c r="P63" s="29" t="s">
        <v>224</v>
      </c>
      <c r="Q63" s="47" t="s">
        <v>165</v>
      </c>
      <c r="R63" s="82"/>
    </row>
    <row r="64" spans="2:18" ht="18" outlineLevel="1">
      <c r="B64" s="33">
        <v>1</v>
      </c>
      <c r="C64" s="19" t="s">
        <v>225</v>
      </c>
      <c r="D64" s="230"/>
      <c r="E64" s="230"/>
      <c r="F64" s="230"/>
      <c r="G64" s="230"/>
      <c r="H64" s="231">
        <v>1.4</v>
      </c>
      <c r="I64" s="231">
        <v>0.8</v>
      </c>
      <c r="J64" s="231">
        <v>2</v>
      </c>
      <c r="K64" s="231">
        <v>1</v>
      </c>
      <c r="L64" s="210">
        <f t="shared" ref="L64" si="21">SUM(D64:K64)</f>
        <v>5.2</v>
      </c>
      <c r="M64" s="200">
        <f>SUM(D64:J64)*1000000+K64*1400000</f>
        <v>5600000</v>
      </c>
      <c r="N64" s="86">
        <v>0</v>
      </c>
      <c r="O64" s="89">
        <v>0</v>
      </c>
      <c r="P64" s="86">
        <f>SUM(L64:L68)+N64</f>
        <v>15.700000000000001</v>
      </c>
      <c r="Q64" s="92">
        <f>SUM(M64:M68)+O64</f>
        <v>17060000</v>
      </c>
      <c r="R64" s="95"/>
    </row>
    <row r="65" spans="2:18" ht="18" outlineLevel="1">
      <c r="B65" s="33">
        <v>2</v>
      </c>
      <c r="C65" s="34" t="s">
        <v>226</v>
      </c>
      <c r="D65" s="230"/>
      <c r="E65" s="230"/>
      <c r="F65" s="230"/>
      <c r="G65" s="230"/>
      <c r="H65" s="231">
        <v>1.1000000000000001</v>
      </c>
      <c r="I65" s="231">
        <v>0.8</v>
      </c>
      <c r="J65" s="231">
        <v>2</v>
      </c>
      <c r="K65" s="231">
        <v>0.8</v>
      </c>
      <c r="L65" s="210">
        <f>SUM(D65:K65)</f>
        <v>4.7</v>
      </c>
      <c r="M65" s="200">
        <f>SUM(D65:J65)*1000000+K65*1400000</f>
        <v>5020000</v>
      </c>
      <c r="N65" s="87"/>
      <c r="O65" s="90"/>
      <c r="P65" s="87"/>
      <c r="Q65" s="93"/>
      <c r="R65" s="96"/>
    </row>
    <row r="66" spans="2:18" ht="18" outlineLevel="1">
      <c r="B66" s="33">
        <v>3</v>
      </c>
      <c r="C66" s="34" t="s">
        <v>97</v>
      </c>
      <c r="D66" s="230"/>
      <c r="E66" s="230"/>
      <c r="F66" s="230"/>
      <c r="G66" s="230"/>
      <c r="H66" s="231">
        <v>0.8</v>
      </c>
      <c r="I66" s="231">
        <v>0.5</v>
      </c>
      <c r="J66" s="231">
        <v>0.6</v>
      </c>
      <c r="K66" s="231">
        <v>0.5</v>
      </c>
      <c r="L66" s="210">
        <f>SUM(D66:K66)</f>
        <v>2.4</v>
      </c>
      <c r="M66" s="200">
        <f t="shared" ref="M66:M69" si="22">SUM(D66:J66)*1000000+K66*1400000</f>
        <v>2600000</v>
      </c>
      <c r="N66" s="87"/>
      <c r="O66" s="90"/>
      <c r="P66" s="87"/>
      <c r="Q66" s="93"/>
      <c r="R66" s="96"/>
    </row>
    <row r="67" spans="2:18" ht="18" outlineLevel="1">
      <c r="B67" s="33">
        <v>4</v>
      </c>
      <c r="C67" s="19" t="s">
        <v>227</v>
      </c>
      <c r="D67" s="230"/>
      <c r="E67" s="230"/>
      <c r="F67" s="230"/>
      <c r="G67" s="230"/>
      <c r="H67" s="231">
        <v>0.8</v>
      </c>
      <c r="I67" s="231">
        <v>0.5</v>
      </c>
      <c r="J67" s="231">
        <v>0.6</v>
      </c>
      <c r="K67" s="231">
        <v>0.6</v>
      </c>
      <c r="L67" s="210">
        <f t="shared" ref="L67:L69" si="23">SUM(D67:K67)</f>
        <v>2.5</v>
      </c>
      <c r="M67" s="200">
        <f t="shared" si="22"/>
        <v>2740000</v>
      </c>
      <c r="N67" s="87"/>
      <c r="O67" s="90"/>
      <c r="P67" s="87"/>
      <c r="Q67" s="93"/>
      <c r="R67" s="96"/>
    </row>
    <row r="68" spans="2:18" ht="18" outlineLevel="1">
      <c r="B68" s="33">
        <v>5</v>
      </c>
      <c r="C68" s="19" t="s">
        <v>106</v>
      </c>
      <c r="D68" s="230"/>
      <c r="E68" s="230"/>
      <c r="F68" s="230"/>
      <c r="G68" s="230"/>
      <c r="H68" s="230"/>
      <c r="I68" s="230"/>
      <c r="J68" s="231">
        <v>0.4</v>
      </c>
      <c r="K68" s="231">
        <v>0.5</v>
      </c>
      <c r="L68" s="210">
        <f t="shared" si="23"/>
        <v>0.9</v>
      </c>
      <c r="M68" s="200">
        <f t="shared" si="22"/>
        <v>1100000</v>
      </c>
      <c r="N68" s="88"/>
      <c r="O68" s="91"/>
      <c r="P68" s="88"/>
      <c r="Q68" s="94"/>
      <c r="R68" s="97"/>
    </row>
    <row r="69" spans="2:18" ht="18.600000000000001" outlineLevel="1" thickBot="1">
      <c r="B69" s="33">
        <v>6</v>
      </c>
      <c r="C69" s="19" t="s">
        <v>239</v>
      </c>
      <c r="D69" s="232"/>
      <c r="E69" s="230"/>
      <c r="F69" s="230"/>
      <c r="G69" s="230"/>
      <c r="H69" s="231">
        <v>0.2</v>
      </c>
      <c r="I69" s="231">
        <v>0.1</v>
      </c>
      <c r="J69" s="231">
        <v>1.5</v>
      </c>
      <c r="K69" s="231">
        <v>0.3</v>
      </c>
      <c r="L69" s="210">
        <f t="shared" si="23"/>
        <v>2.1</v>
      </c>
      <c r="M69" s="200">
        <f t="shared" si="22"/>
        <v>2220000</v>
      </c>
      <c r="N69" s="130"/>
      <c r="O69" s="191"/>
      <c r="P69" s="130">
        <f>SUM(L69:L69)+N69</f>
        <v>2.1</v>
      </c>
      <c r="Q69" s="131">
        <f>SUM(M69:M69)+O64</f>
        <v>2220000</v>
      </c>
      <c r="R69" s="49"/>
    </row>
    <row r="70" spans="2:18" ht="18" outlineLevel="1">
      <c r="B70" s="74" t="s">
        <v>191</v>
      </c>
      <c r="C70" s="75"/>
      <c r="D70" s="233">
        <f t="shared" ref="D70:K70" si="24">SUM(D64:D69)</f>
        <v>0</v>
      </c>
      <c r="E70" s="234">
        <f t="shared" si="24"/>
        <v>0</v>
      </c>
      <c r="F70" s="234">
        <f t="shared" si="24"/>
        <v>0</v>
      </c>
      <c r="G70" s="234">
        <f t="shared" si="24"/>
        <v>0</v>
      </c>
      <c r="H70" s="234">
        <f t="shared" si="24"/>
        <v>4.3</v>
      </c>
      <c r="I70" s="234">
        <f t="shared" si="24"/>
        <v>2.7</v>
      </c>
      <c r="J70" s="234">
        <f t="shared" si="24"/>
        <v>7.1</v>
      </c>
      <c r="K70" s="234">
        <f t="shared" si="24"/>
        <v>3.6999999999999997</v>
      </c>
      <c r="L70" s="211">
        <f>SUM(D70:K70)</f>
        <v>17.8</v>
      </c>
      <c r="M70" s="202">
        <f>SUM(M64:M69)</f>
        <v>19280000</v>
      </c>
      <c r="N70" s="42">
        <f>SUM(N64:N69)</f>
        <v>0</v>
      </c>
      <c r="O70" s="25">
        <f>SUM(O64:O69)</f>
        <v>0</v>
      </c>
      <c r="P70" s="42">
        <f>SUM(P64:P69)</f>
        <v>17.8</v>
      </c>
      <c r="Q70" s="45">
        <f>SUM(Q64:Q69)</f>
        <v>19280000</v>
      </c>
      <c r="R70" s="35"/>
    </row>
    <row r="71" spans="2:18" ht="18" outlineLevel="1">
      <c r="B71" s="76" t="s">
        <v>229</v>
      </c>
      <c r="C71" s="77"/>
      <c r="D71" s="223">
        <v>1000000</v>
      </c>
      <c r="E71" s="224">
        <v>1000000</v>
      </c>
      <c r="F71" s="224">
        <v>1000000</v>
      </c>
      <c r="G71" s="224">
        <v>1000000</v>
      </c>
      <c r="H71" s="224">
        <v>1000000</v>
      </c>
      <c r="I71" s="224">
        <v>1000000</v>
      </c>
      <c r="J71" s="224">
        <v>1000000</v>
      </c>
      <c r="K71" s="224">
        <v>1400000</v>
      </c>
      <c r="L71" s="203"/>
      <c r="M71" s="204"/>
      <c r="N71" s="36"/>
      <c r="O71" s="37"/>
      <c r="P71" s="36"/>
      <c r="Q71" s="48"/>
      <c r="R71" s="38"/>
    </row>
    <row r="72" spans="2:18" ht="18.600000000000001" outlineLevel="1" thickBot="1">
      <c r="B72" s="78" t="s">
        <v>165</v>
      </c>
      <c r="C72" s="79"/>
      <c r="D72" s="225">
        <f t="shared" ref="D72:K72" si="25">D70*D71</f>
        <v>0</v>
      </c>
      <c r="E72" s="226">
        <f t="shared" si="25"/>
        <v>0</v>
      </c>
      <c r="F72" s="226">
        <f t="shared" si="25"/>
        <v>0</v>
      </c>
      <c r="G72" s="226">
        <f t="shared" si="25"/>
        <v>0</v>
      </c>
      <c r="H72" s="226">
        <f t="shared" si="25"/>
        <v>4300000</v>
      </c>
      <c r="I72" s="226">
        <f t="shared" si="25"/>
        <v>2700000</v>
      </c>
      <c r="J72" s="226">
        <f t="shared" si="25"/>
        <v>7100000</v>
      </c>
      <c r="K72" s="226">
        <f t="shared" si="25"/>
        <v>5180000</v>
      </c>
      <c r="L72" s="205"/>
      <c r="M72" s="206"/>
      <c r="N72" s="39"/>
      <c r="O72" s="40"/>
      <c r="P72" s="39"/>
      <c r="Q72" s="46"/>
      <c r="R72" s="41"/>
    </row>
    <row r="73" spans="2:18" ht="18.75" customHeight="1" outlineLevel="1"/>
    <row r="74" spans="2:18" ht="18.75" customHeight="1" outlineLevel="1">
      <c r="J74" s="214" t="s">
        <v>245</v>
      </c>
      <c r="K74" s="214" t="s">
        <v>225</v>
      </c>
      <c r="L74" s="212">
        <f>SUM(L36,L50,L64)</f>
        <v>20.7</v>
      </c>
      <c r="M74" s="213">
        <f t="shared" ref="L74:M76" si="26">SUM(M36,M50,M64)</f>
        <v>22220000</v>
      </c>
    </row>
    <row r="75" spans="2:18" ht="18.75" customHeight="1" outlineLevel="1">
      <c r="K75" s="214" t="s">
        <v>226</v>
      </c>
      <c r="L75" s="212">
        <f t="shared" si="26"/>
        <v>13.600000000000001</v>
      </c>
      <c r="M75" s="213">
        <f>SUM(M37,M51,M65)</f>
        <v>14640000</v>
      </c>
    </row>
    <row r="76" spans="2:18" ht="18.75" customHeight="1" outlineLevel="1">
      <c r="K76" s="214" t="s">
        <v>97</v>
      </c>
      <c r="L76" s="212">
        <f t="shared" si="26"/>
        <v>14.799999999999999</v>
      </c>
      <c r="M76" s="213">
        <f t="shared" si="26"/>
        <v>15880000</v>
      </c>
    </row>
  </sheetData>
  <mergeCells count="17">
    <mergeCell ref="B12:C12"/>
    <mergeCell ref="B13:C13"/>
    <mergeCell ref="B14:C14"/>
    <mergeCell ref="N6:N10"/>
    <mergeCell ref="O6:O10"/>
    <mergeCell ref="D33:Q33"/>
    <mergeCell ref="D47:Q47"/>
    <mergeCell ref="D61:Q61"/>
    <mergeCell ref="D3:Q3"/>
    <mergeCell ref="R3:R5"/>
    <mergeCell ref="D4:M4"/>
    <mergeCell ref="N4:O4"/>
    <mergeCell ref="P4:Q4"/>
    <mergeCell ref="P6:P10"/>
    <mergeCell ref="Q6:Q10"/>
    <mergeCell ref="R6:R10"/>
    <mergeCell ref="D18:Q18"/>
  </mergeCells>
  <phoneticPr fontI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E1C4-397A-483A-B824-D5973887BC5E}">
  <dimension ref="B1:S16"/>
  <sheetViews>
    <sheetView zoomScale="130" zoomScaleNormal="130" workbookViewId="0">
      <pane xSplit="3" ySplit="2" topLeftCell="D3" activePane="bottomRight" state="frozen"/>
      <selection pane="bottomRight" activeCell="E40" sqref="E40"/>
      <selection pane="bottomLeft" activeCell="E40" sqref="E40"/>
      <selection pane="topRight" activeCell="E40" sqref="E40"/>
    </sheetView>
  </sheetViews>
  <sheetFormatPr defaultColWidth="8.625" defaultRowHeight="18.75" customHeight="1" outlineLevelCol="1"/>
  <cols>
    <col min="1" max="1" width="2.625" style="236" customWidth="1"/>
    <col min="2" max="2" width="4.125" style="236" bestFit="1" customWidth="1"/>
    <col min="3" max="3" width="31.125" style="236" customWidth="1"/>
    <col min="4" max="4" width="17.25" style="236" customWidth="1" outlineLevel="1"/>
    <col min="5" max="5" width="14.125" style="236" hidden="1" customWidth="1" outlineLevel="1"/>
    <col min="6" max="8" width="14.125" style="236" customWidth="1" outlineLevel="1"/>
    <col min="9" max="9" width="13.5" style="236" customWidth="1" outlineLevel="1"/>
    <col min="10" max="10" width="15.625" style="236" customWidth="1" outlineLevel="1"/>
    <col min="11" max="12" width="13.5" style="236" customWidth="1" outlineLevel="1"/>
    <col min="13" max="13" width="15.125" style="236" customWidth="1" outlineLevel="1"/>
    <col min="14" max="14" width="13.5" style="98" customWidth="1"/>
    <col min="15" max="15" width="15.125" style="195" bestFit="1" customWidth="1"/>
    <col min="16" max="16" width="13.5" style="236" customWidth="1"/>
    <col min="17" max="17" width="14.25" style="236" customWidth="1"/>
    <col min="18" max="18" width="36.25" style="236" customWidth="1"/>
    <col min="19" max="19" width="15.125" style="236" bestFit="1" customWidth="1"/>
    <col min="20" max="20" width="53.125" style="236" customWidth="1"/>
    <col min="21" max="16384" width="8.625" style="236"/>
  </cols>
  <sheetData>
    <row r="1" spans="2:19" ht="18" hidden="1">
      <c r="C1" s="71" t="s">
        <v>176</v>
      </c>
    </row>
    <row r="2" spans="2:19" ht="18.600000000000001" thickBot="1">
      <c r="C2" s="98" t="s">
        <v>246</v>
      </c>
    </row>
    <row r="3" spans="2:19" s="26" customFormat="1" ht="18">
      <c r="B3" s="27"/>
      <c r="C3" s="28" t="s">
        <v>163</v>
      </c>
      <c r="D3" s="510" t="s">
        <v>213</v>
      </c>
      <c r="E3" s="510"/>
      <c r="F3" s="510"/>
      <c r="G3" s="510"/>
      <c r="H3" s="510"/>
      <c r="I3" s="510"/>
      <c r="J3" s="510"/>
      <c r="K3" s="510"/>
      <c r="L3" s="510"/>
      <c r="M3" s="510"/>
      <c r="N3" s="510"/>
      <c r="O3" s="510"/>
      <c r="P3" s="510"/>
      <c r="Q3" s="511"/>
      <c r="R3" s="512" t="s">
        <v>178</v>
      </c>
    </row>
    <row r="4" spans="2:19" s="26" customFormat="1" ht="22.5" customHeight="1">
      <c r="B4" s="43"/>
      <c r="C4" s="44"/>
      <c r="D4" s="515" t="s">
        <v>214</v>
      </c>
      <c r="E4" s="515"/>
      <c r="F4" s="515"/>
      <c r="G4" s="515"/>
      <c r="H4" s="515"/>
      <c r="I4" s="515"/>
      <c r="J4" s="515"/>
      <c r="K4" s="515"/>
      <c r="L4" s="515"/>
      <c r="M4" s="516"/>
      <c r="N4" s="517" t="s">
        <v>215</v>
      </c>
      <c r="O4" s="518"/>
      <c r="P4" s="517" t="s">
        <v>216</v>
      </c>
      <c r="Q4" s="519"/>
      <c r="R4" s="513"/>
    </row>
    <row r="5" spans="2:19" s="26" customFormat="1"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14"/>
    </row>
    <row r="6" spans="2:19" s="26" customFormat="1"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0">
        <v>0</v>
      </c>
      <c r="O6" s="523">
        <v>0</v>
      </c>
      <c r="P6" s="520">
        <f>SUM(L6:L10)+N6</f>
        <v>58.300000000000004</v>
      </c>
      <c r="Q6" s="526">
        <f>SUM(M6:M10)+O6</f>
        <v>62900000</v>
      </c>
      <c r="R6" s="529"/>
    </row>
    <row r="7" spans="2:19" s="26" customFormat="1"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1"/>
      <c r="O7" s="524"/>
      <c r="P7" s="521"/>
      <c r="Q7" s="527"/>
      <c r="R7" s="530"/>
    </row>
    <row r="8" spans="2:19" s="26" customFormat="1" ht="18">
      <c r="B8" s="33">
        <v>3</v>
      </c>
      <c r="C8" s="34" t="s">
        <v>97</v>
      </c>
      <c r="D8" s="217">
        <v>1.7</v>
      </c>
      <c r="E8" s="218">
        <v>1.4</v>
      </c>
      <c r="F8" s="218">
        <v>1.6</v>
      </c>
      <c r="G8" s="218">
        <v>5.5</v>
      </c>
      <c r="H8" s="218">
        <v>0.8</v>
      </c>
      <c r="I8" s="218">
        <v>0.5</v>
      </c>
      <c r="J8" s="218">
        <v>0.6</v>
      </c>
      <c r="K8" s="218">
        <v>2.7</v>
      </c>
      <c r="L8" s="199">
        <f>SUM(D8:K8)</f>
        <v>14.8</v>
      </c>
      <c r="M8" s="200">
        <f t="shared" ref="M8:M10" si="1">SUM(D8:J8)*1000000+K8*1400000</f>
        <v>15880000</v>
      </c>
      <c r="N8" s="521"/>
      <c r="O8" s="524"/>
      <c r="P8" s="521"/>
      <c r="Q8" s="527"/>
      <c r="R8" s="530"/>
    </row>
    <row r="9" spans="2:19" s="26" customFormat="1" ht="18">
      <c r="B9" s="33">
        <v>4</v>
      </c>
      <c r="C9" s="19" t="s">
        <v>227</v>
      </c>
      <c r="D9" s="217">
        <v>1.3</v>
      </c>
      <c r="E9" s="218">
        <v>0.4</v>
      </c>
      <c r="F9" s="218">
        <v>1.6</v>
      </c>
      <c r="G9" s="218">
        <v>1.2</v>
      </c>
      <c r="H9" s="218">
        <v>0.8</v>
      </c>
      <c r="I9" s="218">
        <v>0.5</v>
      </c>
      <c r="J9" s="218">
        <v>0.6</v>
      </c>
      <c r="K9" s="218">
        <v>1.9</v>
      </c>
      <c r="L9" s="199">
        <f t="shared" ref="L9:L10" si="2">SUM(D9:K9)</f>
        <v>8.2999999999999989</v>
      </c>
      <c r="M9" s="200">
        <f t="shared" si="1"/>
        <v>9060000</v>
      </c>
      <c r="N9" s="521"/>
      <c r="O9" s="524"/>
      <c r="P9" s="521"/>
      <c r="Q9" s="527"/>
      <c r="R9" s="530"/>
    </row>
    <row r="10" spans="2:19" s="26" customFormat="1" ht="18.600000000000001" thickBot="1">
      <c r="B10" s="33">
        <v>5</v>
      </c>
      <c r="C10" s="19" t="s">
        <v>106</v>
      </c>
      <c r="D10" s="219"/>
      <c r="E10" s="220"/>
      <c r="F10" s="220"/>
      <c r="G10" s="220"/>
      <c r="H10" s="220"/>
      <c r="I10" s="220"/>
      <c r="J10" s="218">
        <v>0.4</v>
      </c>
      <c r="K10" s="218">
        <v>0.5</v>
      </c>
      <c r="L10" s="199">
        <f t="shared" si="2"/>
        <v>0.9</v>
      </c>
      <c r="M10" s="200">
        <f t="shared" si="1"/>
        <v>1100000</v>
      </c>
      <c r="N10" s="522"/>
      <c r="O10" s="525"/>
      <c r="P10" s="522"/>
      <c r="Q10" s="528"/>
      <c r="R10" s="531"/>
    </row>
    <row r="11" spans="2:19" s="26" customFormat="1" ht="18.600000000000001" thickBot="1">
      <c r="B11" s="33">
        <v>6</v>
      </c>
      <c r="C11" s="19" t="s">
        <v>228</v>
      </c>
      <c r="D11" s="217">
        <v>0.5</v>
      </c>
      <c r="E11" s="218">
        <v>0.4</v>
      </c>
      <c r="F11" s="218">
        <v>0.7</v>
      </c>
      <c r="G11" s="218">
        <v>1.4</v>
      </c>
      <c r="H11" s="218">
        <v>0.2</v>
      </c>
      <c r="I11" s="218">
        <v>0.1</v>
      </c>
      <c r="J11" s="218">
        <v>1.5</v>
      </c>
      <c r="K11" s="218">
        <v>0.9</v>
      </c>
      <c r="L11" s="199">
        <f t="shared" ref="L11" si="3">SUM(D11:K11)</f>
        <v>5.7000000000000011</v>
      </c>
      <c r="M11" s="200">
        <f t="shared" ref="M11" si="4">SUM(D11:J11)*1000000+K11*1400000</f>
        <v>6060000.0000000009</v>
      </c>
      <c r="N11" s="130">
        <v>0</v>
      </c>
      <c r="O11" s="25">
        <f>SUM(O4:O9)</f>
        <v>0</v>
      </c>
      <c r="P11" s="130">
        <f>SUM(L11:L11)+N11</f>
        <v>5.7000000000000011</v>
      </c>
      <c r="Q11" s="131">
        <f>SUM(M11)+O11</f>
        <v>6060000.0000000009</v>
      </c>
      <c r="R11" s="49"/>
    </row>
    <row r="12" spans="2:19" s="26" customFormat="1" ht="18">
      <c r="B12" s="33">
        <v>7</v>
      </c>
      <c r="C12" s="19" t="s">
        <v>247</v>
      </c>
      <c r="D12" s="219"/>
      <c r="E12" s="220"/>
      <c r="F12" s="220"/>
      <c r="G12" s="220"/>
      <c r="H12" s="220"/>
      <c r="I12" s="220"/>
      <c r="J12" s="220"/>
      <c r="K12" s="220"/>
      <c r="L12" s="273"/>
      <c r="M12" s="200">
        <f>'見積 (縮小共通基盤継続） '!D23</f>
        <v>6549000</v>
      </c>
      <c r="N12" s="130">
        <v>0</v>
      </c>
      <c r="O12" s="25">
        <f>SUM(O5:O10)</f>
        <v>0</v>
      </c>
      <c r="P12" s="130">
        <f>SUM(L12:L12)+N12</f>
        <v>0</v>
      </c>
      <c r="Q12" s="131">
        <f>SUM(M12:M12)+O6</f>
        <v>6549000</v>
      </c>
      <c r="R12" s="49" t="s">
        <v>248</v>
      </c>
    </row>
    <row r="13" spans="2:19" s="26" customFormat="1" ht="18">
      <c r="B13" s="504" t="s">
        <v>191</v>
      </c>
      <c r="C13" s="505"/>
      <c r="D13" s="221">
        <f t="shared" ref="D13:K13" si="5">SUM(D6:D12)</f>
        <v>8.1</v>
      </c>
      <c r="E13" s="222">
        <f t="shared" si="5"/>
        <v>4.9000000000000004</v>
      </c>
      <c r="F13" s="222">
        <f t="shared" si="5"/>
        <v>8.1</v>
      </c>
      <c r="G13" s="222">
        <f t="shared" si="5"/>
        <v>16.399999999999999</v>
      </c>
      <c r="H13" s="222">
        <f t="shared" si="5"/>
        <v>4.3</v>
      </c>
      <c r="I13" s="222">
        <f t="shared" si="5"/>
        <v>2.7</v>
      </c>
      <c r="J13" s="222">
        <f t="shared" si="5"/>
        <v>7.1</v>
      </c>
      <c r="K13" s="222">
        <f t="shared" si="5"/>
        <v>12.400000000000002</v>
      </c>
      <c r="L13" s="201">
        <f>SUM(D13:K13)</f>
        <v>64</v>
      </c>
      <c r="M13" s="202">
        <f>SUM(M6:M12)</f>
        <v>75509000</v>
      </c>
      <c r="N13" s="42">
        <f>SUM(N6:N12)</f>
        <v>0</v>
      </c>
      <c r="O13" s="25">
        <f>SUM(O6:O12)</f>
        <v>0</v>
      </c>
      <c r="P13" s="42">
        <f>SUM(P6:P12)</f>
        <v>64</v>
      </c>
      <c r="Q13" s="45">
        <f>SUM(Q6:Q12)</f>
        <v>75509000</v>
      </c>
      <c r="R13" s="35"/>
    </row>
    <row r="14" spans="2:19" s="26" customFormat="1" ht="18">
      <c r="B14" s="506" t="s">
        <v>229</v>
      </c>
      <c r="C14" s="507"/>
      <c r="D14" s="223">
        <v>1000000</v>
      </c>
      <c r="E14" s="224">
        <v>1000000</v>
      </c>
      <c r="F14" s="224">
        <v>1000000</v>
      </c>
      <c r="G14" s="224">
        <v>1000000</v>
      </c>
      <c r="H14" s="224">
        <v>1000000</v>
      </c>
      <c r="I14" s="224">
        <v>1000000</v>
      </c>
      <c r="J14" s="224">
        <v>1000000</v>
      </c>
      <c r="K14" s="224">
        <v>1400000</v>
      </c>
      <c r="L14" s="203"/>
      <c r="M14" s="204"/>
      <c r="N14" s="36"/>
      <c r="O14" s="37"/>
      <c r="P14" s="36"/>
      <c r="Q14" s="48"/>
      <c r="R14" s="38"/>
    </row>
    <row r="15" spans="2:19" s="26" customFormat="1" ht="18.600000000000001" thickBot="1">
      <c r="B15" s="508" t="s">
        <v>165</v>
      </c>
      <c r="C15" s="509"/>
      <c r="D15" s="225">
        <f t="shared" ref="D15:K15" si="6">D13*D14</f>
        <v>8100000</v>
      </c>
      <c r="E15" s="226">
        <f t="shared" si="6"/>
        <v>4900000</v>
      </c>
      <c r="F15" s="226">
        <f t="shared" si="6"/>
        <v>8100000</v>
      </c>
      <c r="G15" s="226">
        <f t="shared" si="6"/>
        <v>16399999.999999998</v>
      </c>
      <c r="H15" s="226">
        <f t="shared" si="6"/>
        <v>4300000</v>
      </c>
      <c r="I15" s="226">
        <f t="shared" si="6"/>
        <v>2700000</v>
      </c>
      <c r="J15" s="226">
        <f t="shared" si="6"/>
        <v>7100000</v>
      </c>
      <c r="K15" s="226">
        <f t="shared" si="6"/>
        <v>17360000.000000004</v>
      </c>
      <c r="L15" s="205"/>
      <c r="M15" s="206"/>
      <c r="N15" s="39"/>
      <c r="O15" s="40"/>
      <c r="P15" s="39"/>
      <c r="Q15" s="46"/>
      <c r="R15" s="41"/>
    </row>
    <row r="16" spans="2:19" ht="18">
      <c r="B16" s="252"/>
      <c r="C16" s="252"/>
      <c r="D16" s="253"/>
      <c r="E16" s="253"/>
      <c r="F16" s="253"/>
      <c r="G16" s="253"/>
      <c r="H16" s="253"/>
      <c r="I16" s="253"/>
      <c r="J16" s="253"/>
      <c r="K16" s="253"/>
      <c r="L16" s="253"/>
      <c r="M16" s="253"/>
      <c r="N16" s="254"/>
      <c r="O16" s="255"/>
      <c r="P16" s="252"/>
      <c r="Q16" s="252"/>
      <c r="R16" s="252"/>
      <c r="S16" s="252"/>
    </row>
  </sheetData>
  <mergeCells count="13">
    <mergeCell ref="B14:C14"/>
    <mergeCell ref="B15:C15"/>
    <mergeCell ref="B13:C13"/>
    <mergeCell ref="D3:Q3"/>
    <mergeCell ref="R3:R5"/>
    <mergeCell ref="N4:O4"/>
    <mergeCell ref="P4:Q4"/>
    <mergeCell ref="N6:N10"/>
    <mergeCell ref="O6:O10"/>
    <mergeCell ref="P6:P10"/>
    <mergeCell ref="Q6:Q10"/>
    <mergeCell ref="R6:R10"/>
    <mergeCell ref="D4:M4"/>
  </mergeCells>
  <phoneticPr fontId="1"/>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40C8D-6CAB-443A-B35D-C70ADD88FC62}">
  <dimension ref="B1:R148"/>
  <sheetViews>
    <sheetView zoomScaleNormal="100" workbookViewId="0">
      <pane xSplit="3" ySplit="2" topLeftCell="D3" activePane="bottomRight" state="frozen"/>
      <selection pane="bottomRight" activeCell="E40" sqref="E40"/>
      <selection pane="bottomLeft" activeCell="E40" sqref="E40"/>
      <selection pane="topRight" activeCell="E40" sqref="E40"/>
    </sheetView>
  </sheetViews>
  <sheetFormatPr defaultColWidth="8.625" defaultRowHeight="18.75" customHeight="1"/>
  <cols>
    <col min="1" max="1" width="2.625" style="236" customWidth="1"/>
    <col min="2" max="2" width="4.125" style="236" bestFit="1" customWidth="1"/>
    <col min="3" max="3" width="31.125" style="236" customWidth="1"/>
    <col min="4" max="6" width="14.125" style="236" customWidth="1"/>
    <col min="7" max="7" width="13.5" style="236" customWidth="1"/>
    <col min="8" max="8" width="15.625" style="236" customWidth="1"/>
    <col min="9" max="10" width="13.5" style="236" customWidth="1"/>
    <col min="11" max="11" width="15.125" style="236" customWidth="1"/>
    <col min="12" max="12" width="13.5" style="98" customWidth="1"/>
    <col min="13" max="13" width="15.125" style="195" bestFit="1" customWidth="1"/>
    <col min="14" max="14" width="13.5" style="236" customWidth="1"/>
    <col min="15" max="15" width="14.25" style="236" customWidth="1"/>
    <col min="16" max="16" width="13.5" style="236" customWidth="1"/>
    <col min="17" max="17" width="15.125" style="236" bestFit="1" customWidth="1"/>
    <col min="18" max="18" width="53.125" style="236" customWidth="1"/>
    <col min="19" max="16384" width="8.625" style="236"/>
  </cols>
  <sheetData>
    <row r="1" spans="2:18" ht="18">
      <c r="C1" s="71" t="s">
        <v>176</v>
      </c>
    </row>
    <row r="2" spans="2:18" ht="18.600000000000001" thickBot="1">
      <c r="C2" s="98" t="s">
        <v>230</v>
      </c>
    </row>
    <row r="3" spans="2:18" ht="18">
      <c r="B3" s="237"/>
      <c r="C3" s="238" t="s">
        <v>163</v>
      </c>
      <c r="D3" s="497" t="s">
        <v>213</v>
      </c>
      <c r="E3" s="497"/>
      <c r="F3" s="497"/>
      <c r="G3" s="497"/>
      <c r="H3" s="497"/>
      <c r="I3" s="497"/>
      <c r="J3" s="497"/>
      <c r="K3" s="497"/>
      <c r="L3" s="497"/>
      <c r="M3" s="497"/>
      <c r="N3" s="497"/>
      <c r="O3" s="497"/>
      <c r="P3" s="497"/>
      <c r="Q3" s="498"/>
      <c r="R3" s="499" t="s">
        <v>178</v>
      </c>
    </row>
    <row r="4" spans="2:18" ht="22.5" customHeight="1">
      <c r="B4" s="239"/>
      <c r="C4" s="240"/>
      <c r="D4" s="515" t="s">
        <v>214</v>
      </c>
      <c r="E4" s="515"/>
      <c r="F4" s="515"/>
      <c r="G4" s="515"/>
      <c r="H4" s="515"/>
      <c r="I4" s="515"/>
      <c r="J4" s="515"/>
      <c r="K4" s="515"/>
      <c r="L4" s="515"/>
      <c r="M4" s="516"/>
      <c r="N4" s="502" t="s">
        <v>215</v>
      </c>
      <c r="O4" s="536"/>
      <c r="P4" s="502" t="s">
        <v>216</v>
      </c>
      <c r="Q4" s="503"/>
      <c r="R4" s="500"/>
    </row>
    <row r="5" spans="2:18" ht="18">
      <c r="B5" s="241" t="s">
        <v>179</v>
      </c>
      <c r="C5" s="242" t="s">
        <v>217</v>
      </c>
      <c r="D5" s="215" t="s">
        <v>231</v>
      </c>
      <c r="E5" s="216" t="s">
        <v>232</v>
      </c>
      <c r="F5" s="216" t="s">
        <v>233</v>
      </c>
      <c r="G5" s="216" t="s">
        <v>234</v>
      </c>
      <c r="H5" s="216" t="s">
        <v>235</v>
      </c>
      <c r="I5" s="216" t="s">
        <v>236</v>
      </c>
      <c r="J5" s="216" t="s">
        <v>237</v>
      </c>
      <c r="K5" s="216" t="s">
        <v>223</v>
      </c>
      <c r="L5" s="197" t="s">
        <v>224</v>
      </c>
      <c r="M5" s="198" t="s">
        <v>165</v>
      </c>
      <c r="N5" s="243" t="s">
        <v>224</v>
      </c>
      <c r="O5" s="294" t="s">
        <v>165</v>
      </c>
      <c r="P5" s="243" t="s">
        <v>224</v>
      </c>
      <c r="Q5" s="244" t="s">
        <v>165</v>
      </c>
      <c r="R5" s="501"/>
    </row>
    <row r="6" spans="2:18" ht="18">
      <c r="B6" s="245">
        <v>1</v>
      </c>
      <c r="C6" s="246" t="s">
        <v>225</v>
      </c>
      <c r="D6" s="295">
        <v>3.2</v>
      </c>
      <c r="E6" s="296">
        <v>1.6</v>
      </c>
      <c r="F6" s="296">
        <v>2.7</v>
      </c>
      <c r="G6" s="296">
        <v>5.2</v>
      </c>
      <c r="H6" s="296">
        <v>1.4</v>
      </c>
      <c r="I6" s="296">
        <v>0.8</v>
      </c>
      <c r="J6" s="296">
        <v>2</v>
      </c>
      <c r="K6" s="296">
        <v>3.8</v>
      </c>
      <c r="L6" s="199">
        <f t="shared" ref="L6:L12" si="0">SUM(D6:K6)</f>
        <v>20.700000000000003</v>
      </c>
      <c r="M6" s="200">
        <f t="shared" ref="M6:M11" si="1">SUM(D6:J6)*1000000+K6*1400000</f>
        <v>22220000.000000004</v>
      </c>
      <c r="N6" s="537">
        <v>0</v>
      </c>
      <c r="O6" s="540">
        <v>0</v>
      </c>
      <c r="P6" s="537">
        <f>SUM(L6:L10)+N6</f>
        <v>58.300000000000004</v>
      </c>
      <c r="Q6" s="543">
        <f>SUM(M6:M10)+O6</f>
        <v>62900000</v>
      </c>
      <c r="R6" s="546"/>
    </row>
    <row r="7" spans="2:18" ht="18">
      <c r="B7" s="245">
        <v>2</v>
      </c>
      <c r="C7" s="247" t="s">
        <v>226</v>
      </c>
      <c r="D7" s="295">
        <v>1.4</v>
      </c>
      <c r="E7" s="296">
        <v>1.1000000000000001</v>
      </c>
      <c r="F7" s="296">
        <v>1.5</v>
      </c>
      <c r="G7" s="296">
        <v>3.1</v>
      </c>
      <c r="H7" s="296">
        <v>1.1000000000000001</v>
      </c>
      <c r="I7" s="296">
        <v>0.8</v>
      </c>
      <c r="J7" s="296">
        <v>2</v>
      </c>
      <c r="K7" s="296">
        <v>2.6</v>
      </c>
      <c r="L7" s="199">
        <f t="shared" si="0"/>
        <v>13.6</v>
      </c>
      <c r="M7" s="200">
        <f t="shared" si="1"/>
        <v>14640000</v>
      </c>
      <c r="N7" s="538"/>
      <c r="O7" s="541"/>
      <c r="P7" s="538"/>
      <c r="Q7" s="544"/>
      <c r="R7" s="547"/>
    </row>
    <row r="8" spans="2:18" ht="18">
      <c r="B8" s="245">
        <v>3</v>
      </c>
      <c r="C8" s="247" t="s">
        <v>97</v>
      </c>
      <c r="D8" s="295">
        <v>1.5</v>
      </c>
      <c r="E8" s="296">
        <v>0.9</v>
      </c>
      <c r="F8" s="296">
        <v>1.2</v>
      </c>
      <c r="G8" s="296">
        <v>3.1</v>
      </c>
      <c r="H8" s="296">
        <v>0.6</v>
      </c>
      <c r="I8" s="296">
        <v>0.3</v>
      </c>
      <c r="J8" s="296">
        <v>0.3</v>
      </c>
      <c r="K8" s="296">
        <v>2.2000000000000002</v>
      </c>
      <c r="L8" s="199">
        <f t="shared" si="0"/>
        <v>10.099999999999998</v>
      </c>
      <c r="M8" s="200">
        <f t="shared" si="1"/>
        <v>10979999.999999998</v>
      </c>
      <c r="N8" s="538"/>
      <c r="O8" s="541"/>
      <c r="P8" s="538"/>
      <c r="Q8" s="544"/>
      <c r="R8" s="547"/>
    </row>
    <row r="9" spans="2:18" ht="18">
      <c r="B9" s="245">
        <v>4</v>
      </c>
      <c r="C9" s="246" t="s">
        <v>227</v>
      </c>
      <c r="D9" s="295">
        <v>1.5</v>
      </c>
      <c r="E9" s="296">
        <v>0.9</v>
      </c>
      <c r="F9" s="296">
        <v>2</v>
      </c>
      <c r="G9" s="296">
        <v>3.6</v>
      </c>
      <c r="H9" s="296">
        <v>1</v>
      </c>
      <c r="I9" s="296">
        <v>0.7</v>
      </c>
      <c r="J9" s="296">
        <v>0.9</v>
      </c>
      <c r="K9" s="296">
        <v>2.4</v>
      </c>
      <c r="L9" s="199">
        <f t="shared" si="0"/>
        <v>13</v>
      </c>
      <c r="M9" s="200">
        <f t="shared" si="1"/>
        <v>13960000</v>
      </c>
      <c r="N9" s="538"/>
      <c r="O9" s="541"/>
      <c r="P9" s="538"/>
      <c r="Q9" s="544"/>
      <c r="R9" s="547"/>
    </row>
    <row r="10" spans="2:18" ht="18.600000000000001" thickBot="1">
      <c r="B10" s="245">
        <v>5</v>
      </c>
      <c r="C10" s="246" t="s">
        <v>106</v>
      </c>
      <c r="D10" s="305"/>
      <c r="E10" s="306"/>
      <c r="F10" s="306"/>
      <c r="G10" s="306"/>
      <c r="H10" s="306"/>
      <c r="I10" s="306"/>
      <c r="J10" s="296">
        <v>0.4</v>
      </c>
      <c r="K10" s="296">
        <v>0.5</v>
      </c>
      <c r="L10" s="199">
        <f t="shared" si="0"/>
        <v>0.9</v>
      </c>
      <c r="M10" s="200">
        <f t="shared" si="1"/>
        <v>1100000</v>
      </c>
      <c r="N10" s="539"/>
      <c r="O10" s="542"/>
      <c r="P10" s="539"/>
      <c r="Q10" s="545"/>
      <c r="R10" s="548"/>
    </row>
    <row r="11" spans="2:18" ht="18.600000000000001" thickBot="1">
      <c r="B11" s="245">
        <v>6</v>
      </c>
      <c r="C11" s="246" t="s">
        <v>228</v>
      </c>
      <c r="D11" s="295">
        <v>0.5</v>
      </c>
      <c r="E11" s="296">
        <v>0.4</v>
      </c>
      <c r="F11" s="296">
        <v>0.7</v>
      </c>
      <c r="G11" s="296">
        <v>1.4</v>
      </c>
      <c r="H11" s="296">
        <v>0.2</v>
      </c>
      <c r="I11" s="296">
        <v>0.1</v>
      </c>
      <c r="J11" s="296">
        <v>1.5</v>
      </c>
      <c r="K11" s="296">
        <v>0.9</v>
      </c>
      <c r="L11" s="199">
        <f t="shared" si="0"/>
        <v>5.7000000000000011</v>
      </c>
      <c r="M11" s="200">
        <f t="shared" si="1"/>
        <v>6060000.0000000009</v>
      </c>
      <c r="N11" s="311">
        <v>0</v>
      </c>
      <c r="O11" s="312">
        <f>SUM(O5:O10)</f>
        <v>0</v>
      </c>
      <c r="P11" s="311">
        <f>SUM(L11:L11)+N11</f>
        <v>5.7000000000000011</v>
      </c>
      <c r="Q11" s="313">
        <f>SUM(M11:M11)+O6</f>
        <v>6060000.0000000009</v>
      </c>
      <c r="R11" s="314"/>
    </row>
    <row r="12" spans="2:18" ht="18">
      <c r="B12" s="495" t="s">
        <v>191</v>
      </c>
      <c r="C12" s="496"/>
      <c r="D12" s="221">
        <f t="shared" ref="D12:K12" si="2">SUM(D6:D11)</f>
        <v>8.1</v>
      </c>
      <c r="E12" s="222">
        <f t="shared" si="2"/>
        <v>4.9000000000000004</v>
      </c>
      <c r="F12" s="222">
        <f t="shared" si="2"/>
        <v>8.1</v>
      </c>
      <c r="G12" s="222">
        <f t="shared" si="2"/>
        <v>16.399999999999999</v>
      </c>
      <c r="H12" s="222">
        <f t="shared" si="2"/>
        <v>4.3</v>
      </c>
      <c r="I12" s="222">
        <f t="shared" si="2"/>
        <v>2.7</v>
      </c>
      <c r="J12" s="222">
        <f t="shared" si="2"/>
        <v>7.1000000000000005</v>
      </c>
      <c r="K12" s="222">
        <f t="shared" si="2"/>
        <v>12.400000000000002</v>
      </c>
      <c r="L12" s="201">
        <f t="shared" si="0"/>
        <v>64</v>
      </c>
      <c r="M12" s="202">
        <f>SUM(M6:M11)</f>
        <v>68960000</v>
      </c>
      <c r="N12" s="249">
        <f>SUM(N6:N11)</f>
        <v>0</v>
      </c>
      <c r="O12" s="312">
        <f>SUM(O6:O11)</f>
        <v>0</v>
      </c>
      <c r="P12" s="249">
        <f>SUM(P6:P11)</f>
        <v>64</v>
      </c>
      <c r="Q12" s="250">
        <f>SUM(Q6:Q11)</f>
        <v>68960000</v>
      </c>
      <c r="R12" s="251"/>
    </row>
    <row r="13" spans="2:18" ht="18">
      <c r="B13" s="532" t="s">
        <v>229</v>
      </c>
      <c r="C13" s="533"/>
      <c r="D13" s="317">
        <v>1000000</v>
      </c>
      <c r="E13" s="318">
        <v>1000000</v>
      </c>
      <c r="F13" s="318">
        <v>1000000</v>
      </c>
      <c r="G13" s="318">
        <v>1000000</v>
      </c>
      <c r="H13" s="318">
        <v>1000000</v>
      </c>
      <c r="I13" s="318">
        <v>1000000</v>
      </c>
      <c r="J13" s="318">
        <v>1000000</v>
      </c>
      <c r="K13" s="318">
        <v>1400000</v>
      </c>
      <c r="L13" s="319"/>
      <c r="M13" s="320"/>
      <c r="N13" s="321"/>
      <c r="O13" s="322"/>
      <c r="P13" s="321"/>
      <c r="Q13" s="323"/>
      <c r="R13" s="324"/>
    </row>
    <row r="14" spans="2:18" ht="18.600000000000001" thickBot="1">
      <c r="B14" s="534" t="s">
        <v>165</v>
      </c>
      <c r="C14" s="535"/>
      <c r="D14" s="327">
        <f t="shared" ref="D14:K14" si="3">D12*D13</f>
        <v>8100000</v>
      </c>
      <c r="E14" s="328">
        <f t="shared" si="3"/>
        <v>4900000</v>
      </c>
      <c r="F14" s="328">
        <f t="shared" si="3"/>
        <v>8100000</v>
      </c>
      <c r="G14" s="328">
        <f t="shared" si="3"/>
        <v>16399999.999999998</v>
      </c>
      <c r="H14" s="328">
        <f t="shared" si="3"/>
        <v>4300000</v>
      </c>
      <c r="I14" s="328">
        <f t="shared" si="3"/>
        <v>2700000</v>
      </c>
      <c r="J14" s="328">
        <f t="shared" si="3"/>
        <v>7100000.0000000009</v>
      </c>
      <c r="K14" s="328">
        <f t="shared" si="3"/>
        <v>17360000.000000004</v>
      </c>
      <c r="L14" s="329"/>
      <c r="M14" s="330"/>
      <c r="N14" s="331"/>
      <c r="O14" s="332"/>
      <c r="P14" s="331"/>
      <c r="Q14" s="333"/>
      <c r="R14" s="334"/>
    </row>
    <row r="15" spans="2:18" ht="18">
      <c r="B15" s="252"/>
      <c r="C15" s="252"/>
      <c r="D15" s="253"/>
      <c r="E15" s="253"/>
      <c r="F15" s="253"/>
      <c r="G15" s="253"/>
      <c r="H15" s="253"/>
      <c r="I15" s="253"/>
      <c r="J15" s="253"/>
      <c r="K15" s="253"/>
      <c r="L15" s="254"/>
      <c r="M15" s="255"/>
      <c r="N15" s="252"/>
      <c r="O15" s="252"/>
      <c r="P15" s="252"/>
      <c r="Q15" s="252"/>
    </row>
    <row r="16" spans="2:18" ht="18.600000000000001" hidden="1" thickBot="1">
      <c r="C16" s="98" t="s">
        <v>238</v>
      </c>
    </row>
    <row r="17" spans="2:18" ht="18" hidden="1">
      <c r="B17" s="237"/>
      <c r="C17" s="238" t="s">
        <v>163</v>
      </c>
      <c r="D17" s="497" t="s">
        <v>213</v>
      </c>
      <c r="E17" s="497"/>
      <c r="F17" s="497"/>
      <c r="G17" s="497"/>
      <c r="H17" s="497"/>
      <c r="I17" s="497"/>
      <c r="J17" s="497"/>
      <c r="K17" s="497"/>
      <c r="L17" s="497"/>
      <c r="M17" s="497"/>
      <c r="N17" s="497"/>
      <c r="O17" s="497"/>
      <c r="P17" s="497"/>
      <c r="Q17" s="498"/>
      <c r="R17" s="277" t="s">
        <v>178</v>
      </c>
    </row>
    <row r="18" spans="2:18" ht="22.5" hidden="1" customHeight="1">
      <c r="B18" s="239"/>
      <c r="C18" s="240"/>
      <c r="D18" s="228" t="s">
        <v>214</v>
      </c>
      <c r="E18" s="228"/>
      <c r="F18" s="228"/>
      <c r="G18" s="228"/>
      <c r="H18" s="228"/>
      <c r="I18" s="228"/>
      <c r="J18" s="228"/>
      <c r="K18" s="228"/>
      <c r="L18" s="196"/>
      <c r="M18" s="209"/>
      <c r="N18" s="280" t="s">
        <v>215</v>
      </c>
      <c r="O18" s="293"/>
      <c r="P18" s="280" t="s">
        <v>216</v>
      </c>
      <c r="Q18" s="281"/>
      <c r="R18" s="278"/>
    </row>
    <row r="19" spans="2:18" ht="18" hidden="1">
      <c r="B19" s="241" t="s">
        <v>179</v>
      </c>
      <c r="C19" s="242" t="s">
        <v>217</v>
      </c>
      <c r="D19" s="215" t="s">
        <v>231</v>
      </c>
      <c r="E19" s="216" t="s">
        <v>232</v>
      </c>
      <c r="F19" s="216" t="s">
        <v>233</v>
      </c>
      <c r="G19" s="216" t="s">
        <v>234</v>
      </c>
      <c r="H19" s="216" t="s">
        <v>235</v>
      </c>
      <c r="I19" s="216" t="s">
        <v>236</v>
      </c>
      <c r="J19" s="216" t="s">
        <v>237</v>
      </c>
      <c r="K19" s="216" t="s">
        <v>223</v>
      </c>
      <c r="L19" s="197" t="s">
        <v>224</v>
      </c>
      <c r="M19" s="198" t="s">
        <v>165</v>
      </c>
      <c r="N19" s="243" t="s">
        <v>224</v>
      </c>
      <c r="O19" s="294" t="s">
        <v>165</v>
      </c>
      <c r="P19" s="335" t="s">
        <v>224</v>
      </c>
      <c r="Q19" s="244" t="s">
        <v>165</v>
      </c>
      <c r="R19" s="279"/>
    </row>
    <row r="20" spans="2:18" ht="18" hidden="1">
      <c r="B20" s="245">
        <v>1</v>
      </c>
      <c r="C20" s="246" t="s">
        <v>225</v>
      </c>
      <c r="D20" s="336">
        <v>3.2</v>
      </c>
      <c r="E20" s="337"/>
      <c r="F20" s="337"/>
      <c r="G20" s="337"/>
      <c r="H20" s="337"/>
      <c r="I20" s="337"/>
      <c r="J20" s="337"/>
      <c r="K20" s="338">
        <v>0.9</v>
      </c>
      <c r="L20" s="210">
        <f t="shared" ref="L20:L27" si="4">SUM(D20:K20)</f>
        <v>4.1000000000000005</v>
      </c>
      <c r="M20" s="200">
        <f t="shared" ref="M20:M25" si="5">SUM(D20:J20)*1000000+K20*1400000</f>
        <v>4460000</v>
      </c>
      <c r="N20" s="297">
        <v>0</v>
      </c>
      <c r="O20" s="339">
        <v>0</v>
      </c>
      <c r="P20" s="340">
        <f>SUM(L20:L24)+N20</f>
        <v>10.200000000000001</v>
      </c>
      <c r="Q20" s="341">
        <f>SUM(M20:M24)+O20</f>
        <v>11240000</v>
      </c>
      <c r="R20" s="300"/>
    </row>
    <row r="21" spans="2:18" ht="18" hidden="1">
      <c r="B21" s="245">
        <v>2</v>
      </c>
      <c r="C21" s="247" t="s">
        <v>226</v>
      </c>
      <c r="D21" s="336">
        <v>1.4</v>
      </c>
      <c r="E21" s="337"/>
      <c r="F21" s="337"/>
      <c r="G21" s="337"/>
      <c r="H21" s="337"/>
      <c r="I21" s="337"/>
      <c r="J21" s="337"/>
      <c r="K21" s="338">
        <v>0.6</v>
      </c>
      <c r="L21" s="210">
        <f t="shared" si="4"/>
        <v>2</v>
      </c>
      <c r="M21" s="200">
        <f t="shared" si="5"/>
        <v>2240000</v>
      </c>
      <c r="N21" s="301"/>
      <c r="O21" s="342"/>
      <c r="P21" s="343"/>
      <c r="Q21" s="344"/>
      <c r="R21" s="304"/>
    </row>
    <row r="22" spans="2:18" ht="18" hidden="1">
      <c r="B22" s="245">
        <v>3</v>
      </c>
      <c r="C22" s="247" t="s">
        <v>97</v>
      </c>
      <c r="D22" s="336">
        <v>1.7</v>
      </c>
      <c r="E22" s="337"/>
      <c r="F22" s="337"/>
      <c r="G22" s="337"/>
      <c r="H22" s="337"/>
      <c r="I22" s="337"/>
      <c r="J22" s="337"/>
      <c r="K22" s="338">
        <v>0.6</v>
      </c>
      <c r="L22" s="210">
        <f t="shared" si="4"/>
        <v>2.2999999999999998</v>
      </c>
      <c r="M22" s="200">
        <f t="shared" si="5"/>
        <v>2540000</v>
      </c>
      <c r="N22" s="301"/>
      <c r="O22" s="342"/>
      <c r="P22" s="343"/>
      <c r="Q22" s="344"/>
      <c r="R22" s="304"/>
    </row>
    <row r="23" spans="2:18" ht="18" hidden="1">
      <c r="B23" s="245">
        <v>4</v>
      </c>
      <c r="C23" s="246" t="s">
        <v>227</v>
      </c>
      <c r="D23" s="336">
        <v>1.3</v>
      </c>
      <c r="E23" s="337"/>
      <c r="F23" s="337"/>
      <c r="G23" s="337"/>
      <c r="H23" s="337"/>
      <c r="I23" s="337"/>
      <c r="J23" s="337"/>
      <c r="K23" s="338">
        <v>0.5</v>
      </c>
      <c r="L23" s="210">
        <f t="shared" si="4"/>
        <v>1.8</v>
      </c>
      <c r="M23" s="200">
        <f t="shared" si="5"/>
        <v>2000000</v>
      </c>
      <c r="N23" s="301"/>
      <c r="O23" s="342"/>
      <c r="P23" s="343"/>
      <c r="Q23" s="344"/>
      <c r="R23" s="304"/>
    </row>
    <row r="24" spans="2:18" ht="18" hidden="1">
      <c r="B24" s="245">
        <v>5</v>
      </c>
      <c r="C24" s="246" t="s">
        <v>106</v>
      </c>
      <c r="D24" s="345"/>
      <c r="E24" s="337"/>
      <c r="F24" s="337"/>
      <c r="G24" s="337"/>
      <c r="H24" s="337"/>
      <c r="I24" s="337"/>
      <c r="J24" s="337"/>
      <c r="K24" s="337"/>
      <c r="L24" s="210">
        <f t="shared" si="4"/>
        <v>0</v>
      </c>
      <c r="M24" s="200">
        <f t="shared" si="5"/>
        <v>0</v>
      </c>
      <c r="N24" s="307"/>
      <c r="O24" s="346"/>
      <c r="P24" s="190"/>
      <c r="Q24" s="186"/>
      <c r="R24" s="310"/>
    </row>
    <row r="25" spans="2:18" ht="18" hidden="1">
      <c r="B25" s="245">
        <v>6</v>
      </c>
      <c r="C25" s="246" t="s">
        <v>239</v>
      </c>
      <c r="D25" s="336">
        <v>0.5</v>
      </c>
      <c r="E25" s="337"/>
      <c r="F25" s="337"/>
      <c r="G25" s="337"/>
      <c r="H25" s="337"/>
      <c r="I25" s="337"/>
      <c r="J25" s="337"/>
      <c r="K25" s="338">
        <v>0.2</v>
      </c>
      <c r="L25" s="210">
        <f t="shared" si="4"/>
        <v>0.7</v>
      </c>
      <c r="M25" s="200">
        <f t="shared" si="5"/>
        <v>780000</v>
      </c>
      <c r="N25" s="311"/>
      <c r="O25" s="347"/>
      <c r="P25" s="311">
        <f>SUM(L25:L25)+N25</f>
        <v>0.7</v>
      </c>
      <c r="Q25" s="313">
        <f>SUM(M25:M25)+O25</f>
        <v>780000</v>
      </c>
      <c r="R25" s="314"/>
    </row>
    <row r="26" spans="2:18" ht="18.600000000000001" hidden="1" thickBot="1">
      <c r="B26" s="245">
        <v>7</v>
      </c>
      <c r="C26" s="246" t="s">
        <v>240</v>
      </c>
      <c r="D26" s="345"/>
      <c r="E26" s="337"/>
      <c r="F26" s="337"/>
      <c r="G26" s="337"/>
      <c r="H26" s="337"/>
      <c r="I26" s="337"/>
      <c r="J26" s="337"/>
      <c r="K26" s="337"/>
      <c r="L26" s="274">
        <f t="shared" si="4"/>
        <v>0</v>
      </c>
      <c r="M26" s="200">
        <v>-6807000</v>
      </c>
      <c r="N26" s="311"/>
      <c r="O26" s="347"/>
      <c r="P26" s="311">
        <f>SUM(L26:L26)+N26</f>
        <v>0</v>
      </c>
      <c r="Q26" s="313">
        <f>SUM(M26:M26)+O20</f>
        <v>-6807000</v>
      </c>
      <c r="R26" s="314" t="s">
        <v>241</v>
      </c>
    </row>
    <row r="27" spans="2:18" ht="18" hidden="1">
      <c r="B27" s="276" t="s">
        <v>191</v>
      </c>
      <c r="C27" s="248"/>
      <c r="D27" s="233">
        <f t="shared" ref="D27:J27" si="6">SUM(D20:D26)</f>
        <v>8.1</v>
      </c>
      <c r="E27" s="234">
        <f t="shared" si="6"/>
        <v>0</v>
      </c>
      <c r="F27" s="234">
        <f t="shared" si="6"/>
        <v>0</v>
      </c>
      <c r="G27" s="234">
        <f t="shared" si="6"/>
        <v>0</v>
      </c>
      <c r="H27" s="234">
        <f t="shared" si="6"/>
        <v>0</v>
      </c>
      <c r="I27" s="234">
        <f t="shared" si="6"/>
        <v>0</v>
      </c>
      <c r="J27" s="234">
        <f t="shared" si="6"/>
        <v>0</v>
      </c>
      <c r="K27" s="234">
        <f>SUM(K21:K26)</f>
        <v>1.9</v>
      </c>
      <c r="L27" s="211">
        <f t="shared" si="4"/>
        <v>10</v>
      </c>
      <c r="M27" s="202">
        <f>SUM(M20:M26)</f>
        <v>5213000</v>
      </c>
      <c r="N27" s="249">
        <f>SUM(N20:N26)</f>
        <v>0</v>
      </c>
      <c r="O27" s="312">
        <f>SUM(O20:O26)</f>
        <v>0</v>
      </c>
      <c r="P27" s="249">
        <f>SUM(P20:P26)</f>
        <v>10.9</v>
      </c>
      <c r="Q27" s="250">
        <f>SUM(Q20:Q26)</f>
        <v>5213000</v>
      </c>
      <c r="R27" s="251"/>
    </row>
    <row r="28" spans="2:18" ht="18" hidden="1">
      <c r="B28" s="315" t="s">
        <v>229</v>
      </c>
      <c r="C28" s="316"/>
      <c r="D28" s="317">
        <v>1000000</v>
      </c>
      <c r="E28" s="318">
        <v>1000000</v>
      </c>
      <c r="F28" s="318">
        <v>1000000</v>
      </c>
      <c r="G28" s="318">
        <v>1000000</v>
      </c>
      <c r="H28" s="318">
        <v>1000000</v>
      </c>
      <c r="I28" s="318">
        <v>1000000</v>
      </c>
      <c r="J28" s="318">
        <v>1000000</v>
      </c>
      <c r="K28" s="318">
        <v>1400000</v>
      </c>
      <c r="L28" s="319"/>
      <c r="M28" s="320"/>
      <c r="N28" s="321"/>
      <c r="O28" s="322"/>
      <c r="P28" s="321"/>
      <c r="Q28" s="323"/>
      <c r="R28" s="324"/>
    </row>
    <row r="29" spans="2:18" ht="18.600000000000001" hidden="1" thickBot="1">
      <c r="B29" s="325" t="s">
        <v>165</v>
      </c>
      <c r="C29" s="326"/>
      <c r="D29" s="327">
        <f t="shared" ref="D29:K29" si="7">D27*D28</f>
        <v>8100000</v>
      </c>
      <c r="E29" s="328">
        <f t="shared" si="7"/>
        <v>0</v>
      </c>
      <c r="F29" s="328">
        <f t="shared" si="7"/>
        <v>0</v>
      </c>
      <c r="G29" s="328">
        <f t="shared" si="7"/>
        <v>0</v>
      </c>
      <c r="H29" s="328">
        <f t="shared" si="7"/>
        <v>0</v>
      </c>
      <c r="I29" s="328">
        <f t="shared" si="7"/>
        <v>0</v>
      </c>
      <c r="J29" s="328">
        <f t="shared" si="7"/>
        <v>0</v>
      </c>
      <c r="K29" s="328">
        <f t="shared" si="7"/>
        <v>2660000</v>
      </c>
      <c r="L29" s="329"/>
      <c r="M29" s="330"/>
      <c r="N29" s="331"/>
      <c r="O29" s="332"/>
      <c r="P29" s="331"/>
      <c r="Q29" s="333"/>
      <c r="R29" s="334"/>
    </row>
    <row r="30" spans="2:18" ht="18">
      <c r="C30" s="98"/>
    </row>
    <row r="31" spans="2:18" ht="18.600000000000001" thickBot="1">
      <c r="C31" s="98" t="s">
        <v>242</v>
      </c>
    </row>
    <row r="32" spans="2:18" ht="18">
      <c r="B32" s="237"/>
      <c r="C32" s="238" t="s">
        <v>163</v>
      </c>
      <c r="D32" s="497" t="s">
        <v>213</v>
      </c>
      <c r="E32" s="497"/>
      <c r="F32" s="497"/>
      <c r="G32" s="497"/>
      <c r="H32" s="497"/>
      <c r="I32" s="497"/>
      <c r="J32" s="497"/>
      <c r="K32" s="497"/>
      <c r="L32" s="497"/>
      <c r="M32" s="497"/>
      <c r="N32" s="497"/>
      <c r="O32" s="497"/>
      <c r="P32" s="497"/>
      <c r="Q32" s="498"/>
      <c r="R32" s="277" t="s">
        <v>178</v>
      </c>
    </row>
    <row r="33" spans="2:18" ht="22.5" customHeight="1">
      <c r="B33" s="239"/>
      <c r="C33" s="240"/>
      <c r="D33" s="228" t="s">
        <v>214</v>
      </c>
      <c r="E33" s="228"/>
      <c r="F33" s="228"/>
      <c r="G33" s="228"/>
      <c r="H33" s="228"/>
      <c r="I33" s="228"/>
      <c r="J33" s="228"/>
      <c r="K33" s="228"/>
      <c r="L33" s="196"/>
      <c r="M33" s="209"/>
      <c r="N33" s="280" t="s">
        <v>215</v>
      </c>
      <c r="O33" s="293"/>
      <c r="P33" s="280" t="s">
        <v>216</v>
      </c>
      <c r="Q33" s="281"/>
      <c r="R33" s="278"/>
    </row>
    <row r="34" spans="2:18" ht="18">
      <c r="B34" s="241" t="s">
        <v>179</v>
      </c>
      <c r="C34" s="242" t="s">
        <v>217</v>
      </c>
      <c r="D34" s="215" t="s">
        <v>231</v>
      </c>
      <c r="E34" s="216" t="s">
        <v>232</v>
      </c>
      <c r="F34" s="216" t="s">
        <v>233</v>
      </c>
      <c r="G34" s="216" t="s">
        <v>234</v>
      </c>
      <c r="H34" s="216" t="s">
        <v>235</v>
      </c>
      <c r="I34" s="216" t="s">
        <v>236</v>
      </c>
      <c r="J34" s="216" t="s">
        <v>237</v>
      </c>
      <c r="K34" s="216" t="s">
        <v>223</v>
      </c>
      <c r="L34" s="197" t="s">
        <v>224</v>
      </c>
      <c r="M34" s="198" t="s">
        <v>165</v>
      </c>
      <c r="N34" s="243" t="s">
        <v>224</v>
      </c>
      <c r="O34" s="294" t="s">
        <v>165</v>
      </c>
      <c r="P34" s="335" t="s">
        <v>224</v>
      </c>
      <c r="Q34" s="244" t="s">
        <v>165</v>
      </c>
      <c r="R34" s="279"/>
    </row>
    <row r="35" spans="2:18" ht="18">
      <c r="B35" s="245">
        <v>1</v>
      </c>
      <c r="C35" s="246" t="s">
        <v>225</v>
      </c>
      <c r="D35" s="295">
        <v>3.2</v>
      </c>
      <c r="E35" s="296">
        <v>1.6</v>
      </c>
      <c r="F35" s="337"/>
      <c r="G35" s="337"/>
      <c r="H35" s="337"/>
      <c r="I35" s="337"/>
      <c r="J35" s="337"/>
      <c r="K35" s="338">
        <v>0.8</v>
      </c>
      <c r="L35" s="210">
        <f t="shared" ref="L35:L41" si="8">SUM(D35:K35)</f>
        <v>5.6000000000000005</v>
      </c>
      <c r="M35" s="200">
        <f t="shared" ref="M35:M40" si="9">SUM(D35:J35)*1000000+K35*1400000</f>
        <v>5920000.0000000009</v>
      </c>
      <c r="N35" s="297">
        <v>0</v>
      </c>
      <c r="O35" s="339">
        <v>0</v>
      </c>
      <c r="P35" s="340">
        <f>SUM(L35:L39)+N35</f>
        <v>15</v>
      </c>
      <c r="Q35" s="341">
        <f>SUM(M35:M39)+O35</f>
        <v>16160000</v>
      </c>
      <c r="R35" s="300"/>
    </row>
    <row r="36" spans="2:18" ht="18">
      <c r="B36" s="245">
        <v>2</v>
      </c>
      <c r="C36" s="247" t="s">
        <v>226</v>
      </c>
      <c r="D36" s="295">
        <v>1.4</v>
      </c>
      <c r="E36" s="296">
        <v>1.1000000000000001</v>
      </c>
      <c r="F36" s="337"/>
      <c r="G36" s="337"/>
      <c r="H36" s="337"/>
      <c r="I36" s="337"/>
      <c r="J36" s="337"/>
      <c r="K36" s="338">
        <v>0.7</v>
      </c>
      <c r="L36" s="210">
        <f t="shared" si="8"/>
        <v>3.2</v>
      </c>
      <c r="M36" s="200">
        <f t="shared" si="9"/>
        <v>3480000</v>
      </c>
      <c r="N36" s="301"/>
      <c r="O36" s="342"/>
      <c r="P36" s="343"/>
      <c r="Q36" s="344"/>
      <c r="R36" s="304"/>
    </row>
    <row r="37" spans="2:18" ht="18">
      <c r="B37" s="245">
        <v>3</v>
      </c>
      <c r="C37" s="247" t="s">
        <v>97</v>
      </c>
      <c r="D37" s="295">
        <v>1.5</v>
      </c>
      <c r="E37" s="296">
        <v>0.9</v>
      </c>
      <c r="F37" s="337"/>
      <c r="G37" s="337"/>
      <c r="H37" s="337"/>
      <c r="I37" s="337"/>
      <c r="J37" s="337"/>
      <c r="K37" s="338">
        <v>0.7</v>
      </c>
      <c r="L37" s="210">
        <f t="shared" si="8"/>
        <v>3.0999999999999996</v>
      </c>
      <c r="M37" s="200">
        <f t="shared" si="9"/>
        <v>3380000</v>
      </c>
      <c r="N37" s="301"/>
      <c r="O37" s="342"/>
      <c r="P37" s="343"/>
      <c r="Q37" s="344"/>
      <c r="R37" s="304"/>
    </row>
    <row r="38" spans="2:18" ht="18">
      <c r="B38" s="245">
        <v>4</v>
      </c>
      <c r="C38" s="246" t="s">
        <v>227</v>
      </c>
      <c r="D38" s="295">
        <v>1.5</v>
      </c>
      <c r="E38" s="296">
        <v>0.9</v>
      </c>
      <c r="F38" s="337"/>
      <c r="G38" s="337"/>
      <c r="H38" s="337"/>
      <c r="I38" s="337"/>
      <c r="J38" s="337"/>
      <c r="K38" s="338">
        <v>0.7</v>
      </c>
      <c r="L38" s="210">
        <f t="shared" si="8"/>
        <v>3.0999999999999996</v>
      </c>
      <c r="M38" s="200">
        <f t="shared" si="9"/>
        <v>3380000</v>
      </c>
      <c r="N38" s="301"/>
      <c r="O38" s="342"/>
      <c r="P38" s="343"/>
      <c r="Q38" s="344"/>
      <c r="R38" s="304"/>
    </row>
    <row r="39" spans="2:18" ht="18">
      <c r="B39" s="245">
        <v>5</v>
      </c>
      <c r="C39" s="246" t="s">
        <v>106</v>
      </c>
      <c r="D39" s="305"/>
      <c r="E39" s="306"/>
      <c r="F39" s="337"/>
      <c r="G39" s="337"/>
      <c r="H39" s="337"/>
      <c r="I39" s="337"/>
      <c r="J39" s="337"/>
      <c r="K39" s="337"/>
      <c r="L39" s="210">
        <f t="shared" si="8"/>
        <v>0</v>
      </c>
      <c r="M39" s="200">
        <f t="shared" si="9"/>
        <v>0</v>
      </c>
      <c r="N39" s="307"/>
      <c r="O39" s="346"/>
      <c r="P39" s="190"/>
      <c r="Q39" s="186"/>
      <c r="R39" s="310"/>
    </row>
    <row r="40" spans="2:18" ht="18.600000000000001" thickBot="1">
      <c r="B40" s="245">
        <v>6</v>
      </c>
      <c r="C40" s="246" t="s">
        <v>239</v>
      </c>
      <c r="D40" s="295">
        <v>0.5</v>
      </c>
      <c r="E40" s="296">
        <v>0.4</v>
      </c>
      <c r="F40" s="337"/>
      <c r="G40" s="337"/>
      <c r="H40" s="337"/>
      <c r="I40" s="337"/>
      <c r="J40" s="337"/>
      <c r="K40" s="338">
        <v>0.3</v>
      </c>
      <c r="L40" s="210">
        <f t="shared" si="8"/>
        <v>1.2</v>
      </c>
      <c r="M40" s="200">
        <f t="shared" si="9"/>
        <v>1320000</v>
      </c>
      <c r="N40" s="311"/>
      <c r="O40" s="347"/>
      <c r="P40" s="311">
        <f>SUM(L40:L40)+N40</f>
        <v>1.2</v>
      </c>
      <c r="Q40" s="313">
        <f>SUM(M40:M40)+O35</f>
        <v>1320000</v>
      </c>
      <c r="R40" s="314"/>
    </row>
    <row r="41" spans="2:18" ht="18">
      <c r="B41" s="495" t="s">
        <v>191</v>
      </c>
      <c r="C41" s="496"/>
      <c r="D41" s="233">
        <f t="shared" ref="D41:K41" si="10">SUM(D35:D40)</f>
        <v>8.1</v>
      </c>
      <c r="E41" s="234">
        <f t="shared" si="10"/>
        <v>4.9000000000000004</v>
      </c>
      <c r="F41" s="234">
        <f t="shared" si="10"/>
        <v>0</v>
      </c>
      <c r="G41" s="234">
        <f t="shared" si="10"/>
        <v>0</v>
      </c>
      <c r="H41" s="234">
        <f t="shared" si="10"/>
        <v>0</v>
      </c>
      <c r="I41" s="234">
        <f t="shared" si="10"/>
        <v>0</v>
      </c>
      <c r="J41" s="234">
        <f t="shared" si="10"/>
        <v>0</v>
      </c>
      <c r="K41" s="234">
        <f t="shared" si="10"/>
        <v>3.2</v>
      </c>
      <c r="L41" s="211">
        <f t="shared" si="8"/>
        <v>16.2</v>
      </c>
      <c r="M41" s="202">
        <f>SUM(M35:M40)</f>
        <v>17480000</v>
      </c>
      <c r="N41" s="249">
        <f>SUM(N35:N40)</f>
        <v>0</v>
      </c>
      <c r="O41" s="312">
        <f>SUM(O35:O40)</f>
        <v>0</v>
      </c>
      <c r="P41" s="249">
        <f>SUM(P35:P40)</f>
        <v>16.2</v>
      </c>
      <c r="Q41" s="250">
        <f>SUM(Q35:Q40)</f>
        <v>17480000</v>
      </c>
      <c r="R41" s="251"/>
    </row>
    <row r="42" spans="2:18" ht="18">
      <c r="B42" s="532" t="s">
        <v>229</v>
      </c>
      <c r="C42" s="533"/>
      <c r="D42" s="317">
        <v>1000000</v>
      </c>
      <c r="E42" s="318">
        <v>1000000</v>
      </c>
      <c r="F42" s="318">
        <v>1000000</v>
      </c>
      <c r="G42" s="318">
        <v>1000000</v>
      </c>
      <c r="H42" s="318">
        <v>1000000</v>
      </c>
      <c r="I42" s="318">
        <v>1000000</v>
      </c>
      <c r="J42" s="318">
        <v>1000000</v>
      </c>
      <c r="K42" s="318">
        <v>1400000</v>
      </c>
      <c r="L42" s="319"/>
      <c r="M42" s="320"/>
      <c r="N42" s="321"/>
      <c r="O42" s="322"/>
      <c r="P42" s="321"/>
      <c r="Q42" s="323"/>
      <c r="R42" s="324"/>
    </row>
    <row r="43" spans="2:18" ht="18.600000000000001" thickBot="1">
      <c r="B43" s="534" t="s">
        <v>165</v>
      </c>
      <c r="C43" s="535"/>
      <c r="D43" s="327">
        <f t="shared" ref="D43:K43" si="11">D41*D42</f>
        <v>8100000</v>
      </c>
      <c r="E43" s="328">
        <f t="shared" si="11"/>
        <v>4900000</v>
      </c>
      <c r="F43" s="328">
        <f t="shared" si="11"/>
        <v>0</v>
      </c>
      <c r="G43" s="328">
        <f t="shared" si="11"/>
        <v>0</v>
      </c>
      <c r="H43" s="328">
        <f t="shared" si="11"/>
        <v>0</v>
      </c>
      <c r="I43" s="328">
        <f t="shared" si="11"/>
        <v>0</v>
      </c>
      <c r="J43" s="328">
        <f t="shared" si="11"/>
        <v>0</v>
      </c>
      <c r="K43" s="328">
        <f t="shared" si="11"/>
        <v>4480000</v>
      </c>
      <c r="L43" s="329"/>
      <c r="M43" s="330"/>
      <c r="N43" s="331"/>
      <c r="O43" s="332"/>
      <c r="P43" s="331"/>
      <c r="Q43" s="333"/>
      <c r="R43" s="334"/>
    </row>
    <row r="44" spans="2:18" ht="18">
      <c r="B44" s="252"/>
      <c r="C44" s="252"/>
      <c r="D44" s="253"/>
      <c r="E44" s="253"/>
      <c r="F44" s="253"/>
      <c r="G44" s="253"/>
      <c r="H44" s="253"/>
      <c r="I44" s="253"/>
      <c r="J44" s="253"/>
      <c r="K44" s="253"/>
      <c r="L44" s="355" t="s">
        <v>249</v>
      </c>
      <c r="M44" s="255">
        <v>6807000</v>
      </c>
      <c r="N44" s="252"/>
      <c r="O44" s="252"/>
      <c r="P44" s="252"/>
      <c r="Q44" s="252"/>
    </row>
    <row r="45" spans="2:18" ht="18.600000000000001" hidden="1" thickBot="1">
      <c r="C45" s="98" t="s">
        <v>238</v>
      </c>
    </row>
    <row r="46" spans="2:18" ht="18" hidden="1">
      <c r="B46" s="237"/>
      <c r="C46" s="238" t="s">
        <v>163</v>
      </c>
      <c r="D46" s="497" t="s">
        <v>213</v>
      </c>
      <c r="E46" s="497"/>
      <c r="F46" s="497"/>
      <c r="G46" s="497"/>
      <c r="H46" s="497"/>
      <c r="I46" s="497"/>
      <c r="J46" s="497"/>
      <c r="K46" s="497"/>
      <c r="L46" s="497"/>
      <c r="M46" s="497"/>
      <c r="N46" s="497"/>
      <c r="O46" s="497"/>
      <c r="P46" s="497"/>
      <c r="Q46" s="498"/>
      <c r="R46" s="277" t="s">
        <v>178</v>
      </c>
    </row>
    <row r="47" spans="2:18" ht="18" hidden="1">
      <c r="B47" s="239"/>
      <c r="C47" s="240"/>
      <c r="D47" s="228" t="s">
        <v>214</v>
      </c>
      <c r="E47" s="228"/>
      <c r="F47" s="228"/>
      <c r="G47" s="228"/>
      <c r="H47" s="228"/>
      <c r="I47" s="228"/>
      <c r="J47" s="228"/>
      <c r="K47" s="228"/>
      <c r="L47" s="196"/>
      <c r="M47" s="209"/>
      <c r="N47" s="280" t="s">
        <v>215</v>
      </c>
      <c r="O47" s="293"/>
      <c r="P47" s="280" t="s">
        <v>216</v>
      </c>
      <c r="Q47" s="281"/>
      <c r="R47" s="278"/>
    </row>
    <row r="48" spans="2:18" ht="18" hidden="1">
      <c r="B48" s="241" t="s">
        <v>179</v>
      </c>
      <c r="C48" s="242" t="s">
        <v>217</v>
      </c>
      <c r="D48" s="215" t="s">
        <v>231</v>
      </c>
      <c r="E48" s="216" t="s">
        <v>232</v>
      </c>
      <c r="F48" s="216" t="s">
        <v>233</v>
      </c>
      <c r="G48" s="216" t="s">
        <v>234</v>
      </c>
      <c r="H48" s="216" t="s">
        <v>235</v>
      </c>
      <c r="I48" s="216" t="s">
        <v>236</v>
      </c>
      <c r="J48" s="216" t="s">
        <v>237</v>
      </c>
      <c r="K48" s="216" t="s">
        <v>223</v>
      </c>
      <c r="L48" s="197" t="s">
        <v>224</v>
      </c>
      <c r="M48" s="198" t="s">
        <v>165</v>
      </c>
      <c r="N48" s="243" t="s">
        <v>224</v>
      </c>
      <c r="O48" s="294" t="s">
        <v>165</v>
      </c>
      <c r="P48" s="335" t="s">
        <v>224</v>
      </c>
      <c r="Q48" s="244" t="s">
        <v>165</v>
      </c>
      <c r="R48" s="279"/>
    </row>
    <row r="49" spans="2:18" ht="18" hidden="1">
      <c r="B49" s="245">
        <v>1</v>
      </c>
      <c r="C49" s="246" t="s">
        <v>225</v>
      </c>
      <c r="D49" s="336">
        <v>3.2</v>
      </c>
      <c r="E49" s="337"/>
      <c r="F49" s="337"/>
      <c r="G49" s="337"/>
      <c r="H49" s="337"/>
      <c r="I49" s="337"/>
      <c r="J49" s="337"/>
      <c r="K49" s="338">
        <v>0.9</v>
      </c>
      <c r="L49" s="210">
        <f t="shared" ref="L49:L56" si="12">SUM(D49:K49)</f>
        <v>4.1000000000000005</v>
      </c>
      <c r="M49" s="200">
        <f t="shared" ref="M49:M54" si="13">SUM(D49:J49)*1000000+K49*1400000</f>
        <v>4460000</v>
      </c>
      <c r="N49" s="297">
        <v>0</v>
      </c>
      <c r="O49" s="339">
        <v>0</v>
      </c>
      <c r="P49" s="340">
        <f>SUM(L49:L53)+N49</f>
        <v>10.200000000000001</v>
      </c>
      <c r="Q49" s="341">
        <f>SUM(M49:M53)+O49</f>
        <v>11240000</v>
      </c>
      <c r="R49" s="300"/>
    </row>
    <row r="50" spans="2:18" ht="18" hidden="1">
      <c r="B50" s="245">
        <v>2</v>
      </c>
      <c r="C50" s="247" t="s">
        <v>226</v>
      </c>
      <c r="D50" s="336">
        <v>1.4</v>
      </c>
      <c r="E50" s="337"/>
      <c r="F50" s="337"/>
      <c r="G50" s="337"/>
      <c r="H50" s="337"/>
      <c r="I50" s="337"/>
      <c r="J50" s="337"/>
      <c r="K50" s="338">
        <v>0.6</v>
      </c>
      <c r="L50" s="210">
        <f t="shared" si="12"/>
        <v>2</v>
      </c>
      <c r="M50" s="200">
        <f t="shared" si="13"/>
        <v>2240000</v>
      </c>
      <c r="N50" s="301"/>
      <c r="O50" s="342"/>
      <c r="P50" s="343"/>
      <c r="Q50" s="344"/>
      <c r="R50" s="304"/>
    </row>
    <row r="51" spans="2:18" ht="18" hidden="1">
      <c r="B51" s="245">
        <v>3</v>
      </c>
      <c r="C51" s="247" t="s">
        <v>97</v>
      </c>
      <c r="D51" s="336">
        <v>1.7</v>
      </c>
      <c r="E51" s="337"/>
      <c r="F51" s="337"/>
      <c r="G51" s="337"/>
      <c r="H51" s="337"/>
      <c r="I51" s="337"/>
      <c r="J51" s="337"/>
      <c r="K51" s="338">
        <v>0.6</v>
      </c>
      <c r="L51" s="210">
        <f t="shared" si="12"/>
        <v>2.2999999999999998</v>
      </c>
      <c r="M51" s="200">
        <f t="shared" si="13"/>
        <v>2540000</v>
      </c>
      <c r="N51" s="301"/>
      <c r="O51" s="342"/>
      <c r="P51" s="343"/>
      <c r="Q51" s="344"/>
      <c r="R51" s="304"/>
    </row>
    <row r="52" spans="2:18" ht="18" hidden="1">
      <c r="B52" s="245">
        <v>4</v>
      </c>
      <c r="C52" s="246" t="s">
        <v>227</v>
      </c>
      <c r="D52" s="336">
        <v>1.3</v>
      </c>
      <c r="E52" s="337"/>
      <c r="F52" s="337"/>
      <c r="G52" s="337"/>
      <c r="H52" s="337"/>
      <c r="I52" s="337"/>
      <c r="J52" s="337"/>
      <c r="K52" s="338">
        <v>0.5</v>
      </c>
      <c r="L52" s="210">
        <f t="shared" si="12"/>
        <v>1.8</v>
      </c>
      <c r="M52" s="200">
        <f t="shared" si="13"/>
        <v>2000000</v>
      </c>
      <c r="N52" s="301"/>
      <c r="O52" s="342"/>
      <c r="P52" s="343"/>
      <c r="Q52" s="344"/>
      <c r="R52" s="304"/>
    </row>
    <row r="53" spans="2:18" ht="18" hidden="1">
      <c r="B53" s="245">
        <v>5</v>
      </c>
      <c r="C53" s="246" t="s">
        <v>106</v>
      </c>
      <c r="D53" s="345"/>
      <c r="E53" s="337"/>
      <c r="F53" s="337"/>
      <c r="G53" s="337"/>
      <c r="H53" s="337"/>
      <c r="I53" s="337"/>
      <c r="J53" s="337"/>
      <c r="K53" s="337"/>
      <c r="L53" s="210">
        <f t="shared" si="12"/>
        <v>0</v>
      </c>
      <c r="M53" s="200">
        <f t="shared" si="13"/>
        <v>0</v>
      </c>
      <c r="N53" s="307"/>
      <c r="O53" s="346"/>
      <c r="P53" s="190"/>
      <c r="Q53" s="186"/>
      <c r="R53" s="310"/>
    </row>
    <row r="54" spans="2:18" ht="18" hidden="1">
      <c r="B54" s="245">
        <v>6</v>
      </c>
      <c r="C54" s="246" t="s">
        <v>239</v>
      </c>
      <c r="D54" s="336">
        <v>0.5</v>
      </c>
      <c r="E54" s="337"/>
      <c r="F54" s="337"/>
      <c r="G54" s="337"/>
      <c r="H54" s="337"/>
      <c r="I54" s="337"/>
      <c r="J54" s="337"/>
      <c r="K54" s="338">
        <v>0.2</v>
      </c>
      <c r="L54" s="210">
        <f t="shared" si="12"/>
        <v>0.7</v>
      </c>
      <c r="M54" s="200">
        <f t="shared" si="13"/>
        <v>780000</v>
      </c>
      <c r="N54" s="311"/>
      <c r="O54" s="347"/>
      <c r="P54" s="311">
        <f>SUM(L54:L54)+N54</f>
        <v>0.7</v>
      </c>
      <c r="Q54" s="313">
        <f>SUM(M54:M54)+O54</f>
        <v>780000</v>
      </c>
      <c r="R54" s="314"/>
    </row>
    <row r="55" spans="2:18" ht="18.600000000000001" hidden="1" thickBot="1">
      <c r="B55" s="245">
        <v>7</v>
      </c>
      <c r="C55" s="246" t="s">
        <v>240</v>
      </c>
      <c r="D55" s="345"/>
      <c r="E55" s="337"/>
      <c r="F55" s="337"/>
      <c r="G55" s="337"/>
      <c r="H55" s="337"/>
      <c r="I55" s="337"/>
      <c r="J55" s="337"/>
      <c r="K55" s="337"/>
      <c r="L55" s="274">
        <f t="shared" si="12"/>
        <v>0</v>
      </c>
      <c r="M55" s="200">
        <v>-6807000</v>
      </c>
      <c r="N55" s="311"/>
      <c r="O55" s="347"/>
      <c r="P55" s="311">
        <f>SUM(L55:L55)+N55</f>
        <v>0</v>
      </c>
      <c r="Q55" s="313">
        <f>SUM(M55:M55)+O49</f>
        <v>-6807000</v>
      </c>
      <c r="R55" s="314" t="s">
        <v>241</v>
      </c>
    </row>
    <row r="56" spans="2:18" ht="18" hidden="1">
      <c r="B56" s="276" t="s">
        <v>191</v>
      </c>
      <c r="C56" s="248"/>
      <c r="D56" s="233">
        <f t="shared" ref="D56:J56" si="14">SUM(D49:D55)</f>
        <v>8.1</v>
      </c>
      <c r="E56" s="234">
        <f t="shared" si="14"/>
        <v>0</v>
      </c>
      <c r="F56" s="234">
        <f t="shared" si="14"/>
        <v>0</v>
      </c>
      <c r="G56" s="234">
        <f t="shared" si="14"/>
        <v>0</v>
      </c>
      <c r="H56" s="234">
        <f t="shared" si="14"/>
        <v>0</v>
      </c>
      <c r="I56" s="234">
        <f t="shared" si="14"/>
        <v>0</v>
      </c>
      <c r="J56" s="234">
        <f t="shared" si="14"/>
        <v>0</v>
      </c>
      <c r="K56" s="234">
        <f>SUM(K50:K55)</f>
        <v>1.9</v>
      </c>
      <c r="L56" s="211">
        <f t="shared" si="12"/>
        <v>10</v>
      </c>
      <c r="M56" s="202">
        <f>SUM(M49:M55)</f>
        <v>5213000</v>
      </c>
      <c r="N56" s="249">
        <f>SUM(N49:N55)</f>
        <v>0</v>
      </c>
      <c r="O56" s="312">
        <f>SUM(O49:O55)</f>
        <v>0</v>
      </c>
      <c r="P56" s="249">
        <f>SUM(P49:P55)</f>
        <v>10.9</v>
      </c>
      <c r="Q56" s="250">
        <f>SUM(Q49:Q55)</f>
        <v>5213000</v>
      </c>
      <c r="R56" s="251"/>
    </row>
    <row r="57" spans="2:18" ht="18" hidden="1">
      <c r="B57" s="315" t="s">
        <v>229</v>
      </c>
      <c r="C57" s="316"/>
      <c r="D57" s="317">
        <v>1000000</v>
      </c>
      <c r="E57" s="318">
        <v>1000000</v>
      </c>
      <c r="F57" s="318">
        <v>1000000</v>
      </c>
      <c r="G57" s="318">
        <v>1000000</v>
      </c>
      <c r="H57" s="318">
        <v>1000000</v>
      </c>
      <c r="I57" s="318">
        <v>1000000</v>
      </c>
      <c r="J57" s="318">
        <v>1000000</v>
      </c>
      <c r="K57" s="318">
        <v>1400000</v>
      </c>
      <c r="L57" s="319"/>
      <c r="M57" s="320"/>
      <c r="N57" s="321"/>
      <c r="O57" s="322"/>
      <c r="P57" s="321"/>
      <c r="Q57" s="323"/>
      <c r="R57" s="324"/>
    </row>
    <row r="58" spans="2:18" ht="18.600000000000001" hidden="1" thickBot="1">
      <c r="B58" s="325" t="s">
        <v>165</v>
      </c>
      <c r="C58" s="326"/>
      <c r="D58" s="327">
        <f t="shared" ref="D58:K58" si="15">D56*D57</f>
        <v>8100000</v>
      </c>
      <c r="E58" s="328">
        <f t="shared" si="15"/>
        <v>0</v>
      </c>
      <c r="F58" s="328">
        <f t="shared" si="15"/>
        <v>0</v>
      </c>
      <c r="G58" s="328">
        <f t="shared" si="15"/>
        <v>0</v>
      </c>
      <c r="H58" s="328">
        <f t="shared" si="15"/>
        <v>0</v>
      </c>
      <c r="I58" s="328">
        <f t="shared" si="15"/>
        <v>0</v>
      </c>
      <c r="J58" s="328">
        <f t="shared" si="15"/>
        <v>0</v>
      </c>
      <c r="K58" s="328">
        <f t="shared" si="15"/>
        <v>2660000</v>
      </c>
      <c r="L58" s="329"/>
      <c r="M58" s="330"/>
      <c r="N58" s="331"/>
      <c r="O58" s="332"/>
      <c r="P58" s="331"/>
      <c r="Q58" s="333"/>
      <c r="R58" s="334"/>
    </row>
    <row r="59" spans="2:18" ht="18">
      <c r="C59" s="98"/>
      <c r="L59" s="356" t="s">
        <v>250</v>
      </c>
      <c r="M59" s="213">
        <f>M41-M44</f>
        <v>10673000</v>
      </c>
    </row>
    <row r="60" spans="2:18" ht="36.6" thickBot="1">
      <c r="C60" s="352" t="s">
        <v>251</v>
      </c>
    </row>
    <row r="61" spans="2:18" ht="18">
      <c r="B61" s="237"/>
      <c r="C61" s="238" t="s">
        <v>163</v>
      </c>
      <c r="D61" s="497" t="s">
        <v>213</v>
      </c>
      <c r="E61" s="497"/>
      <c r="F61" s="497"/>
      <c r="G61" s="497"/>
      <c r="H61" s="497"/>
      <c r="I61" s="497"/>
      <c r="J61" s="497"/>
      <c r="K61" s="497"/>
      <c r="L61" s="497"/>
      <c r="M61" s="497"/>
      <c r="N61" s="497"/>
      <c r="O61" s="497"/>
      <c r="P61" s="497"/>
      <c r="Q61" s="498"/>
      <c r="R61" s="277" t="s">
        <v>178</v>
      </c>
    </row>
    <row r="62" spans="2:18" ht="18">
      <c r="B62" s="239"/>
      <c r="C62" s="240"/>
      <c r="D62" s="228" t="s">
        <v>214</v>
      </c>
      <c r="E62" s="228"/>
      <c r="F62" s="228"/>
      <c r="G62" s="228"/>
      <c r="H62" s="228"/>
      <c r="I62" s="228"/>
      <c r="J62" s="228"/>
      <c r="K62" s="228"/>
      <c r="L62" s="196"/>
      <c r="M62" s="209"/>
      <c r="N62" s="280" t="s">
        <v>215</v>
      </c>
      <c r="O62" s="293"/>
      <c r="P62" s="280" t="s">
        <v>216</v>
      </c>
      <c r="Q62" s="281"/>
      <c r="R62" s="278"/>
    </row>
    <row r="63" spans="2:18" ht="18">
      <c r="B63" s="241" t="s">
        <v>179</v>
      </c>
      <c r="C63" s="242" t="s">
        <v>217</v>
      </c>
      <c r="D63" s="215" t="s">
        <v>231</v>
      </c>
      <c r="E63" s="216" t="s">
        <v>232</v>
      </c>
      <c r="F63" s="216" t="s">
        <v>233</v>
      </c>
      <c r="G63" s="216" t="s">
        <v>234</v>
      </c>
      <c r="H63" s="216" t="s">
        <v>235</v>
      </c>
      <c r="I63" s="216" t="s">
        <v>236</v>
      </c>
      <c r="J63" s="216" t="s">
        <v>237</v>
      </c>
      <c r="K63" s="216" t="s">
        <v>223</v>
      </c>
      <c r="L63" s="197" t="s">
        <v>224</v>
      </c>
      <c r="M63" s="198" t="s">
        <v>165</v>
      </c>
      <c r="N63" s="243" t="s">
        <v>224</v>
      </c>
      <c r="O63" s="294" t="s">
        <v>165</v>
      </c>
      <c r="P63" s="335" t="s">
        <v>224</v>
      </c>
      <c r="Q63" s="244" t="s">
        <v>165</v>
      </c>
      <c r="R63" s="279"/>
    </row>
    <row r="64" spans="2:18" ht="18">
      <c r="B64" s="245">
        <v>1</v>
      </c>
      <c r="C64" s="246" t="s">
        <v>252</v>
      </c>
      <c r="D64" s="353">
        <v>0.2</v>
      </c>
      <c r="E64" s="296">
        <v>1.6</v>
      </c>
      <c r="F64" s="337"/>
      <c r="G64" s="337"/>
      <c r="H64" s="337"/>
      <c r="I64" s="337"/>
      <c r="J64" s="337"/>
      <c r="K64" s="338">
        <v>0.8</v>
      </c>
      <c r="L64" s="210">
        <f t="shared" ref="L64:L70" si="16">SUM(D64:K64)</f>
        <v>2.6</v>
      </c>
      <c r="M64" s="200">
        <f t="shared" ref="M64:M69" si="17">SUM(D64:J64)*1000000+K64*1400000</f>
        <v>2920000</v>
      </c>
      <c r="N64" s="297">
        <v>0</v>
      </c>
      <c r="O64" s="339">
        <v>0</v>
      </c>
      <c r="P64" s="340">
        <f>SUM(L64:L68)+N64</f>
        <v>8.1929999999999996</v>
      </c>
      <c r="Q64" s="341">
        <f>SUM(M64:M68)+O64</f>
        <v>9353000</v>
      </c>
      <c r="R64" s="300"/>
    </row>
    <row r="65" spans="2:18" ht="18">
      <c r="B65" s="245">
        <v>2</v>
      </c>
      <c r="C65" s="247" t="s">
        <v>226</v>
      </c>
      <c r="D65" s="353">
        <v>0.2</v>
      </c>
      <c r="E65" s="296">
        <v>1.1000000000000001</v>
      </c>
      <c r="F65" s="337"/>
      <c r="G65" s="337"/>
      <c r="H65" s="337"/>
      <c r="I65" s="337"/>
      <c r="J65" s="337"/>
      <c r="K65" s="338">
        <v>0.7</v>
      </c>
      <c r="L65" s="210">
        <f t="shared" si="16"/>
        <v>2</v>
      </c>
      <c r="M65" s="200">
        <f t="shared" si="17"/>
        <v>2280000</v>
      </c>
      <c r="N65" s="301"/>
      <c r="O65" s="342"/>
      <c r="P65" s="343"/>
      <c r="Q65" s="344"/>
      <c r="R65" s="304"/>
    </row>
    <row r="66" spans="2:18" ht="18">
      <c r="B66" s="245">
        <v>3</v>
      </c>
      <c r="C66" s="247" t="s">
        <v>97</v>
      </c>
      <c r="D66" s="353">
        <v>0.193</v>
      </c>
      <c r="E66" s="296">
        <v>0.9</v>
      </c>
      <c r="F66" s="337"/>
      <c r="G66" s="337"/>
      <c r="H66" s="337"/>
      <c r="I66" s="337"/>
      <c r="J66" s="337"/>
      <c r="K66" s="338">
        <v>0.7</v>
      </c>
      <c r="L66" s="210">
        <f t="shared" si="16"/>
        <v>1.7929999999999999</v>
      </c>
      <c r="M66" s="200">
        <f t="shared" si="17"/>
        <v>2073000</v>
      </c>
      <c r="N66" s="301"/>
      <c r="O66" s="342"/>
      <c r="P66" s="343"/>
      <c r="Q66" s="344"/>
      <c r="R66" s="304"/>
    </row>
    <row r="67" spans="2:18" ht="18">
      <c r="B67" s="245">
        <v>4</v>
      </c>
      <c r="C67" s="246" t="s">
        <v>227</v>
      </c>
      <c r="D67" s="353">
        <v>0.2</v>
      </c>
      <c r="E67" s="296">
        <v>0.9</v>
      </c>
      <c r="F67" s="337"/>
      <c r="G67" s="337"/>
      <c r="H67" s="337"/>
      <c r="I67" s="337"/>
      <c r="J67" s="337"/>
      <c r="K67" s="338">
        <v>0.7</v>
      </c>
      <c r="L67" s="210">
        <f t="shared" si="16"/>
        <v>1.8</v>
      </c>
      <c r="M67" s="200">
        <f t="shared" si="17"/>
        <v>2080000</v>
      </c>
      <c r="N67" s="301"/>
      <c r="O67" s="342"/>
      <c r="P67" s="343"/>
      <c r="Q67" s="344"/>
      <c r="R67" s="304"/>
    </row>
    <row r="68" spans="2:18" ht="18">
      <c r="B68" s="245">
        <v>5</v>
      </c>
      <c r="C68" s="246" t="s">
        <v>106</v>
      </c>
      <c r="D68" s="354"/>
      <c r="E68" s="306"/>
      <c r="F68" s="337"/>
      <c r="G68" s="337"/>
      <c r="H68" s="337"/>
      <c r="I68" s="337"/>
      <c r="J68" s="337"/>
      <c r="K68" s="337"/>
      <c r="L68" s="210">
        <f t="shared" si="16"/>
        <v>0</v>
      </c>
      <c r="M68" s="200">
        <f t="shared" si="17"/>
        <v>0</v>
      </c>
      <c r="N68" s="307"/>
      <c r="O68" s="346"/>
      <c r="P68" s="190"/>
      <c r="Q68" s="186"/>
      <c r="R68" s="310"/>
    </row>
    <row r="69" spans="2:18" ht="18.600000000000001" thickBot="1">
      <c r="B69" s="245">
        <v>6</v>
      </c>
      <c r="C69" s="246" t="s">
        <v>239</v>
      </c>
      <c r="D69" s="353">
        <v>0.5</v>
      </c>
      <c r="E69" s="296">
        <v>0.4</v>
      </c>
      <c r="F69" s="337"/>
      <c r="G69" s="337"/>
      <c r="H69" s="337"/>
      <c r="I69" s="337"/>
      <c r="J69" s="337"/>
      <c r="K69" s="338">
        <v>0.3</v>
      </c>
      <c r="L69" s="210">
        <f t="shared" si="16"/>
        <v>1.2</v>
      </c>
      <c r="M69" s="200">
        <f t="shared" si="17"/>
        <v>1320000</v>
      </c>
      <c r="N69" s="311"/>
      <c r="O69" s="347"/>
      <c r="P69" s="311">
        <f>SUM(L69:L69)+N69</f>
        <v>1.2</v>
      </c>
      <c r="Q69" s="313">
        <f>SUM(M69:M69)+O64</f>
        <v>1320000</v>
      </c>
      <c r="R69" s="314"/>
    </row>
    <row r="70" spans="2:18" ht="18">
      <c r="B70" s="495" t="s">
        <v>191</v>
      </c>
      <c r="C70" s="496"/>
      <c r="D70" s="233">
        <f t="shared" ref="D70:K70" si="18">SUM(D64:D69)</f>
        <v>1.2929999999999999</v>
      </c>
      <c r="E70" s="234">
        <f t="shared" si="18"/>
        <v>4.9000000000000004</v>
      </c>
      <c r="F70" s="234">
        <f t="shared" si="18"/>
        <v>0</v>
      </c>
      <c r="G70" s="234">
        <f t="shared" si="18"/>
        <v>0</v>
      </c>
      <c r="H70" s="234">
        <f t="shared" si="18"/>
        <v>0</v>
      </c>
      <c r="I70" s="234">
        <f t="shared" si="18"/>
        <v>0</v>
      </c>
      <c r="J70" s="234">
        <f t="shared" si="18"/>
        <v>0</v>
      </c>
      <c r="K70" s="234">
        <f t="shared" si="18"/>
        <v>3.2</v>
      </c>
      <c r="L70" s="211">
        <f t="shared" si="16"/>
        <v>9.3930000000000007</v>
      </c>
      <c r="M70" s="202">
        <f>SUM(M64:M69)</f>
        <v>10673000</v>
      </c>
      <c r="N70" s="249">
        <f>SUM(N64:N69)</f>
        <v>0</v>
      </c>
      <c r="O70" s="312">
        <f>SUM(O64:O69)</f>
        <v>0</v>
      </c>
      <c r="P70" s="249">
        <f>SUM(P64:P69)</f>
        <v>9.3929999999999989</v>
      </c>
      <c r="Q70" s="250">
        <f>SUM(Q64:Q69)</f>
        <v>10673000</v>
      </c>
      <c r="R70" s="251"/>
    </row>
    <row r="71" spans="2:18" ht="18">
      <c r="B71" s="532" t="s">
        <v>229</v>
      </c>
      <c r="C71" s="533"/>
      <c r="D71" s="317">
        <v>1000000</v>
      </c>
      <c r="E71" s="318">
        <v>1000000</v>
      </c>
      <c r="F71" s="318">
        <v>1000000</v>
      </c>
      <c r="G71" s="318">
        <v>1000000</v>
      </c>
      <c r="H71" s="318">
        <v>1000000</v>
      </c>
      <c r="I71" s="318">
        <v>1000000</v>
      </c>
      <c r="J71" s="318">
        <v>1000000</v>
      </c>
      <c r="K71" s="318">
        <v>1400000</v>
      </c>
      <c r="L71" s="319"/>
      <c r="M71" s="320"/>
      <c r="N71" s="321"/>
      <c r="O71" s="322"/>
      <c r="P71" s="321"/>
      <c r="Q71" s="323"/>
      <c r="R71" s="324"/>
    </row>
    <row r="72" spans="2:18" ht="18.600000000000001" thickBot="1">
      <c r="B72" s="534" t="s">
        <v>165</v>
      </c>
      <c r="C72" s="535"/>
      <c r="D72" s="327">
        <f t="shared" ref="D72:K72" si="19">D70*D71</f>
        <v>1293000</v>
      </c>
      <c r="E72" s="328">
        <f t="shared" si="19"/>
        <v>4900000</v>
      </c>
      <c r="F72" s="328">
        <f t="shared" si="19"/>
        <v>0</v>
      </c>
      <c r="G72" s="328">
        <f t="shared" si="19"/>
        <v>0</v>
      </c>
      <c r="H72" s="328">
        <f t="shared" si="19"/>
        <v>0</v>
      </c>
      <c r="I72" s="328">
        <f t="shared" si="19"/>
        <v>0</v>
      </c>
      <c r="J72" s="328">
        <f t="shared" si="19"/>
        <v>0</v>
      </c>
      <c r="K72" s="328">
        <f t="shared" si="19"/>
        <v>4480000</v>
      </c>
      <c r="L72" s="329"/>
      <c r="M72" s="330"/>
      <c r="N72" s="331"/>
      <c r="O72" s="332"/>
      <c r="P72" s="331"/>
      <c r="Q72" s="333"/>
      <c r="R72" s="334"/>
    </row>
    <row r="73" spans="2:18" ht="18">
      <c r="B73" s="252"/>
      <c r="C73" s="252"/>
      <c r="D73" s="253"/>
      <c r="E73" s="253"/>
      <c r="F73" s="253"/>
      <c r="G73" s="253"/>
      <c r="H73" s="253"/>
      <c r="I73" s="253"/>
      <c r="J73" s="253"/>
      <c r="K73" s="253"/>
      <c r="L73" s="351">
        <f>K41/L41</f>
        <v>0.19753086419753088</v>
      </c>
      <c r="M73" s="255"/>
      <c r="N73" s="252"/>
      <c r="O73" s="252"/>
      <c r="P73" s="252"/>
      <c r="Q73" s="252"/>
    </row>
    <row r="74" spans="2:18" ht="18.600000000000001" thickBot="1">
      <c r="C74" s="98" t="s">
        <v>243</v>
      </c>
    </row>
    <row r="75" spans="2:18" ht="18">
      <c r="B75" s="237"/>
      <c r="C75" s="238" t="s">
        <v>163</v>
      </c>
      <c r="D75" s="497" t="s">
        <v>213</v>
      </c>
      <c r="E75" s="497"/>
      <c r="F75" s="497"/>
      <c r="G75" s="497"/>
      <c r="H75" s="497"/>
      <c r="I75" s="497"/>
      <c r="J75" s="497"/>
      <c r="K75" s="497"/>
      <c r="L75" s="497"/>
      <c r="M75" s="497"/>
      <c r="N75" s="497"/>
      <c r="O75" s="497"/>
      <c r="P75" s="497"/>
      <c r="Q75" s="498"/>
      <c r="R75" s="277" t="s">
        <v>178</v>
      </c>
    </row>
    <row r="76" spans="2:18" ht="22.5" customHeight="1">
      <c r="B76" s="239"/>
      <c r="C76" s="240"/>
      <c r="D76" s="228" t="s">
        <v>214</v>
      </c>
      <c r="E76" s="228"/>
      <c r="F76" s="228"/>
      <c r="G76" s="228"/>
      <c r="H76" s="228"/>
      <c r="I76" s="228"/>
      <c r="J76" s="228"/>
      <c r="K76" s="228"/>
      <c r="L76" s="196"/>
      <c r="M76" s="209"/>
      <c r="N76" s="280" t="s">
        <v>215</v>
      </c>
      <c r="O76" s="293"/>
      <c r="P76" s="280" t="s">
        <v>216</v>
      </c>
      <c r="Q76" s="281"/>
      <c r="R76" s="278"/>
    </row>
    <row r="77" spans="2:18" ht="18">
      <c r="B77" s="241" t="s">
        <v>179</v>
      </c>
      <c r="C77" s="242" t="s">
        <v>217</v>
      </c>
      <c r="D77" s="215" t="s">
        <v>231</v>
      </c>
      <c r="E77" s="216" t="s">
        <v>232</v>
      </c>
      <c r="F77" s="216" t="s">
        <v>233</v>
      </c>
      <c r="G77" s="216" t="s">
        <v>234</v>
      </c>
      <c r="H77" s="216" t="s">
        <v>235</v>
      </c>
      <c r="I77" s="216" t="s">
        <v>236</v>
      </c>
      <c r="J77" s="216" t="s">
        <v>237</v>
      </c>
      <c r="K77" s="216" t="s">
        <v>223</v>
      </c>
      <c r="L77" s="197" t="s">
        <v>224</v>
      </c>
      <c r="M77" s="198" t="s">
        <v>165</v>
      </c>
      <c r="N77" s="243" t="s">
        <v>224</v>
      </c>
      <c r="O77" s="294" t="s">
        <v>165</v>
      </c>
      <c r="P77" s="243" t="s">
        <v>224</v>
      </c>
      <c r="Q77" s="244" t="s">
        <v>165</v>
      </c>
      <c r="R77" s="279"/>
    </row>
    <row r="78" spans="2:18" ht="18">
      <c r="B78" s="245">
        <v>1</v>
      </c>
      <c r="C78" s="246" t="s">
        <v>225</v>
      </c>
      <c r="D78" s="345"/>
      <c r="E78" s="345"/>
      <c r="F78" s="338">
        <v>2.7</v>
      </c>
      <c r="G78" s="338">
        <v>5.2</v>
      </c>
      <c r="H78" s="337"/>
      <c r="I78" s="337"/>
      <c r="J78" s="337"/>
      <c r="K78" s="338">
        <v>2</v>
      </c>
      <c r="L78" s="210">
        <f t="shared" ref="L78:L84" si="20">SUM(D78:K78)</f>
        <v>9.9</v>
      </c>
      <c r="M78" s="200">
        <f t="shared" ref="M78:M83" si="21">SUM(D78:J78)*1000000+K78*1400000</f>
        <v>10700000</v>
      </c>
      <c r="N78" s="297">
        <v>0</v>
      </c>
      <c r="O78" s="298">
        <v>0</v>
      </c>
      <c r="P78" s="297">
        <f>SUM(L78:L82)+N78</f>
        <v>27.599999999999998</v>
      </c>
      <c r="Q78" s="299">
        <f>SUM(M78:M82)+O78</f>
        <v>29680000</v>
      </c>
      <c r="R78" s="300"/>
    </row>
    <row r="79" spans="2:18" ht="18">
      <c r="B79" s="245">
        <v>2</v>
      </c>
      <c r="C79" s="247" t="s">
        <v>226</v>
      </c>
      <c r="D79" s="345"/>
      <c r="E79" s="345"/>
      <c r="F79" s="338">
        <v>1.5</v>
      </c>
      <c r="G79" s="338">
        <v>3.1</v>
      </c>
      <c r="H79" s="337"/>
      <c r="I79" s="337"/>
      <c r="J79" s="337"/>
      <c r="K79" s="338">
        <v>1.1000000000000001</v>
      </c>
      <c r="L79" s="210">
        <f t="shared" si="20"/>
        <v>5.6999999999999993</v>
      </c>
      <c r="M79" s="200">
        <f t="shared" si="21"/>
        <v>6140000</v>
      </c>
      <c r="N79" s="301"/>
      <c r="O79" s="302"/>
      <c r="P79" s="301"/>
      <c r="Q79" s="303"/>
      <c r="R79" s="304"/>
    </row>
    <row r="80" spans="2:18" ht="18">
      <c r="B80" s="245">
        <v>3</v>
      </c>
      <c r="C80" s="247" t="s">
        <v>97</v>
      </c>
      <c r="D80" s="345"/>
      <c r="E80" s="345"/>
      <c r="F80" s="296">
        <v>1.2</v>
      </c>
      <c r="G80" s="296">
        <v>3.1</v>
      </c>
      <c r="H80" s="337"/>
      <c r="I80" s="337"/>
      <c r="J80" s="337"/>
      <c r="K80" s="338">
        <v>1</v>
      </c>
      <c r="L80" s="210">
        <f t="shared" si="20"/>
        <v>5.3</v>
      </c>
      <c r="M80" s="200">
        <f t="shared" si="21"/>
        <v>5700000</v>
      </c>
      <c r="N80" s="301"/>
      <c r="O80" s="302"/>
      <c r="P80" s="301"/>
      <c r="Q80" s="303"/>
      <c r="R80" s="304"/>
    </row>
    <row r="81" spans="2:18" ht="18">
      <c r="B81" s="245">
        <v>4</v>
      </c>
      <c r="C81" s="246" t="s">
        <v>227</v>
      </c>
      <c r="D81" s="345"/>
      <c r="E81" s="345"/>
      <c r="F81" s="296">
        <v>2</v>
      </c>
      <c r="G81" s="296">
        <v>3.6</v>
      </c>
      <c r="H81" s="337"/>
      <c r="I81" s="337"/>
      <c r="J81" s="337"/>
      <c r="K81" s="338">
        <v>1.1000000000000001</v>
      </c>
      <c r="L81" s="210">
        <f t="shared" si="20"/>
        <v>6.6999999999999993</v>
      </c>
      <c r="M81" s="200">
        <f t="shared" si="21"/>
        <v>7140000</v>
      </c>
      <c r="N81" s="301"/>
      <c r="O81" s="302"/>
      <c r="P81" s="301"/>
      <c r="Q81" s="303"/>
      <c r="R81" s="304"/>
    </row>
    <row r="82" spans="2:18" ht="18">
      <c r="B82" s="245">
        <v>5</v>
      </c>
      <c r="C82" s="246" t="s">
        <v>106</v>
      </c>
      <c r="D82" s="345"/>
      <c r="E82" s="345"/>
      <c r="F82" s="337"/>
      <c r="G82" s="337"/>
      <c r="H82" s="337"/>
      <c r="I82" s="337"/>
      <c r="J82" s="337"/>
      <c r="K82" s="337"/>
      <c r="L82" s="210">
        <f t="shared" si="20"/>
        <v>0</v>
      </c>
      <c r="M82" s="200">
        <f t="shared" si="21"/>
        <v>0</v>
      </c>
      <c r="N82" s="307"/>
      <c r="O82" s="308"/>
      <c r="P82" s="307"/>
      <c r="Q82" s="309"/>
      <c r="R82" s="310"/>
    </row>
    <row r="83" spans="2:18" ht="18.600000000000001" thickBot="1">
      <c r="B83" s="245">
        <v>6</v>
      </c>
      <c r="C83" s="246" t="s">
        <v>239</v>
      </c>
      <c r="D83" s="345"/>
      <c r="E83" s="345"/>
      <c r="F83" s="338">
        <v>0.7</v>
      </c>
      <c r="G83" s="338">
        <v>1.4</v>
      </c>
      <c r="H83" s="337"/>
      <c r="I83" s="337"/>
      <c r="J83" s="337"/>
      <c r="K83" s="338">
        <v>0.3</v>
      </c>
      <c r="L83" s="210">
        <f t="shared" si="20"/>
        <v>2.3999999999999995</v>
      </c>
      <c r="M83" s="200">
        <f t="shared" si="21"/>
        <v>2519999.9999999995</v>
      </c>
      <c r="N83" s="311"/>
      <c r="O83" s="347"/>
      <c r="P83" s="311">
        <f>SUM(L83:L83)+N83</f>
        <v>2.3999999999999995</v>
      </c>
      <c r="Q83" s="313">
        <f>SUM(M83:M83)+O78</f>
        <v>2519999.9999999995</v>
      </c>
      <c r="R83" s="314"/>
    </row>
    <row r="84" spans="2:18" ht="18">
      <c r="B84" s="495" t="s">
        <v>191</v>
      </c>
      <c r="C84" s="496"/>
      <c r="D84" s="233">
        <f t="shared" ref="D84:K84" si="22">SUM(D78:D83)</f>
        <v>0</v>
      </c>
      <c r="E84" s="234">
        <f t="shared" si="22"/>
        <v>0</v>
      </c>
      <c r="F84" s="234">
        <f t="shared" si="22"/>
        <v>8.1</v>
      </c>
      <c r="G84" s="234">
        <f t="shared" si="22"/>
        <v>16.399999999999999</v>
      </c>
      <c r="H84" s="234">
        <f t="shared" si="22"/>
        <v>0</v>
      </c>
      <c r="I84" s="234">
        <f t="shared" si="22"/>
        <v>0</v>
      </c>
      <c r="J84" s="234">
        <f t="shared" si="22"/>
        <v>0</v>
      </c>
      <c r="K84" s="234">
        <f t="shared" si="22"/>
        <v>5.4999999999999991</v>
      </c>
      <c r="L84" s="211">
        <f t="shared" si="20"/>
        <v>30</v>
      </c>
      <c r="M84" s="202">
        <f>SUM(M78:M83)</f>
        <v>32200000</v>
      </c>
      <c r="N84" s="249">
        <f>SUM(N78:N83)</f>
        <v>0</v>
      </c>
      <c r="O84" s="312">
        <f>SUM(O78:O83)</f>
        <v>0</v>
      </c>
      <c r="P84" s="249">
        <f>SUM(P78:P83)</f>
        <v>29.999999999999996</v>
      </c>
      <c r="Q84" s="250">
        <f>SUM(Q78:Q83)</f>
        <v>32200000</v>
      </c>
      <c r="R84" s="251"/>
    </row>
    <row r="85" spans="2:18" ht="18">
      <c r="B85" s="532" t="s">
        <v>229</v>
      </c>
      <c r="C85" s="533"/>
      <c r="D85" s="317">
        <v>1000000</v>
      </c>
      <c r="E85" s="318">
        <v>1000000</v>
      </c>
      <c r="F85" s="318">
        <v>1000000</v>
      </c>
      <c r="G85" s="318">
        <v>1000000</v>
      </c>
      <c r="H85" s="318">
        <v>1000000</v>
      </c>
      <c r="I85" s="318">
        <v>1000000</v>
      </c>
      <c r="J85" s="318">
        <v>1000000</v>
      </c>
      <c r="K85" s="318">
        <v>1400000</v>
      </c>
      <c r="L85" s="319"/>
      <c r="M85" s="320"/>
      <c r="N85" s="321"/>
      <c r="O85" s="322"/>
      <c r="P85" s="321"/>
      <c r="Q85" s="323"/>
      <c r="R85" s="324"/>
    </row>
    <row r="86" spans="2:18" ht="18.600000000000001" thickBot="1">
      <c r="B86" s="534" t="s">
        <v>165</v>
      </c>
      <c r="C86" s="535"/>
      <c r="D86" s="327">
        <f t="shared" ref="D86:K86" si="23">D84*D85</f>
        <v>0</v>
      </c>
      <c r="E86" s="328">
        <f t="shared" si="23"/>
        <v>0</v>
      </c>
      <c r="F86" s="328">
        <f t="shared" si="23"/>
        <v>8100000</v>
      </c>
      <c r="G86" s="328">
        <f t="shared" si="23"/>
        <v>16399999.999999998</v>
      </c>
      <c r="H86" s="328">
        <f t="shared" si="23"/>
        <v>0</v>
      </c>
      <c r="I86" s="328">
        <f t="shared" si="23"/>
        <v>0</v>
      </c>
      <c r="J86" s="328">
        <f t="shared" si="23"/>
        <v>0</v>
      </c>
      <c r="K86" s="328">
        <f t="shared" si="23"/>
        <v>7699999.9999999991</v>
      </c>
      <c r="L86" s="329"/>
      <c r="M86" s="330"/>
      <c r="N86" s="331"/>
      <c r="O86" s="332"/>
      <c r="P86" s="331"/>
      <c r="Q86" s="333"/>
      <c r="R86" s="334"/>
    </row>
    <row r="87" spans="2:18" ht="18.75" customHeight="1">
      <c r="L87" s="351">
        <f>K84/L84</f>
        <v>0.18333333333333329</v>
      </c>
    </row>
    <row r="88" spans="2:18" ht="18.600000000000001" thickBot="1">
      <c r="C88" s="98" t="s">
        <v>244</v>
      </c>
    </row>
    <row r="89" spans="2:18" ht="18">
      <c r="B89" s="237"/>
      <c r="C89" s="238" t="s">
        <v>163</v>
      </c>
      <c r="D89" s="497" t="s">
        <v>213</v>
      </c>
      <c r="E89" s="497"/>
      <c r="F89" s="497"/>
      <c r="G89" s="497"/>
      <c r="H89" s="497"/>
      <c r="I89" s="497"/>
      <c r="J89" s="497"/>
      <c r="K89" s="497"/>
      <c r="L89" s="497"/>
      <c r="M89" s="497"/>
      <c r="N89" s="497"/>
      <c r="O89" s="497"/>
      <c r="P89" s="497"/>
      <c r="Q89" s="498"/>
      <c r="R89" s="277" t="s">
        <v>178</v>
      </c>
    </row>
    <row r="90" spans="2:18" ht="22.5" customHeight="1">
      <c r="B90" s="239"/>
      <c r="C90" s="240"/>
      <c r="D90" s="228" t="s">
        <v>214</v>
      </c>
      <c r="E90" s="228"/>
      <c r="F90" s="228"/>
      <c r="G90" s="228"/>
      <c r="H90" s="228"/>
      <c r="I90" s="228"/>
      <c r="J90" s="228"/>
      <c r="K90" s="228"/>
      <c r="L90" s="196"/>
      <c r="M90" s="209"/>
      <c r="N90" s="280" t="s">
        <v>215</v>
      </c>
      <c r="O90" s="293"/>
      <c r="P90" s="280" t="s">
        <v>216</v>
      </c>
      <c r="Q90" s="281"/>
      <c r="R90" s="278"/>
    </row>
    <row r="91" spans="2:18" ht="18">
      <c r="B91" s="241" t="s">
        <v>179</v>
      </c>
      <c r="C91" s="242" t="s">
        <v>217</v>
      </c>
      <c r="D91" s="215" t="s">
        <v>231</v>
      </c>
      <c r="E91" s="216" t="s">
        <v>232</v>
      </c>
      <c r="F91" s="216" t="s">
        <v>233</v>
      </c>
      <c r="G91" s="216" t="s">
        <v>234</v>
      </c>
      <c r="H91" s="216" t="s">
        <v>235</v>
      </c>
      <c r="I91" s="216" t="s">
        <v>236</v>
      </c>
      <c r="J91" s="216" t="s">
        <v>237</v>
      </c>
      <c r="K91" s="216" t="s">
        <v>223</v>
      </c>
      <c r="L91" s="197" t="s">
        <v>224</v>
      </c>
      <c r="M91" s="198" t="s">
        <v>165</v>
      </c>
      <c r="N91" s="243" t="s">
        <v>224</v>
      </c>
      <c r="O91" s="294" t="s">
        <v>165</v>
      </c>
      <c r="P91" s="243" t="s">
        <v>224</v>
      </c>
      <c r="Q91" s="244" t="s">
        <v>165</v>
      </c>
      <c r="R91" s="279"/>
    </row>
    <row r="92" spans="2:18" ht="18">
      <c r="B92" s="245">
        <v>1</v>
      </c>
      <c r="C92" s="246" t="s">
        <v>225</v>
      </c>
      <c r="D92" s="337"/>
      <c r="E92" s="337"/>
      <c r="F92" s="337"/>
      <c r="G92" s="337"/>
      <c r="H92" s="338">
        <v>1.4</v>
      </c>
      <c r="I92" s="338">
        <v>0.8</v>
      </c>
      <c r="J92" s="338">
        <v>2</v>
      </c>
      <c r="K92" s="338">
        <v>1</v>
      </c>
      <c r="L92" s="210">
        <f t="shared" ref="L92:L98" si="24">SUM(D92:K92)</f>
        <v>5.2</v>
      </c>
      <c r="M92" s="200">
        <f t="shared" ref="M92:M97" si="25">SUM(D92:J92)*1000000+K92*1400000</f>
        <v>5600000</v>
      </c>
      <c r="N92" s="297">
        <v>0</v>
      </c>
      <c r="O92" s="298">
        <v>0</v>
      </c>
      <c r="P92" s="297">
        <f>SUM(L92:L96)+N92</f>
        <v>15.700000000000001</v>
      </c>
      <c r="Q92" s="299">
        <f>SUM(M92:M96)+O92</f>
        <v>17060000</v>
      </c>
      <c r="R92" s="300"/>
    </row>
    <row r="93" spans="2:18" ht="18">
      <c r="B93" s="245">
        <v>2</v>
      </c>
      <c r="C93" s="247" t="s">
        <v>226</v>
      </c>
      <c r="D93" s="337"/>
      <c r="E93" s="337"/>
      <c r="F93" s="337"/>
      <c r="G93" s="337"/>
      <c r="H93" s="338">
        <v>1.1000000000000001</v>
      </c>
      <c r="I93" s="338">
        <v>0.8</v>
      </c>
      <c r="J93" s="338">
        <v>2</v>
      </c>
      <c r="K93" s="338">
        <v>0.8</v>
      </c>
      <c r="L93" s="210">
        <f t="shared" si="24"/>
        <v>4.7</v>
      </c>
      <c r="M93" s="200">
        <f t="shared" si="25"/>
        <v>5020000</v>
      </c>
      <c r="N93" s="301"/>
      <c r="O93" s="302"/>
      <c r="P93" s="301"/>
      <c r="Q93" s="303"/>
      <c r="R93" s="304"/>
    </row>
    <row r="94" spans="2:18" ht="18">
      <c r="B94" s="245">
        <v>3</v>
      </c>
      <c r="C94" s="247" t="s">
        <v>97</v>
      </c>
      <c r="D94" s="337"/>
      <c r="E94" s="337"/>
      <c r="F94" s="337"/>
      <c r="G94" s="337"/>
      <c r="H94" s="296">
        <v>0.6</v>
      </c>
      <c r="I94" s="296">
        <v>0.3</v>
      </c>
      <c r="J94" s="296">
        <v>0.3</v>
      </c>
      <c r="K94" s="338">
        <v>0.5</v>
      </c>
      <c r="L94" s="210">
        <f t="shared" si="24"/>
        <v>1.7</v>
      </c>
      <c r="M94" s="200">
        <f t="shared" si="25"/>
        <v>1900000</v>
      </c>
      <c r="N94" s="301"/>
      <c r="O94" s="302"/>
      <c r="P94" s="301"/>
      <c r="Q94" s="303"/>
      <c r="R94" s="304"/>
    </row>
    <row r="95" spans="2:18" ht="18">
      <c r="B95" s="245">
        <v>4</v>
      </c>
      <c r="C95" s="246" t="s">
        <v>227</v>
      </c>
      <c r="D95" s="337"/>
      <c r="E95" s="337"/>
      <c r="F95" s="337"/>
      <c r="G95" s="337"/>
      <c r="H95" s="296">
        <v>1</v>
      </c>
      <c r="I95" s="296">
        <v>0.7</v>
      </c>
      <c r="J95" s="296">
        <v>0.9</v>
      </c>
      <c r="K95" s="338">
        <v>0.6</v>
      </c>
      <c r="L95" s="210">
        <f t="shared" si="24"/>
        <v>3.2</v>
      </c>
      <c r="M95" s="200">
        <f t="shared" si="25"/>
        <v>3440000</v>
      </c>
      <c r="N95" s="301"/>
      <c r="O95" s="302"/>
      <c r="P95" s="301"/>
      <c r="Q95" s="303"/>
      <c r="R95" s="304"/>
    </row>
    <row r="96" spans="2:18" ht="18">
      <c r="B96" s="245">
        <v>5</v>
      </c>
      <c r="C96" s="246" t="s">
        <v>106</v>
      </c>
      <c r="D96" s="337"/>
      <c r="E96" s="337"/>
      <c r="F96" s="337"/>
      <c r="G96" s="337"/>
      <c r="H96" s="337"/>
      <c r="I96" s="337"/>
      <c r="J96" s="338">
        <v>0.4</v>
      </c>
      <c r="K96" s="338">
        <v>0.5</v>
      </c>
      <c r="L96" s="210">
        <f t="shared" si="24"/>
        <v>0.9</v>
      </c>
      <c r="M96" s="200">
        <f t="shared" si="25"/>
        <v>1100000</v>
      </c>
      <c r="N96" s="307"/>
      <c r="O96" s="308"/>
      <c r="P96" s="307"/>
      <c r="Q96" s="309"/>
      <c r="R96" s="310"/>
    </row>
    <row r="97" spans="2:18" ht="18.600000000000001" thickBot="1">
      <c r="B97" s="245">
        <v>6</v>
      </c>
      <c r="C97" s="246" t="s">
        <v>239</v>
      </c>
      <c r="D97" s="345"/>
      <c r="E97" s="337"/>
      <c r="F97" s="337"/>
      <c r="G97" s="337"/>
      <c r="H97" s="338">
        <v>0.2</v>
      </c>
      <c r="I97" s="338">
        <v>0.1</v>
      </c>
      <c r="J97" s="338">
        <v>1.5</v>
      </c>
      <c r="K97" s="338">
        <v>0.3</v>
      </c>
      <c r="L97" s="210">
        <f t="shared" si="24"/>
        <v>2.1</v>
      </c>
      <c r="M97" s="200">
        <f t="shared" si="25"/>
        <v>2220000</v>
      </c>
      <c r="N97" s="311"/>
      <c r="O97" s="347"/>
      <c r="P97" s="311">
        <f>SUM(L97:L97)+N97</f>
        <v>2.1</v>
      </c>
      <c r="Q97" s="313">
        <f>SUM(M97:M97)+O92</f>
        <v>2220000</v>
      </c>
      <c r="R97" s="314"/>
    </row>
    <row r="98" spans="2:18" ht="18">
      <c r="B98" s="495" t="s">
        <v>191</v>
      </c>
      <c r="C98" s="496"/>
      <c r="D98" s="233">
        <f t="shared" ref="D98:K98" si="26">SUM(D92:D97)</f>
        <v>0</v>
      </c>
      <c r="E98" s="234">
        <f t="shared" si="26"/>
        <v>0</v>
      </c>
      <c r="F98" s="234">
        <f t="shared" si="26"/>
        <v>0</v>
      </c>
      <c r="G98" s="234">
        <f t="shared" si="26"/>
        <v>0</v>
      </c>
      <c r="H98" s="234">
        <f t="shared" si="26"/>
        <v>4.3</v>
      </c>
      <c r="I98" s="234">
        <f t="shared" si="26"/>
        <v>2.7</v>
      </c>
      <c r="J98" s="234">
        <f t="shared" si="26"/>
        <v>7.1000000000000005</v>
      </c>
      <c r="K98" s="234">
        <f t="shared" si="26"/>
        <v>3.6999999999999997</v>
      </c>
      <c r="L98" s="211">
        <f t="shared" si="24"/>
        <v>17.8</v>
      </c>
      <c r="M98" s="202">
        <f>SUM(M92:M97)</f>
        <v>19280000</v>
      </c>
      <c r="N98" s="249">
        <f>SUM(N92:N97)</f>
        <v>0</v>
      </c>
      <c r="O98" s="312">
        <f>SUM(O92:O97)</f>
        <v>0</v>
      </c>
      <c r="P98" s="249">
        <f>SUM(P92:P97)</f>
        <v>17.8</v>
      </c>
      <c r="Q98" s="250">
        <f>SUM(Q92:Q97)</f>
        <v>19280000</v>
      </c>
      <c r="R98" s="251"/>
    </row>
    <row r="99" spans="2:18" ht="18">
      <c r="B99" s="532" t="s">
        <v>229</v>
      </c>
      <c r="C99" s="533"/>
      <c r="D99" s="317">
        <v>1000000</v>
      </c>
      <c r="E99" s="318">
        <v>1000000</v>
      </c>
      <c r="F99" s="318">
        <v>1000000</v>
      </c>
      <c r="G99" s="318">
        <v>1000000</v>
      </c>
      <c r="H99" s="318">
        <v>1000000</v>
      </c>
      <c r="I99" s="318">
        <v>1000000</v>
      </c>
      <c r="J99" s="318">
        <v>1000000</v>
      </c>
      <c r="K99" s="318">
        <v>1400000</v>
      </c>
      <c r="L99" s="319"/>
      <c r="M99" s="320"/>
      <c r="N99" s="321"/>
      <c r="O99" s="322"/>
      <c r="P99" s="321"/>
      <c r="Q99" s="323"/>
      <c r="R99" s="324"/>
    </row>
    <row r="100" spans="2:18" ht="18.600000000000001" thickBot="1">
      <c r="B100" s="534" t="s">
        <v>165</v>
      </c>
      <c r="C100" s="535"/>
      <c r="D100" s="327">
        <f t="shared" ref="D100:K100" si="27">D98*D99</f>
        <v>0</v>
      </c>
      <c r="E100" s="328">
        <f t="shared" si="27"/>
        <v>0</v>
      </c>
      <c r="F100" s="328">
        <f t="shared" si="27"/>
        <v>0</v>
      </c>
      <c r="G100" s="328">
        <f t="shared" si="27"/>
        <v>0</v>
      </c>
      <c r="H100" s="328">
        <f t="shared" si="27"/>
        <v>4300000</v>
      </c>
      <c r="I100" s="328">
        <f t="shared" si="27"/>
        <v>2700000</v>
      </c>
      <c r="J100" s="328">
        <f t="shared" si="27"/>
        <v>7100000.0000000009</v>
      </c>
      <c r="K100" s="328">
        <f t="shared" si="27"/>
        <v>5180000</v>
      </c>
      <c r="L100" s="329"/>
      <c r="M100" s="330"/>
      <c r="N100" s="331"/>
      <c r="O100" s="332"/>
      <c r="P100" s="331"/>
      <c r="Q100" s="333"/>
      <c r="R100" s="334"/>
    </row>
    <row r="101" spans="2:18" ht="18.75" customHeight="1">
      <c r="L101" s="351">
        <f>K98/L98</f>
        <v>0.20786516853932582</v>
      </c>
    </row>
    <row r="102" spans="2:18" ht="18.75" customHeight="1">
      <c r="J102" s="236" t="s">
        <v>245</v>
      </c>
      <c r="K102" s="236" t="s">
        <v>225</v>
      </c>
      <c r="L102" s="212">
        <f t="shared" ref="L102:M107" si="28">SUM(L35,L78,L92)</f>
        <v>20.7</v>
      </c>
      <c r="M102" s="213">
        <f t="shared" si="28"/>
        <v>22220000</v>
      </c>
    </row>
    <row r="103" spans="2:18" ht="18.75" customHeight="1">
      <c r="K103" s="236" t="s">
        <v>226</v>
      </c>
      <c r="L103" s="212">
        <f t="shared" si="28"/>
        <v>13.599999999999998</v>
      </c>
      <c r="M103" s="213">
        <f t="shared" si="28"/>
        <v>14640000</v>
      </c>
    </row>
    <row r="104" spans="2:18" ht="18.75" customHeight="1">
      <c r="K104" s="236" t="s">
        <v>97</v>
      </c>
      <c r="L104" s="212">
        <f t="shared" si="28"/>
        <v>10.099999999999998</v>
      </c>
      <c r="M104" s="213">
        <f t="shared" si="28"/>
        <v>10980000</v>
      </c>
    </row>
    <row r="105" spans="2:18" ht="18.75" customHeight="1">
      <c r="K105" s="236" t="s">
        <v>253</v>
      </c>
      <c r="L105" s="212">
        <f t="shared" si="28"/>
        <v>13</v>
      </c>
      <c r="M105" s="213">
        <f t="shared" si="28"/>
        <v>13960000</v>
      </c>
    </row>
    <row r="106" spans="2:18" ht="18.75" customHeight="1">
      <c r="K106" s="236" t="s">
        <v>254</v>
      </c>
      <c r="L106" s="212">
        <f t="shared" si="28"/>
        <v>0.9</v>
      </c>
      <c r="M106" s="213">
        <f t="shared" si="28"/>
        <v>1100000</v>
      </c>
    </row>
    <row r="107" spans="2:18" ht="18.75" customHeight="1">
      <c r="K107" s="236" t="s">
        <v>255</v>
      </c>
      <c r="L107" s="212">
        <f t="shared" si="28"/>
        <v>5.6999999999999993</v>
      </c>
      <c r="M107" s="213">
        <f t="shared" si="28"/>
        <v>6060000</v>
      </c>
    </row>
    <row r="110" spans="2:18" ht="18.75" customHeight="1">
      <c r="C110" s="285" t="s">
        <v>256</v>
      </c>
    </row>
    <row r="111" spans="2:18" ht="18.75" customHeight="1" thickBot="1">
      <c r="C111" s="98" t="s">
        <v>257</v>
      </c>
    </row>
    <row r="112" spans="2:18" ht="18.75" customHeight="1">
      <c r="B112" s="237"/>
      <c r="C112" s="238" t="s">
        <v>163</v>
      </c>
      <c r="D112" s="497" t="s">
        <v>213</v>
      </c>
      <c r="E112" s="497"/>
      <c r="F112" s="497"/>
      <c r="G112" s="497"/>
      <c r="H112" s="497"/>
      <c r="I112" s="497"/>
      <c r="J112" s="497"/>
      <c r="K112" s="497"/>
      <c r="L112" s="497"/>
      <c r="M112" s="497"/>
      <c r="N112" s="497"/>
      <c r="O112" s="497"/>
      <c r="P112" s="497"/>
      <c r="Q112" s="498"/>
      <c r="R112" s="277" t="s">
        <v>178</v>
      </c>
    </row>
    <row r="113" spans="2:18" ht="18.75" customHeight="1">
      <c r="B113" s="239"/>
      <c r="C113" s="240"/>
      <c r="D113" s="228" t="s">
        <v>214</v>
      </c>
      <c r="E113" s="228"/>
      <c r="F113" s="228"/>
      <c r="G113" s="228"/>
      <c r="H113" s="228"/>
      <c r="I113" s="228"/>
      <c r="J113" s="228"/>
      <c r="K113" s="228"/>
      <c r="L113" s="196"/>
      <c r="M113" s="209"/>
      <c r="N113" s="280" t="s">
        <v>215</v>
      </c>
      <c r="O113" s="293"/>
      <c r="P113" s="280" t="s">
        <v>216</v>
      </c>
      <c r="Q113" s="281"/>
      <c r="R113" s="278"/>
    </row>
    <row r="114" spans="2:18" ht="18.75" customHeight="1">
      <c r="B114" s="241" t="s">
        <v>179</v>
      </c>
      <c r="C114" s="242" t="s">
        <v>217</v>
      </c>
      <c r="D114" s="215" t="s">
        <v>231</v>
      </c>
      <c r="E114" s="216" t="s">
        <v>232</v>
      </c>
      <c r="F114" s="216" t="s">
        <v>233</v>
      </c>
      <c r="G114" s="216" t="s">
        <v>234</v>
      </c>
      <c r="H114" s="216" t="s">
        <v>235</v>
      </c>
      <c r="I114" s="216" t="s">
        <v>236</v>
      </c>
      <c r="J114" s="216" t="s">
        <v>237</v>
      </c>
      <c r="K114" s="216" t="s">
        <v>223</v>
      </c>
      <c r="L114" s="197" t="s">
        <v>224</v>
      </c>
      <c r="M114" s="198" t="s">
        <v>165</v>
      </c>
      <c r="N114" s="243" t="s">
        <v>224</v>
      </c>
      <c r="O114" s="294" t="s">
        <v>165</v>
      </c>
      <c r="P114" s="335" t="s">
        <v>224</v>
      </c>
      <c r="Q114" s="244" t="s">
        <v>165</v>
      </c>
      <c r="R114" s="279"/>
    </row>
    <row r="115" spans="2:18" ht="18.75" customHeight="1">
      <c r="B115" s="245">
        <v>1</v>
      </c>
      <c r="C115" s="246" t="s">
        <v>225</v>
      </c>
      <c r="D115" s="295">
        <v>3.2</v>
      </c>
      <c r="E115" s="296">
        <v>1.6</v>
      </c>
      <c r="F115" s="337"/>
      <c r="G115" s="337"/>
      <c r="H115" s="337"/>
      <c r="I115" s="337"/>
      <c r="J115" s="337"/>
      <c r="K115" s="338">
        <v>1.2</v>
      </c>
      <c r="L115" s="210">
        <f t="shared" ref="L115:L121" si="29">SUM(D115:K115)</f>
        <v>6.0000000000000009</v>
      </c>
      <c r="M115" s="200">
        <f t="shared" ref="M115:M120" si="30">SUM(D115:J115)*1000000+K115*1400000</f>
        <v>6480000.0000000009</v>
      </c>
      <c r="N115" s="297">
        <v>0</v>
      </c>
      <c r="O115" s="339">
        <v>0</v>
      </c>
      <c r="P115" s="340">
        <f>SUM(L115:L119)+N115</f>
        <v>15.6</v>
      </c>
      <c r="Q115" s="341">
        <f>SUM(M115:M119)+O115</f>
        <v>17000000</v>
      </c>
      <c r="R115" s="300"/>
    </row>
    <row r="116" spans="2:18" ht="18.75" customHeight="1">
      <c r="B116" s="245">
        <v>2</v>
      </c>
      <c r="C116" s="247" t="s">
        <v>226</v>
      </c>
      <c r="D116" s="295">
        <v>1.4</v>
      </c>
      <c r="E116" s="296">
        <v>1.1000000000000001</v>
      </c>
      <c r="F116" s="337"/>
      <c r="G116" s="337"/>
      <c r="H116" s="337"/>
      <c r="I116" s="337"/>
      <c r="J116" s="337"/>
      <c r="K116" s="338">
        <v>0.8</v>
      </c>
      <c r="L116" s="210">
        <f t="shared" si="29"/>
        <v>3.3</v>
      </c>
      <c r="M116" s="200">
        <f t="shared" si="30"/>
        <v>3620000</v>
      </c>
      <c r="N116" s="301"/>
      <c r="O116" s="342"/>
      <c r="P116" s="343"/>
      <c r="Q116" s="344"/>
      <c r="R116" s="304"/>
    </row>
    <row r="117" spans="2:18" ht="18.75" customHeight="1">
      <c r="B117" s="245">
        <v>3</v>
      </c>
      <c r="C117" s="247" t="s">
        <v>97</v>
      </c>
      <c r="D117" s="295">
        <v>1.7</v>
      </c>
      <c r="E117" s="296">
        <v>1.4</v>
      </c>
      <c r="F117" s="337"/>
      <c r="G117" s="337"/>
      <c r="H117" s="337"/>
      <c r="I117" s="337"/>
      <c r="J117" s="337"/>
      <c r="K117" s="338">
        <v>0.8</v>
      </c>
      <c r="L117" s="210">
        <f t="shared" si="29"/>
        <v>3.8999999999999995</v>
      </c>
      <c r="M117" s="200">
        <f t="shared" si="30"/>
        <v>4220000</v>
      </c>
      <c r="N117" s="301"/>
      <c r="O117" s="342"/>
      <c r="P117" s="343"/>
      <c r="Q117" s="344"/>
      <c r="R117" s="304"/>
    </row>
    <row r="118" spans="2:18" ht="18.75" customHeight="1">
      <c r="B118" s="245">
        <v>4</v>
      </c>
      <c r="C118" s="246" t="s">
        <v>227</v>
      </c>
      <c r="D118" s="295">
        <v>1.3</v>
      </c>
      <c r="E118" s="296">
        <v>0.4</v>
      </c>
      <c r="F118" s="337"/>
      <c r="G118" s="337"/>
      <c r="H118" s="337"/>
      <c r="I118" s="337"/>
      <c r="J118" s="337"/>
      <c r="K118" s="338">
        <v>0.7</v>
      </c>
      <c r="L118" s="210">
        <f t="shared" si="29"/>
        <v>2.4000000000000004</v>
      </c>
      <c r="M118" s="200">
        <f t="shared" si="30"/>
        <v>2680000</v>
      </c>
      <c r="N118" s="301"/>
      <c r="O118" s="342"/>
      <c r="P118" s="343"/>
      <c r="Q118" s="344"/>
      <c r="R118" s="304"/>
    </row>
    <row r="119" spans="2:18" ht="18.75" customHeight="1">
      <c r="B119" s="245">
        <v>5</v>
      </c>
      <c r="C119" s="246" t="s">
        <v>106</v>
      </c>
      <c r="D119" s="305"/>
      <c r="E119" s="306"/>
      <c r="F119" s="337"/>
      <c r="G119" s="337"/>
      <c r="H119" s="337"/>
      <c r="I119" s="337"/>
      <c r="J119" s="337"/>
      <c r="K119" s="337"/>
      <c r="L119" s="210">
        <f t="shared" si="29"/>
        <v>0</v>
      </c>
      <c r="M119" s="200">
        <f t="shared" si="30"/>
        <v>0</v>
      </c>
      <c r="N119" s="307"/>
      <c r="O119" s="346"/>
      <c r="P119" s="190"/>
      <c r="Q119" s="186"/>
      <c r="R119" s="310"/>
    </row>
    <row r="120" spans="2:18" ht="18.75" customHeight="1" thickBot="1">
      <c r="B120" s="245">
        <v>6</v>
      </c>
      <c r="C120" s="246" t="s">
        <v>239</v>
      </c>
      <c r="D120" s="295">
        <v>0.5</v>
      </c>
      <c r="E120" s="296">
        <v>0.4</v>
      </c>
      <c r="F120" s="337"/>
      <c r="G120" s="337"/>
      <c r="H120" s="337"/>
      <c r="I120" s="337"/>
      <c r="J120" s="337"/>
      <c r="K120" s="338">
        <v>0.3</v>
      </c>
      <c r="L120" s="210">
        <f t="shared" si="29"/>
        <v>1.2</v>
      </c>
      <c r="M120" s="200">
        <f t="shared" si="30"/>
        <v>1320000</v>
      </c>
      <c r="N120" s="311"/>
      <c r="O120" s="347"/>
      <c r="P120" s="311">
        <f>SUM(L120:L120)+N120</f>
        <v>1.2</v>
      </c>
      <c r="Q120" s="313">
        <f>SUM(M120:M120)+O115</f>
        <v>1320000</v>
      </c>
      <c r="R120" s="314"/>
    </row>
    <row r="121" spans="2:18" ht="18.75" customHeight="1">
      <c r="B121" s="495" t="s">
        <v>191</v>
      </c>
      <c r="C121" s="496"/>
      <c r="D121" s="233">
        <f t="shared" ref="D121:K121" si="31">SUM(D115:D120)</f>
        <v>8.1</v>
      </c>
      <c r="E121" s="234">
        <f t="shared" si="31"/>
        <v>4.9000000000000004</v>
      </c>
      <c r="F121" s="234">
        <f t="shared" si="31"/>
        <v>0</v>
      </c>
      <c r="G121" s="234">
        <f t="shared" si="31"/>
        <v>0</v>
      </c>
      <c r="H121" s="234">
        <f t="shared" si="31"/>
        <v>0</v>
      </c>
      <c r="I121" s="234">
        <f t="shared" si="31"/>
        <v>0</v>
      </c>
      <c r="J121" s="234">
        <f t="shared" si="31"/>
        <v>0</v>
      </c>
      <c r="K121" s="234">
        <f t="shared" si="31"/>
        <v>3.8</v>
      </c>
      <c r="L121" s="211">
        <f t="shared" si="29"/>
        <v>16.8</v>
      </c>
      <c r="M121" s="202">
        <f>SUM(M115:M120)</f>
        <v>18320000</v>
      </c>
      <c r="N121" s="249">
        <f>SUM(N115:N120)</f>
        <v>0</v>
      </c>
      <c r="O121" s="312">
        <f>SUM(O115:O120)</f>
        <v>0</v>
      </c>
      <c r="P121" s="249">
        <f>SUM(P115:P120)</f>
        <v>16.8</v>
      </c>
      <c r="Q121" s="250">
        <f>SUM(Q115:Q120)</f>
        <v>18320000</v>
      </c>
      <c r="R121" s="251"/>
    </row>
    <row r="122" spans="2:18" ht="18.75" customHeight="1">
      <c r="B122" s="532" t="s">
        <v>229</v>
      </c>
      <c r="C122" s="533"/>
      <c r="D122" s="317">
        <v>1000000</v>
      </c>
      <c r="E122" s="318">
        <v>1000000</v>
      </c>
      <c r="F122" s="318">
        <v>1000000</v>
      </c>
      <c r="G122" s="318">
        <v>1000000</v>
      </c>
      <c r="H122" s="318">
        <v>1000000</v>
      </c>
      <c r="I122" s="318">
        <v>1000000</v>
      </c>
      <c r="J122" s="318">
        <v>1000000</v>
      </c>
      <c r="K122" s="318">
        <v>1400000</v>
      </c>
      <c r="L122" s="319"/>
      <c r="M122" s="320"/>
      <c r="N122" s="321"/>
      <c r="O122" s="322"/>
      <c r="P122" s="321"/>
      <c r="Q122" s="323"/>
      <c r="R122" s="324"/>
    </row>
    <row r="123" spans="2:18" ht="18.75" customHeight="1" thickBot="1">
      <c r="B123" s="534" t="s">
        <v>165</v>
      </c>
      <c r="C123" s="535"/>
      <c r="D123" s="327">
        <f t="shared" ref="D123:K123" si="32">D121*D122</f>
        <v>8100000</v>
      </c>
      <c r="E123" s="328">
        <f t="shared" si="32"/>
        <v>4900000</v>
      </c>
      <c r="F123" s="328">
        <f t="shared" si="32"/>
        <v>0</v>
      </c>
      <c r="G123" s="328">
        <f t="shared" si="32"/>
        <v>0</v>
      </c>
      <c r="H123" s="328">
        <f t="shared" si="32"/>
        <v>0</v>
      </c>
      <c r="I123" s="328">
        <f t="shared" si="32"/>
        <v>0</v>
      </c>
      <c r="J123" s="328">
        <f t="shared" si="32"/>
        <v>0</v>
      </c>
      <c r="K123" s="328">
        <f t="shared" si="32"/>
        <v>5320000</v>
      </c>
      <c r="L123" s="329"/>
      <c r="M123" s="330"/>
      <c r="N123" s="331"/>
      <c r="O123" s="332"/>
      <c r="P123" s="331"/>
      <c r="Q123" s="333"/>
      <c r="R123" s="334"/>
    </row>
    <row r="124" spans="2:18" ht="18.75" customHeight="1">
      <c r="C124" s="348" t="s">
        <v>258</v>
      </c>
      <c r="D124" s="349">
        <f t="shared" ref="D124:M124" si="33">D121-D146</f>
        <v>0</v>
      </c>
      <c r="E124" s="286">
        <f t="shared" si="33"/>
        <v>4.9000000000000004</v>
      </c>
      <c r="F124" s="349">
        <f t="shared" si="33"/>
        <v>0</v>
      </c>
      <c r="G124" s="349">
        <f t="shared" si="33"/>
        <v>0</v>
      </c>
      <c r="H124" s="349">
        <f t="shared" si="33"/>
        <v>0</v>
      </c>
      <c r="I124" s="349">
        <f t="shared" si="33"/>
        <v>0</v>
      </c>
      <c r="J124" s="349">
        <f t="shared" si="33"/>
        <v>0</v>
      </c>
      <c r="K124" s="286">
        <f t="shared" si="33"/>
        <v>0.99999999999999956</v>
      </c>
      <c r="L124" s="286">
        <f t="shared" si="33"/>
        <v>5.9</v>
      </c>
      <c r="M124" s="287">
        <f t="shared" si="33"/>
        <v>6300000</v>
      </c>
    </row>
    <row r="125" spans="2:18" s="292" customFormat="1" ht="18.75" customHeight="1">
      <c r="C125" s="350" t="s">
        <v>259</v>
      </c>
      <c r="D125" s="292">
        <f t="shared" ref="D125:M125" si="34">D122-D147</f>
        <v>0</v>
      </c>
      <c r="E125" s="292">
        <f t="shared" si="34"/>
        <v>0</v>
      </c>
      <c r="F125" s="292">
        <f t="shared" si="34"/>
        <v>0</v>
      </c>
      <c r="G125" s="292">
        <f t="shared" si="34"/>
        <v>0</v>
      </c>
      <c r="H125" s="292">
        <f t="shared" si="34"/>
        <v>0</v>
      </c>
      <c r="I125" s="292">
        <f t="shared" si="34"/>
        <v>0</v>
      </c>
      <c r="J125" s="292">
        <f t="shared" si="34"/>
        <v>0</v>
      </c>
      <c r="K125" s="292">
        <f t="shared" si="34"/>
        <v>0</v>
      </c>
      <c r="L125" s="292">
        <f t="shared" si="34"/>
        <v>0</v>
      </c>
      <c r="M125" s="292">
        <f t="shared" si="34"/>
        <v>0</v>
      </c>
    </row>
    <row r="126" spans="2:18" s="292" customFormat="1" ht="18.75" customHeight="1">
      <c r="C126" s="350" t="s">
        <v>260</v>
      </c>
      <c r="D126" s="292">
        <f t="shared" ref="D126:M126" si="35">D123-D148</f>
        <v>0</v>
      </c>
      <c r="E126" s="287">
        <f t="shared" si="35"/>
        <v>4900000</v>
      </c>
      <c r="F126" s="292">
        <f t="shared" si="35"/>
        <v>0</v>
      </c>
      <c r="G126" s="292">
        <f t="shared" si="35"/>
        <v>0</v>
      </c>
      <c r="H126" s="292">
        <f t="shared" si="35"/>
        <v>0</v>
      </c>
      <c r="I126" s="292">
        <f t="shared" si="35"/>
        <v>0</v>
      </c>
      <c r="J126" s="292">
        <f t="shared" si="35"/>
        <v>0</v>
      </c>
      <c r="K126" s="287">
        <f t="shared" si="35"/>
        <v>1399999.9999999995</v>
      </c>
      <c r="L126" s="292">
        <f t="shared" si="35"/>
        <v>0</v>
      </c>
      <c r="M126" s="292">
        <f t="shared" si="35"/>
        <v>0</v>
      </c>
    </row>
    <row r="127" spans="2:18" ht="18.75" customHeight="1">
      <c r="L127" s="236"/>
      <c r="M127" s="236"/>
    </row>
    <row r="128" spans="2:18" ht="18.75" customHeight="1">
      <c r="I128" s="236" t="s">
        <v>261</v>
      </c>
      <c r="L128" s="236" t="s">
        <v>262</v>
      </c>
      <c r="M128" s="236" t="s">
        <v>263</v>
      </c>
    </row>
    <row r="129" spans="2:18" ht="18.75" customHeight="1">
      <c r="K129" s="236" t="s">
        <v>225</v>
      </c>
      <c r="L129" s="349">
        <f t="shared" ref="L129:M134" si="36">L115-L140</f>
        <v>1.9000000000000004</v>
      </c>
      <c r="M129" s="292">
        <f t="shared" si="36"/>
        <v>2020000.0000000009</v>
      </c>
    </row>
    <row r="130" spans="2:18" ht="18.600000000000001" customHeight="1">
      <c r="K130" s="236" t="s">
        <v>226</v>
      </c>
      <c r="L130" s="349">
        <f t="shared" si="36"/>
        <v>1.2999999999999998</v>
      </c>
      <c r="M130" s="292">
        <f t="shared" si="36"/>
        <v>1380000</v>
      </c>
    </row>
    <row r="131" spans="2:18" ht="18.75" customHeight="1">
      <c r="K131" s="236" t="s">
        <v>97</v>
      </c>
      <c r="L131" s="349">
        <f t="shared" si="36"/>
        <v>1.5999999999999996</v>
      </c>
      <c r="M131" s="292">
        <f t="shared" si="36"/>
        <v>1680000</v>
      </c>
    </row>
    <row r="132" spans="2:18" ht="18.75" customHeight="1">
      <c r="K132" s="236" t="s">
        <v>253</v>
      </c>
      <c r="L132" s="349">
        <f t="shared" si="36"/>
        <v>0.60000000000000031</v>
      </c>
      <c r="M132" s="292">
        <f t="shared" si="36"/>
        <v>680000</v>
      </c>
    </row>
    <row r="133" spans="2:18" ht="18.75" customHeight="1">
      <c r="K133" s="236" t="s">
        <v>254</v>
      </c>
      <c r="L133" s="349">
        <f t="shared" si="36"/>
        <v>0</v>
      </c>
      <c r="M133" s="292">
        <f t="shared" si="36"/>
        <v>0</v>
      </c>
    </row>
    <row r="134" spans="2:18" ht="18.75" customHeight="1">
      <c r="K134" s="236" t="s">
        <v>255</v>
      </c>
      <c r="L134" s="349">
        <f t="shared" si="36"/>
        <v>0.5</v>
      </c>
      <c r="M134" s="292">
        <f t="shared" si="36"/>
        <v>540000</v>
      </c>
    </row>
    <row r="135" spans="2:18" ht="18.75" customHeight="1">
      <c r="L135" s="288">
        <f>SUM(L129:L134)</f>
        <v>5.9</v>
      </c>
      <c r="M135" s="289">
        <f>SUM(M129:M134)</f>
        <v>6300000.0000000009</v>
      </c>
    </row>
    <row r="136" spans="2:18" ht="18.75" customHeight="1" thickBot="1">
      <c r="C136" s="98" t="s">
        <v>242</v>
      </c>
    </row>
    <row r="137" spans="2:18" ht="18.75" customHeight="1">
      <c r="B137" s="237"/>
      <c r="C137" s="238" t="s">
        <v>163</v>
      </c>
      <c r="D137" s="497" t="s">
        <v>213</v>
      </c>
      <c r="E137" s="497"/>
      <c r="F137" s="497"/>
      <c r="G137" s="497"/>
      <c r="H137" s="497"/>
      <c r="I137" s="497"/>
      <c r="J137" s="497"/>
      <c r="K137" s="497"/>
      <c r="L137" s="497"/>
      <c r="M137" s="497"/>
      <c r="N137" s="497"/>
      <c r="O137" s="497"/>
      <c r="P137" s="497"/>
      <c r="Q137" s="498"/>
      <c r="R137" s="277" t="s">
        <v>178</v>
      </c>
    </row>
    <row r="138" spans="2:18" ht="18.75" customHeight="1">
      <c r="B138" s="239"/>
      <c r="C138" s="240"/>
      <c r="D138" s="228" t="s">
        <v>214</v>
      </c>
      <c r="E138" s="228"/>
      <c r="F138" s="228"/>
      <c r="G138" s="228"/>
      <c r="H138" s="228"/>
      <c r="I138" s="228"/>
      <c r="J138" s="228"/>
      <c r="K138" s="228"/>
      <c r="L138" s="196"/>
      <c r="M138" s="209"/>
      <c r="N138" s="280" t="s">
        <v>215</v>
      </c>
      <c r="O138" s="293"/>
      <c r="P138" s="280" t="s">
        <v>216</v>
      </c>
      <c r="Q138" s="281"/>
      <c r="R138" s="278"/>
    </row>
    <row r="139" spans="2:18" ht="18.75" customHeight="1">
      <c r="B139" s="241" t="s">
        <v>179</v>
      </c>
      <c r="C139" s="242" t="s">
        <v>217</v>
      </c>
      <c r="D139" s="215" t="s">
        <v>231</v>
      </c>
      <c r="E139" s="216" t="s">
        <v>232</v>
      </c>
      <c r="F139" s="216" t="s">
        <v>233</v>
      </c>
      <c r="G139" s="216" t="s">
        <v>234</v>
      </c>
      <c r="H139" s="216" t="s">
        <v>235</v>
      </c>
      <c r="I139" s="216" t="s">
        <v>236</v>
      </c>
      <c r="J139" s="216" t="s">
        <v>237</v>
      </c>
      <c r="K139" s="216" t="s">
        <v>223</v>
      </c>
      <c r="L139" s="197" t="s">
        <v>224</v>
      </c>
      <c r="M139" s="198" t="s">
        <v>165</v>
      </c>
      <c r="N139" s="243" t="s">
        <v>224</v>
      </c>
      <c r="O139" s="294" t="s">
        <v>165</v>
      </c>
      <c r="P139" s="335" t="s">
        <v>224</v>
      </c>
      <c r="Q139" s="244" t="s">
        <v>165</v>
      </c>
      <c r="R139" s="279"/>
    </row>
    <row r="140" spans="2:18" ht="18.75" customHeight="1">
      <c r="B140" s="245">
        <v>1</v>
      </c>
      <c r="C140" s="246" t="s">
        <v>225</v>
      </c>
      <c r="D140" s="336">
        <v>3.2</v>
      </c>
      <c r="E140" s="337"/>
      <c r="F140" s="337"/>
      <c r="G140" s="337"/>
      <c r="H140" s="337"/>
      <c r="I140" s="337"/>
      <c r="J140" s="337"/>
      <c r="K140" s="338">
        <v>0.9</v>
      </c>
      <c r="L140" s="210">
        <f t="shared" ref="L140:L146" si="37">SUM(D140:K140)</f>
        <v>4.1000000000000005</v>
      </c>
      <c r="M140" s="200">
        <f t="shared" ref="M140:M145" si="38">SUM(D140:J140)*1000000+K140*1400000</f>
        <v>4460000</v>
      </c>
      <c r="N140" s="297">
        <v>0</v>
      </c>
      <c r="O140" s="339">
        <v>0</v>
      </c>
      <c r="P140" s="340">
        <f>SUM(L140:L144)+N140</f>
        <v>10.200000000000001</v>
      </c>
      <c r="Q140" s="341">
        <f>SUM(M140:M144)+O140</f>
        <v>11240000</v>
      </c>
      <c r="R140" s="300"/>
    </row>
    <row r="141" spans="2:18" ht="18.75" customHeight="1">
      <c r="B141" s="245">
        <v>2</v>
      </c>
      <c r="C141" s="247" t="s">
        <v>226</v>
      </c>
      <c r="D141" s="336">
        <v>1.4</v>
      </c>
      <c r="E141" s="337"/>
      <c r="F141" s="337"/>
      <c r="G141" s="337"/>
      <c r="H141" s="337"/>
      <c r="I141" s="337"/>
      <c r="J141" s="337"/>
      <c r="K141" s="338">
        <v>0.6</v>
      </c>
      <c r="L141" s="210">
        <f t="shared" si="37"/>
        <v>2</v>
      </c>
      <c r="M141" s="200">
        <f t="shared" si="38"/>
        <v>2240000</v>
      </c>
      <c r="N141" s="301"/>
      <c r="O141" s="342"/>
      <c r="P141" s="343"/>
      <c r="Q141" s="344"/>
      <c r="R141" s="304"/>
    </row>
    <row r="142" spans="2:18" ht="18.75" customHeight="1">
      <c r="B142" s="245">
        <v>3</v>
      </c>
      <c r="C142" s="247" t="s">
        <v>97</v>
      </c>
      <c r="D142" s="336">
        <v>1.7</v>
      </c>
      <c r="E142" s="337"/>
      <c r="F142" s="337"/>
      <c r="G142" s="337"/>
      <c r="H142" s="337"/>
      <c r="I142" s="337"/>
      <c r="J142" s="337"/>
      <c r="K142" s="338">
        <v>0.6</v>
      </c>
      <c r="L142" s="210">
        <f t="shared" si="37"/>
        <v>2.2999999999999998</v>
      </c>
      <c r="M142" s="200">
        <f t="shared" si="38"/>
        <v>2540000</v>
      </c>
      <c r="N142" s="301"/>
      <c r="O142" s="342"/>
      <c r="P142" s="343"/>
      <c r="Q142" s="344"/>
      <c r="R142" s="304"/>
    </row>
    <row r="143" spans="2:18" ht="18.75" customHeight="1">
      <c r="B143" s="245">
        <v>4</v>
      </c>
      <c r="C143" s="246" t="s">
        <v>227</v>
      </c>
      <c r="D143" s="336">
        <v>1.3</v>
      </c>
      <c r="E143" s="337"/>
      <c r="F143" s="337"/>
      <c r="G143" s="337"/>
      <c r="H143" s="337"/>
      <c r="I143" s="337"/>
      <c r="J143" s="337"/>
      <c r="K143" s="338">
        <v>0.5</v>
      </c>
      <c r="L143" s="210">
        <f t="shared" si="37"/>
        <v>1.8</v>
      </c>
      <c r="M143" s="200">
        <f t="shared" si="38"/>
        <v>2000000</v>
      </c>
      <c r="N143" s="301"/>
      <c r="O143" s="342"/>
      <c r="P143" s="343"/>
      <c r="Q143" s="344"/>
      <c r="R143" s="304"/>
    </row>
    <row r="144" spans="2:18" ht="18.75" customHeight="1">
      <c r="B144" s="245">
        <v>5</v>
      </c>
      <c r="C144" s="246" t="s">
        <v>106</v>
      </c>
      <c r="D144" s="345"/>
      <c r="E144" s="337"/>
      <c r="F144" s="337"/>
      <c r="G144" s="337"/>
      <c r="H144" s="337"/>
      <c r="I144" s="337"/>
      <c r="J144" s="337"/>
      <c r="K144" s="337"/>
      <c r="L144" s="210">
        <f t="shared" si="37"/>
        <v>0</v>
      </c>
      <c r="M144" s="200">
        <f t="shared" si="38"/>
        <v>0</v>
      </c>
      <c r="N144" s="307"/>
      <c r="O144" s="346"/>
      <c r="P144" s="190"/>
      <c r="Q144" s="186"/>
      <c r="R144" s="310"/>
    </row>
    <row r="145" spans="2:18" ht="18.75" customHeight="1" thickBot="1">
      <c r="B145" s="245">
        <v>6</v>
      </c>
      <c r="C145" s="246" t="s">
        <v>239</v>
      </c>
      <c r="D145" s="336">
        <v>0.5</v>
      </c>
      <c r="E145" s="337"/>
      <c r="F145" s="337"/>
      <c r="G145" s="337"/>
      <c r="H145" s="337"/>
      <c r="I145" s="337"/>
      <c r="J145" s="337"/>
      <c r="K145" s="338">
        <v>0.2</v>
      </c>
      <c r="L145" s="210">
        <f t="shared" si="37"/>
        <v>0.7</v>
      </c>
      <c r="M145" s="200">
        <f t="shared" si="38"/>
        <v>780000</v>
      </c>
      <c r="N145" s="311"/>
      <c r="O145" s="347"/>
      <c r="P145" s="311">
        <f>SUM(L145:L145)+N145</f>
        <v>0.7</v>
      </c>
      <c r="Q145" s="313">
        <f>SUM(M145:M145)+O140</f>
        <v>780000</v>
      </c>
      <c r="R145" s="314"/>
    </row>
    <row r="146" spans="2:18" ht="18.75" customHeight="1">
      <c r="B146" s="495" t="s">
        <v>191</v>
      </c>
      <c r="C146" s="496"/>
      <c r="D146" s="233">
        <f t="shared" ref="D146:K146" si="39">SUM(D140:D145)</f>
        <v>8.1</v>
      </c>
      <c r="E146" s="234">
        <f t="shared" si="39"/>
        <v>0</v>
      </c>
      <c r="F146" s="234">
        <f t="shared" si="39"/>
        <v>0</v>
      </c>
      <c r="G146" s="234">
        <f t="shared" si="39"/>
        <v>0</v>
      </c>
      <c r="H146" s="234">
        <f t="shared" si="39"/>
        <v>0</v>
      </c>
      <c r="I146" s="234">
        <f t="shared" si="39"/>
        <v>0</v>
      </c>
      <c r="J146" s="234">
        <f t="shared" si="39"/>
        <v>0</v>
      </c>
      <c r="K146" s="234">
        <f t="shared" si="39"/>
        <v>2.8000000000000003</v>
      </c>
      <c r="L146" s="211">
        <f t="shared" si="37"/>
        <v>10.9</v>
      </c>
      <c r="M146" s="202">
        <f>SUM(M140:M145)</f>
        <v>12020000</v>
      </c>
      <c r="N146" s="249">
        <f>SUM(N140:N145)</f>
        <v>0</v>
      </c>
      <c r="O146" s="312">
        <f>SUM(O140:O145)</f>
        <v>0</v>
      </c>
      <c r="P146" s="249">
        <f>SUM(P140:P145)</f>
        <v>10.9</v>
      </c>
      <c r="Q146" s="250">
        <f>SUM(Q140:Q145)</f>
        <v>12020000</v>
      </c>
      <c r="R146" s="251"/>
    </row>
    <row r="147" spans="2:18" ht="18.75" customHeight="1">
      <c r="B147" s="532" t="s">
        <v>229</v>
      </c>
      <c r="C147" s="533"/>
      <c r="D147" s="317">
        <v>1000000</v>
      </c>
      <c r="E147" s="318">
        <v>1000000</v>
      </c>
      <c r="F147" s="318">
        <v>1000000</v>
      </c>
      <c r="G147" s="318">
        <v>1000000</v>
      </c>
      <c r="H147" s="318">
        <v>1000000</v>
      </c>
      <c r="I147" s="318">
        <v>1000000</v>
      </c>
      <c r="J147" s="318">
        <v>1000000</v>
      </c>
      <c r="K147" s="318">
        <v>1400000</v>
      </c>
      <c r="L147" s="319"/>
      <c r="M147" s="320"/>
      <c r="N147" s="321"/>
      <c r="O147" s="322"/>
      <c r="P147" s="321"/>
      <c r="Q147" s="323"/>
      <c r="R147" s="324"/>
    </row>
    <row r="148" spans="2:18" ht="18.75" customHeight="1" thickBot="1">
      <c r="B148" s="534" t="s">
        <v>165</v>
      </c>
      <c r="C148" s="535"/>
      <c r="D148" s="327">
        <f t="shared" ref="D148:K148" si="40">D146*D147</f>
        <v>8100000</v>
      </c>
      <c r="E148" s="328">
        <f t="shared" si="40"/>
        <v>0</v>
      </c>
      <c r="F148" s="328">
        <f t="shared" si="40"/>
        <v>0</v>
      </c>
      <c r="G148" s="328">
        <f t="shared" si="40"/>
        <v>0</v>
      </c>
      <c r="H148" s="328">
        <f t="shared" si="40"/>
        <v>0</v>
      </c>
      <c r="I148" s="328">
        <f t="shared" si="40"/>
        <v>0</v>
      </c>
      <c r="J148" s="328">
        <f t="shared" si="40"/>
        <v>0</v>
      </c>
      <c r="K148" s="328">
        <f t="shared" si="40"/>
        <v>3920000.0000000005</v>
      </c>
      <c r="L148" s="329"/>
      <c r="M148" s="330"/>
      <c r="N148" s="331"/>
      <c r="O148" s="332"/>
      <c r="P148" s="331"/>
      <c r="Q148" s="333"/>
      <c r="R148" s="334"/>
    </row>
  </sheetData>
  <mergeCells count="39">
    <mergeCell ref="B146:C146"/>
    <mergeCell ref="B147:C147"/>
    <mergeCell ref="B148:C148"/>
    <mergeCell ref="B99:C99"/>
    <mergeCell ref="B100:C100"/>
    <mergeCell ref="B121:C121"/>
    <mergeCell ref="B122:C122"/>
    <mergeCell ref="B123:C123"/>
    <mergeCell ref="B72:C72"/>
    <mergeCell ref="B84:C84"/>
    <mergeCell ref="B85:C85"/>
    <mergeCell ref="B86:C86"/>
    <mergeCell ref="B98:C98"/>
    <mergeCell ref="B41:C41"/>
    <mergeCell ref="B42:C42"/>
    <mergeCell ref="B43:C43"/>
    <mergeCell ref="B70:C70"/>
    <mergeCell ref="B71:C71"/>
    <mergeCell ref="N6:N10"/>
    <mergeCell ref="O6:O10"/>
    <mergeCell ref="P6:P10"/>
    <mergeCell ref="Q6:Q10"/>
    <mergeCell ref="R6:R10"/>
    <mergeCell ref="D3:Q3"/>
    <mergeCell ref="R3:R5"/>
    <mergeCell ref="D4:M4"/>
    <mergeCell ref="N4:O4"/>
    <mergeCell ref="P4:Q4"/>
    <mergeCell ref="B12:C12"/>
    <mergeCell ref="B13:C13"/>
    <mergeCell ref="B14:C14"/>
    <mergeCell ref="D17:Q17"/>
    <mergeCell ref="D32:Q32"/>
    <mergeCell ref="D89:Q89"/>
    <mergeCell ref="D112:Q112"/>
    <mergeCell ref="D137:Q137"/>
    <mergeCell ref="D46:Q46"/>
    <mergeCell ref="D61:Q61"/>
    <mergeCell ref="D75:Q75"/>
  </mergeCells>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8898-F0EC-44E5-95E9-819C6D0BBA31}">
  <dimension ref="B1:R119"/>
  <sheetViews>
    <sheetView zoomScaleNormal="100" workbookViewId="0">
      <pane xSplit="3" ySplit="2" topLeftCell="D53" activePane="bottomRight" state="frozen"/>
      <selection pane="bottomRight" activeCell="E40" sqref="E40"/>
      <selection pane="bottomLeft" activeCell="E40" sqref="E40"/>
      <selection pane="topRight" activeCell="E40" sqref="E40"/>
    </sheetView>
  </sheetViews>
  <sheetFormatPr defaultColWidth="8.625" defaultRowHeight="18.75" customHeight="1"/>
  <cols>
    <col min="1" max="1" width="2.625" style="26" customWidth="1"/>
    <col min="2" max="2" width="4.125" style="26" bestFit="1" customWidth="1"/>
    <col min="3" max="3" width="31.125" style="26" customWidth="1"/>
    <col min="4" max="6" width="14.125" style="214" customWidth="1"/>
    <col min="7" max="7" width="13.5" style="214" customWidth="1"/>
    <col min="8" max="8" width="15.625" style="214" customWidth="1"/>
    <col min="9" max="10" width="13.5" style="214" customWidth="1"/>
    <col min="11" max="11" width="15.125" style="214" customWidth="1"/>
    <col min="12" max="12" width="13.5" style="98" customWidth="1"/>
    <col min="13" max="13" width="15.125" style="195" bestFit="1" customWidth="1"/>
    <col min="14" max="14" width="13.5" style="26" customWidth="1"/>
    <col min="15" max="15" width="14.25" style="26" customWidth="1"/>
    <col min="16" max="16" width="13.5" style="26" customWidth="1"/>
    <col min="17" max="17" width="15.125" style="26" bestFit="1" customWidth="1"/>
    <col min="18" max="18" width="53.125" style="26" customWidth="1"/>
    <col min="19" max="16384" width="8.625" style="26"/>
  </cols>
  <sheetData>
    <row r="1" spans="2:18" ht="18">
      <c r="C1" s="71" t="s">
        <v>176</v>
      </c>
    </row>
    <row r="2" spans="2:18" ht="18.600000000000001" thickBot="1">
      <c r="C2" s="98" t="s">
        <v>230</v>
      </c>
    </row>
    <row r="3" spans="2:18" ht="18">
      <c r="B3" s="27"/>
      <c r="C3" s="28" t="s">
        <v>163</v>
      </c>
      <c r="D3" s="510" t="s">
        <v>213</v>
      </c>
      <c r="E3" s="510"/>
      <c r="F3" s="510"/>
      <c r="G3" s="510"/>
      <c r="H3" s="510"/>
      <c r="I3" s="510"/>
      <c r="J3" s="510"/>
      <c r="K3" s="510"/>
      <c r="L3" s="510"/>
      <c r="M3" s="510"/>
      <c r="N3" s="510"/>
      <c r="O3" s="510"/>
      <c r="P3" s="510"/>
      <c r="Q3" s="511"/>
      <c r="R3" s="512" t="s">
        <v>178</v>
      </c>
    </row>
    <row r="4" spans="2:18" ht="22.5" customHeight="1">
      <c r="B4" s="43"/>
      <c r="C4" s="44"/>
      <c r="D4" s="515" t="s">
        <v>214</v>
      </c>
      <c r="E4" s="515"/>
      <c r="F4" s="515"/>
      <c r="G4" s="515"/>
      <c r="H4" s="515"/>
      <c r="I4" s="515"/>
      <c r="J4" s="515"/>
      <c r="K4" s="515"/>
      <c r="L4" s="515"/>
      <c r="M4" s="516"/>
      <c r="N4" s="517" t="s">
        <v>215</v>
      </c>
      <c r="O4" s="518"/>
      <c r="P4" s="517" t="s">
        <v>216</v>
      </c>
      <c r="Q4" s="519"/>
      <c r="R4" s="513"/>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14"/>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0">
        <v>0</v>
      </c>
      <c r="O6" s="523">
        <v>0</v>
      </c>
      <c r="P6" s="520">
        <f>SUM(L6:L10)+N6</f>
        <v>58.300000000000004</v>
      </c>
      <c r="Q6" s="526">
        <f>SUM(M6:M10)+O6</f>
        <v>62900000</v>
      </c>
      <c r="R6" s="529"/>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1"/>
      <c r="O7" s="524"/>
      <c r="P7" s="521"/>
      <c r="Q7" s="527"/>
      <c r="R7" s="530"/>
    </row>
    <row r="8" spans="2:18" ht="18">
      <c r="B8" s="33">
        <v>3</v>
      </c>
      <c r="C8" s="34" t="s">
        <v>97</v>
      </c>
      <c r="D8" s="217">
        <v>1.7</v>
      </c>
      <c r="E8" s="218">
        <v>1.4</v>
      </c>
      <c r="F8" s="218">
        <v>1.6</v>
      </c>
      <c r="G8" s="218">
        <v>5.5</v>
      </c>
      <c r="H8" s="218">
        <v>0.8</v>
      </c>
      <c r="I8" s="218">
        <v>0.5</v>
      </c>
      <c r="J8" s="218">
        <v>0.6</v>
      </c>
      <c r="K8" s="218">
        <v>2.7</v>
      </c>
      <c r="L8" s="199">
        <f>SUM(D8:K8)</f>
        <v>14.8</v>
      </c>
      <c r="M8" s="200">
        <f t="shared" ref="M8:M11" si="1">SUM(D8:J8)*1000000+K8*1400000</f>
        <v>15880000</v>
      </c>
      <c r="N8" s="521"/>
      <c r="O8" s="524"/>
      <c r="P8" s="521"/>
      <c r="Q8" s="527"/>
      <c r="R8" s="530"/>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521"/>
      <c r="O9" s="524"/>
      <c r="P9" s="521"/>
      <c r="Q9" s="527"/>
      <c r="R9" s="530"/>
    </row>
    <row r="10" spans="2:18" ht="18.600000000000001" thickBot="1">
      <c r="B10" s="33">
        <v>5</v>
      </c>
      <c r="C10" s="19" t="s">
        <v>106</v>
      </c>
      <c r="D10" s="219"/>
      <c r="E10" s="220"/>
      <c r="F10" s="220"/>
      <c r="G10" s="220"/>
      <c r="H10" s="220"/>
      <c r="I10" s="220"/>
      <c r="J10" s="218">
        <v>0.4</v>
      </c>
      <c r="K10" s="218">
        <v>0.5</v>
      </c>
      <c r="L10" s="199">
        <f t="shared" si="2"/>
        <v>0.9</v>
      </c>
      <c r="M10" s="200">
        <f t="shared" si="1"/>
        <v>1100000</v>
      </c>
      <c r="N10" s="522"/>
      <c r="O10" s="525"/>
      <c r="P10" s="522"/>
      <c r="Q10" s="528"/>
      <c r="R10" s="531"/>
    </row>
    <row r="11" spans="2:18" ht="18.600000000000001"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504" t="s">
        <v>191</v>
      </c>
      <c r="C12" s="505"/>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12.400000000000002</v>
      </c>
      <c r="L12" s="201">
        <f>SUM(D12:K12)</f>
        <v>64</v>
      </c>
      <c r="M12" s="202">
        <f>SUM(M6:M11)</f>
        <v>68960000</v>
      </c>
      <c r="N12" s="42">
        <f>SUM(N6:N11)</f>
        <v>0</v>
      </c>
      <c r="O12" s="25">
        <f>SUM(O6:O11)</f>
        <v>0</v>
      </c>
      <c r="P12" s="42">
        <f>SUM(P6:P11)</f>
        <v>64</v>
      </c>
      <c r="Q12" s="45">
        <f>SUM(Q6:Q11)</f>
        <v>68960000</v>
      </c>
      <c r="R12" s="35"/>
    </row>
    <row r="13" spans="2:18" ht="18">
      <c r="B13" s="506" t="s">
        <v>229</v>
      </c>
      <c r="C13" s="507"/>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600000000000001" thickBot="1">
      <c r="B14" s="508" t="s">
        <v>165</v>
      </c>
      <c r="C14" s="509"/>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17360000.000000004</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600000000000001" hidden="1" thickBot="1">
      <c r="C16" s="98" t="s">
        <v>238</v>
      </c>
    </row>
    <row r="17" spans="2:18" ht="18" hidden="1">
      <c r="B17" s="27"/>
      <c r="C17" s="28" t="s">
        <v>163</v>
      </c>
      <c r="D17" s="510" t="s">
        <v>213</v>
      </c>
      <c r="E17" s="510"/>
      <c r="F17" s="510"/>
      <c r="G17" s="510"/>
      <c r="H17" s="510"/>
      <c r="I17" s="510"/>
      <c r="J17" s="510"/>
      <c r="K17" s="510"/>
      <c r="L17" s="510"/>
      <c r="M17" s="510"/>
      <c r="N17" s="510"/>
      <c r="O17" s="510"/>
      <c r="P17" s="510"/>
      <c r="Q17" s="511"/>
      <c r="R17" s="80" t="s">
        <v>178</v>
      </c>
    </row>
    <row r="18" spans="2:18" ht="22.5" hidden="1" customHeight="1">
      <c r="B18" s="43"/>
      <c r="C18" s="44"/>
      <c r="D18" s="228" t="s">
        <v>214</v>
      </c>
      <c r="E18" s="228"/>
      <c r="F18" s="228"/>
      <c r="G18" s="228"/>
      <c r="H18" s="228"/>
      <c r="I18" s="228"/>
      <c r="J18" s="228"/>
      <c r="K18" s="228"/>
      <c r="L18" s="196"/>
      <c r="M18" s="209"/>
      <c r="N18" s="84" t="s">
        <v>215</v>
      </c>
      <c r="O18" s="83"/>
      <c r="P18" s="84" t="s">
        <v>216</v>
      </c>
      <c r="Q18" s="85"/>
      <c r="R18" s="81"/>
    </row>
    <row r="19" spans="2:18" ht="18" hidden="1">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187" t="s">
        <v>224</v>
      </c>
      <c r="Q19" s="47" t="s">
        <v>165</v>
      </c>
      <c r="R19" s="82"/>
    </row>
    <row r="20" spans="2:18" ht="18" hidden="1">
      <c r="B20" s="33">
        <v>1</v>
      </c>
      <c r="C20" s="19" t="s">
        <v>225</v>
      </c>
      <c r="D20" s="229">
        <v>3.2</v>
      </c>
      <c r="E20" s="230"/>
      <c r="F20" s="230"/>
      <c r="G20" s="230"/>
      <c r="H20" s="230"/>
      <c r="I20" s="230"/>
      <c r="J20" s="230"/>
      <c r="K20" s="231">
        <v>0.9</v>
      </c>
      <c r="L20" s="210">
        <f t="shared" ref="L20" si="5">SUM(D20:K20)</f>
        <v>4.1000000000000005</v>
      </c>
      <c r="M20" s="200">
        <f>SUM(D20:J20)*1000000+K20*1400000</f>
        <v>4460000</v>
      </c>
      <c r="N20" s="86">
        <v>0</v>
      </c>
      <c r="O20" s="181">
        <v>0</v>
      </c>
      <c r="P20" s="188">
        <f>SUM(L20:L24)+N20</f>
        <v>10.200000000000001</v>
      </c>
      <c r="Q20" s="184">
        <f>SUM(M20:M24)+O20</f>
        <v>11240000</v>
      </c>
      <c r="R20" s="95"/>
    </row>
    <row r="21" spans="2:18" ht="18" hidden="1">
      <c r="B21" s="33">
        <v>2</v>
      </c>
      <c r="C21" s="34" t="s">
        <v>226</v>
      </c>
      <c r="D21" s="229">
        <v>1.4</v>
      </c>
      <c r="E21" s="230"/>
      <c r="F21" s="230"/>
      <c r="G21" s="230"/>
      <c r="H21" s="230"/>
      <c r="I21" s="230"/>
      <c r="J21" s="230"/>
      <c r="K21" s="231">
        <v>0.6</v>
      </c>
      <c r="L21" s="210">
        <f>SUM(D21:K21)</f>
        <v>2</v>
      </c>
      <c r="M21" s="200">
        <f>SUM(D21:J21)*1000000+K21*1400000</f>
        <v>2240000</v>
      </c>
      <c r="N21" s="87"/>
      <c r="O21" s="182"/>
      <c r="P21" s="189"/>
      <c r="Q21" s="185"/>
      <c r="R21" s="96"/>
    </row>
    <row r="22" spans="2:18" ht="18" hidden="1">
      <c r="B22" s="33">
        <v>3</v>
      </c>
      <c r="C22" s="34" t="s">
        <v>97</v>
      </c>
      <c r="D22" s="229">
        <v>1.7</v>
      </c>
      <c r="E22" s="230"/>
      <c r="F22" s="230"/>
      <c r="G22" s="230"/>
      <c r="H22" s="230"/>
      <c r="I22" s="230"/>
      <c r="J22" s="230"/>
      <c r="K22" s="231">
        <v>0.6</v>
      </c>
      <c r="L22" s="210">
        <f>SUM(D22:K22)</f>
        <v>2.2999999999999998</v>
      </c>
      <c r="M22" s="200">
        <f>SUM(D22:J22)*1000000+K22*1400000</f>
        <v>2540000</v>
      </c>
      <c r="N22" s="87"/>
      <c r="O22" s="182"/>
      <c r="P22" s="189"/>
      <c r="Q22" s="185"/>
      <c r="R22" s="96"/>
    </row>
    <row r="23" spans="2:18" ht="18" hidden="1">
      <c r="B23" s="33">
        <v>4</v>
      </c>
      <c r="C23" s="19" t="s">
        <v>227</v>
      </c>
      <c r="D23" s="229">
        <v>1.3</v>
      </c>
      <c r="E23" s="230"/>
      <c r="F23" s="230"/>
      <c r="G23" s="230"/>
      <c r="H23" s="230"/>
      <c r="I23" s="230"/>
      <c r="J23" s="230"/>
      <c r="K23" s="231">
        <v>0.5</v>
      </c>
      <c r="L23" s="210">
        <f t="shared" ref="L23:L26" si="6">SUM(D23:K23)</f>
        <v>1.8</v>
      </c>
      <c r="M23" s="200">
        <f>SUM(D23:J23)*1000000+K23*1400000</f>
        <v>2000000</v>
      </c>
      <c r="N23" s="87"/>
      <c r="O23" s="182"/>
      <c r="P23" s="189"/>
      <c r="Q23" s="185"/>
      <c r="R23" s="96"/>
    </row>
    <row r="24" spans="2:18" ht="18" hidden="1">
      <c r="B24" s="33">
        <v>5</v>
      </c>
      <c r="C24" s="19" t="s">
        <v>106</v>
      </c>
      <c r="D24" s="232"/>
      <c r="E24" s="230"/>
      <c r="F24" s="230"/>
      <c r="G24" s="230"/>
      <c r="H24" s="230"/>
      <c r="I24" s="230"/>
      <c r="J24" s="230"/>
      <c r="K24" s="230"/>
      <c r="L24" s="210">
        <f t="shared" si="6"/>
        <v>0</v>
      </c>
      <c r="M24" s="200">
        <f>SUM(D24:J24)*1000000+K24*1400000</f>
        <v>0</v>
      </c>
      <c r="N24" s="88"/>
      <c r="O24" s="183"/>
      <c r="P24" s="190"/>
      <c r="Q24" s="186"/>
      <c r="R24" s="97"/>
    </row>
    <row r="25" spans="2:18" ht="18" hidden="1">
      <c r="B25" s="33">
        <v>6</v>
      </c>
      <c r="C25" s="19" t="s">
        <v>239</v>
      </c>
      <c r="D25" s="229">
        <v>0.5</v>
      </c>
      <c r="E25" s="230"/>
      <c r="F25" s="230"/>
      <c r="G25" s="230"/>
      <c r="H25" s="230"/>
      <c r="I25" s="230"/>
      <c r="J25" s="230"/>
      <c r="K25" s="231">
        <v>0.2</v>
      </c>
      <c r="L25" s="210">
        <f t="shared" si="6"/>
        <v>0.7</v>
      </c>
      <c r="M25" s="200">
        <f t="shared" ref="M25" si="7">SUM(D25:J25)*1000000+K25*1400000</f>
        <v>780000</v>
      </c>
      <c r="N25" s="130"/>
      <c r="O25" s="191"/>
      <c r="P25" s="130">
        <f>SUM(L25:L25)+N25</f>
        <v>0.7</v>
      </c>
      <c r="Q25" s="131">
        <f>SUM(M25:M25)+O25</f>
        <v>780000</v>
      </c>
      <c r="R25" s="49"/>
    </row>
    <row r="26" spans="2:18" ht="18.600000000000001" hidden="1" thickBot="1">
      <c r="B26" s="33">
        <v>7</v>
      </c>
      <c r="C26" s="19" t="s">
        <v>240</v>
      </c>
      <c r="D26" s="232"/>
      <c r="E26" s="230"/>
      <c r="F26" s="230"/>
      <c r="G26" s="230"/>
      <c r="H26" s="230"/>
      <c r="I26" s="230"/>
      <c r="J26" s="230"/>
      <c r="K26" s="230"/>
      <c r="L26" s="274">
        <f t="shared" si="6"/>
        <v>0</v>
      </c>
      <c r="M26" s="200">
        <v>-6807000</v>
      </c>
      <c r="N26" s="130"/>
      <c r="O26" s="191"/>
      <c r="P26" s="130">
        <f>SUM(L26:L26)+N26</f>
        <v>0</v>
      </c>
      <c r="Q26" s="131">
        <f>SUM(M26:M26)+O20</f>
        <v>-6807000</v>
      </c>
      <c r="R26" s="49" t="s">
        <v>241</v>
      </c>
    </row>
    <row r="27" spans="2:18" ht="18" hidden="1">
      <c r="B27" s="74" t="s">
        <v>191</v>
      </c>
      <c r="C27" s="75"/>
      <c r="D27" s="233">
        <f t="shared" ref="D27:J27" si="8">SUM(D20:D26)</f>
        <v>8.1</v>
      </c>
      <c r="E27" s="234">
        <f t="shared" si="8"/>
        <v>0</v>
      </c>
      <c r="F27" s="234">
        <f t="shared" si="8"/>
        <v>0</v>
      </c>
      <c r="G27" s="234">
        <f t="shared" si="8"/>
        <v>0</v>
      </c>
      <c r="H27" s="234">
        <f t="shared" si="8"/>
        <v>0</v>
      </c>
      <c r="I27" s="234">
        <f t="shared" si="8"/>
        <v>0</v>
      </c>
      <c r="J27" s="234">
        <f t="shared" si="8"/>
        <v>0</v>
      </c>
      <c r="K27" s="234">
        <f>SUM(K21:K26)</f>
        <v>1.9</v>
      </c>
      <c r="L27" s="211">
        <f>SUM(D27:K27)</f>
        <v>10</v>
      </c>
      <c r="M27" s="202">
        <f>SUM(M20:M26)</f>
        <v>5213000</v>
      </c>
      <c r="N27" s="42">
        <f>SUM(N20:N26)</f>
        <v>0</v>
      </c>
      <c r="O27" s="25">
        <f>SUM(O20:O26)</f>
        <v>0</v>
      </c>
      <c r="P27" s="42">
        <f>SUM(P20:P26)</f>
        <v>10.9</v>
      </c>
      <c r="Q27" s="45">
        <f>SUM(Q20:Q26)</f>
        <v>5213000</v>
      </c>
      <c r="R27" s="35"/>
    </row>
    <row r="28" spans="2:18" ht="18" hidden="1">
      <c r="B28" s="76" t="s">
        <v>229</v>
      </c>
      <c r="C28" s="77"/>
      <c r="D28" s="223">
        <v>1000000</v>
      </c>
      <c r="E28" s="224">
        <v>1000000</v>
      </c>
      <c r="F28" s="224">
        <v>1000000</v>
      </c>
      <c r="G28" s="224">
        <v>1000000</v>
      </c>
      <c r="H28" s="224">
        <v>1000000</v>
      </c>
      <c r="I28" s="224">
        <v>1000000</v>
      </c>
      <c r="J28" s="224">
        <v>1000000</v>
      </c>
      <c r="K28" s="224">
        <v>1400000</v>
      </c>
      <c r="L28" s="203"/>
      <c r="M28" s="204"/>
      <c r="N28" s="36"/>
      <c r="O28" s="37"/>
      <c r="P28" s="36"/>
      <c r="Q28" s="48"/>
      <c r="R28" s="38"/>
    </row>
    <row r="29" spans="2:18" ht="18.600000000000001" hidden="1" thickBot="1">
      <c r="B29" s="78" t="s">
        <v>165</v>
      </c>
      <c r="C29" s="79"/>
      <c r="D29" s="225">
        <f t="shared" ref="D29:K29" si="9">D27*D28</f>
        <v>8100000</v>
      </c>
      <c r="E29" s="226">
        <f t="shared" si="9"/>
        <v>0</v>
      </c>
      <c r="F29" s="226">
        <f t="shared" si="9"/>
        <v>0</v>
      </c>
      <c r="G29" s="226">
        <f t="shared" si="9"/>
        <v>0</v>
      </c>
      <c r="H29" s="226">
        <f t="shared" si="9"/>
        <v>0</v>
      </c>
      <c r="I29" s="226">
        <f t="shared" si="9"/>
        <v>0</v>
      </c>
      <c r="J29" s="226">
        <f t="shared" si="9"/>
        <v>0</v>
      </c>
      <c r="K29" s="226">
        <f t="shared" si="9"/>
        <v>2660000</v>
      </c>
      <c r="L29" s="205"/>
      <c r="M29" s="206"/>
      <c r="N29" s="39"/>
      <c r="O29" s="40"/>
      <c r="P29" s="39"/>
      <c r="Q29" s="46"/>
      <c r="R29" s="41"/>
    </row>
    <row r="30" spans="2:18" ht="18">
      <c r="C30" s="98"/>
    </row>
    <row r="31" spans="2:18" ht="18.600000000000001" thickBot="1">
      <c r="C31" s="98" t="s">
        <v>242</v>
      </c>
    </row>
    <row r="32" spans="2:18" ht="18">
      <c r="B32" s="27"/>
      <c r="C32" s="28" t="s">
        <v>163</v>
      </c>
      <c r="D32" s="510" t="s">
        <v>213</v>
      </c>
      <c r="E32" s="510"/>
      <c r="F32" s="510"/>
      <c r="G32" s="510"/>
      <c r="H32" s="510"/>
      <c r="I32" s="510"/>
      <c r="J32" s="510"/>
      <c r="K32" s="510"/>
      <c r="L32" s="510"/>
      <c r="M32" s="510"/>
      <c r="N32" s="510"/>
      <c r="O32" s="510"/>
      <c r="P32" s="510"/>
      <c r="Q32" s="511"/>
      <c r="R32" s="80" t="s">
        <v>178</v>
      </c>
    </row>
    <row r="33" spans="2:18" ht="22.5" customHeight="1">
      <c r="B33" s="43"/>
      <c r="C33" s="44"/>
      <c r="D33" s="228" t="s">
        <v>214</v>
      </c>
      <c r="E33" s="228"/>
      <c r="F33" s="228"/>
      <c r="G33" s="228"/>
      <c r="H33" s="228"/>
      <c r="I33" s="228"/>
      <c r="J33" s="228"/>
      <c r="K33" s="228"/>
      <c r="L33" s="196"/>
      <c r="M33" s="209"/>
      <c r="N33" s="84" t="s">
        <v>215</v>
      </c>
      <c r="O33" s="83"/>
      <c r="P33" s="84" t="s">
        <v>216</v>
      </c>
      <c r="Q33" s="85"/>
      <c r="R33" s="81"/>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187" t="s">
        <v>224</v>
      </c>
      <c r="Q34" s="47" t="s">
        <v>165</v>
      </c>
      <c r="R34" s="82"/>
    </row>
    <row r="35" spans="2:18" ht="18">
      <c r="B35" s="33">
        <v>1</v>
      </c>
      <c r="C35" s="19" t="s">
        <v>225</v>
      </c>
      <c r="D35" s="217">
        <v>3.2</v>
      </c>
      <c r="E35" s="218">
        <v>1.6</v>
      </c>
      <c r="F35" s="230"/>
      <c r="G35" s="230"/>
      <c r="H35" s="230"/>
      <c r="I35" s="230"/>
      <c r="J35" s="230"/>
      <c r="K35" s="231">
        <v>1.2</v>
      </c>
      <c r="L35" s="210">
        <f t="shared" ref="L35" si="10">SUM(D35:K35)</f>
        <v>6.0000000000000009</v>
      </c>
      <c r="M35" s="200">
        <f>SUM(D35:J35)*1000000+K35*1400000</f>
        <v>6480000.0000000009</v>
      </c>
      <c r="N35" s="86">
        <v>0</v>
      </c>
      <c r="O35" s="181">
        <v>0</v>
      </c>
      <c r="P35" s="188">
        <f>SUM(L35:L39)+N35</f>
        <v>15.6</v>
      </c>
      <c r="Q35" s="184">
        <f>SUM(M35:M39)+O35</f>
        <v>17000000</v>
      </c>
      <c r="R35" s="95"/>
    </row>
    <row r="36" spans="2:18" ht="18">
      <c r="B36" s="33">
        <v>2</v>
      </c>
      <c r="C36" s="34" t="s">
        <v>226</v>
      </c>
      <c r="D36" s="217">
        <v>1.4</v>
      </c>
      <c r="E36" s="218">
        <v>1.1000000000000001</v>
      </c>
      <c r="F36" s="230"/>
      <c r="G36" s="230"/>
      <c r="H36" s="230"/>
      <c r="I36" s="230"/>
      <c r="J36" s="230"/>
      <c r="K36" s="231">
        <v>0.8</v>
      </c>
      <c r="L36" s="210">
        <f>SUM(D36:K36)</f>
        <v>3.3</v>
      </c>
      <c r="M36" s="200">
        <f>SUM(D36:J36)*1000000+K36*1400000</f>
        <v>3620000</v>
      </c>
      <c r="N36" s="87"/>
      <c r="O36" s="182"/>
      <c r="P36" s="189"/>
      <c r="Q36" s="185"/>
      <c r="R36" s="96"/>
    </row>
    <row r="37" spans="2:18" ht="18">
      <c r="B37" s="33">
        <v>3</v>
      </c>
      <c r="C37" s="34" t="s">
        <v>97</v>
      </c>
      <c r="D37" s="217">
        <v>1.7</v>
      </c>
      <c r="E37" s="218">
        <v>1.4</v>
      </c>
      <c r="F37" s="230"/>
      <c r="G37" s="230"/>
      <c r="H37" s="230"/>
      <c r="I37" s="230"/>
      <c r="J37" s="230"/>
      <c r="K37" s="231">
        <v>0.8</v>
      </c>
      <c r="L37" s="210">
        <f>SUM(D37:K37)</f>
        <v>3.8999999999999995</v>
      </c>
      <c r="M37" s="200">
        <f>SUM(D37:J37)*1000000+K37*1400000</f>
        <v>4220000</v>
      </c>
      <c r="N37" s="87"/>
      <c r="O37" s="182"/>
      <c r="P37" s="189"/>
      <c r="Q37" s="185"/>
      <c r="R37" s="96"/>
    </row>
    <row r="38" spans="2:18" ht="18">
      <c r="B38" s="33">
        <v>4</v>
      </c>
      <c r="C38" s="19" t="s">
        <v>227</v>
      </c>
      <c r="D38" s="217">
        <v>1.3</v>
      </c>
      <c r="E38" s="218">
        <v>0.4</v>
      </c>
      <c r="F38" s="230"/>
      <c r="G38" s="230"/>
      <c r="H38" s="230"/>
      <c r="I38" s="230"/>
      <c r="J38" s="230"/>
      <c r="K38" s="231">
        <v>0.7</v>
      </c>
      <c r="L38" s="210">
        <f t="shared" ref="L38:L40" si="11">SUM(D38:K38)</f>
        <v>2.4000000000000004</v>
      </c>
      <c r="M38" s="200">
        <f>SUM(D38:J38)*1000000+K38*1400000</f>
        <v>2680000</v>
      </c>
      <c r="N38" s="87"/>
      <c r="O38" s="182"/>
      <c r="P38" s="189"/>
      <c r="Q38" s="185"/>
      <c r="R38" s="96"/>
    </row>
    <row r="39" spans="2:18" ht="18">
      <c r="B39" s="33">
        <v>5</v>
      </c>
      <c r="C39" s="19" t="s">
        <v>106</v>
      </c>
      <c r="D39" s="219"/>
      <c r="E39" s="220"/>
      <c r="F39" s="230"/>
      <c r="G39" s="230"/>
      <c r="H39" s="230"/>
      <c r="I39" s="230"/>
      <c r="J39" s="230"/>
      <c r="K39" s="230"/>
      <c r="L39" s="210">
        <f t="shared" si="11"/>
        <v>0</v>
      </c>
      <c r="M39" s="200">
        <f>SUM(D39:J39)*1000000+K39*1400000</f>
        <v>0</v>
      </c>
      <c r="N39" s="88"/>
      <c r="O39" s="183"/>
      <c r="P39" s="190"/>
      <c r="Q39" s="186"/>
      <c r="R39" s="97"/>
    </row>
    <row r="40" spans="2:18" ht="18.600000000000001" thickBot="1">
      <c r="B40" s="33">
        <v>6</v>
      </c>
      <c r="C40" s="19" t="s">
        <v>239</v>
      </c>
      <c r="D40" s="217">
        <v>0.5</v>
      </c>
      <c r="E40" s="218">
        <v>0.4</v>
      </c>
      <c r="F40" s="230"/>
      <c r="G40" s="230"/>
      <c r="H40" s="230"/>
      <c r="I40" s="230"/>
      <c r="J40" s="230"/>
      <c r="K40" s="231">
        <v>0.3</v>
      </c>
      <c r="L40" s="210">
        <f t="shared" si="11"/>
        <v>1.2</v>
      </c>
      <c r="M40" s="200">
        <f t="shared" ref="M40" si="12">SUM(D40:J40)*1000000+K40*1400000</f>
        <v>1320000</v>
      </c>
      <c r="N40" s="130"/>
      <c r="O40" s="191"/>
      <c r="P40" s="130">
        <f>SUM(L40:L40)+N40</f>
        <v>1.2</v>
      </c>
      <c r="Q40" s="131">
        <f>SUM(M40:M40)+O35</f>
        <v>1320000</v>
      </c>
      <c r="R40" s="49"/>
    </row>
    <row r="41" spans="2:18" ht="18">
      <c r="B41" s="74" t="s">
        <v>191</v>
      </c>
      <c r="C41" s="75"/>
      <c r="D41" s="233">
        <f t="shared" ref="D41:J41" si="13">SUM(D35:D40)</f>
        <v>8.1</v>
      </c>
      <c r="E41" s="234">
        <f t="shared" si="13"/>
        <v>4.9000000000000004</v>
      </c>
      <c r="F41" s="234">
        <f t="shared" si="13"/>
        <v>0</v>
      </c>
      <c r="G41" s="234">
        <f t="shared" si="13"/>
        <v>0</v>
      </c>
      <c r="H41" s="234">
        <f t="shared" si="13"/>
        <v>0</v>
      </c>
      <c r="I41" s="234">
        <f t="shared" si="13"/>
        <v>0</v>
      </c>
      <c r="J41" s="234">
        <f t="shared" si="13"/>
        <v>0</v>
      </c>
      <c r="K41" s="234">
        <f>SUM(K36:K40)</f>
        <v>2.5999999999999996</v>
      </c>
      <c r="L41" s="211">
        <f>SUM(D41:K41)</f>
        <v>15.6</v>
      </c>
      <c r="M41" s="202">
        <f>SUM(M35:M40)</f>
        <v>18320000</v>
      </c>
      <c r="N41" s="42">
        <f>SUM(N35:N40)</f>
        <v>0</v>
      </c>
      <c r="O41" s="25">
        <f>SUM(O35:O40)</f>
        <v>0</v>
      </c>
      <c r="P41" s="42">
        <f>SUM(P35:P40)</f>
        <v>16.8</v>
      </c>
      <c r="Q41" s="45">
        <f>SUM(Q35:Q40)</f>
        <v>18320000</v>
      </c>
      <c r="R41" s="35"/>
    </row>
    <row r="42" spans="2:18" ht="18">
      <c r="B42" s="76" t="s">
        <v>229</v>
      </c>
      <c r="C42" s="77"/>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600000000000001" thickBot="1">
      <c r="B43" s="78" t="s">
        <v>165</v>
      </c>
      <c r="C43" s="79"/>
      <c r="D43" s="225">
        <f t="shared" ref="D43:K43" si="14">D41*D42</f>
        <v>8100000</v>
      </c>
      <c r="E43" s="226">
        <f t="shared" si="14"/>
        <v>4900000</v>
      </c>
      <c r="F43" s="226">
        <f t="shared" si="14"/>
        <v>0</v>
      </c>
      <c r="G43" s="226">
        <f t="shared" si="14"/>
        <v>0</v>
      </c>
      <c r="H43" s="226">
        <f t="shared" si="14"/>
        <v>0</v>
      </c>
      <c r="I43" s="226">
        <f t="shared" si="14"/>
        <v>0</v>
      </c>
      <c r="J43" s="226">
        <f t="shared" si="14"/>
        <v>0</v>
      </c>
      <c r="K43" s="226">
        <f t="shared" si="14"/>
        <v>3639999.9999999995</v>
      </c>
      <c r="L43" s="205"/>
      <c r="M43" s="206"/>
      <c r="N43" s="39"/>
      <c r="O43" s="40"/>
      <c r="P43" s="39"/>
      <c r="Q43" s="46"/>
      <c r="R43" s="41"/>
    </row>
    <row r="44" spans="2:18" ht="18">
      <c r="B44" s="103"/>
      <c r="C44" s="103"/>
      <c r="D44" s="227"/>
      <c r="E44" s="227"/>
      <c r="F44" s="227"/>
      <c r="G44" s="227"/>
      <c r="H44" s="227"/>
      <c r="I44" s="227"/>
      <c r="J44" s="227"/>
      <c r="K44" s="227"/>
      <c r="L44" s="207"/>
      <c r="M44" s="208"/>
      <c r="N44" s="103"/>
      <c r="O44" s="103"/>
      <c r="P44" s="103"/>
      <c r="Q44" s="103"/>
    </row>
    <row r="45" spans="2:18" ht="18.600000000000001" thickBot="1">
      <c r="C45" s="98" t="s">
        <v>243</v>
      </c>
    </row>
    <row r="46" spans="2:18" ht="18">
      <c r="B46" s="27"/>
      <c r="C46" s="28" t="s">
        <v>163</v>
      </c>
      <c r="D46" s="510" t="s">
        <v>213</v>
      </c>
      <c r="E46" s="510"/>
      <c r="F46" s="510"/>
      <c r="G46" s="510"/>
      <c r="H46" s="510"/>
      <c r="I46" s="510"/>
      <c r="J46" s="510"/>
      <c r="K46" s="510"/>
      <c r="L46" s="510"/>
      <c r="M46" s="510"/>
      <c r="N46" s="510"/>
      <c r="O46" s="510"/>
      <c r="P46" s="510"/>
      <c r="Q46" s="511"/>
      <c r="R46" s="80" t="s">
        <v>178</v>
      </c>
    </row>
    <row r="47" spans="2:18" ht="22.5" customHeight="1">
      <c r="B47" s="43"/>
      <c r="C47" s="44"/>
      <c r="D47" s="228" t="s">
        <v>214</v>
      </c>
      <c r="E47" s="228"/>
      <c r="F47" s="228"/>
      <c r="G47" s="228"/>
      <c r="H47" s="228"/>
      <c r="I47" s="228"/>
      <c r="J47" s="228"/>
      <c r="K47" s="228"/>
      <c r="L47" s="196"/>
      <c r="M47" s="209"/>
      <c r="N47" s="84" t="s">
        <v>215</v>
      </c>
      <c r="O47" s="83"/>
      <c r="P47" s="84" t="s">
        <v>216</v>
      </c>
      <c r="Q47" s="85"/>
      <c r="R47" s="81"/>
    </row>
    <row r="48" spans="2:18" ht="18">
      <c r="B48" s="31" t="s">
        <v>179</v>
      </c>
      <c r="C48" s="32" t="s">
        <v>217</v>
      </c>
      <c r="D48" s="215" t="s">
        <v>231</v>
      </c>
      <c r="E48" s="216" t="s">
        <v>232</v>
      </c>
      <c r="F48" s="216" t="s">
        <v>233</v>
      </c>
      <c r="G48" s="216" t="s">
        <v>234</v>
      </c>
      <c r="H48" s="216" t="s">
        <v>235</v>
      </c>
      <c r="I48" s="216" t="s">
        <v>236</v>
      </c>
      <c r="J48" s="216" t="s">
        <v>237</v>
      </c>
      <c r="K48" s="216" t="s">
        <v>223</v>
      </c>
      <c r="L48" s="197" t="s">
        <v>224</v>
      </c>
      <c r="M48" s="198" t="s">
        <v>165</v>
      </c>
      <c r="N48" s="29" t="s">
        <v>224</v>
      </c>
      <c r="O48" s="30" t="s">
        <v>165</v>
      </c>
      <c r="P48" s="29" t="s">
        <v>224</v>
      </c>
      <c r="Q48" s="47" t="s">
        <v>165</v>
      </c>
      <c r="R48" s="82"/>
    </row>
    <row r="49" spans="2:18" ht="18">
      <c r="B49" s="33">
        <v>1</v>
      </c>
      <c r="C49" s="19" t="s">
        <v>225</v>
      </c>
      <c r="D49" s="232"/>
      <c r="E49" s="232"/>
      <c r="F49" s="231">
        <v>2.7</v>
      </c>
      <c r="G49" s="231">
        <v>5.2</v>
      </c>
      <c r="H49" s="230"/>
      <c r="I49" s="230"/>
      <c r="J49" s="230"/>
      <c r="K49" s="231">
        <v>1.6</v>
      </c>
      <c r="L49" s="210">
        <f t="shared" ref="L49" si="15">SUM(D49:K49)</f>
        <v>9.5</v>
      </c>
      <c r="M49" s="200">
        <f>SUM(D49:J49)*1000000+K49*1400000</f>
        <v>10140000</v>
      </c>
      <c r="N49" s="86">
        <v>0</v>
      </c>
      <c r="O49" s="89">
        <v>0</v>
      </c>
      <c r="P49" s="86">
        <f>SUM(L49:L53)+N49</f>
        <v>27</v>
      </c>
      <c r="Q49" s="92">
        <f>SUM(M49:M53)+O49</f>
        <v>28840000</v>
      </c>
      <c r="R49" s="95"/>
    </row>
    <row r="50" spans="2:18" ht="18">
      <c r="B50" s="33">
        <v>2</v>
      </c>
      <c r="C50" s="34" t="s">
        <v>226</v>
      </c>
      <c r="D50" s="232"/>
      <c r="E50" s="232"/>
      <c r="F50" s="231">
        <v>1.5</v>
      </c>
      <c r="G50" s="231">
        <v>3.1</v>
      </c>
      <c r="H50" s="230"/>
      <c r="I50" s="230"/>
      <c r="J50" s="230"/>
      <c r="K50" s="231">
        <v>1</v>
      </c>
      <c r="L50" s="210">
        <f>SUM(D50:K50)</f>
        <v>5.6</v>
      </c>
      <c r="M50" s="200">
        <f>SUM(D50:J50)*1000000+K50*1400000</f>
        <v>6000000</v>
      </c>
      <c r="N50" s="87"/>
      <c r="O50" s="90"/>
      <c r="P50" s="87"/>
      <c r="Q50" s="93"/>
      <c r="R50" s="96"/>
    </row>
    <row r="51" spans="2:18" ht="18">
      <c r="B51" s="33">
        <v>3</v>
      </c>
      <c r="C51" s="34" t="s">
        <v>97</v>
      </c>
      <c r="D51" s="232"/>
      <c r="E51" s="232"/>
      <c r="F51" s="231">
        <v>1.6</v>
      </c>
      <c r="G51" s="231">
        <v>5.5</v>
      </c>
      <c r="H51" s="230"/>
      <c r="I51" s="230"/>
      <c r="J51" s="230"/>
      <c r="K51" s="231">
        <v>1.4</v>
      </c>
      <c r="L51" s="210">
        <f>SUM(D51:K51)</f>
        <v>8.5</v>
      </c>
      <c r="M51" s="200">
        <f>SUM(D51:J51)*1000000+K51*1400000</f>
        <v>9060000</v>
      </c>
      <c r="N51" s="87"/>
      <c r="O51" s="90"/>
      <c r="P51" s="87"/>
      <c r="Q51" s="93"/>
      <c r="R51" s="96"/>
    </row>
    <row r="52" spans="2:18" ht="18">
      <c r="B52" s="33">
        <v>4</v>
      </c>
      <c r="C52" s="19" t="s">
        <v>227</v>
      </c>
      <c r="D52" s="232"/>
      <c r="E52" s="232"/>
      <c r="F52" s="231">
        <v>1.6</v>
      </c>
      <c r="G52" s="231">
        <v>1.2</v>
      </c>
      <c r="H52" s="230"/>
      <c r="I52" s="230"/>
      <c r="J52" s="230"/>
      <c r="K52" s="231">
        <v>0.6</v>
      </c>
      <c r="L52" s="210">
        <f t="shared" ref="L52:L54" si="16">SUM(D52:K52)</f>
        <v>3.4</v>
      </c>
      <c r="M52" s="200">
        <f>SUM(D52:J52)*1000000+K52*1400000</f>
        <v>3640000</v>
      </c>
      <c r="N52" s="87"/>
      <c r="O52" s="90"/>
      <c r="P52" s="87"/>
      <c r="Q52" s="93"/>
      <c r="R52" s="96"/>
    </row>
    <row r="53" spans="2:18" ht="18">
      <c r="B53" s="33">
        <v>5</v>
      </c>
      <c r="C53" s="19" t="s">
        <v>106</v>
      </c>
      <c r="D53" s="232"/>
      <c r="E53" s="232"/>
      <c r="F53" s="230"/>
      <c r="G53" s="230"/>
      <c r="H53" s="230"/>
      <c r="I53" s="230"/>
      <c r="J53" s="230"/>
      <c r="K53" s="230"/>
      <c r="L53" s="210">
        <f t="shared" si="16"/>
        <v>0</v>
      </c>
      <c r="M53" s="200">
        <f t="shared" ref="M53:M54" si="17">SUM(D53:J53)*1000000+K53*1400000</f>
        <v>0</v>
      </c>
      <c r="N53" s="88"/>
      <c r="O53" s="91"/>
      <c r="P53" s="88"/>
      <c r="Q53" s="94"/>
      <c r="R53" s="97"/>
    </row>
    <row r="54" spans="2:18" ht="18.600000000000001" thickBot="1">
      <c r="B54" s="33">
        <v>6</v>
      </c>
      <c r="C54" s="19" t="s">
        <v>239</v>
      </c>
      <c r="D54" s="232"/>
      <c r="E54" s="232"/>
      <c r="F54" s="231">
        <v>0.7</v>
      </c>
      <c r="G54" s="231">
        <v>1.4</v>
      </c>
      <c r="H54" s="230"/>
      <c r="I54" s="230"/>
      <c r="J54" s="230"/>
      <c r="K54" s="231">
        <v>0.3</v>
      </c>
      <c r="L54" s="210">
        <f t="shared" si="16"/>
        <v>2.3999999999999995</v>
      </c>
      <c r="M54" s="200">
        <f t="shared" si="17"/>
        <v>2519999.9999999995</v>
      </c>
      <c r="N54" s="130"/>
      <c r="O54" s="191"/>
      <c r="P54" s="130">
        <f>SUM(L54:L54)+N54</f>
        <v>2.3999999999999995</v>
      </c>
      <c r="Q54" s="131">
        <f>SUM(M54:M54)+O49</f>
        <v>2519999.9999999995</v>
      </c>
      <c r="R54" s="49"/>
    </row>
    <row r="55" spans="2:18" ht="18">
      <c r="B55" s="74" t="s">
        <v>191</v>
      </c>
      <c r="C55" s="75"/>
      <c r="D55" s="233">
        <f t="shared" ref="D55:K55" si="18">SUM(D49:D54)</f>
        <v>0</v>
      </c>
      <c r="E55" s="234">
        <f t="shared" si="18"/>
        <v>0</v>
      </c>
      <c r="F55" s="234">
        <f t="shared" si="18"/>
        <v>8.1</v>
      </c>
      <c r="G55" s="234">
        <f t="shared" si="18"/>
        <v>16.399999999999999</v>
      </c>
      <c r="H55" s="234">
        <f t="shared" si="18"/>
        <v>0</v>
      </c>
      <c r="I55" s="234">
        <f t="shared" si="18"/>
        <v>0</v>
      </c>
      <c r="J55" s="234">
        <f t="shared" si="18"/>
        <v>0</v>
      </c>
      <c r="K55" s="234">
        <f t="shared" si="18"/>
        <v>4.8999999999999995</v>
      </c>
      <c r="L55" s="211">
        <f>SUM(D55:K55)</f>
        <v>29.4</v>
      </c>
      <c r="M55" s="202">
        <f>SUM(M49:M54)</f>
        <v>31360000</v>
      </c>
      <c r="N55" s="42">
        <f>SUM(N49:N54)</f>
        <v>0</v>
      </c>
      <c r="O55" s="25">
        <f>SUM(O49:O54)</f>
        <v>0</v>
      </c>
      <c r="P55" s="42">
        <f>SUM(P49:P54)</f>
        <v>29.4</v>
      </c>
      <c r="Q55" s="45">
        <f>SUM(Q49:Q54)</f>
        <v>31360000</v>
      </c>
      <c r="R55" s="35"/>
    </row>
    <row r="56" spans="2:18" ht="18">
      <c r="B56" s="76" t="s">
        <v>229</v>
      </c>
      <c r="C56" s="77"/>
      <c r="D56" s="223">
        <v>1000000</v>
      </c>
      <c r="E56" s="224">
        <v>1000000</v>
      </c>
      <c r="F56" s="224">
        <v>1000000</v>
      </c>
      <c r="G56" s="224">
        <v>1000000</v>
      </c>
      <c r="H56" s="224">
        <v>1000000</v>
      </c>
      <c r="I56" s="224">
        <v>1000000</v>
      </c>
      <c r="J56" s="224">
        <v>1000000</v>
      </c>
      <c r="K56" s="224">
        <v>1400000</v>
      </c>
      <c r="L56" s="203"/>
      <c r="M56" s="204"/>
      <c r="N56" s="36"/>
      <c r="O56" s="37"/>
      <c r="P56" s="36"/>
      <c r="Q56" s="48"/>
      <c r="R56" s="38"/>
    </row>
    <row r="57" spans="2:18" ht="18.600000000000001" thickBot="1">
      <c r="B57" s="78" t="s">
        <v>165</v>
      </c>
      <c r="C57" s="79"/>
      <c r="D57" s="225">
        <f t="shared" ref="D57:K57" si="19">D55*D56</f>
        <v>0</v>
      </c>
      <c r="E57" s="226">
        <f t="shared" si="19"/>
        <v>0</v>
      </c>
      <c r="F57" s="226">
        <f t="shared" si="19"/>
        <v>8100000</v>
      </c>
      <c r="G57" s="226">
        <f t="shared" si="19"/>
        <v>16399999.999999998</v>
      </c>
      <c r="H57" s="226">
        <f t="shared" si="19"/>
        <v>0</v>
      </c>
      <c r="I57" s="226">
        <f t="shared" si="19"/>
        <v>0</v>
      </c>
      <c r="J57" s="226">
        <f t="shared" si="19"/>
        <v>0</v>
      </c>
      <c r="K57" s="226">
        <f t="shared" si="19"/>
        <v>6859999.9999999991</v>
      </c>
      <c r="L57" s="205"/>
      <c r="M57" s="206"/>
      <c r="N57" s="39"/>
      <c r="O57" s="40"/>
      <c r="P57" s="39"/>
      <c r="Q57" s="46"/>
      <c r="R57" s="41"/>
    </row>
    <row r="59" spans="2:18" ht="18.600000000000001" thickBot="1">
      <c r="C59" s="98" t="s">
        <v>244</v>
      </c>
    </row>
    <row r="60" spans="2:18" ht="18">
      <c r="B60" s="27"/>
      <c r="C60" s="28" t="s">
        <v>163</v>
      </c>
      <c r="D60" s="510" t="s">
        <v>213</v>
      </c>
      <c r="E60" s="510"/>
      <c r="F60" s="510"/>
      <c r="G60" s="510"/>
      <c r="H60" s="510"/>
      <c r="I60" s="510"/>
      <c r="J60" s="510"/>
      <c r="K60" s="510"/>
      <c r="L60" s="510"/>
      <c r="M60" s="510"/>
      <c r="N60" s="510"/>
      <c r="O60" s="510"/>
      <c r="P60" s="510"/>
      <c r="Q60" s="511"/>
      <c r="R60" s="80" t="s">
        <v>178</v>
      </c>
    </row>
    <row r="61" spans="2:18" ht="22.5" customHeight="1">
      <c r="B61" s="43"/>
      <c r="C61" s="44"/>
      <c r="D61" s="228" t="s">
        <v>214</v>
      </c>
      <c r="E61" s="228"/>
      <c r="F61" s="228"/>
      <c r="G61" s="228"/>
      <c r="H61" s="228"/>
      <c r="I61" s="228"/>
      <c r="J61" s="228"/>
      <c r="K61" s="228"/>
      <c r="L61" s="196"/>
      <c r="M61" s="209"/>
      <c r="N61" s="84" t="s">
        <v>215</v>
      </c>
      <c r="O61" s="83"/>
      <c r="P61" s="84" t="s">
        <v>216</v>
      </c>
      <c r="Q61" s="85"/>
      <c r="R61" s="81"/>
    </row>
    <row r="62" spans="2:18" ht="18">
      <c r="B62" s="31" t="s">
        <v>179</v>
      </c>
      <c r="C62" s="32" t="s">
        <v>217</v>
      </c>
      <c r="D62" s="215" t="s">
        <v>231</v>
      </c>
      <c r="E62" s="216" t="s">
        <v>232</v>
      </c>
      <c r="F62" s="216" t="s">
        <v>233</v>
      </c>
      <c r="G62" s="216" t="s">
        <v>234</v>
      </c>
      <c r="H62" s="216" t="s">
        <v>235</v>
      </c>
      <c r="I62" s="216" t="s">
        <v>236</v>
      </c>
      <c r="J62" s="216" t="s">
        <v>237</v>
      </c>
      <c r="K62" s="216" t="s">
        <v>223</v>
      </c>
      <c r="L62" s="197" t="s">
        <v>224</v>
      </c>
      <c r="M62" s="198" t="s">
        <v>165</v>
      </c>
      <c r="N62" s="29" t="s">
        <v>224</v>
      </c>
      <c r="O62" s="30" t="s">
        <v>165</v>
      </c>
      <c r="P62" s="29" t="s">
        <v>224</v>
      </c>
      <c r="Q62" s="47" t="s">
        <v>165</v>
      </c>
      <c r="R62" s="82"/>
    </row>
    <row r="63" spans="2:18" ht="18">
      <c r="B63" s="33">
        <v>1</v>
      </c>
      <c r="C63" s="19" t="s">
        <v>225</v>
      </c>
      <c r="D63" s="230"/>
      <c r="E63" s="230"/>
      <c r="F63" s="230"/>
      <c r="G63" s="230"/>
      <c r="H63" s="231">
        <v>1.4</v>
      </c>
      <c r="I63" s="231">
        <v>0.8</v>
      </c>
      <c r="J63" s="231">
        <v>2</v>
      </c>
      <c r="K63" s="231">
        <v>1</v>
      </c>
      <c r="L63" s="210">
        <f t="shared" ref="L63" si="20">SUM(D63:K63)</f>
        <v>5.2</v>
      </c>
      <c r="M63" s="200">
        <f>SUM(D63:J63)*1000000+K63*1400000</f>
        <v>5600000</v>
      </c>
      <c r="N63" s="86">
        <v>0</v>
      </c>
      <c r="O63" s="89">
        <v>0</v>
      </c>
      <c r="P63" s="86">
        <f>SUM(L63:L67)+N63</f>
        <v>15.700000000000001</v>
      </c>
      <c r="Q63" s="92">
        <f>SUM(M63:M67)+O63</f>
        <v>17060000</v>
      </c>
      <c r="R63" s="95"/>
    </row>
    <row r="64" spans="2:18" ht="18">
      <c r="B64" s="33">
        <v>2</v>
      </c>
      <c r="C64" s="34" t="s">
        <v>226</v>
      </c>
      <c r="D64" s="230"/>
      <c r="E64" s="230"/>
      <c r="F64" s="230"/>
      <c r="G64" s="230"/>
      <c r="H64" s="231">
        <v>1.1000000000000001</v>
      </c>
      <c r="I64" s="231">
        <v>0.8</v>
      </c>
      <c r="J64" s="231">
        <v>2</v>
      </c>
      <c r="K64" s="231">
        <v>0.8</v>
      </c>
      <c r="L64" s="210">
        <f>SUM(D64:K64)</f>
        <v>4.7</v>
      </c>
      <c r="M64" s="200">
        <f>SUM(D64:J64)*1000000+K64*1400000</f>
        <v>5020000</v>
      </c>
      <c r="N64" s="87"/>
      <c r="O64" s="90"/>
      <c r="P64" s="87"/>
      <c r="Q64" s="93"/>
      <c r="R64" s="96"/>
    </row>
    <row r="65" spans="2:18" ht="18">
      <c r="B65" s="33">
        <v>3</v>
      </c>
      <c r="C65" s="34" t="s">
        <v>97</v>
      </c>
      <c r="D65" s="230"/>
      <c r="E65" s="230"/>
      <c r="F65" s="230"/>
      <c r="G65" s="230"/>
      <c r="H65" s="231">
        <v>0.8</v>
      </c>
      <c r="I65" s="231">
        <v>0.5</v>
      </c>
      <c r="J65" s="231">
        <v>0.6</v>
      </c>
      <c r="K65" s="231">
        <v>0.5</v>
      </c>
      <c r="L65" s="210">
        <f>SUM(D65:K65)</f>
        <v>2.4</v>
      </c>
      <c r="M65" s="200">
        <f t="shared" ref="M65:M68" si="21">SUM(D65:J65)*1000000+K65*1400000</f>
        <v>2600000</v>
      </c>
      <c r="N65" s="87"/>
      <c r="O65" s="90"/>
      <c r="P65" s="87"/>
      <c r="Q65" s="93"/>
      <c r="R65" s="96"/>
    </row>
    <row r="66" spans="2:18" ht="18">
      <c r="B66" s="33">
        <v>4</v>
      </c>
      <c r="C66" s="19" t="s">
        <v>227</v>
      </c>
      <c r="D66" s="230"/>
      <c r="E66" s="230"/>
      <c r="F66" s="230"/>
      <c r="G66" s="230"/>
      <c r="H66" s="231">
        <v>0.8</v>
      </c>
      <c r="I66" s="231">
        <v>0.5</v>
      </c>
      <c r="J66" s="231">
        <v>0.6</v>
      </c>
      <c r="K66" s="231">
        <v>0.6</v>
      </c>
      <c r="L66" s="210">
        <f t="shared" ref="L66:L68" si="22">SUM(D66:K66)</f>
        <v>2.5</v>
      </c>
      <c r="M66" s="200">
        <f t="shared" si="21"/>
        <v>2740000</v>
      </c>
      <c r="N66" s="87"/>
      <c r="O66" s="90"/>
      <c r="P66" s="87"/>
      <c r="Q66" s="93"/>
      <c r="R66" s="96"/>
    </row>
    <row r="67" spans="2:18" ht="18">
      <c r="B67" s="33">
        <v>5</v>
      </c>
      <c r="C67" s="19" t="s">
        <v>106</v>
      </c>
      <c r="D67" s="230"/>
      <c r="E67" s="230"/>
      <c r="F67" s="230"/>
      <c r="G67" s="230"/>
      <c r="H67" s="230"/>
      <c r="I67" s="230"/>
      <c r="J67" s="231">
        <v>0.4</v>
      </c>
      <c r="K67" s="231">
        <v>0.5</v>
      </c>
      <c r="L67" s="210">
        <f t="shared" si="22"/>
        <v>0.9</v>
      </c>
      <c r="M67" s="200">
        <f t="shared" si="21"/>
        <v>1100000</v>
      </c>
      <c r="N67" s="88"/>
      <c r="O67" s="91"/>
      <c r="P67" s="88"/>
      <c r="Q67" s="94"/>
      <c r="R67" s="97"/>
    </row>
    <row r="68" spans="2:18" ht="18.600000000000001" thickBot="1">
      <c r="B68" s="33">
        <v>6</v>
      </c>
      <c r="C68" s="19" t="s">
        <v>239</v>
      </c>
      <c r="D68" s="232"/>
      <c r="E68" s="230"/>
      <c r="F68" s="230"/>
      <c r="G68" s="230"/>
      <c r="H68" s="231">
        <v>0.2</v>
      </c>
      <c r="I68" s="231">
        <v>0.1</v>
      </c>
      <c r="J68" s="231">
        <v>1.5</v>
      </c>
      <c r="K68" s="231">
        <v>0.3</v>
      </c>
      <c r="L68" s="210">
        <f t="shared" si="22"/>
        <v>2.1</v>
      </c>
      <c r="M68" s="200">
        <f t="shared" si="21"/>
        <v>2220000</v>
      </c>
      <c r="N68" s="130"/>
      <c r="O68" s="191"/>
      <c r="P68" s="130">
        <f>SUM(L68:L68)+N68</f>
        <v>2.1</v>
      </c>
      <c r="Q68" s="131">
        <f>SUM(M68:M68)+O63</f>
        <v>2220000</v>
      </c>
      <c r="R68" s="49"/>
    </row>
    <row r="69" spans="2:18" ht="18">
      <c r="B69" s="74" t="s">
        <v>191</v>
      </c>
      <c r="C69" s="75"/>
      <c r="D69" s="233">
        <f t="shared" ref="D69:K69" si="23">SUM(D63:D68)</f>
        <v>0</v>
      </c>
      <c r="E69" s="234">
        <f t="shared" si="23"/>
        <v>0</v>
      </c>
      <c r="F69" s="234">
        <f t="shared" si="23"/>
        <v>0</v>
      </c>
      <c r="G69" s="234">
        <f t="shared" si="23"/>
        <v>0</v>
      </c>
      <c r="H69" s="234">
        <f t="shared" si="23"/>
        <v>4.3</v>
      </c>
      <c r="I69" s="234">
        <f t="shared" si="23"/>
        <v>2.7</v>
      </c>
      <c r="J69" s="234">
        <f t="shared" si="23"/>
        <v>7.1</v>
      </c>
      <c r="K69" s="234">
        <f t="shared" si="23"/>
        <v>3.6999999999999997</v>
      </c>
      <c r="L69" s="211">
        <f>SUM(D69:K69)</f>
        <v>17.8</v>
      </c>
      <c r="M69" s="202">
        <f>SUM(M63:M68)</f>
        <v>19280000</v>
      </c>
      <c r="N69" s="42">
        <f>SUM(N63:N68)</f>
        <v>0</v>
      </c>
      <c r="O69" s="25">
        <f>SUM(O63:O68)</f>
        <v>0</v>
      </c>
      <c r="P69" s="42">
        <f>SUM(P63:P68)</f>
        <v>17.8</v>
      </c>
      <c r="Q69" s="45">
        <f>SUM(Q63:Q68)</f>
        <v>19280000</v>
      </c>
      <c r="R69" s="35"/>
    </row>
    <row r="70" spans="2:18" ht="18">
      <c r="B70" s="76" t="s">
        <v>229</v>
      </c>
      <c r="C70" s="77"/>
      <c r="D70" s="223">
        <v>1000000</v>
      </c>
      <c r="E70" s="224">
        <v>1000000</v>
      </c>
      <c r="F70" s="224">
        <v>1000000</v>
      </c>
      <c r="G70" s="224">
        <v>1000000</v>
      </c>
      <c r="H70" s="224">
        <v>1000000</v>
      </c>
      <c r="I70" s="224">
        <v>1000000</v>
      </c>
      <c r="J70" s="224">
        <v>1000000</v>
      </c>
      <c r="K70" s="224">
        <v>1400000</v>
      </c>
      <c r="L70" s="203"/>
      <c r="M70" s="204"/>
      <c r="N70" s="36"/>
      <c r="O70" s="37"/>
      <c r="P70" s="36"/>
      <c r="Q70" s="48"/>
      <c r="R70" s="38"/>
    </row>
    <row r="71" spans="2:18" ht="18.600000000000001" thickBot="1">
      <c r="B71" s="78" t="s">
        <v>165</v>
      </c>
      <c r="C71" s="79"/>
      <c r="D71" s="225">
        <f t="shared" ref="D71:K71" si="24">D69*D70</f>
        <v>0</v>
      </c>
      <c r="E71" s="226">
        <f t="shared" si="24"/>
        <v>0</v>
      </c>
      <c r="F71" s="226">
        <f t="shared" si="24"/>
        <v>0</v>
      </c>
      <c r="G71" s="226">
        <f t="shared" si="24"/>
        <v>0</v>
      </c>
      <c r="H71" s="226">
        <f t="shared" si="24"/>
        <v>4300000</v>
      </c>
      <c r="I71" s="226">
        <f t="shared" si="24"/>
        <v>2700000</v>
      </c>
      <c r="J71" s="226">
        <f t="shared" si="24"/>
        <v>7100000</v>
      </c>
      <c r="K71" s="226">
        <f t="shared" si="24"/>
        <v>5180000</v>
      </c>
      <c r="L71" s="205"/>
      <c r="M71" s="206"/>
      <c r="N71" s="39"/>
      <c r="O71" s="40"/>
      <c r="P71" s="39"/>
      <c r="Q71" s="46"/>
      <c r="R71" s="41"/>
    </row>
    <row r="73" spans="2:18" ht="18.75" customHeight="1">
      <c r="J73" s="214" t="s">
        <v>245</v>
      </c>
      <c r="K73" s="214" t="s">
        <v>225</v>
      </c>
      <c r="L73" s="212">
        <f t="shared" ref="L73:M78" si="25">SUM(L35,L49,L63)</f>
        <v>20.7</v>
      </c>
      <c r="M73" s="213">
        <f t="shared" si="25"/>
        <v>22220000</v>
      </c>
    </row>
    <row r="74" spans="2:18" ht="18.75" customHeight="1">
      <c r="K74" s="214" t="s">
        <v>226</v>
      </c>
      <c r="L74" s="212">
        <f t="shared" si="25"/>
        <v>13.599999999999998</v>
      </c>
      <c r="M74" s="213">
        <f t="shared" si="25"/>
        <v>14640000</v>
      </c>
    </row>
    <row r="75" spans="2:18" ht="18.75" customHeight="1">
      <c r="K75" s="214" t="s">
        <v>97</v>
      </c>
      <c r="L75" s="212">
        <f t="shared" si="25"/>
        <v>14.799999999999999</v>
      </c>
      <c r="M75" s="213">
        <f t="shared" si="25"/>
        <v>15880000</v>
      </c>
    </row>
    <row r="76" spans="2:18" ht="18.75" customHeight="1">
      <c r="K76" s="214" t="s">
        <v>253</v>
      </c>
      <c r="L76" s="212">
        <f t="shared" si="25"/>
        <v>8.3000000000000007</v>
      </c>
      <c r="M76" s="213">
        <f t="shared" si="25"/>
        <v>9060000</v>
      </c>
    </row>
    <row r="77" spans="2:18" ht="18.75" customHeight="1">
      <c r="K77" s="214" t="s">
        <v>254</v>
      </c>
      <c r="L77" s="212">
        <f t="shared" si="25"/>
        <v>0.9</v>
      </c>
      <c r="M77" s="213">
        <f t="shared" si="25"/>
        <v>1100000</v>
      </c>
    </row>
    <row r="78" spans="2:18" ht="18.75" customHeight="1">
      <c r="K78" s="214" t="s">
        <v>255</v>
      </c>
      <c r="L78" s="212">
        <f t="shared" si="25"/>
        <v>5.6999999999999993</v>
      </c>
      <c r="M78" s="213">
        <f t="shared" si="25"/>
        <v>6060000</v>
      </c>
    </row>
    <row r="81" spans="2:18" ht="18.75" customHeight="1">
      <c r="C81" s="285" t="s">
        <v>256</v>
      </c>
    </row>
    <row r="82" spans="2:18" ht="18.75" customHeight="1" thickBot="1">
      <c r="C82" s="98" t="s">
        <v>257</v>
      </c>
    </row>
    <row r="83" spans="2:18" ht="18.75" customHeight="1">
      <c r="B83" s="27"/>
      <c r="C83" s="28" t="s">
        <v>163</v>
      </c>
      <c r="D83" s="510" t="s">
        <v>213</v>
      </c>
      <c r="E83" s="510"/>
      <c r="F83" s="510"/>
      <c r="G83" s="510"/>
      <c r="H83" s="510"/>
      <c r="I83" s="510"/>
      <c r="J83" s="510"/>
      <c r="K83" s="510"/>
      <c r="L83" s="510"/>
      <c r="M83" s="510"/>
      <c r="N83" s="510"/>
      <c r="O83" s="510"/>
      <c r="P83" s="510"/>
      <c r="Q83" s="511"/>
      <c r="R83" s="80" t="s">
        <v>178</v>
      </c>
    </row>
    <row r="84" spans="2:18" ht="18.75" customHeight="1">
      <c r="B84" s="43"/>
      <c r="C84" s="44"/>
      <c r="D84" s="228" t="s">
        <v>214</v>
      </c>
      <c r="E84" s="228"/>
      <c r="F84" s="228"/>
      <c r="G84" s="228"/>
      <c r="H84" s="228"/>
      <c r="I84" s="228"/>
      <c r="J84" s="228"/>
      <c r="K84" s="228"/>
      <c r="L84" s="196"/>
      <c r="M84" s="209"/>
      <c r="N84" s="84" t="s">
        <v>215</v>
      </c>
      <c r="O84" s="83"/>
      <c r="P84" s="84" t="s">
        <v>216</v>
      </c>
      <c r="Q84" s="85"/>
      <c r="R84" s="81"/>
    </row>
    <row r="85" spans="2:18" ht="18.75" customHeight="1">
      <c r="B85" s="31" t="s">
        <v>179</v>
      </c>
      <c r="C85" s="32" t="s">
        <v>217</v>
      </c>
      <c r="D85" s="215" t="s">
        <v>231</v>
      </c>
      <c r="E85" s="216" t="s">
        <v>232</v>
      </c>
      <c r="F85" s="216" t="s">
        <v>233</v>
      </c>
      <c r="G85" s="216" t="s">
        <v>234</v>
      </c>
      <c r="H85" s="216" t="s">
        <v>235</v>
      </c>
      <c r="I85" s="216" t="s">
        <v>236</v>
      </c>
      <c r="J85" s="216" t="s">
        <v>237</v>
      </c>
      <c r="K85" s="216" t="s">
        <v>223</v>
      </c>
      <c r="L85" s="197" t="s">
        <v>224</v>
      </c>
      <c r="M85" s="198" t="s">
        <v>165</v>
      </c>
      <c r="N85" s="29" t="s">
        <v>224</v>
      </c>
      <c r="O85" s="30" t="s">
        <v>165</v>
      </c>
      <c r="P85" s="187" t="s">
        <v>224</v>
      </c>
      <c r="Q85" s="47" t="s">
        <v>165</v>
      </c>
      <c r="R85" s="82"/>
    </row>
    <row r="86" spans="2:18" ht="18.75" customHeight="1">
      <c r="B86" s="33">
        <v>1</v>
      </c>
      <c r="C86" s="19" t="s">
        <v>225</v>
      </c>
      <c r="D86" s="217">
        <v>3.2</v>
      </c>
      <c r="E86" s="218">
        <v>1.6</v>
      </c>
      <c r="F86" s="230"/>
      <c r="G86" s="230"/>
      <c r="H86" s="230"/>
      <c r="I86" s="230"/>
      <c r="J86" s="230"/>
      <c r="K86" s="231">
        <v>1.2</v>
      </c>
      <c r="L86" s="210">
        <f t="shared" ref="L86:L92" si="26">SUM(D86:K86)</f>
        <v>6.0000000000000009</v>
      </c>
      <c r="M86" s="200">
        <f>SUM(D86:J86)*1000000+K86*1400000</f>
        <v>6480000.0000000009</v>
      </c>
      <c r="N86" s="86">
        <v>0</v>
      </c>
      <c r="O86" s="181">
        <v>0</v>
      </c>
      <c r="P86" s="188">
        <f>SUM(L86:L90)+N86</f>
        <v>15.6</v>
      </c>
      <c r="Q86" s="184">
        <f>SUM(M86:M90)+O86</f>
        <v>17000000</v>
      </c>
      <c r="R86" s="95"/>
    </row>
    <row r="87" spans="2:18" ht="18.75" customHeight="1">
      <c r="B87" s="33">
        <v>2</v>
      </c>
      <c r="C87" s="34" t="s">
        <v>226</v>
      </c>
      <c r="D87" s="217">
        <v>1.4</v>
      </c>
      <c r="E87" s="218">
        <v>1.1000000000000001</v>
      </c>
      <c r="F87" s="230"/>
      <c r="G87" s="230"/>
      <c r="H87" s="230"/>
      <c r="I87" s="230"/>
      <c r="J87" s="230"/>
      <c r="K87" s="231">
        <v>0.8</v>
      </c>
      <c r="L87" s="210">
        <f t="shared" si="26"/>
        <v>3.3</v>
      </c>
      <c r="M87" s="200">
        <f>SUM(D87:J87)*1000000+K87*1400000</f>
        <v>3620000</v>
      </c>
      <c r="N87" s="87"/>
      <c r="O87" s="182"/>
      <c r="P87" s="189"/>
      <c r="Q87" s="185"/>
      <c r="R87" s="96"/>
    </row>
    <row r="88" spans="2:18" ht="18.75" customHeight="1">
      <c r="B88" s="33">
        <v>3</v>
      </c>
      <c r="C88" s="34" t="s">
        <v>97</v>
      </c>
      <c r="D88" s="217">
        <v>1.7</v>
      </c>
      <c r="E88" s="218">
        <v>1.4</v>
      </c>
      <c r="F88" s="230"/>
      <c r="G88" s="230"/>
      <c r="H88" s="230"/>
      <c r="I88" s="230"/>
      <c r="J88" s="230"/>
      <c r="K88" s="231">
        <v>0.8</v>
      </c>
      <c r="L88" s="210">
        <f t="shared" si="26"/>
        <v>3.8999999999999995</v>
      </c>
      <c r="M88" s="200">
        <f>SUM(D88:J88)*1000000+K88*1400000</f>
        <v>4220000</v>
      </c>
      <c r="N88" s="87"/>
      <c r="O88" s="182"/>
      <c r="P88" s="189"/>
      <c r="Q88" s="185"/>
      <c r="R88" s="96"/>
    </row>
    <row r="89" spans="2:18" ht="18.75" customHeight="1">
      <c r="B89" s="33">
        <v>4</v>
      </c>
      <c r="C89" s="19" t="s">
        <v>227</v>
      </c>
      <c r="D89" s="217">
        <v>1.3</v>
      </c>
      <c r="E89" s="218">
        <v>0.4</v>
      </c>
      <c r="F89" s="230"/>
      <c r="G89" s="230"/>
      <c r="H89" s="230"/>
      <c r="I89" s="230"/>
      <c r="J89" s="230"/>
      <c r="K89" s="231">
        <v>0.7</v>
      </c>
      <c r="L89" s="210">
        <f t="shared" si="26"/>
        <v>2.4000000000000004</v>
      </c>
      <c r="M89" s="200">
        <f>SUM(D89:J89)*1000000+K89*1400000</f>
        <v>2680000</v>
      </c>
      <c r="N89" s="87"/>
      <c r="O89" s="182"/>
      <c r="P89" s="189"/>
      <c r="Q89" s="185"/>
      <c r="R89" s="96"/>
    </row>
    <row r="90" spans="2:18" ht="18.75" customHeight="1">
      <c r="B90" s="33">
        <v>5</v>
      </c>
      <c r="C90" s="19" t="s">
        <v>106</v>
      </c>
      <c r="D90" s="219"/>
      <c r="E90" s="220"/>
      <c r="F90" s="230"/>
      <c r="G90" s="230"/>
      <c r="H90" s="230"/>
      <c r="I90" s="230"/>
      <c r="J90" s="230"/>
      <c r="K90" s="230"/>
      <c r="L90" s="210">
        <f t="shared" si="26"/>
        <v>0</v>
      </c>
      <c r="M90" s="200">
        <f>SUM(D90:J90)*1000000+K90*1400000</f>
        <v>0</v>
      </c>
      <c r="N90" s="88"/>
      <c r="O90" s="183"/>
      <c r="P90" s="190"/>
      <c r="Q90" s="186"/>
      <c r="R90" s="97"/>
    </row>
    <row r="91" spans="2:18" ht="18.75" customHeight="1" thickBot="1">
      <c r="B91" s="33">
        <v>6</v>
      </c>
      <c r="C91" s="19" t="s">
        <v>239</v>
      </c>
      <c r="D91" s="217">
        <v>0.5</v>
      </c>
      <c r="E91" s="218">
        <v>0.4</v>
      </c>
      <c r="F91" s="230"/>
      <c r="G91" s="230"/>
      <c r="H91" s="230"/>
      <c r="I91" s="230"/>
      <c r="J91" s="230"/>
      <c r="K91" s="231">
        <v>0.3</v>
      </c>
      <c r="L91" s="210">
        <f t="shared" si="26"/>
        <v>1.2</v>
      </c>
      <c r="M91" s="200">
        <f t="shared" ref="M91" si="27">SUM(D91:J91)*1000000+K91*1400000</f>
        <v>1320000</v>
      </c>
      <c r="N91" s="130"/>
      <c r="O91" s="191"/>
      <c r="P91" s="130">
        <f>SUM(L91:L91)+N91</f>
        <v>1.2</v>
      </c>
      <c r="Q91" s="131">
        <f>SUM(M91:M91)+O86</f>
        <v>1320000</v>
      </c>
      <c r="R91" s="49"/>
    </row>
    <row r="92" spans="2:18" ht="18.75" customHeight="1">
      <c r="B92" s="74" t="s">
        <v>191</v>
      </c>
      <c r="C92" s="75"/>
      <c r="D92" s="233">
        <f t="shared" ref="D92:J92" si="28">SUM(D86:D91)</f>
        <v>8.1</v>
      </c>
      <c r="E92" s="234">
        <f t="shared" si="28"/>
        <v>4.9000000000000004</v>
      </c>
      <c r="F92" s="234">
        <f t="shared" si="28"/>
        <v>0</v>
      </c>
      <c r="G92" s="234">
        <f t="shared" si="28"/>
        <v>0</v>
      </c>
      <c r="H92" s="234">
        <f t="shared" si="28"/>
        <v>0</v>
      </c>
      <c r="I92" s="234">
        <f t="shared" si="28"/>
        <v>0</v>
      </c>
      <c r="J92" s="234">
        <f t="shared" si="28"/>
        <v>0</v>
      </c>
      <c r="K92" s="234">
        <f>SUM(K86:K91)</f>
        <v>3.8</v>
      </c>
      <c r="L92" s="211">
        <f t="shared" si="26"/>
        <v>16.8</v>
      </c>
      <c r="M92" s="202">
        <f>SUM(M86:M91)</f>
        <v>18320000</v>
      </c>
      <c r="N92" s="42">
        <f>SUM(N86:N91)</f>
        <v>0</v>
      </c>
      <c r="O92" s="25">
        <f>SUM(O86:O91)</f>
        <v>0</v>
      </c>
      <c r="P92" s="42">
        <f>SUM(P86:P91)</f>
        <v>16.8</v>
      </c>
      <c r="Q92" s="45">
        <f>SUM(Q86:Q91)</f>
        <v>18320000</v>
      </c>
      <c r="R92" s="35"/>
    </row>
    <row r="93" spans="2:18" ht="18.75" customHeight="1">
      <c r="B93" s="76" t="s">
        <v>229</v>
      </c>
      <c r="C93" s="77"/>
      <c r="D93" s="223">
        <v>1000000</v>
      </c>
      <c r="E93" s="224">
        <v>1000000</v>
      </c>
      <c r="F93" s="224">
        <v>1000000</v>
      </c>
      <c r="G93" s="224">
        <v>1000000</v>
      </c>
      <c r="H93" s="224">
        <v>1000000</v>
      </c>
      <c r="I93" s="224">
        <v>1000000</v>
      </c>
      <c r="J93" s="224">
        <v>1000000</v>
      </c>
      <c r="K93" s="224">
        <v>1400000</v>
      </c>
      <c r="L93" s="203"/>
      <c r="M93" s="204"/>
      <c r="N93" s="36"/>
      <c r="O93" s="37"/>
      <c r="P93" s="36"/>
      <c r="Q93" s="48"/>
      <c r="R93" s="38"/>
    </row>
    <row r="94" spans="2:18" ht="18.75" customHeight="1" thickBot="1">
      <c r="B94" s="78" t="s">
        <v>165</v>
      </c>
      <c r="C94" s="79"/>
      <c r="D94" s="225">
        <f t="shared" ref="D94:K94" si="29">D92*D93</f>
        <v>8100000</v>
      </c>
      <c r="E94" s="226">
        <f t="shared" si="29"/>
        <v>4900000</v>
      </c>
      <c r="F94" s="226">
        <f t="shared" si="29"/>
        <v>0</v>
      </c>
      <c r="G94" s="226">
        <f t="shared" si="29"/>
        <v>0</v>
      </c>
      <c r="H94" s="226">
        <f t="shared" si="29"/>
        <v>0</v>
      </c>
      <c r="I94" s="226">
        <f t="shared" si="29"/>
        <v>0</v>
      </c>
      <c r="J94" s="226">
        <f t="shared" si="29"/>
        <v>0</v>
      </c>
      <c r="K94" s="226">
        <f t="shared" si="29"/>
        <v>5320000</v>
      </c>
      <c r="L94" s="205"/>
      <c r="M94" s="206"/>
      <c r="N94" s="39"/>
      <c r="O94" s="40"/>
      <c r="P94" s="39"/>
      <c r="Q94" s="46"/>
      <c r="R94" s="41"/>
    </row>
    <row r="95" spans="2:18" ht="18.75" customHeight="1">
      <c r="C95" s="290" t="s">
        <v>258</v>
      </c>
      <c r="D95" s="282">
        <f t="shared" ref="D95:M95" si="30">D92-D117</f>
        <v>0</v>
      </c>
      <c r="E95" s="286">
        <f t="shared" si="30"/>
        <v>4.9000000000000004</v>
      </c>
      <c r="F95" s="282">
        <f t="shared" si="30"/>
        <v>0</v>
      </c>
      <c r="G95" s="282">
        <f t="shared" si="30"/>
        <v>0</v>
      </c>
      <c r="H95" s="282">
        <f t="shared" si="30"/>
        <v>0</v>
      </c>
      <c r="I95" s="282">
        <f t="shared" si="30"/>
        <v>0</v>
      </c>
      <c r="J95" s="282">
        <f t="shared" si="30"/>
        <v>0</v>
      </c>
      <c r="K95" s="286">
        <f t="shared" si="30"/>
        <v>0.99999999999999956</v>
      </c>
      <c r="L95" s="286">
        <f t="shared" si="30"/>
        <v>5.9</v>
      </c>
      <c r="M95" s="287">
        <f t="shared" si="30"/>
        <v>6300000</v>
      </c>
    </row>
    <row r="96" spans="2:18" s="283" customFormat="1" ht="18.75" customHeight="1">
      <c r="C96" s="291" t="s">
        <v>259</v>
      </c>
      <c r="D96" s="284">
        <f t="shared" ref="D96:M96" si="31">D93-D118</f>
        <v>0</v>
      </c>
      <c r="E96" s="284">
        <f t="shared" si="31"/>
        <v>0</v>
      </c>
      <c r="F96" s="284">
        <f t="shared" si="31"/>
        <v>0</v>
      </c>
      <c r="G96" s="284">
        <f t="shared" si="31"/>
        <v>0</v>
      </c>
      <c r="H96" s="284">
        <f t="shared" si="31"/>
        <v>0</v>
      </c>
      <c r="I96" s="284">
        <f t="shared" si="31"/>
        <v>0</v>
      </c>
      <c r="J96" s="284">
        <f t="shared" si="31"/>
        <v>0</v>
      </c>
      <c r="K96" s="284">
        <f t="shared" si="31"/>
        <v>0</v>
      </c>
      <c r="L96" s="284">
        <f t="shared" si="31"/>
        <v>0</v>
      </c>
      <c r="M96" s="284">
        <f t="shared" si="31"/>
        <v>0</v>
      </c>
    </row>
    <row r="97" spans="2:18" s="283" customFormat="1" ht="18.75" customHeight="1">
      <c r="C97" s="291" t="s">
        <v>260</v>
      </c>
      <c r="D97" s="284">
        <f t="shared" ref="D97:M97" si="32">D94-D119</f>
        <v>0</v>
      </c>
      <c r="E97" s="287">
        <f t="shared" si="32"/>
        <v>4900000</v>
      </c>
      <c r="F97" s="284">
        <f t="shared" si="32"/>
        <v>0</v>
      </c>
      <c r="G97" s="284">
        <f t="shared" si="32"/>
        <v>0</v>
      </c>
      <c r="H97" s="284">
        <f t="shared" si="32"/>
        <v>0</v>
      </c>
      <c r="I97" s="284">
        <f t="shared" si="32"/>
        <v>0</v>
      </c>
      <c r="J97" s="284">
        <f t="shared" si="32"/>
        <v>0</v>
      </c>
      <c r="K97" s="287">
        <f t="shared" si="32"/>
        <v>1399999.9999999995</v>
      </c>
      <c r="L97" s="284">
        <f t="shared" si="32"/>
        <v>0</v>
      </c>
      <c r="M97" s="284">
        <f t="shared" si="32"/>
        <v>0</v>
      </c>
    </row>
    <row r="98" spans="2:18" ht="18.75" customHeight="1">
      <c r="L98" s="214"/>
      <c r="M98" s="214"/>
    </row>
    <row r="99" spans="2:18" ht="18.75" customHeight="1">
      <c r="I99" s="214" t="s">
        <v>261</v>
      </c>
      <c r="K99" s="26"/>
      <c r="L99" s="214" t="s">
        <v>262</v>
      </c>
      <c r="M99" s="214" t="s">
        <v>263</v>
      </c>
    </row>
    <row r="100" spans="2:18" ht="18.75" customHeight="1">
      <c r="I100" s="26"/>
      <c r="J100" s="26"/>
      <c r="K100" s="214" t="s">
        <v>225</v>
      </c>
      <c r="L100" s="282">
        <f t="shared" ref="L100:M105" si="33">L86-L111</f>
        <v>1.9000000000000004</v>
      </c>
      <c r="M100" s="284">
        <f t="shared" si="33"/>
        <v>2020000.0000000009</v>
      </c>
    </row>
    <row r="101" spans="2:18" ht="18.600000000000001" customHeight="1">
      <c r="K101" s="214" t="s">
        <v>226</v>
      </c>
      <c r="L101" s="282">
        <f t="shared" si="33"/>
        <v>1.2999999999999998</v>
      </c>
      <c r="M101" s="284">
        <f t="shared" si="33"/>
        <v>1380000</v>
      </c>
    </row>
    <row r="102" spans="2:18" ht="18.75" customHeight="1">
      <c r="K102" s="214" t="s">
        <v>97</v>
      </c>
      <c r="L102" s="282">
        <f t="shared" si="33"/>
        <v>1.5999999999999996</v>
      </c>
      <c r="M102" s="284">
        <f t="shared" si="33"/>
        <v>1680000</v>
      </c>
    </row>
    <row r="103" spans="2:18" ht="18.75" customHeight="1">
      <c r="K103" s="214" t="s">
        <v>253</v>
      </c>
      <c r="L103" s="282">
        <f t="shared" si="33"/>
        <v>0.60000000000000031</v>
      </c>
      <c r="M103" s="284">
        <f t="shared" si="33"/>
        <v>680000</v>
      </c>
    </row>
    <row r="104" spans="2:18" ht="18.75" customHeight="1">
      <c r="K104" s="214" t="s">
        <v>254</v>
      </c>
      <c r="L104" s="282">
        <f t="shared" si="33"/>
        <v>0</v>
      </c>
      <c r="M104" s="284">
        <f t="shared" si="33"/>
        <v>0</v>
      </c>
    </row>
    <row r="105" spans="2:18" ht="18.75" customHeight="1">
      <c r="K105" s="214" t="s">
        <v>255</v>
      </c>
      <c r="L105" s="282">
        <f t="shared" si="33"/>
        <v>0.5</v>
      </c>
      <c r="M105" s="284">
        <f t="shared" si="33"/>
        <v>540000</v>
      </c>
    </row>
    <row r="106" spans="2:18" ht="18.75" customHeight="1">
      <c r="L106" s="288">
        <f>SUM(L100:L105)</f>
        <v>5.9</v>
      </c>
      <c r="M106" s="289">
        <f>SUM(M100:M105)</f>
        <v>6300000.0000000009</v>
      </c>
    </row>
    <row r="107" spans="2:18" ht="18.75" customHeight="1" thickBot="1">
      <c r="C107" s="98" t="s">
        <v>242</v>
      </c>
    </row>
    <row r="108" spans="2:18" ht="18.75" customHeight="1">
      <c r="B108" s="27"/>
      <c r="C108" s="28" t="s">
        <v>163</v>
      </c>
      <c r="D108" s="510" t="s">
        <v>213</v>
      </c>
      <c r="E108" s="510"/>
      <c r="F108" s="510"/>
      <c r="G108" s="510"/>
      <c r="H108" s="510"/>
      <c r="I108" s="510"/>
      <c r="J108" s="510"/>
      <c r="K108" s="510"/>
      <c r="L108" s="510"/>
      <c r="M108" s="510"/>
      <c r="N108" s="510"/>
      <c r="O108" s="510"/>
      <c r="P108" s="510"/>
      <c r="Q108" s="511"/>
      <c r="R108" s="80" t="s">
        <v>178</v>
      </c>
    </row>
    <row r="109" spans="2:18" ht="18.75" customHeight="1">
      <c r="B109" s="43"/>
      <c r="C109" s="44"/>
      <c r="D109" s="228" t="s">
        <v>214</v>
      </c>
      <c r="E109" s="228"/>
      <c r="F109" s="228"/>
      <c r="G109" s="228"/>
      <c r="H109" s="228"/>
      <c r="I109" s="228"/>
      <c r="J109" s="228"/>
      <c r="K109" s="228"/>
      <c r="L109" s="196"/>
      <c r="M109" s="209"/>
      <c r="N109" s="84" t="s">
        <v>215</v>
      </c>
      <c r="O109" s="83"/>
      <c r="P109" s="84" t="s">
        <v>216</v>
      </c>
      <c r="Q109" s="85"/>
      <c r="R109" s="81"/>
    </row>
    <row r="110" spans="2:18" ht="18.75" customHeight="1">
      <c r="B110" s="31" t="s">
        <v>179</v>
      </c>
      <c r="C110" s="32" t="s">
        <v>217</v>
      </c>
      <c r="D110" s="215" t="s">
        <v>231</v>
      </c>
      <c r="E110" s="216" t="s">
        <v>232</v>
      </c>
      <c r="F110" s="216" t="s">
        <v>233</v>
      </c>
      <c r="G110" s="216" t="s">
        <v>234</v>
      </c>
      <c r="H110" s="216" t="s">
        <v>235</v>
      </c>
      <c r="I110" s="216" t="s">
        <v>236</v>
      </c>
      <c r="J110" s="216" t="s">
        <v>237</v>
      </c>
      <c r="K110" s="216" t="s">
        <v>223</v>
      </c>
      <c r="L110" s="197" t="s">
        <v>224</v>
      </c>
      <c r="M110" s="198" t="s">
        <v>165</v>
      </c>
      <c r="N110" s="29" t="s">
        <v>224</v>
      </c>
      <c r="O110" s="30" t="s">
        <v>165</v>
      </c>
      <c r="P110" s="187" t="s">
        <v>224</v>
      </c>
      <c r="Q110" s="47" t="s">
        <v>165</v>
      </c>
      <c r="R110" s="82"/>
    </row>
    <row r="111" spans="2:18" ht="18.75" customHeight="1">
      <c r="B111" s="33">
        <v>1</v>
      </c>
      <c r="C111" s="19" t="s">
        <v>225</v>
      </c>
      <c r="D111" s="229">
        <v>3.2</v>
      </c>
      <c r="E111" s="230"/>
      <c r="F111" s="230"/>
      <c r="G111" s="230"/>
      <c r="H111" s="230"/>
      <c r="I111" s="230"/>
      <c r="J111" s="230"/>
      <c r="K111" s="231">
        <v>0.9</v>
      </c>
      <c r="L111" s="210">
        <f t="shared" ref="L111:L117" si="34">SUM(D111:K111)</f>
        <v>4.1000000000000005</v>
      </c>
      <c r="M111" s="200">
        <f>SUM(D111:J111)*1000000+K111*1400000</f>
        <v>4460000</v>
      </c>
      <c r="N111" s="86">
        <v>0</v>
      </c>
      <c r="O111" s="181">
        <v>0</v>
      </c>
      <c r="P111" s="188">
        <f>SUM(L111:L115)+N111</f>
        <v>10.200000000000001</v>
      </c>
      <c r="Q111" s="184">
        <f>SUM(M111:M115)+O111</f>
        <v>11240000</v>
      </c>
      <c r="R111" s="95"/>
    </row>
    <row r="112" spans="2:18" ht="18.75" customHeight="1">
      <c r="B112" s="33">
        <v>2</v>
      </c>
      <c r="C112" s="34" t="s">
        <v>226</v>
      </c>
      <c r="D112" s="229">
        <v>1.4</v>
      </c>
      <c r="E112" s="230"/>
      <c r="F112" s="230"/>
      <c r="G112" s="230"/>
      <c r="H112" s="230"/>
      <c r="I112" s="230"/>
      <c r="J112" s="230"/>
      <c r="K112" s="231">
        <v>0.6</v>
      </c>
      <c r="L112" s="210">
        <f t="shared" si="34"/>
        <v>2</v>
      </c>
      <c r="M112" s="200">
        <f>SUM(D112:J112)*1000000+K112*1400000</f>
        <v>2240000</v>
      </c>
      <c r="N112" s="87"/>
      <c r="O112" s="182"/>
      <c r="P112" s="189"/>
      <c r="Q112" s="185"/>
      <c r="R112" s="96"/>
    </row>
    <row r="113" spans="2:18" ht="18.75" customHeight="1">
      <c r="B113" s="33">
        <v>3</v>
      </c>
      <c r="C113" s="34" t="s">
        <v>97</v>
      </c>
      <c r="D113" s="229">
        <v>1.7</v>
      </c>
      <c r="E113" s="230"/>
      <c r="F113" s="230"/>
      <c r="G113" s="230"/>
      <c r="H113" s="230"/>
      <c r="I113" s="230"/>
      <c r="J113" s="230"/>
      <c r="K113" s="231">
        <v>0.6</v>
      </c>
      <c r="L113" s="210">
        <f t="shared" si="34"/>
        <v>2.2999999999999998</v>
      </c>
      <c r="M113" s="200">
        <f>SUM(D113:J113)*1000000+K113*1400000</f>
        <v>2540000</v>
      </c>
      <c r="N113" s="87"/>
      <c r="O113" s="182"/>
      <c r="P113" s="189"/>
      <c r="Q113" s="185"/>
      <c r="R113" s="96"/>
    </row>
    <row r="114" spans="2:18" ht="18.75" customHeight="1">
      <c r="B114" s="33">
        <v>4</v>
      </c>
      <c r="C114" s="19" t="s">
        <v>227</v>
      </c>
      <c r="D114" s="229">
        <v>1.3</v>
      </c>
      <c r="E114" s="230"/>
      <c r="F114" s="230"/>
      <c r="G114" s="230"/>
      <c r="H114" s="230"/>
      <c r="I114" s="230"/>
      <c r="J114" s="230"/>
      <c r="K114" s="231">
        <v>0.5</v>
      </c>
      <c r="L114" s="210">
        <f t="shared" si="34"/>
        <v>1.8</v>
      </c>
      <c r="M114" s="200">
        <f>SUM(D114:J114)*1000000+K114*1400000</f>
        <v>2000000</v>
      </c>
      <c r="N114" s="87"/>
      <c r="O114" s="182"/>
      <c r="P114" s="189"/>
      <c r="Q114" s="185"/>
      <c r="R114" s="96"/>
    </row>
    <row r="115" spans="2:18" ht="18.75" customHeight="1">
      <c r="B115" s="33">
        <v>5</v>
      </c>
      <c r="C115" s="19" t="s">
        <v>106</v>
      </c>
      <c r="D115" s="232"/>
      <c r="E115" s="230"/>
      <c r="F115" s="230"/>
      <c r="G115" s="230"/>
      <c r="H115" s="230"/>
      <c r="I115" s="230"/>
      <c r="J115" s="230"/>
      <c r="K115" s="230"/>
      <c r="L115" s="210">
        <f t="shared" si="34"/>
        <v>0</v>
      </c>
      <c r="M115" s="200">
        <f>SUM(D115:J115)*1000000+K115*1400000</f>
        <v>0</v>
      </c>
      <c r="N115" s="88"/>
      <c r="O115" s="183"/>
      <c r="P115" s="190"/>
      <c r="Q115" s="186"/>
      <c r="R115" s="97"/>
    </row>
    <row r="116" spans="2:18" ht="18.75" customHeight="1" thickBot="1">
      <c r="B116" s="33">
        <v>6</v>
      </c>
      <c r="C116" s="19" t="s">
        <v>239</v>
      </c>
      <c r="D116" s="229">
        <v>0.5</v>
      </c>
      <c r="E116" s="230"/>
      <c r="F116" s="230"/>
      <c r="G116" s="230"/>
      <c r="H116" s="230"/>
      <c r="I116" s="230"/>
      <c r="J116" s="230"/>
      <c r="K116" s="231">
        <v>0.2</v>
      </c>
      <c r="L116" s="210">
        <f t="shared" si="34"/>
        <v>0.7</v>
      </c>
      <c r="M116" s="200">
        <f t="shared" ref="M116" si="35">SUM(D116:J116)*1000000+K116*1400000</f>
        <v>780000</v>
      </c>
      <c r="N116" s="130"/>
      <c r="O116" s="191"/>
      <c r="P116" s="130">
        <f>SUM(L116:L116)+N116</f>
        <v>0.7</v>
      </c>
      <c r="Q116" s="131">
        <f>SUM(M116:M116)+O111</f>
        <v>780000</v>
      </c>
      <c r="R116" s="49"/>
    </row>
    <row r="117" spans="2:18" ht="18.75" customHeight="1">
      <c r="B117" s="74" t="s">
        <v>191</v>
      </c>
      <c r="C117" s="75"/>
      <c r="D117" s="233">
        <f t="shared" ref="D117:K117" si="36">SUM(D111:D116)</f>
        <v>8.1</v>
      </c>
      <c r="E117" s="234">
        <f t="shared" si="36"/>
        <v>0</v>
      </c>
      <c r="F117" s="234">
        <f t="shared" si="36"/>
        <v>0</v>
      </c>
      <c r="G117" s="234">
        <f t="shared" si="36"/>
        <v>0</v>
      </c>
      <c r="H117" s="234">
        <f t="shared" si="36"/>
        <v>0</v>
      </c>
      <c r="I117" s="234">
        <f t="shared" si="36"/>
        <v>0</v>
      </c>
      <c r="J117" s="234">
        <f t="shared" si="36"/>
        <v>0</v>
      </c>
      <c r="K117" s="234">
        <f t="shared" si="36"/>
        <v>2.8000000000000003</v>
      </c>
      <c r="L117" s="211">
        <f t="shared" si="34"/>
        <v>10.9</v>
      </c>
      <c r="M117" s="202">
        <f>SUM(M111:M116)</f>
        <v>12020000</v>
      </c>
      <c r="N117" s="42">
        <f>SUM(N111:N116)</f>
        <v>0</v>
      </c>
      <c r="O117" s="25">
        <f>SUM(O111:O116)</f>
        <v>0</v>
      </c>
      <c r="P117" s="42">
        <f>SUM(P111:P116)</f>
        <v>10.9</v>
      </c>
      <c r="Q117" s="45">
        <f>SUM(Q111:Q116)</f>
        <v>12020000</v>
      </c>
      <c r="R117" s="35"/>
    </row>
    <row r="118" spans="2:18" ht="18.75" customHeight="1">
      <c r="B118" s="76" t="s">
        <v>229</v>
      </c>
      <c r="C118" s="77"/>
      <c r="D118" s="223">
        <v>1000000</v>
      </c>
      <c r="E118" s="224">
        <v>1000000</v>
      </c>
      <c r="F118" s="224">
        <v>1000000</v>
      </c>
      <c r="G118" s="224">
        <v>1000000</v>
      </c>
      <c r="H118" s="224">
        <v>1000000</v>
      </c>
      <c r="I118" s="224">
        <v>1000000</v>
      </c>
      <c r="J118" s="224">
        <v>1000000</v>
      </c>
      <c r="K118" s="224">
        <v>1400000</v>
      </c>
      <c r="L118" s="203"/>
      <c r="M118" s="204"/>
      <c r="N118" s="36"/>
      <c r="O118" s="37"/>
      <c r="P118" s="36"/>
      <c r="Q118" s="48"/>
      <c r="R118" s="38"/>
    </row>
    <row r="119" spans="2:18" ht="18.75" customHeight="1" thickBot="1">
      <c r="B119" s="78" t="s">
        <v>165</v>
      </c>
      <c r="C119" s="79"/>
      <c r="D119" s="225">
        <f t="shared" ref="D119:K119" si="37">D117*D118</f>
        <v>8100000</v>
      </c>
      <c r="E119" s="226">
        <f t="shared" si="37"/>
        <v>0</v>
      </c>
      <c r="F119" s="226">
        <f t="shared" si="37"/>
        <v>0</v>
      </c>
      <c r="G119" s="226">
        <f t="shared" si="37"/>
        <v>0</v>
      </c>
      <c r="H119" s="226">
        <f t="shared" si="37"/>
        <v>0</v>
      </c>
      <c r="I119" s="226">
        <f t="shared" si="37"/>
        <v>0</v>
      </c>
      <c r="J119" s="226">
        <f t="shared" si="37"/>
        <v>0</v>
      </c>
      <c r="K119" s="226">
        <f t="shared" si="37"/>
        <v>3920000.0000000005</v>
      </c>
      <c r="L119" s="205"/>
      <c r="M119" s="206"/>
      <c r="N119" s="39"/>
      <c r="O119" s="40"/>
      <c r="P119" s="39"/>
      <c r="Q119" s="46"/>
      <c r="R119" s="41"/>
    </row>
  </sheetData>
  <mergeCells count="19">
    <mergeCell ref="D60:Q60"/>
    <mergeCell ref="D83:Q83"/>
    <mergeCell ref="D108:Q108"/>
    <mergeCell ref="B12:C12"/>
    <mergeCell ref="B13:C13"/>
    <mergeCell ref="B14:C14"/>
    <mergeCell ref="D17:Q17"/>
    <mergeCell ref="D32:Q32"/>
    <mergeCell ref="D46:Q46"/>
    <mergeCell ref="D3:Q3"/>
    <mergeCell ref="R3:R5"/>
    <mergeCell ref="D4:M4"/>
    <mergeCell ref="N4:O4"/>
    <mergeCell ref="P4:Q4"/>
    <mergeCell ref="N6:N10"/>
    <mergeCell ref="O6:O10"/>
    <mergeCell ref="P6:P10"/>
    <mergeCell ref="Q6:Q10"/>
    <mergeCell ref="R6:R10"/>
  </mergeCells>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AA154"/>
  <sheetViews>
    <sheetView zoomScale="130" zoomScaleNormal="130" workbookViewId="0">
      <pane xSplit="24" ySplit="3" topLeftCell="Y13" activePane="bottomRight" state="frozen"/>
      <selection pane="bottomRight" activeCell="A27" sqref="A27:XFD27"/>
      <selection pane="bottomLeft" activeCell="A4" sqref="A4"/>
      <selection pane="topRight" activeCell="Y1" sqref="Y1"/>
    </sheetView>
  </sheetViews>
  <sheetFormatPr defaultRowHeight="18.75" customHeight="1" outlineLevelCol="1"/>
  <cols>
    <col min="1" max="1" width="30.625" customWidth="1"/>
    <col min="2" max="2" width="21" customWidth="1"/>
    <col min="3" max="5" width="6.625" hidden="1" customWidth="1" outlineLevel="1"/>
    <col min="6" max="8" width="8.5" hidden="1" customWidth="1" outlineLevel="1"/>
    <col min="9" max="13" width="6.625" hidden="1" customWidth="1" outlineLevel="1"/>
    <col min="14" max="14" width="5" hidden="1" customWidth="1" outlineLevel="1"/>
    <col min="15" max="15" width="7.625" customWidth="1" collapsed="1"/>
    <col min="16" max="24" width="7.625" customWidth="1"/>
  </cols>
  <sheetData>
    <row r="1" spans="1:24" ht="18"/>
    <row r="2" spans="1:24" ht="18">
      <c r="A2" s="554" t="s">
        <v>264</v>
      </c>
      <c r="B2" s="554" t="s">
        <v>265</v>
      </c>
      <c r="C2" s="550" t="s">
        <v>266</v>
      </c>
      <c r="D2" s="550"/>
      <c r="E2" s="550"/>
      <c r="F2" s="550"/>
      <c r="G2" s="550"/>
      <c r="H2" s="550"/>
      <c r="I2" s="550"/>
      <c r="J2" s="550"/>
      <c r="K2" s="550"/>
      <c r="L2" s="550"/>
      <c r="M2" s="550"/>
      <c r="N2" s="551"/>
      <c r="O2" s="552" t="s">
        <v>267</v>
      </c>
      <c r="P2" s="552"/>
      <c r="Q2" s="552"/>
      <c r="R2" s="552"/>
      <c r="S2" s="552" t="s">
        <v>268</v>
      </c>
      <c r="T2" s="552"/>
      <c r="U2" s="552"/>
      <c r="V2" s="552"/>
      <c r="W2" s="552"/>
      <c r="X2" s="552"/>
    </row>
    <row r="3" spans="1:24" ht="18">
      <c r="A3" s="555"/>
      <c r="B3" s="555"/>
      <c r="C3" s="52" t="s">
        <v>269</v>
      </c>
      <c r="D3" s="52" t="s">
        <v>270</v>
      </c>
      <c r="E3" s="52" t="s">
        <v>271</v>
      </c>
      <c r="F3" s="52" t="s">
        <v>272</v>
      </c>
      <c r="G3" s="52" t="s">
        <v>273</v>
      </c>
      <c r="H3" s="52" t="s">
        <v>274</v>
      </c>
      <c r="I3" s="52" t="s">
        <v>275</v>
      </c>
      <c r="J3" s="52" t="s">
        <v>276</v>
      </c>
      <c r="K3" s="52" t="s">
        <v>277</v>
      </c>
      <c r="L3" s="52" t="s">
        <v>278</v>
      </c>
      <c r="M3" s="52" t="s">
        <v>279</v>
      </c>
      <c r="N3" s="373" t="s">
        <v>280</v>
      </c>
      <c r="O3" s="376" t="s">
        <v>277</v>
      </c>
      <c r="P3" s="376" t="s">
        <v>278</v>
      </c>
      <c r="Q3" s="376" t="s">
        <v>279</v>
      </c>
      <c r="R3" s="376" t="s">
        <v>280</v>
      </c>
      <c r="S3" s="376" t="s">
        <v>281</v>
      </c>
      <c r="T3" s="376" t="s">
        <v>282</v>
      </c>
      <c r="U3" s="376" t="s">
        <v>283</v>
      </c>
      <c r="V3" s="376" t="s">
        <v>284</v>
      </c>
      <c r="W3" s="376" t="s">
        <v>285</v>
      </c>
      <c r="X3" s="376" t="s">
        <v>286</v>
      </c>
    </row>
    <row r="4" spans="1:24" ht="18">
      <c r="A4" s="551" t="s">
        <v>287</v>
      </c>
      <c r="B4" s="553"/>
      <c r="C4" s="51"/>
      <c r="D4" s="51"/>
      <c r="E4" s="51"/>
      <c r="F4" s="51"/>
      <c r="G4" s="51"/>
      <c r="H4" s="51"/>
      <c r="I4" s="51"/>
      <c r="J4" s="51"/>
      <c r="K4" s="51" t="s">
        <v>288</v>
      </c>
      <c r="L4" s="51"/>
      <c r="M4" s="51"/>
      <c r="N4" s="372"/>
      <c r="O4" s="377"/>
      <c r="P4" s="377" t="s">
        <v>289</v>
      </c>
      <c r="Q4" s="377"/>
      <c r="R4" s="377"/>
      <c r="S4" s="377"/>
      <c r="T4" s="377"/>
      <c r="U4" s="377" t="s">
        <v>290</v>
      </c>
      <c r="V4" s="377"/>
      <c r="W4" s="377"/>
      <c r="X4" s="377"/>
    </row>
    <row r="5" spans="1:24" ht="18">
      <c r="A5" s="53" t="s">
        <v>252</v>
      </c>
      <c r="B5" s="53"/>
      <c r="C5" s="51"/>
      <c r="D5" s="51"/>
      <c r="E5" s="51"/>
      <c r="F5" s="51"/>
      <c r="G5" s="51"/>
      <c r="H5" s="51"/>
      <c r="I5" s="51"/>
      <c r="J5" s="51"/>
      <c r="K5" s="51"/>
      <c r="L5" s="51"/>
      <c r="M5" s="51"/>
      <c r="N5" s="372"/>
      <c r="O5" s="377"/>
      <c r="P5" s="377"/>
      <c r="Q5" s="377"/>
      <c r="R5" s="377"/>
      <c r="S5" s="377"/>
      <c r="T5" s="377"/>
      <c r="U5" s="377"/>
      <c r="V5" s="377"/>
      <c r="W5" s="377"/>
      <c r="X5" s="377"/>
    </row>
    <row r="6" spans="1:24" ht="18">
      <c r="A6" s="54" t="s">
        <v>291</v>
      </c>
      <c r="B6" s="54"/>
      <c r="C6" s="51"/>
      <c r="D6" s="51"/>
      <c r="E6" s="51"/>
      <c r="F6" s="51"/>
      <c r="G6" s="51"/>
      <c r="H6" s="51"/>
      <c r="I6" s="51"/>
      <c r="J6" s="51"/>
      <c r="K6" s="51"/>
      <c r="L6" s="51"/>
      <c r="M6" s="51"/>
      <c r="N6" s="372"/>
      <c r="O6" s="377"/>
      <c r="P6" s="377"/>
      <c r="Q6" s="377"/>
      <c r="R6" s="377"/>
      <c r="S6" s="377"/>
      <c r="T6" s="377"/>
      <c r="U6" s="377"/>
      <c r="V6" s="377"/>
      <c r="W6" s="377"/>
      <c r="X6" s="377"/>
    </row>
    <row r="7" spans="1:24" ht="18">
      <c r="A7" s="54" t="s">
        <v>97</v>
      </c>
      <c r="B7" s="54"/>
      <c r="C7" s="51"/>
      <c r="D7" s="51"/>
      <c r="E7" s="51"/>
      <c r="F7" s="51"/>
      <c r="G7" s="51"/>
      <c r="H7" s="51"/>
      <c r="I7" s="51"/>
      <c r="J7" s="51"/>
      <c r="K7" s="51"/>
      <c r="L7" s="51"/>
      <c r="M7" s="51"/>
      <c r="N7" s="372"/>
      <c r="O7" s="377"/>
      <c r="P7" s="377"/>
      <c r="Q7" s="377"/>
      <c r="R7" s="377"/>
      <c r="S7" s="377"/>
      <c r="T7" s="377"/>
      <c r="U7" s="377"/>
      <c r="V7" s="377"/>
      <c r="W7" s="377"/>
      <c r="X7" s="377"/>
    </row>
    <row r="8" spans="1:24" ht="18">
      <c r="A8" s="53" t="s">
        <v>227</v>
      </c>
      <c r="B8" s="53"/>
      <c r="C8" s="51"/>
      <c r="D8" s="51"/>
      <c r="E8" s="51"/>
      <c r="F8" s="51"/>
      <c r="G8" s="51"/>
      <c r="H8" s="51"/>
      <c r="I8" s="51"/>
      <c r="J8" s="51"/>
      <c r="K8" s="51"/>
      <c r="L8" s="51"/>
      <c r="M8" s="51"/>
      <c r="N8" s="372"/>
      <c r="O8" s="377"/>
      <c r="P8" s="377"/>
      <c r="Q8" s="377"/>
      <c r="R8" s="377"/>
      <c r="S8" s="377"/>
      <c r="T8" s="377"/>
      <c r="U8" s="377"/>
      <c r="V8" s="377"/>
      <c r="W8" s="377"/>
      <c r="X8" s="377"/>
    </row>
    <row r="9" spans="1:24" ht="18">
      <c r="A9" s="53" t="s">
        <v>292</v>
      </c>
      <c r="B9" s="53"/>
      <c r="C9" s="51"/>
      <c r="D9" s="51"/>
      <c r="E9" s="51"/>
      <c r="F9" s="58"/>
      <c r="G9" s="58"/>
      <c r="H9" s="58"/>
      <c r="I9" s="58"/>
      <c r="J9" s="58"/>
      <c r="K9" s="58"/>
      <c r="L9" s="59"/>
      <c r="M9" s="59"/>
      <c r="N9" s="371"/>
      <c r="O9" s="377"/>
      <c r="P9" s="377"/>
      <c r="Q9" s="377"/>
      <c r="R9" s="377"/>
      <c r="S9" s="377"/>
      <c r="T9" s="377"/>
      <c r="U9" s="377"/>
      <c r="V9" s="377"/>
      <c r="W9" s="377"/>
      <c r="X9" s="377"/>
    </row>
    <row r="10" spans="1:24" ht="18">
      <c r="A10" s="53" t="s">
        <v>106</v>
      </c>
      <c r="B10" s="53"/>
      <c r="C10" s="51"/>
      <c r="D10" s="51"/>
      <c r="E10" s="51"/>
      <c r="F10" s="58"/>
      <c r="G10" s="58"/>
      <c r="H10" s="58"/>
      <c r="I10" s="58"/>
      <c r="J10" s="58"/>
      <c r="K10" s="58"/>
      <c r="L10" s="59"/>
      <c r="M10" s="59"/>
      <c r="N10" s="371"/>
      <c r="O10" s="377"/>
      <c r="P10" s="377"/>
      <c r="Q10" s="377"/>
      <c r="R10" s="377"/>
      <c r="S10" s="377"/>
      <c r="T10" s="377"/>
      <c r="U10" s="377"/>
      <c r="V10" s="377"/>
      <c r="W10" s="377"/>
      <c r="X10" s="377"/>
    </row>
    <row r="11" spans="1:24" ht="18"/>
    <row r="12" spans="1:24" ht="18">
      <c r="B12" t="s">
        <v>293</v>
      </c>
    </row>
    <row r="13" spans="1:24" ht="18">
      <c r="A13" t="s">
        <v>97</v>
      </c>
      <c r="B13" t="s">
        <v>294</v>
      </c>
    </row>
    <row r="14" spans="1:24" ht="18">
      <c r="A14" t="s">
        <v>227</v>
      </c>
      <c r="B14" t="s">
        <v>294</v>
      </c>
    </row>
    <row r="15" spans="1:24" ht="18">
      <c r="A15" t="s">
        <v>106</v>
      </c>
      <c r="B15" t="s">
        <v>294</v>
      </c>
    </row>
    <row r="16" spans="1:24" ht="18">
      <c r="A16" t="s">
        <v>295</v>
      </c>
      <c r="B16" t="s">
        <v>296</v>
      </c>
    </row>
    <row r="17" spans="1:26" ht="18">
      <c r="A17" t="s">
        <v>297</v>
      </c>
      <c r="B17" t="s">
        <v>298</v>
      </c>
    </row>
    <row r="18" spans="1:26" ht="18">
      <c r="A18" t="s">
        <v>299</v>
      </c>
      <c r="B18" t="s">
        <v>298</v>
      </c>
    </row>
    <row r="19" spans="1:26" ht="18"/>
    <row r="20" spans="1:26" ht="18">
      <c r="A20" s="62" t="s">
        <v>300</v>
      </c>
      <c r="B20" s="62"/>
    </row>
    <row r="21" spans="1:26" ht="18">
      <c r="A21" s="52" t="s">
        <v>301</v>
      </c>
      <c r="B21" s="52"/>
      <c r="C21" s="51"/>
      <c r="D21" s="51"/>
      <c r="E21" s="51"/>
      <c r="F21" s="51"/>
      <c r="G21" s="51"/>
      <c r="H21" s="51"/>
      <c r="I21" s="51"/>
      <c r="J21" s="51"/>
      <c r="K21" s="51"/>
      <c r="L21" s="51"/>
      <c r="M21" s="51"/>
      <c r="N21" s="51"/>
      <c r="O21" s="51">
        <v>2</v>
      </c>
      <c r="P21" s="51">
        <v>2</v>
      </c>
      <c r="Q21" s="51">
        <v>2</v>
      </c>
      <c r="R21" s="51">
        <v>2</v>
      </c>
      <c r="S21" s="51">
        <v>2</v>
      </c>
      <c r="T21" s="51">
        <v>1.5</v>
      </c>
      <c r="U21" s="51"/>
      <c r="V21" s="51"/>
      <c r="W21" s="51"/>
      <c r="X21" s="51"/>
    </row>
    <row r="22" spans="1:26" ht="18">
      <c r="A22" s="52" t="s">
        <v>302</v>
      </c>
      <c r="B22" s="52"/>
      <c r="C22" s="51"/>
      <c r="D22" s="51"/>
      <c r="E22" s="51"/>
      <c r="F22" s="51"/>
      <c r="G22" s="51"/>
      <c r="H22" s="51"/>
      <c r="I22" s="51"/>
      <c r="J22" s="51"/>
      <c r="K22" s="51"/>
      <c r="L22" s="51"/>
      <c r="M22" s="51"/>
      <c r="N22" s="51"/>
      <c r="O22" s="51">
        <v>2</v>
      </c>
      <c r="P22" s="51">
        <v>2</v>
      </c>
      <c r="Q22" s="51">
        <v>3</v>
      </c>
      <c r="R22" s="374">
        <v>3.5</v>
      </c>
      <c r="S22" s="51">
        <v>2</v>
      </c>
      <c r="T22" s="51">
        <v>1</v>
      </c>
      <c r="U22" s="51"/>
      <c r="V22" s="51"/>
      <c r="W22" s="51"/>
      <c r="X22" s="51"/>
    </row>
    <row r="23" spans="1:26" ht="18">
      <c r="A23" s="52" t="s">
        <v>303</v>
      </c>
      <c r="B23" s="52"/>
      <c r="C23" s="51"/>
      <c r="D23" s="51"/>
      <c r="E23" s="51"/>
      <c r="F23" s="51"/>
      <c r="G23" s="51"/>
      <c r="H23" s="51"/>
      <c r="I23" s="51"/>
      <c r="J23" s="51"/>
      <c r="K23" s="51"/>
      <c r="L23" s="51"/>
      <c r="M23" s="51"/>
      <c r="N23" s="51"/>
      <c r="O23" s="51">
        <v>1</v>
      </c>
      <c r="P23" s="51">
        <v>2</v>
      </c>
      <c r="Q23" s="51">
        <v>3</v>
      </c>
      <c r="R23" s="374">
        <v>2.5</v>
      </c>
      <c r="S23" s="51">
        <v>2</v>
      </c>
      <c r="T23" s="51">
        <v>1</v>
      </c>
      <c r="U23" s="51"/>
      <c r="V23" s="51"/>
      <c r="W23" s="51"/>
      <c r="X23" s="51"/>
    </row>
    <row r="24" spans="1:26" ht="18.75" customHeight="1">
      <c r="A24" s="61" t="s">
        <v>304</v>
      </c>
      <c r="B24" s="61"/>
      <c r="C24" s="60"/>
      <c r="D24" s="60"/>
      <c r="E24" s="60"/>
      <c r="F24" s="60"/>
      <c r="G24" s="60"/>
      <c r="H24" s="60"/>
      <c r="I24" s="60"/>
      <c r="J24" s="60"/>
      <c r="K24" s="60"/>
      <c r="L24" s="60"/>
      <c r="M24" s="60"/>
      <c r="N24" s="60"/>
      <c r="O24" s="60">
        <v>1</v>
      </c>
      <c r="P24" s="51">
        <v>2</v>
      </c>
      <c r="Q24" s="51">
        <v>3</v>
      </c>
      <c r="R24" s="374">
        <v>3.5</v>
      </c>
      <c r="S24" s="60">
        <v>2</v>
      </c>
      <c r="T24" s="60">
        <v>0.5</v>
      </c>
      <c r="U24" s="60"/>
      <c r="V24" s="60"/>
      <c r="W24" s="59"/>
      <c r="X24" s="59"/>
    </row>
    <row r="25" spans="1:26" ht="18.75" customHeight="1">
      <c r="A25" s="61" t="s">
        <v>305</v>
      </c>
      <c r="B25" s="61"/>
      <c r="C25" s="60"/>
      <c r="D25" s="60"/>
      <c r="E25" s="60"/>
      <c r="F25" s="60"/>
      <c r="G25" s="60"/>
      <c r="H25" s="60"/>
      <c r="I25" s="60"/>
      <c r="J25" s="60"/>
      <c r="K25" s="60"/>
      <c r="L25" s="60"/>
      <c r="M25" s="60"/>
      <c r="N25" s="60"/>
      <c r="O25" s="59">
        <v>1</v>
      </c>
      <c r="P25" s="51">
        <v>1</v>
      </c>
      <c r="Q25" s="51">
        <v>1</v>
      </c>
      <c r="R25" s="386">
        <v>1.5</v>
      </c>
      <c r="S25" s="60">
        <v>0.5</v>
      </c>
      <c r="T25" s="60">
        <v>0.5</v>
      </c>
      <c r="U25" s="60"/>
      <c r="V25" s="60"/>
      <c r="W25" s="59"/>
      <c r="X25" s="59"/>
    </row>
    <row r="26" spans="1:26" ht="18.75" customHeight="1">
      <c r="A26" s="63" t="s">
        <v>306</v>
      </c>
      <c r="B26" s="63"/>
      <c r="C26" s="59"/>
      <c r="D26" s="59"/>
      <c r="E26" s="59"/>
      <c r="F26" s="59">
        <v>2</v>
      </c>
      <c r="G26" s="59">
        <v>2</v>
      </c>
      <c r="H26" s="59">
        <v>5</v>
      </c>
      <c r="I26" s="59">
        <v>5</v>
      </c>
      <c r="J26" s="59">
        <v>5</v>
      </c>
      <c r="K26" s="59">
        <v>5</v>
      </c>
      <c r="L26" s="59">
        <v>5</v>
      </c>
      <c r="M26" s="59">
        <v>5</v>
      </c>
      <c r="N26" s="59">
        <v>5</v>
      </c>
      <c r="O26" s="59">
        <v>1</v>
      </c>
      <c r="P26" s="51">
        <v>1</v>
      </c>
      <c r="Q26" s="51">
        <v>1</v>
      </c>
      <c r="R26" s="59">
        <v>1</v>
      </c>
      <c r="S26" s="60">
        <v>1</v>
      </c>
      <c r="T26" s="60">
        <v>0.5</v>
      </c>
      <c r="U26" s="59"/>
      <c r="V26" s="59"/>
      <c r="W26" s="59"/>
      <c r="X26" s="59"/>
    </row>
    <row r="27" spans="1:26" ht="18.75" customHeight="1">
      <c r="A27" s="549" t="s">
        <v>307</v>
      </c>
      <c r="B27" s="549"/>
      <c r="C27" s="64">
        <f t="shared" ref="C27:N27" si="0">SUM(C22:C26)</f>
        <v>0</v>
      </c>
      <c r="D27" s="57">
        <f t="shared" si="0"/>
        <v>0</v>
      </c>
      <c r="E27" s="57">
        <f t="shared" si="0"/>
        <v>0</v>
      </c>
      <c r="F27" s="57">
        <f t="shared" si="0"/>
        <v>2</v>
      </c>
      <c r="G27" s="57">
        <f t="shared" si="0"/>
        <v>2</v>
      </c>
      <c r="H27" s="57">
        <f t="shared" si="0"/>
        <v>5</v>
      </c>
      <c r="I27" s="57">
        <f t="shared" si="0"/>
        <v>5</v>
      </c>
      <c r="J27" s="57">
        <f t="shared" si="0"/>
        <v>5</v>
      </c>
      <c r="K27" s="57">
        <f t="shared" si="0"/>
        <v>5</v>
      </c>
      <c r="L27" s="57">
        <f t="shared" si="0"/>
        <v>5</v>
      </c>
      <c r="M27" s="57">
        <f t="shared" si="0"/>
        <v>5</v>
      </c>
      <c r="N27" s="57">
        <f t="shared" si="0"/>
        <v>5</v>
      </c>
      <c r="O27" s="57">
        <f>SUM(O21:O26)</f>
        <v>8</v>
      </c>
      <c r="P27" s="57">
        <f t="shared" ref="P27:U27" si="1">SUM(P21:P26)</f>
        <v>10</v>
      </c>
      <c r="Q27" s="57">
        <f t="shared" si="1"/>
        <v>13</v>
      </c>
      <c r="R27" s="57">
        <f t="shared" si="1"/>
        <v>14</v>
      </c>
      <c r="S27" s="57">
        <f t="shared" si="1"/>
        <v>9.5</v>
      </c>
      <c r="T27" s="57">
        <f t="shared" si="1"/>
        <v>5</v>
      </c>
      <c r="U27" s="57">
        <f t="shared" si="1"/>
        <v>0</v>
      </c>
      <c r="V27" s="57">
        <f t="shared" ref="V27:X27" si="2">SUM(V21:V26)</f>
        <v>0</v>
      </c>
      <c r="W27" s="57">
        <f t="shared" si="2"/>
        <v>0</v>
      </c>
      <c r="X27" s="57">
        <f t="shared" si="2"/>
        <v>0</v>
      </c>
    </row>
    <row r="30" spans="1:26" ht="18.75" customHeight="1">
      <c r="A30" t="s">
        <v>308</v>
      </c>
    </row>
    <row r="31" spans="1:26" ht="18.75" customHeight="1">
      <c r="A31" t="s">
        <v>308</v>
      </c>
    </row>
    <row r="32" spans="1:26" ht="18">
      <c r="A32" s="52" t="s">
        <v>309</v>
      </c>
      <c r="B32" s="52" t="s">
        <v>310</v>
      </c>
      <c r="C32" s="51"/>
      <c r="D32" s="51"/>
      <c r="E32" s="51"/>
      <c r="F32" s="51"/>
      <c r="G32" s="51"/>
      <c r="H32" s="51"/>
      <c r="I32" s="51"/>
      <c r="J32" s="51"/>
      <c r="K32" s="51"/>
      <c r="L32" s="51"/>
      <c r="M32" s="51"/>
      <c r="N32" s="51"/>
      <c r="O32" s="51">
        <v>0.5</v>
      </c>
      <c r="P32" s="51">
        <v>0.5</v>
      </c>
      <c r="Q32" s="51">
        <v>0.5</v>
      </c>
      <c r="R32" s="51">
        <v>0.5</v>
      </c>
      <c r="S32" s="51">
        <v>0.5</v>
      </c>
      <c r="T32" s="51">
        <v>0.5</v>
      </c>
      <c r="U32" s="51">
        <v>0.25</v>
      </c>
      <c r="V32" s="51"/>
      <c r="W32" s="51"/>
      <c r="X32" s="51"/>
      <c r="Y32">
        <f>SUM(O32:X32)</f>
        <v>3.25</v>
      </c>
      <c r="Z32" t="s">
        <v>311</v>
      </c>
    </row>
    <row r="33" spans="1:26" ht="18">
      <c r="A33" s="52" t="s">
        <v>309</v>
      </c>
      <c r="B33" s="52" t="s">
        <v>312</v>
      </c>
      <c r="C33" s="51"/>
      <c r="D33" s="51"/>
      <c r="E33" s="51"/>
      <c r="F33" s="51"/>
      <c r="G33" s="51"/>
      <c r="H33" s="51"/>
      <c r="I33" s="51"/>
      <c r="J33" s="51"/>
      <c r="K33" s="51"/>
      <c r="L33" s="51"/>
      <c r="M33" s="51"/>
      <c r="N33" s="51"/>
      <c r="O33" s="51">
        <v>0.5</v>
      </c>
      <c r="P33" s="51">
        <v>0.5</v>
      </c>
      <c r="Q33" s="51">
        <v>0.5</v>
      </c>
      <c r="R33" s="51">
        <v>0.5</v>
      </c>
      <c r="S33" s="51">
        <v>0.5</v>
      </c>
      <c r="T33" s="51">
        <v>0.5</v>
      </c>
      <c r="U33" s="51">
        <v>0.5</v>
      </c>
      <c r="V33" s="51"/>
      <c r="W33" s="51"/>
      <c r="X33" s="51"/>
      <c r="Y33">
        <f t="shared" ref="Y33:Y61" si="3">SUM(O33:X33)</f>
        <v>3.5</v>
      </c>
      <c r="Z33" t="s">
        <v>311</v>
      </c>
    </row>
    <row r="34" spans="1:26" ht="18">
      <c r="A34" s="52" t="s">
        <v>309</v>
      </c>
      <c r="B34" s="52" t="s">
        <v>313</v>
      </c>
      <c r="C34" s="51"/>
      <c r="D34" s="51"/>
      <c r="E34" s="51"/>
      <c r="F34" s="51"/>
      <c r="G34" s="51"/>
      <c r="H34" s="51"/>
      <c r="I34" s="51"/>
      <c r="J34" s="51"/>
      <c r="K34" s="51"/>
      <c r="L34" s="51"/>
      <c r="M34" s="51"/>
      <c r="N34" s="51"/>
      <c r="O34" s="51">
        <v>0.5</v>
      </c>
      <c r="P34" s="51">
        <v>1</v>
      </c>
      <c r="Q34" s="51">
        <v>1</v>
      </c>
      <c r="R34" s="51">
        <v>1</v>
      </c>
      <c r="S34" s="51">
        <v>1</v>
      </c>
      <c r="T34" s="51">
        <v>1</v>
      </c>
      <c r="U34" s="51">
        <v>0.5</v>
      </c>
      <c r="V34" s="51"/>
      <c r="W34" s="51"/>
      <c r="X34" s="51"/>
      <c r="Y34">
        <f t="shared" si="3"/>
        <v>6</v>
      </c>
      <c r="Z34" t="s">
        <v>311</v>
      </c>
    </row>
    <row r="35" spans="1:26" ht="18">
      <c r="A35" s="52" t="s">
        <v>302</v>
      </c>
      <c r="B35" s="52" t="s">
        <v>314</v>
      </c>
      <c r="C35" s="51"/>
      <c r="D35" s="51"/>
      <c r="E35" s="51"/>
      <c r="F35" s="51"/>
      <c r="G35" s="51"/>
      <c r="H35" s="51"/>
      <c r="I35" s="51"/>
      <c r="J35" s="51"/>
      <c r="K35" s="51"/>
      <c r="L35" s="51"/>
      <c r="M35" s="51"/>
      <c r="N35" s="51"/>
      <c r="O35" s="51">
        <v>0.5</v>
      </c>
      <c r="P35" s="51">
        <v>0.5</v>
      </c>
      <c r="Q35" s="51">
        <v>0.5</v>
      </c>
      <c r="R35" s="51">
        <v>0.5</v>
      </c>
      <c r="S35" s="51">
        <v>0.5</v>
      </c>
      <c r="T35" s="51">
        <v>0.5</v>
      </c>
      <c r="U35" s="51">
        <v>0.5</v>
      </c>
      <c r="V35" s="51"/>
      <c r="W35" s="51"/>
      <c r="X35" s="51"/>
      <c r="Y35">
        <f t="shared" si="3"/>
        <v>3.5</v>
      </c>
      <c r="Z35" t="s">
        <v>311</v>
      </c>
    </row>
    <row r="36" spans="1:26" ht="18">
      <c r="A36" s="52" t="s">
        <v>302</v>
      </c>
      <c r="B36" s="52" t="s">
        <v>315</v>
      </c>
      <c r="C36" s="51"/>
      <c r="D36" s="51"/>
      <c r="E36" s="51"/>
      <c r="F36" s="51"/>
      <c r="G36" s="51"/>
      <c r="H36" s="51"/>
      <c r="I36" s="51"/>
      <c r="J36" s="51"/>
      <c r="K36" s="51"/>
      <c r="L36" s="51"/>
      <c r="M36" s="51"/>
      <c r="N36" s="51"/>
      <c r="O36" s="51">
        <v>0.25</v>
      </c>
      <c r="P36" s="51">
        <v>0.5</v>
      </c>
      <c r="Q36" s="51">
        <v>0.5</v>
      </c>
      <c r="R36" s="51">
        <v>0.5</v>
      </c>
      <c r="S36" s="51">
        <v>0.5</v>
      </c>
      <c r="T36" s="51">
        <v>0.5</v>
      </c>
      <c r="U36" s="51">
        <v>0.25</v>
      </c>
      <c r="V36" s="51"/>
      <c r="W36" s="51"/>
      <c r="X36" s="51"/>
      <c r="Y36">
        <f t="shared" si="3"/>
        <v>3</v>
      </c>
      <c r="Z36" t="s">
        <v>311</v>
      </c>
    </row>
    <row r="37" spans="1:26" ht="18">
      <c r="A37" s="52" t="s">
        <v>302</v>
      </c>
      <c r="B37" s="52" t="s">
        <v>316</v>
      </c>
      <c r="C37" s="51"/>
      <c r="D37" s="51"/>
      <c r="E37" s="51"/>
      <c r="F37" s="51"/>
      <c r="G37" s="51"/>
      <c r="H37" s="51"/>
      <c r="I37" s="51"/>
      <c r="J37" s="51"/>
      <c r="K37" s="51"/>
      <c r="L37" s="51"/>
      <c r="M37" s="51"/>
      <c r="N37" s="51"/>
      <c r="O37" s="51">
        <v>0.5</v>
      </c>
      <c r="P37" s="51">
        <v>1</v>
      </c>
      <c r="Q37" s="51">
        <v>1</v>
      </c>
      <c r="R37" s="51">
        <v>1</v>
      </c>
      <c r="S37" s="51"/>
      <c r="T37" s="51"/>
      <c r="U37" s="51"/>
      <c r="V37" s="51"/>
      <c r="W37" s="51"/>
      <c r="X37" s="51"/>
      <c r="Y37">
        <f t="shared" si="3"/>
        <v>3.5</v>
      </c>
      <c r="Z37" t="s">
        <v>311</v>
      </c>
    </row>
    <row r="38" spans="1:26" ht="18">
      <c r="A38" s="52" t="s">
        <v>302</v>
      </c>
      <c r="B38" s="52" t="s">
        <v>317</v>
      </c>
      <c r="C38" s="51"/>
      <c r="D38" s="51"/>
      <c r="E38" s="51"/>
      <c r="F38" s="51"/>
      <c r="G38" s="51"/>
      <c r="H38" s="51"/>
      <c r="I38" s="51"/>
      <c r="J38" s="51"/>
      <c r="K38" s="51"/>
      <c r="L38" s="51"/>
      <c r="M38" s="51"/>
      <c r="N38" s="51"/>
      <c r="O38" s="51">
        <v>0.5</v>
      </c>
      <c r="P38" s="51">
        <v>1</v>
      </c>
      <c r="Q38" s="51">
        <v>1</v>
      </c>
      <c r="R38" s="51">
        <v>1</v>
      </c>
      <c r="S38" s="51"/>
      <c r="T38" s="51"/>
      <c r="U38" s="51"/>
      <c r="V38" s="51"/>
      <c r="W38" s="51"/>
      <c r="X38" s="51"/>
      <c r="Y38">
        <f t="shared" si="3"/>
        <v>3.5</v>
      </c>
      <c r="Z38" t="s">
        <v>311</v>
      </c>
    </row>
    <row r="39" spans="1:26" ht="18">
      <c r="A39" s="52" t="s">
        <v>302</v>
      </c>
      <c r="B39" s="52" t="s">
        <v>318</v>
      </c>
      <c r="C39" s="51"/>
      <c r="D39" s="51"/>
      <c r="E39" s="51"/>
      <c r="F39" s="51"/>
      <c r="G39" s="51"/>
      <c r="H39" s="51"/>
      <c r="I39" s="51"/>
      <c r="J39" s="51"/>
      <c r="K39" s="51"/>
      <c r="L39" s="51"/>
      <c r="M39" s="51"/>
      <c r="N39" s="51"/>
      <c r="O39" s="51"/>
      <c r="P39" s="51"/>
      <c r="Q39" s="51">
        <v>1</v>
      </c>
      <c r="R39" s="51">
        <v>1</v>
      </c>
      <c r="S39" s="51"/>
      <c r="T39" s="51"/>
      <c r="U39" s="51"/>
      <c r="V39" s="51"/>
      <c r="W39" s="51"/>
      <c r="X39" s="51"/>
      <c r="Y39">
        <f t="shared" si="3"/>
        <v>2</v>
      </c>
      <c r="Z39" t="s">
        <v>311</v>
      </c>
    </row>
    <row r="40" spans="1:26" ht="18">
      <c r="A40" s="52" t="s">
        <v>302</v>
      </c>
      <c r="B40" s="385" t="s">
        <v>319</v>
      </c>
      <c r="C40" s="384"/>
      <c r="D40" s="384"/>
      <c r="E40" s="384"/>
      <c r="F40" s="384"/>
      <c r="G40" s="384"/>
      <c r="H40" s="384"/>
      <c r="I40" s="384"/>
      <c r="J40" s="384"/>
      <c r="K40" s="384"/>
      <c r="L40" s="384"/>
      <c r="M40" s="384"/>
      <c r="N40" s="384"/>
      <c r="O40" s="384"/>
      <c r="P40" s="384"/>
      <c r="Q40" s="384"/>
      <c r="R40" s="384">
        <v>0.5</v>
      </c>
      <c r="S40" s="51"/>
      <c r="T40" s="51"/>
      <c r="U40" s="51"/>
      <c r="V40" s="51"/>
      <c r="W40" s="51"/>
      <c r="X40" s="51"/>
      <c r="Y40">
        <f t="shared" si="3"/>
        <v>0.5</v>
      </c>
      <c r="Z40" t="s">
        <v>311</v>
      </c>
    </row>
    <row r="41" spans="1:26" ht="18">
      <c r="A41" s="52" t="s">
        <v>303</v>
      </c>
      <c r="B41" s="52" t="s">
        <v>314</v>
      </c>
      <c r="C41" s="51"/>
      <c r="D41" s="51"/>
      <c r="E41" s="51"/>
      <c r="F41" s="51"/>
      <c r="G41" s="51"/>
      <c r="H41" s="51"/>
      <c r="I41" s="51"/>
      <c r="J41" s="51"/>
      <c r="K41" s="51"/>
      <c r="L41" s="51"/>
      <c r="M41" s="51"/>
      <c r="N41" s="51"/>
      <c r="O41" s="51">
        <v>0.5</v>
      </c>
      <c r="P41" s="51">
        <v>0.5</v>
      </c>
      <c r="Q41" s="51">
        <v>0.5</v>
      </c>
      <c r="R41" s="51">
        <v>0.5</v>
      </c>
      <c r="S41" s="51">
        <v>0.5</v>
      </c>
      <c r="T41" s="51">
        <v>0.5</v>
      </c>
      <c r="U41" s="51">
        <v>0.5</v>
      </c>
      <c r="V41" s="51"/>
      <c r="W41" s="51"/>
      <c r="X41" s="51"/>
      <c r="Y41">
        <f t="shared" si="3"/>
        <v>3.5</v>
      </c>
      <c r="Z41" t="s">
        <v>311</v>
      </c>
    </row>
    <row r="42" spans="1:26" ht="18">
      <c r="A42" s="52" t="s">
        <v>303</v>
      </c>
      <c r="B42" s="52" t="s">
        <v>315</v>
      </c>
      <c r="C42" s="51"/>
      <c r="D42" s="51"/>
      <c r="E42" s="51"/>
      <c r="F42" s="51"/>
      <c r="G42" s="51"/>
      <c r="H42" s="51"/>
      <c r="I42" s="51"/>
      <c r="J42" s="51"/>
      <c r="K42" s="51"/>
      <c r="L42" s="51"/>
      <c r="M42" s="51"/>
      <c r="N42" s="51"/>
      <c r="O42" s="51">
        <v>0.25</v>
      </c>
      <c r="P42" s="51">
        <v>0.5</v>
      </c>
      <c r="Q42" s="51">
        <v>0.5</v>
      </c>
      <c r="R42" s="51">
        <v>0.5</v>
      </c>
      <c r="S42" s="51">
        <v>0.5</v>
      </c>
      <c r="T42" s="51">
        <v>0.5</v>
      </c>
      <c r="U42" s="51">
        <v>0.25</v>
      </c>
      <c r="V42" s="51"/>
      <c r="W42" s="51"/>
      <c r="X42" s="51"/>
      <c r="Y42">
        <f t="shared" si="3"/>
        <v>3</v>
      </c>
      <c r="Z42" t="s">
        <v>311</v>
      </c>
    </row>
    <row r="43" spans="1:26" ht="18">
      <c r="A43" s="52" t="s">
        <v>303</v>
      </c>
      <c r="B43" s="52" t="s">
        <v>320</v>
      </c>
      <c r="C43" s="51"/>
      <c r="D43" s="51"/>
      <c r="E43" s="51"/>
      <c r="F43" s="51"/>
      <c r="G43" s="51"/>
      <c r="H43" s="51"/>
      <c r="I43" s="51"/>
      <c r="J43" s="51"/>
      <c r="K43" s="51"/>
      <c r="L43" s="51"/>
      <c r="M43" s="51"/>
      <c r="N43" s="51"/>
      <c r="O43" s="51"/>
      <c r="P43" s="51">
        <v>1</v>
      </c>
      <c r="Q43" s="51">
        <v>1</v>
      </c>
      <c r="R43" s="51">
        <v>1</v>
      </c>
      <c r="S43" s="51"/>
      <c r="T43" s="51"/>
      <c r="U43" s="51"/>
      <c r="V43" s="51"/>
      <c r="W43" s="51"/>
      <c r="X43" s="51"/>
      <c r="Y43">
        <f t="shared" si="3"/>
        <v>3</v>
      </c>
      <c r="Z43" t="s">
        <v>311</v>
      </c>
    </row>
    <row r="44" spans="1:26" ht="18">
      <c r="A44" s="52" t="s">
        <v>303</v>
      </c>
      <c r="B44" s="52" t="s">
        <v>321</v>
      </c>
      <c r="C44" s="51"/>
      <c r="D44" s="51"/>
      <c r="E44" s="51"/>
      <c r="F44" s="51"/>
      <c r="G44" s="51"/>
      <c r="H44" s="51"/>
      <c r="I44" s="51"/>
      <c r="J44" s="51"/>
      <c r="K44" s="51"/>
      <c r="L44" s="51"/>
      <c r="M44" s="51"/>
      <c r="N44" s="51"/>
      <c r="O44" s="51"/>
      <c r="P44" s="51"/>
      <c r="Q44" s="51">
        <v>1</v>
      </c>
      <c r="R44" s="51">
        <v>1</v>
      </c>
      <c r="S44" s="51"/>
      <c r="T44" s="51"/>
      <c r="U44" s="51"/>
      <c r="V44" s="51"/>
      <c r="W44" s="51"/>
      <c r="X44" s="51"/>
      <c r="Y44">
        <f t="shared" si="3"/>
        <v>2</v>
      </c>
      <c r="Z44" t="s">
        <v>311</v>
      </c>
    </row>
    <row r="45" spans="1:26" ht="18">
      <c r="A45" s="52" t="s">
        <v>303</v>
      </c>
      <c r="B45" s="385" t="s">
        <v>319</v>
      </c>
      <c r="C45" s="384"/>
      <c r="D45" s="384"/>
      <c r="E45" s="384"/>
      <c r="F45" s="384"/>
      <c r="G45" s="384"/>
      <c r="H45" s="384"/>
      <c r="I45" s="384"/>
      <c r="J45" s="384"/>
      <c r="K45" s="384"/>
      <c r="L45" s="384"/>
      <c r="M45" s="384"/>
      <c r="N45" s="384"/>
      <c r="O45" s="384"/>
      <c r="P45" s="384"/>
      <c r="Q45" s="384"/>
      <c r="R45" s="384">
        <v>0.5</v>
      </c>
      <c r="S45" s="51"/>
      <c r="T45" s="51"/>
      <c r="U45" s="51"/>
      <c r="V45" s="51"/>
      <c r="W45" s="51"/>
      <c r="X45" s="51"/>
      <c r="Y45">
        <f t="shared" si="3"/>
        <v>0.5</v>
      </c>
      <c r="Z45" t="s">
        <v>311</v>
      </c>
    </row>
    <row r="46" spans="1:26" ht="18.75" customHeight="1">
      <c r="A46" s="61" t="s">
        <v>304</v>
      </c>
      <c r="B46" s="61" t="s">
        <v>322</v>
      </c>
      <c r="C46" s="60"/>
      <c r="D46" s="60"/>
      <c r="E46" s="60"/>
      <c r="F46" s="60"/>
      <c r="G46" s="60"/>
      <c r="H46" s="60"/>
      <c r="I46" s="60"/>
      <c r="J46" s="60"/>
      <c r="K46" s="60"/>
      <c r="L46" s="60"/>
      <c r="M46" s="60"/>
      <c r="N46" s="60"/>
      <c r="O46" s="51">
        <v>0.5</v>
      </c>
      <c r="P46" s="51">
        <v>0.5</v>
      </c>
      <c r="Q46" s="51">
        <v>0.5</v>
      </c>
      <c r="R46" s="51">
        <v>0.5</v>
      </c>
      <c r="S46" s="51">
        <v>0.5</v>
      </c>
      <c r="T46" s="51">
        <v>0.5</v>
      </c>
      <c r="U46" s="60"/>
      <c r="V46" s="60"/>
      <c r="W46" s="59"/>
      <c r="X46" s="59"/>
      <c r="Y46">
        <f t="shared" si="3"/>
        <v>3</v>
      </c>
      <c r="Z46" t="s">
        <v>311</v>
      </c>
    </row>
    <row r="47" spans="1:26" ht="18.75" customHeight="1">
      <c r="A47" s="61" t="s">
        <v>304</v>
      </c>
      <c r="B47" s="61" t="s">
        <v>323</v>
      </c>
      <c r="C47" s="60"/>
      <c r="D47" s="60"/>
      <c r="E47" s="60"/>
      <c r="F47" s="60"/>
      <c r="G47" s="60"/>
      <c r="H47" s="60"/>
      <c r="I47" s="60"/>
      <c r="J47" s="60"/>
      <c r="K47" s="60"/>
      <c r="L47" s="60"/>
      <c r="M47" s="60"/>
      <c r="N47" s="60"/>
      <c r="O47" s="51">
        <v>0.25</v>
      </c>
      <c r="P47" s="51">
        <v>0.5</v>
      </c>
      <c r="Q47" s="51">
        <v>0.5</v>
      </c>
      <c r="R47" s="51">
        <v>0.5</v>
      </c>
      <c r="S47" s="51">
        <v>0.5</v>
      </c>
      <c r="T47" s="51">
        <v>0.5</v>
      </c>
      <c r="U47" s="60"/>
      <c r="V47" s="60"/>
      <c r="W47" s="59"/>
      <c r="X47" s="59"/>
      <c r="Y47">
        <f t="shared" si="3"/>
        <v>2.75</v>
      </c>
      <c r="Z47" t="s">
        <v>311</v>
      </c>
    </row>
    <row r="48" spans="1:26" ht="18.75" customHeight="1">
      <c r="A48" s="61" t="s">
        <v>304</v>
      </c>
      <c r="B48" s="61" t="s">
        <v>324</v>
      </c>
      <c r="C48" s="60"/>
      <c r="D48" s="60"/>
      <c r="E48" s="60"/>
      <c r="F48" s="60"/>
      <c r="G48" s="60"/>
      <c r="H48" s="60"/>
      <c r="I48" s="60"/>
      <c r="J48" s="60"/>
      <c r="K48" s="60"/>
      <c r="L48" s="60"/>
      <c r="M48" s="60"/>
      <c r="N48" s="60"/>
      <c r="O48" s="51"/>
      <c r="P48" s="51">
        <v>1</v>
      </c>
      <c r="Q48" s="51">
        <v>1</v>
      </c>
      <c r="R48" s="51">
        <v>1</v>
      </c>
      <c r="S48" s="51"/>
      <c r="T48" s="51"/>
      <c r="U48" s="60"/>
      <c r="V48" s="60"/>
      <c r="W48" s="59"/>
      <c r="X48" s="59"/>
      <c r="Y48">
        <f t="shared" si="3"/>
        <v>3</v>
      </c>
      <c r="Z48" t="s">
        <v>311</v>
      </c>
    </row>
    <row r="49" spans="1:26" ht="18.75" customHeight="1">
      <c r="A49" s="61" t="s">
        <v>304</v>
      </c>
      <c r="B49" s="61" t="s">
        <v>325</v>
      </c>
      <c r="C49" s="60"/>
      <c r="D49" s="60"/>
      <c r="E49" s="60"/>
      <c r="F49" s="60"/>
      <c r="G49" s="60"/>
      <c r="H49" s="60"/>
      <c r="I49" s="60"/>
      <c r="J49" s="60"/>
      <c r="K49" s="60"/>
      <c r="L49" s="60"/>
      <c r="M49" s="60"/>
      <c r="N49" s="60"/>
      <c r="O49" s="51"/>
      <c r="P49" s="51">
        <v>1</v>
      </c>
      <c r="Q49" s="51">
        <v>1</v>
      </c>
      <c r="R49" s="51">
        <v>1</v>
      </c>
      <c r="S49" s="51"/>
      <c r="T49" s="51"/>
      <c r="U49" s="60"/>
      <c r="V49" s="60"/>
      <c r="W49" s="59"/>
      <c r="X49" s="59"/>
      <c r="Y49">
        <f t="shared" si="3"/>
        <v>3</v>
      </c>
      <c r="Z49" t="s">
        <v>311</v>
      </c>
    </row>
    <row r="50" spans="1:26" ht="18.75" customHeight="1">
      <c r="A50" s="61" t="s">
        <v>304</v>
      </c>
      <c r="B50" s="61" t="s">
        <v>326</v>
      </c>
      <c r="C50" s="60"/>
      <c r="D50" s="60"/>
      <c r="E50" s="60"/>
      <c r="F50" s="60"/>
      <c r="G50" s="60"/>
      <c r="H50" s="60"/>
      <c r="I50" s="60"/>
      <c r="J50" s="60"/>
      <c r="K50" s="60"/>
      <c r="L50" s="60"/>
      <c r="M50" s="60"/>
      <c r="N50" s="60"/>
      <c r="O50" s="51"/>
      <c r="P50" s="51"/>
      <c r="Q50" s="51">
        <v>1</v>
      </c>
      <c r="R50" s="51">
        <v>1</v>
      </c>
      <c r="S50" s="51"/>
      <c r="T50" s="51"/>
      <c r="U50" s="60"/>
      <c r="V50" s="60"/>
      <c r="W50" s="59"/>
      <c r="X50" s="59"/>
      <c r="Y50">
        <f t="shared" si="3"/>
        <v>2</v>
      </c>
      <c r="Z50" t="s">
        <v>311</v>
      </c>
    </row>
    <row r="51" spans="1:26" ht="18">
      <c r="A51" s="61" t="s">
        <v>304</v>
      </c>
      <c r="B51" s="385" t="s">
        <v>327</v>
      </c>
      <c r="C51" s="384"/>
      <c r="D51" s="384"/>
      <c r="E51" s="384"/>
      <c r="F51" s="384"/>
      <c r="G51" s="384"/>
      <c r="H51" s="384"/>
      <c r="I51" s="384"/>
      <c r="J51" s="384"/>
      <c r="K51" s="384"/>
      <c r="L51" s="384"/>
      <c r="M51" s="384"/>
      <c r="N51" s="384"/>
      <c r="O51" s="384"/>
      <c r="P51" s="384"/>
      <c r="Q51" s="384"/>
      <c r="R51" s="384">
        <v>0.5</v>
      </c>
      <c r="S51" s="51"/>
      <c r="T51" s="51"/>
      <c r="U51" s="51"/>
      <c r="V51" s="51"/>
      <c r="W51" s="51"/>
      <c r="X51" s="51"/>
      <c r="Y51">
        <f t="shared" si="3"/>
        <v>0.5</v>
      </c>
      <c r="Z51" t="s">
        <v>311</v>
      </c>
    </row>
    <row r="52" spans="1:26" ht="18.75" customHeight="1">
      <c r="A52" s="61" t="s">
        <v>305</v>
      </c>
      <c r="B52" s="61" t="s">
        <v>322</v>
      </c>
      <c r="C52" s="60"/>
      <c r="D52" s="60"/>
      <c r="E52" s="60"/>
      <c r="F52" s="60"/>
      <c r="G52" s="60"/>
      <c r="H52" s="60"/>
      <c r="I52" s="60"/>
      <c r="J52" s="60"/>
      <c r="K52" s="60"/>
      <c r="L52" s="60"/>
      <c r="M52" s="60"/>
      <c r="N52" s="60"/>
      <c r="O52" s="51">
        <v>0.5</v>
      </c>
      <c r="P52" s="51">
        <v>0.5</v>
      </c>
      <c r="Q52" s="51">
        <v>0.5</v>
      </c>
      <c r="R52" s="51">
        <v>0.5</v>
      </c>
      <c r="S52" s="51">
        <v>0.5</v>
      </c>
      <c r="T52" s="51">
        <v>0.5</v>
      </c>
      <c r="U52" s="60"/>
      <c r="V52" s="60"/>
      <c r="W52" s="59"/>
      <c r="X52" s="59"/>
      <c r="Y52">
        <f t="shared" si="3"/>
        <v>3</v>
      </c>
      <c r="Z52" t="s">
        <v>311</v>
      </c>
    </row>
    <row r="53" spans="1:26" ht="18.75" customHeight="1">
      <c r="A53" s="61" t="s">
        <v>305</v>
      </c>
      <c r="B53" s="61" t="s">
        <v>323</v>
      </c>
      <c r="C53" s="60"/>
      <c r="D53" s="60"/>
      <c r="E53" s="60"/>
      <c r="F53" s="60"/>
      <c r="G53" s="60"/>
      <c r="H53" s="60"/>
      <c r="I53" s="60"/>
      <c r="J53" s="60"/>
      <c r="K53" s="60"/>
      <c r="L53" s="60"/>
      <c r="M53" s="60"/>
      <c r="N53" s="60"/>
      <c r="O53" s="51">
        <v>0.25</v>
      </c>
      <c r="P53" s="51">
        <v>0.5</v>
      </c>
      <c r="Q53" s="51">
        <v>0.5</v>
      </c>
      <c r="R53" s="51">
        <v>0.5</v>
      </c>
      <c r="S53" s="51">
        <v>0.5</v>
      </c>
      <c r="T53" s="51">
        <v>0.5</v>
      </c>
      <c r="U53" s="60"/>
      <c r="V53" s="60"/>
      <c r="W53" s="59"/>
      <c r="X53" s="59"/>
      <c r="Y53">
        <f t="shared" si="3"/>
        <v>2.75</v>
      </c>
      <c r="Z53" t="s">
        <v>311</v>
      </c>
    </row>
    <row r="54" spans="1:26" ht="18.75" customHeight="1">
      <c r="A54" s="61" t="s">
        <v>305</v>
      </c>
      <c r="B54" s="61" t="s">
        <v>328</v>
      </c>
      <c r="C54" s="60"/>
      <c r="D54" s="60"/>
      <c r="E54" s="60"/>
      <c r="F54" s="60"/>
      <c r="G54" s="60"/>
      <c r="H54" s="60"/>
      <c r="I54" s="60"/>
      <c r="J54" s="60"/>
      <c r="K54" s="60"/>
      <c r="L54" s="60"/>
      <c r="M54" s="60"/>
      <c r="N54" s="60"/>
      <c r="O54" s="51"/>
      <c r="P54" s="51"/>
      <c r="Q54" s="51">
        <v>1</v>
      </c>
      <c r="R54" s="51">
        <v>1</v>
      </c>
      <c r="S54" s="51"/>
      <c r="T54" s="51"/>
      <c r="U54" s="60"/>
      <c r="V54" s="60"/>
      <c r="W54" s="59"/>
      <c r="X54" s="59"/>
      <c r="Y54">
        <f t="shared" si="3"/>
        <v>2</v>
      </c>
      <c r="Z54" t="s">
        <v>311</v>
      </c>
    </row>
    <row r="55" spans="1:26" ht="18">
      <c r="A55" s="61" t="s">
        <v>305</v>
      </c>
      <c r="B55" s="383" t="s">
        <v>327</v>
      </c>
      <c r="C55" s="384"/>
      <c r="D55" s="384"/>
      <c r="E55" s="384"/>
      <c r="F55" s="384"/>
      <c r="G55" s="384"/>
      <c r="H55" s="384"/>
      <c r="I55" s="384"/>
      <c r="J55" s="384"/>
      <c r="K55" s="384"/>
      <c r="L55" s="384"/>
      <c r="M55" s="384"/>
      <c r="N55" s="384"/>
      <c r="O55" s="384"/>
      <c r="P55" s="384"/>
      <c r="Q55" s="384"/>
      <c r="R55" s="384">
        <v>0.5</v>
      </c>
      <c r="S55" s="51"/>
      <c r="T55" s="51"/>
      <c r="U55" s="51"/>
      <c r="V55" s="51"/>
      <c r="W55" s="51"/>
      <c r="X55" s="51"/>
      <c r="Y55">
        <f t="shared" si="3"/>
        <v>0.5</v>
      </c>
      <c r="Z55" t="s">
        <v>311</v>
      </c>
    </row>
    <row r="56" spans="1:26" ht="18.75" customHeight="1">
      <c r="A56" s="63" t="s">
        <v>306</v>
      </c>
      <c r="B56" s="63" t="s">
        <v>329</v>
      </c>
      <c r="C56" s="59"/>
      <c r="D56" s="59"/>
      <c r="E56" s="59"/>
      <c r="F56" s="59">
        <v>2</v>
      </c>
      <c r="G56" s="59">
        <v>2</v>
      </c>
      <c r="H56" s="59">
        <v>5</v>
      </c>
      <c r="I56" s="59">
        <v>5</v>
      </c>
      <c r="J56" s="59">
        <v>5</v>
      </c>
      <c r="K56" s="59">
        <v>5</v>
      </c>
      <c r="L56" s="59">
        <v>5</v>
      </c>
      <c r="M56" s="59">
        <v>5</v>
      </c>
      <c r="N56" s="59">
        <v>5</v>
      </c>
      <c r="O56" s="59">
        <v>0.5</v>
      </c>
      <c r="P56" s="51">
        <v>1</v>
      </c>
      <c r="Q56" s="51">
        <v>1</v>
      </c>
      <c r="R56" s="59">
        <v>1</v>
      </c>
      <c r="S56" s="60">
        <v>1</v>
      </c>
      <c r="T56" s="60">
        <v>1</v>
      </c>
      <c r="U56" s="59"/>
      <c r="V56" s="59"/>
      <c r="W56" s="59"/>
      <c r="X56" s="59"/>
      <c r="Y56">
        <f t="shared" si="3"/>
        <v>5.5</v>
      </c>
      <c r="Z56" t="s">
        <v>311</v>
      </c>
    </row>
    <row r="57" spans="1:26" ht="18.75" customHeight="1">
      <c r="A57" s="549" t="s">
        <v>245</v>
      </c>
      <c r="B57" s="549"/>
      <c r="C57" s="64">
        <f t="shared" ref="C57:N57" si="4">SUM(C36:C56)</f>
        <v>0</v>
      </c>
      <c r="D57" s="57">
        <f t="shared" si="4"/>
        <v>0</v>
      </c>
      <c r="E57" s="57">
        <f t="shared" si="4"/>
        <v>0</v>
      </c>
      <c r="F57" s="57">
        <f t="shared" si="4"/>
        <v>2</v>
      </c>
      <c r="G57" s="57">
        <f t="shared" si="4"/>
        <v>2</v>
      </c>
      <c r="H57" s="57">
        <f t="shared" si="4"/>
        <v>5</v>
      </c>
      <c r="I57" s="57">
        <f t="shared" si="4"/>
        <v>5</v>
      </c>
      <c r="J57" s="57">
        <f t="shared" si="4"/>
        <v>5</v>
      </c>
      <c r="K57" s="57">
        <f t="shared" si="4"/>
        <v>5</v>
      </c>
      <c r="L57" s="57">
        <f t="shared" si="4"/>
        <v>5</v>
      </c>
      <c r="M57" s="57">
        <f t="shared" si="4"/>
        <v>5</v>
      </c>
      <c r="N57" s="57">
        <f t="shared" si="4"/>
        <v>5</v>
      </c>
      <c r="O57" s="57">
        <f t="shared" ref="O57:X57" si="5">SUM(O32:O56)</f>
        <v>6</v>
      </c>
      <c r="P57" s="57">
        <f t="shared" si="5"/>
        <v>12</v>
      </c>
      <c r="Q57" s="57">
        <f t="shared" si="5"/>
        <v>16</v>
      </c>
      <c r="R57" s="57">
        <f t="shared" si="5"/>
        <v>18</v>
      </c>
      <c r="S57" s="57">
        <f t="shared" si="5"/>
        <v>7</v>
      </c>
      <c r="T57" s="57">
        <f t="shared" si="5"/>
        <v>7</v>
      </c>
      <c r="U57" s="57">
        <f t="shared" si="5"/>
        <v>2.75</v>
      </c>
      <c r="V57" s="57">
        <f t="shared" si="5"/>
        <v>0</v>
      </c>
      <c r="W57" s="57">
        <f t="shared" si="5"/>
        <v>0</v>
      </c>
      <c r="X57" s="57">
        <f t="shared" si="5"/>
        <v>0</v>
      </c>
    </row>
    <row r="58" spans="1:26" ht="18.75" customHeight="1">
      <c r="A58" s="63" t="s">
        <v>330</v>
      </c>
      <c r="B58" s="63" t="s">
        <v>331</v>
      </c>
      <c r="C58" s="59"/>
      <c r="D58" s="59"/>
      <c r="E58" s="59"/>
      <c r="F58" s="59">
        <v>2</v>
      </c>
      <c r="G58" s="59">
        <v>2</v>
      </c>
      <c r="H58" s="59">
        <v>5</v>
      </c>
      <c r="I58" s="59">
        <v>5</v>
      </c>
      <c r="J58" s="59">
        <v>5</v>
      </c>
      <c r="K58" s="59">
        <v>5</v>
      </c>
      <c r="L58" s="59">
        <v>5</v>
      </c>
      <c r="M58" s="59">
        <v>5</v>
      </c>
      <c r="N58" s="59">
        <v>5</v>
      </c>
      <c r="O58" s="59">
        <v>0.5</v>
      </c>
      <c r="P58" s="51">
        <v>1</v>
      </c>
      <c r="Q58" s="51">
        <v>1</v>
      </c>
      <c r="R58" s="59">
        <v>1</v>
      </c>
      <c r="S58" s="60">
        <v>0.5</v>
      </c>
      <c r="T58" s="60">
        <v>0.5</v>
      </c>
      <c r="U58" s="59"/>
      <c r="V58" s="59"/>
      <c r="W58" s="59"/>
      <c r="X58" s="59"/>
      <c r="Y58">
        <f t="shared" si="3"/>
        <v>4.5</v>
      </c>
      <c r="Z58" t="s">
        <v>311</v>
      </c>
    </row>
    <row r="59" spans="1:26" ht="18.75" customHeight="1">
      <c r="A59" s="63" t="s">
        <v>332</v>
      </c>
      <c r="B59" s="63" t="s">
        <v>333</v>
      </c>
      <c r="C59" s="59"/>
      <c r="D59" s="59"/>
      <c r="E59" s="59"/>
      <c r="F59" s="59">
        <v>2</v>
      </c>
      <c r="G59" s="59">
        <v>2</v>
      </c>
      <c r="H59" s="59">
        <v>5</v>
      </c>
      <c r="I59" s="59">
        <v>5</v>
      </c>
      <c r="J59" s="59">
        <v>5</v>
      </c>
      <c r="K59" s="59">
        <v>5</v>
      </c>
      <c r="L59" s="59">
        <v>5</v>
      </c>
      <c r="M59" s="59">
        <v>5</v>
      </c>
      <c r="N59" s="59">
        <v>5</v>
      </c>
      <c r="O59" s="59">
        <v>0.25</v>
      </c>
      <c r="P59" s="51">
        <v>0.5</v>
      </c>
      <c r="Q59" s="51">
        <v>0.5</v>
      </c>
      <c r="R59" s="51">
        <v>0.5</v>
      </c>
      <c r="S59" s="374"/>
      <c r="T59" s="374"/>
      <c r="U59" s="59"/>
      <c r="V59" s="59"/>
      <c r="W59" s="59"/>
      <c r="X59" s="59"/>
      <c r="Y59">
        <f t="shared" si="3"/>
        <v>1.75</v>
      </c>
      <c r="Z59" t="s">
        <v>311</v>
      </c>
    </row>
    <row r="60" spans="1:26" ht="18.75" customHeight="1">
      <c r="A60" s="63" t="s">
        <v>332</v>
      </c>
      <c r="B60" s="63" t="s">
        <v>334</v>
      </c>
      <c r="C60" s="59"/>
      <c r="D60" s="59"/>
      <c r="E60" s="59"/>
      <c r="F60" s="59">
        <v>2</v>
      </c>
      <c r="G60" s="59">
        <v>2</v>
      </c>
      <c r="H60" s="59">
        <v>5</v>
      </c>
      <c r="I60" s="59">
        <v>5</v>
      </c>
      <c r="J60" s="59">
        <v>5</v>
      </c>
      <c r="K60" s="59">
        <v>5</v>
      </c>
      <c r="L60" s="59">
        <v>5</v>
      </c>
      <c r="M60" s="59">
        <v>5</v>
      </c>
      <c r="N60" s="59">
        <v>5</v>
      </c>
      <c r="O60" s="59"/>
      <c r="P60" s="51"/>
      <c r="Q60" s="51"/>
      <c r="R60" s="51"/>
      <c r="S60" s="51"/>
      <c r="T60" s="60"/>
      <c r="U60" s="59"/>
      <c r="V60" s="59"/>
      <c r="W60" s="59"/>
      <c r="X60" s="59"/>
      <c r="Y60">
        <f t="shared" si="3"/>
        <v>0</v>
      </c>
      <c r="Z60" t="s">
        <v>311</v>
      </c>
    </row>
    <row r="61" spans="1:26" ht="18.75" customHeight="1">
      <c r="A61" s="63" t="s">
        <v>332</v>
      </c>
      <c r="B61" s="63" t="s">
        <v>335</v>
      </c>
      <c r="C61" s="59"/>
      <c r="D61" s="59"/>
      <c r="E61" s="59"/>
      <c r="F61" s="59">
        <v>2</v>
      </c>
      <c r="G61" s="59">
        <v>2</v>
      </c>
      <c r="H61" s="59">
        <v>5</v>
      </c>
      <c r="I61" s="59">
        <v>5</v>
      </c>
      <c r="J61" s="59">
        <v>5</v>
      </c>
      <c r="K61" s="59">
        <v>5</v>
      </c>
      <c r="L61" s="59">
        <v>5</v>
      </c>
      <c r="M61" s="59">
        <v>5</v>
      </c>
      <c r="N61" s="59">
        <v>5</v>
      </c>
      <c r="O61" s="59">
        <v>0.25</v>
      </c>
      <c r="P61" s="382">
        <v>0.5</v>
      </c>
      <c r="Q61" s="382">
        <v>0.5</v>
      </c>
      <c r="R61" s="382">
        <v>0.5</v>
      </c>
      <c r="S61" s="382">
        <v>0.5</v>
      </c>
      <c r="T61" s="382">
        <v>0.5</v>
      </c>
      <c r="U61" s="59"/>
      <c r="V61" s="59"/>
      <c r="W61" s="59"/>
      <c r="X61" s="59"/>
      <c r="Y61">
        <f t="shared" si="3"/>
        <v>2.75</v>
      </c>
      <c r="Z61" t="s">
        <v>311</v>
      </c>
    </row>
    <row r="62" spans="1:26" ht="18">
      <c r="A62" s="52" t="s">
        <v>309</v>
      </c>
      <c r="B62" s="52" t="s">
        <v>336</v>
      </c>
      <c r="C62" s="51"/>
      <c r="D62" s="51"/>
      <c r="E62" s="51"/>
      <c r="F62" s="51"/>
      <c r="G62" s="51"/>
      <c r="H62" s="51"/>
      <c r="I62" s="51"/>
      <c r="J62" s="51"/>
      <c r="K62" s="51"/>
      <c r="L62" s="51"/>
      <c r="M62" s="51"/>
      <c r="N62" s="51"/>
      <c r="O62" s="51"/>
      <c r="P62" s="51"/>
      <c r="Q62" s="51">
        <v>0.5</v>
      </c>
      <c r="R62" s="51">
        <v>0.5</v>
      </c>
      <c r="S62" s="51">
        <v>0.5</v>
      </c>
      <c r="T62" s="51">
        <v>0.5</v>
      </c>
      <c r="U62" s="51">
        <v>0.5</v>
      </c>
      <c r="V62" s="51"/>
      <c r="W62" s="51"/>
      <c r="X62" s="51"/>
      <c r="Y62">
        <f>SUM(O62:X62)</f>
        <v>2.5</v>
      </c>
      <c r="Z62" t="s">
        <v>311</v>
      </c>
    </row>
    <row r="63" spans="1:26" ht="18">
      <c r="A63" s="52" t="s">
        <v>302</v>
      </c>
      <c r="B63" s="52" t="s">
        <v>337</v>
      </c>
      <c r="C63" s="51"/>
      <c r="D63" s="51"/>
      <c r="E63" s="51"/>
      <c r="F63" s="51"/>
      <c r="G63" s="51"/>
      <c r="H63" s="51"/>
      <c r="I63" s="51"/>
      <c r="J63" s="51"/>
      <c r="K63" s="51"/>
      <c r="L63" s="51"/>
      <c r="M63" s="51"/>
      <c r="N63" s="51"/>
      <c r="O63" s="51"/>
      <c r="P63" s="51"/>
      <c r="Q63" s="51">
        <v>0.5</v>
      </c>
      <c r="R63" s="51">
        <v>0.5</v>
      </c>
      <c r="S63" s="51">
        <v>0.5</v>
      </c>
      <c r="T63" s="51">
        <v>0.5</v>
      </c>
      <c r="U63" s="51">
        <v>0.5</v>
      </c>
      <c r="V63" s="51"/>
      <c r="W63" s="51"/>
      <c r="X63" s="51"/>
      <c r="Y63">
        <f>SUM(O63:X63)</f>
        <v>2.5</v>
      </c>
      <c r="Z63" t="s">
        <v>311</v>
      </c>
    </row>
    <row r="64" spans="1:26" ht="18">
      <c r="A64" s="52" t="s">
        <v>303</v>
      </c>
      <c r="B64" s="52" t="s">
        <v>337</v>
      </c>
      <c r="C64" s="51"/>
      <c r="D64" s="51"/>
      <c r="E64" s="51"/>
      <c r="F64" s="51"/>
      <c r="G64" s="51"/>
      <c r="H64" s="51"/>
      <c r="I64" s="51"/>
      <c r="J64" s="51"/>
      <c r="K64" s="51"/>
      <c r="L64" s="51"/>
      <c r="M64" s="51"/>
      <c r="N64" s="51"/>
      <c r="O64" s="51"/>
      <c r="P64" s="51"/>
      <c r="Q64" s="51">
        <v>0.5</v>
      </c>
      <c r="R64" s="51">
        <v>0.5</v>
      </c>
      <c r="S64" s="51">
        <v>0.5</v>
      </c>
      <c r="T64" s="51">
        <v>0.5</v>
      </c>
      <c r="U64" s="51">
        <v>0.5</v>
      </c>
      <c r="V64" s="51"/>
      <c r="W64" s="51"/>
      <c r="X64" s="51"/>
      <c r="Y64">
        <f>SUM(O64:X64)</f>
        <v>2.5</v>
      </c>
      <c r="Z64" t="s">
        <v>311</v>
      </c>
    </row>
    <row r="65" spans="1:26" ht="18.75" customHeight="1">
      <c r="A65" s="61" t="s">
        <v>304</v>
      </c>
      <c r="B65" s="61" t="s">
        <v>338</v>
      </c>
      <c r="C65" s="60"/>
      <c r="D65" s="60"/>
      <c r="E65" s="60"/>
      <c r="F65" s="60"/>
      <c r="G65" s="60"/>
      <c r="H65" s="60"/>
      <c r="I65" s="60"/>
      <c r="J65" s="60"/>
      <c r="K65" s="60"/>
      <c r="L65" s="60"/>
      <c r="M65" s="60"/>
      <c r="N65" s="60"/>
      <c r="O65" s="51"/>
      <c r="P65" s="51"/>
      <c r="Q65" s="51">
        <v>0.5</v>
      </c>
      <c r="R65" s="51">
        <v>0.5</v>
      </c>
      <c r="S65" s="51">
        <v>0.5</v>
      </c>
      <c r="T65" s="51">
        <v>0.5</v>
      </c>
      <c r="U65" s="60"/>
      <c r="V65" s="60"/>
      <c r="W65" s="59"/>
      <c r="X65" s="59"/>
      <c r="Y65">
        <f>SUM(O65:X65)</f>
        <v>2</v>
      </c>
      <c r="Z65" t="s">
        <v>311</v>
      </c>
    </row>
    <row r="66" spans="1:26" ht="18.600000000000001" customHeight="1">
      <c r="A66" s="61" t="s">
        <v>305</v>
      </c>
      <c r="B66" s="61" t="s">
        <v>338</v>
      </c>
      <c r="C66" s="60"/>
      <c r="D66" s="60"/>
      <c r="E66" s="60"/>
      <c r="F66" s="60"/>
      <c r="G66" s="60"/>
      <c r="H66" s="60"/>
      <c r="I66" s="60"/>
      <c r="J66" s="60"/>
      <c r="K66" s="60"/>
      <c r="L66" s="60"/>
      <c r="M66" s="60"/>
      <c r="N66" s="60"/>
      <c r="O66" s="51"/>
      <c r="P66" s="51"/>
      <c r="Q66" s="51">
        <v>0.5</v>
      </c>
      <c r="R66" s="51">
        <v>0.5</v>
      </c>
      <c r="S66" s="51">
        <v>0.5</v>
      </c>
      <c r="T66" s="51">
        <v>0.5</v>
      </c>
      <c r="U66" s="60"/>
      <c r="V66" s="60"/>
      <c r="W66" s="59"/>
      <c r="X66" s="59"/>
      <c r="Y66">
        <f>SUM(O66:X66)</f>
        <v>2</v>
      </c>
      <c r="Z66" t="s">
        <v>311</v>
      </c>
    </row>
    <row r="67" spans="1:26" ht="18.75" customHeight="1">
      <c r="A67" s="549" t="s">
        <v>307</v>
      </c>
      <c r="B67" s="549"/>
      <c r="C67" s="64">
        <f t="shared" ref="C67:N67" si="6">SUM(C42:C61)</f>
        <v>0</v>
      </c>
      <c r="D67" s="57">
        <f t="shared" si="6"/>
        <v>0</v>
      </c>
      <c r="E67" s="57">
        <f t="shared" si="6"/>
        <v>0</v>
      </c>
      <c r="F67" s="57">
        <f t="shared" si="6"/>
        <v>12</v>
      </c>
      <c r="G67" s="57">
        <f t="shared" si="6"/>
        <v>12</v>
      </c>
      <c r="H67" s="57">
        <f t="shared" si="6"/>
        <v>30</v>
      </c>
      <c r="I67" s="57">
        <f t="shared" si="6"/>
        <v>30</v>
      </c>
      <c r="J67" s="57">
        <f t="shared" si="6"/>
        <v>30</v>
      </c>
      <c r="K67" s="57">
        <f t="shared" si="6"/>
        <v>30</v>
      </c>
      <c r="L67" s="57">
        <f t="shared" si="6"/>
        <v>30</v>
      </c>
      <c r="M67" s="57">
        <f t="shared" si="6"/>
        <v>30</v>
      </c>
      <c r="N67" s="57">
        <f t="shared" si="6"/>
        <v>30</v>
      </c>
      <c r="O67" s="57">
        <f t="shared" ref="O67:X67" si="7">SUM(O57:O61)</f>
        <v>7</v>
      </c>
      <c r="P67" s="57">
        <f t="shared" si="7"/>
        <v>14</v>
      </c>
      <c r="Q67" s="57">
        <f t="shared" si="7"/>
        <v>18</v>
      </c>
      <c r="R67" s="57">
        <f t="shared" si="7"/>
        <v>20</v>
      </c>
      <c r="S67" s="57">
        <f t="shared" si="7"/>
        <v>8</v>
      </c>
      <c r="T67" s="57">
        <f t="shared" si="7"/>
        <v>8</v>
      </c>
      <c r="U67" s="57">
        <f t="shared" si="7"/>
        <v>2.75</v>
      </c>
      <c r="V67" s="57">
        <f t="shared" si="7"/>
        <v>0</v>
      </c>
      <c r="W67" s="57">
        <f t="shared" si="7"/>
        <v>0</v>
      </c>
      <c r="X67" s="57">
        <f t="shared" si="7"/>
        <v>0</v>
      </c>
    </row>
    <row r="69" spans="1:26" ht="18.75" customHeight="1">
      <c r="A69" t="s">
        <v>339</v>
      </c>
    </row>
    <row r="70" spans="1:26" ht="18">
      <c r="A70" s="52" t="s">
        <v>310</v>
      </c>
      <c r="B70" s="378">
        <v>1000000</v>
      </c>
      <c r="C70" s="51"/>
      <c r="D70" s="51"/>
      <c r="E70" s="51"/>
      <c r="F70" s="51"/>
      <c r="G70" s="51"/>
      <c r="H70" s="51"/>
      <c r="I70" s="51"/>
      <c r="J70" s="51"/>
      <c r="K70" s="51"/>
      <c r="L70" s="51"/>
      <c r="M70" s="51"/>
      <c r="N70" s="51"/>
      <c r="O70" s="379">
        <f t="shared" ref="O70:U79" si="8">SUMIF($B$27:$B$56,$A70,O$27:O$56)*$B70</f>
        <v>500000</v>
      </c>
      <c r="P70" s="379">
        <f t="shared" si="8"/>
        <v>500000</v>
      </c>
      <c r="Q70" s="379">
        <f t="shared" si="8"/>
        <v>500000</v>
      </c>
      <c r="R70" s="379">
        <f t="shared" si="8"/>
        <v>500000</v>
      </c>
      <c r="S70" s="379">
        <f t="shared" si="8"/>
        <v>500000</v>
      </c>
      <c r="T70" s="379">
        <f t="shared" si="8"/>
        <v>500000</v>
      </c>
      <c r="U70" s="379">
        <f t="shared" si="8"/>
        <v>250000</v>
      </c>
      <c r="V70" s="51"/>
      <c r="W70" s="51"/>
      <c r="X70" s="51"/>
    </row>
    <row r="71" spans="1:26" ht="18">
      <c r="A71" s="52" t="s">
        <v>312</v>
      </c>
      <c r="B71" s="378">
        <v>1000000</v>
      </c>
      <c r="C71" s="51"/>
      <c r="D71" s="51"/>
      <c r="E71" s="51"/>
      <c r="F71" s="51"/>
      <c r="G71" s="51"/>
      <c r="H71" s="51"/>
      <c r="I71" s="51"/>
      <c r="J71" s="51"/>
      <c r="K71" s="51"/>
      <c r="L71" s="51"/>
      <c r="M71" s="51"/>
      <c r="N71" s="51"/>
      <c r="O71" s="379">
        <f t="shared" si="8"/>
        <v>500000</v>
      </c>
      <c r="P71" s="379">
        <f t="shared" si="8"/>
        <v>500000</v>
      </c>
      <c r="Q71" s="379">
        <f t="shared" si="8"/>
        <v>500000</v>
      </c>
      <c r="R71" s="379">
        <f t="shared" si="8"/>
        <v>500000</v>
      </c>
      <c r="S71" s="379">
        <f t="shared" si="8"/>
        <v>500000</v>
      </c>
      <c r="T71" s="379">
        <f t="shared" si="8"/>
        <v>500000</v>
      </c>
      <c r="U71" s="379">
        <f t="shared" si="8"/>
        <v>500000</v>
      </c>
      <c r="V71" s="51"/>
      <c r="W71" s="51"/>
      <c r="X71" s="51"/>
    </row>
    <row r="72" spans="1:26" ht="18">
      <c r="A72" s="52" t="s">
        <v>314</v>
      </c>
      <c r="B72" s="378">
        <v>1000000</v>
      </c>
      <c r="C72" s="51"/>
      <c r="D72" s="51"/>
      <c r="E72" s="51"/>
      <c r="F72" s="51"/>
      <c r="G72" s="51"/>
      <c r="H72" s="51"/>
      <c r="I72" s="51"/>
      <c r="J72" s="51"/>
      <c r="K72" s="51"/>
      <c r="L72" s="51"/>
      <c r="M72" s="51"/>
      <c r="N72" s="51"/>
      <c r="O72" s="379">
        <f t="shared" si="8"/>
        <v>1000000</v>
      </c>
      <c r="P72" s="379">
        <f t="shared" si="8"/>
        <v>1000000</v>
      </c>
      <c r="Q72" s="379">
        <f t="shared" si="8"/>
        <v>1000000</v>
      </c>
      <c r="R72" s="379">
        <f t="shared" si="8"/>
        <v>1000000</v>
      </c>
      <c r="S72" s="379">
        <f t="shared" si="8"/>
        <v>1000000</v>
      </c>
      <c r="T72" s="379">
        <f t="shared" si="8"/>
        <v>1000000</v>
      </c>
      <c r="U72" s="379">
        <f t="shared" si="8"/>
        <v>1000000</v>
      </c>
      <c r="V72" s="51"/>
      <c r="W72" s="51"/>
      <c r="X72" s="51"/>
    </row>
    <row r="73" spans="1:26" ht="18.75" customHeight="1">
      <c r="A73" s="61" t="s">
        <v>322</v>
      </c>
      <c r="B73" s="378">
        <v>1000000</v>
      </c>
      <c r="C73" s="60"/>
      <c r="D73" s="60"/>
      <c r="E73" s="60"/>
      <c r="F73" s="60"/>
      <c r="G73" s="60"/>
      <c r="H73" s="60"/>
      <c r="I73" s="60"/>
      <c r="J73" s="60"/>
      <c r="K73" s="60"/>
      <c r="L73" s="60"/>
      <c r="M73" s="60"/>
      <c r="N73" s="60"/>
      <c r="O73" s="379">
        <f t="shared" si="8"/>
        <v>1000000</v>
      </c>
      <c r="P73" s="379">
        <f t="shared" si="8"/>
        <v>1000000</v>
      </c>
      <c r="Q73" s="379">
        <f t="shared" si="8"/>
        <v>1000000</v>
      </c>
      <c r="R73" s="379">
        <f t="shared" si="8"/>
        <v>1000000</v>
      </c>
      <c r="S73" s="379">
        <f t="shared" si="8"/>
        <v>1000000</v>
      </c>
      <c r="T73" s="379">
        <f t="shared" si="8"/>
        <v>1000000</v>
      </c>
      <c r="U73" s="379">
        <f t="shared" si="8"/>
        <v>0</v>
      </c>
      <c r="V73" s="60"/>
      <c r="W73" s="59"/>
      <c r="X73" s="59"/>
    </row>
    <row r="74" spans="1:26" ht="18">
      <c r="A74" s="52" t="s">
        <v>340</v>
      </c>
      <c r="B74" s="378">
        <v>700000</v>
      </c>
      <c r="C74" s="51"/>
      <c r="D74" s="51"/>
      <c r="E74" s="51"/>
      <c r="F74" s="51"/>
      <c r="G74" s="51"/>
      <c r="H74" s="51"/>
      <c r="I74" s="51"/>
      <c r="J74" s="51"/>
      <c r="K74" s="51"/>
      <c r="L74" s="51"/>
      <c r="M74" s="51"/>
      <c r="N74" s="51"/>
      <c r="O74" s="379">
        <f t="shared" si="8"/>
        <v>350000</v>
      </c>
      <c r="P74" s="379">
        <f t="shared" si="8"/>
        <v>700000</v>
      </c>
      <c r="Q74" s="379">
        <f t="shared" si="8"/>
        <v>700000</v>
      </c>
      <c r="R74" s="379">
        <f t="shared" si="8"/>
        <v>700000</v>
      </c>
      <c r="S74" s="379">
        <f t="shared" si="8"/>
        <v>700000</v>
      </c>
      <c r="T74" s="379">
        <f t="shared" si="8"/>
        <v>700000</v>
      </c>
      <c r="U74" s="379">
        <f t="shared" si="8"/>
        <v>350000</v>
      </c>
      <c r="V74" s="51"/>
      <c r="W74" s="51"/>
      <c r="X74" s="51"/>
    </row>
    <row r="75" spans="1:26" ht="18">
      <c r="A75" s="52" t="s">
        <v>315</v>
      </c>
      <c r="B75" s="378">
        <v>700000</v>
      </c>
      <c r="C75" s="51"/>
      <c r="D75" s="51"/>
      <c r="E75" s="51"/>
      <c r="F75" s="51"/>
      <c r="G75" s="51"/>
      <c r="H75" s="51"/>
      <c r="I75" s="51"/>
      <c r="J75" s="51"/>
      <c r="K75" s="51"/>
      <c r="L75" s="51"/>
      <c r="M75" s="51"/>
      <c r="N75" s="51"/>
      <c r="O75" s="379">
        <f t="shared" si="8"/>
        <v>350000</v>
      </c>
      <c r="P75" s="379">
        <f t="shared" si="8"/>
        <v>700000</v>
      </c>
      <c r="Q75" s="379">
        <f t="shared" si="8"/>
        <v>700000</v>
      </c>
      <c r="R75" s="379">
        <f t="shared" si="8"/>
        <v>700000</v>
      </c>
      <c r="S75" s="379">
        <f t="shared" si="8"/>
        <v>700000</v>
      </c>
      <c r="T75" s="379">
        <f t="shared" si="8"/>
        <v>700000</v>
      </c>
      <c r="U75" s="379">
        <f t="shared" si="8"/>
        <v>350000</v>
      </c>
      <c r="V75" s="51"/>
      <c r="W75" s="51"/>
      <c r="X75" s="51"/>
    </row>
    <row r="76" spans="1:26" ht="18">
      <c r="A76" s="52" t="s">
        <v>316</v>
      </c>
      <c r="B76" s="378">
        <v>700000</v>
      </c>
      <c r="C76" s="51"/>
      <c r="D76" s="51"/>
      <c r="E76" s="51"/>
      <c r="F76" s="51"/>
      <c r="G76" s="51"/>
      <c r="H76" s="51"/>
      <c r="I76" s="51"/>
      <c r="J76" s="51"/>
      <c r="K76" s="51"/>
      <c r="L76" s="51"/>
      <c r="M76" s="51"/>
      <c r="N76" s="51"/>
      <c r="O76" s="379">
        <f t="shared" si="8"/>
        <v>350000</v>
      </c>
      <c r="P76" s="379">
        <f t="shared" si="8"/>
        <v>700000</v>
      </c>
      <c r="Q76" s="379">
        <f t="shared" si="8"/>
        <v>700000</v>
      </c>
      <c r="R76" s="379">
        <f t="shared" si="8"/>
        <v>700000</v>
      </c>
      <c r="S76" s="379">
        <f t="shared" si="8"/>
        <v>0</v>
      </c>
      <c r="T76" s="379">
        <f t="shared" si="8"/>
        <v>0</v>
      </c>
      <c r="U76" s="379">
        <f t="shared" si="8"/>
        <v>0</v>
      </c>
      <c r="V76" s="51"/>
      <c r="W76" s="51"/>
      <c r="X76" s="51"/>
    </row>
    <row r="77" spans="1:26" ht="18">
      <c r="A77" s="52" t="s">
        <v>341</v>
      </c>
      <c r="B77" s="378">
        <v>700000</v>
      </c>
      <c r="C77" s="51"/>
      <c r="D77" s="51"/>
      <c r="E77" s="51"/>
      <c r="F77" s="51"/>
      <c r="G77" s="51"/>
      <c r="H77" s="51"/>
      <c r="I77" s="51"/>
      <c r="J77" s="51"/>
      <c r="K77" s="51"/>
      <c r="L77" s="51"/>
      <c r="M77" s="51"/>
      <c r="N77" s="51"/>
      <c r="O77" s="379">
        <f t="shared" si="8"/>
        <v>350000</v>
      </c>
      <c r="P77" s="379">
        <f t="shared" si="8"/>
        <v>700000</v>
      </c>
      <c r="Q77" s="379">
        <f t="shared" si="8"/>
        <v>700000</v>
      </c>
      <c r="R77" s="379">
        <f t="shared" si="8"/>
        <v>700000</v>
      </c>
      <c r="S77" s="379">
        <f t="shared" si="8"/>
        <v>0</v>
      </c>
      <c r="T77" s="379">
        <f t="shared" si="8"/>
        <v>0</v>
      </c>
      <c r="U77" s="379">
        <f t="shared" si="8"/>
        <v>0</v>
      </c>
      <c r="V77" s="51"/>
      <c r="W77" s="51"/>
      <c r="X77" s="51"/>
    </row>
    <row r="78" spans="1:26" ht="18">
      <c r="A78" s="52" t="s">
        <v>342</v>
      </c>
      <c r="B78" s="378">
        <v>700000</v>
      </c>
      <c r="C78" s="51"/>
      <c r="D78" s="51"/>
      <c r="E78" s="51"/>
      <c r="F78" s="51"/>
      <c r="G78" s="51"/>
      <c r="H78" s="51"/>
      <c r="I78" s="51"/>
      <c r="J78" s="51"/>
      <c r="K78" s="51"/>
      <c r="L78" s="51"/>
      <c r="M78" s="51"/>
      <c r="N78" s="51"/>
      <c r="O78" s="379">
        <f t="shared" si="8"/>
        <v>350000</v>
      </c>
      <c r="P78" s="379">
        <f t="shared" si="8"/>
        <v>700000</v>
      </c>
      <c r="Q78" s="379">
        <f t="shared" si="8"/>
        <v>700000</v>
      </c>
      <c r="R78" s="379">
        <f t="shared" si="8"/>
        <v>700000</v>
      </c>
      <c r="S78" s="379">
        <f t="shared" si="8"/>
        <v>700000</v>
      </c>
      <c r="T78" s="379">
        <f t="shared" si="8"/>
        <v>700000</v>
      </c>
      <c r="U78" s="379">
        <f t="shared" si="8"/>
        <v>0</v>
      </c>
      <c r="V78" s="51"/>
      <c r="W78" s="51"/>
      <c r="X78" s="51"/>
    </row>
    <row r="79" spans="1:26" ht="18">
      <c r="A79" s="52" t="s">
        <v>343</v>
      </c>
      <c r="B79" s="378">
        <v>700000</v>
      </c>
      <c r="C79" s="51"/>
      <c r="D79" s="51"/>
      <c r="E79" s="51"/>
      <c r="F79" s="51"/>
      <c r="G79" s="51"/>
      <c r="H79" s="51"/>
      <c r="I79" s="51"/>
      <c r="J79" s="51"/>
      <c r="K79" s="51"/>
      <c r="L79" s="51"/>
      <c r="M79" s="51"/>
      <c r="N79" s="51"/>
      <c r="O79" s="379">
        <f t="shared" si="8"/>
        <v>350000</v>
      </c>
      <c r="P79" s="379">
        <f t="shared" si="8"/>
        <v>700000</v>
      </c>
      <c r="Q79" s="379">
        <f t="shared" si="8"/>
        <v>700000</v>
      </c>
      <c r="R79" s="379">
        <f t="shared" si="8"/>
        <v>700000</v>
      </c>
      <c r="S79" s="379">
        <f t="shared" si="8"/>
        <v>700000</v>
      </c>
      <c r="T79" s="379">
        <f t="shared" si="8"/>
        <v>700000</v>
      </c>
      <c r="U79" s="379">
        <f t="shared" si="8"/>
        <v>0</v>
      </c>
      <c r="V79" s="51"/>
      <c r="W79" s="51"/>
      <c r="X79" s="51"/>
    </row>
    <row r="80" spans="1:26" ht="18.75" customHeight="1">
      <c r="A80" s="61" t="s">
        <v>320</v>
      </c>
      <c r="B80" s="378">
        <v>700000</v>
      </c>
      <c r="C80" s="60"/>
      <c r="D80" s="60"/>
      <c r="E80" s="60"/>
      <c r="F80" s="60"/>
      <c r="G80" s="60"/>
      <c r="H80" s="60"/>
      <c r="I80" s="60"/>
      <c r="J80" s="60"/>
      <c r="K80" s="60"/>
      <c r="L80" s="60"/>
      <c r="M80" s="60"/>
      <c r="N80" s="60"/>
      <c r="O80" s="379">
        <f t="shared" ref="O80:U89" si="9">SUMIF($B$27:$B$56,$A80,O$27:O$56)*$B80</f>
        <v>0</v>
      </c>
      <c r="P80" s="379">
        <f t="shared" si="9"/>
        <v>700000</v>
      </c>
      <c r="Q80" s="379">
        <f t="shared" si="9"/>
        <v>700000</v>
      </c>
      <c r="R80" s="379">
        <f t="shared" si="9"/>
        <v>700000</v>
      </c>
      <c r="S80" s="379">
        <f t="shared" si="9"/>
        <v>0</v>
      </c>
      <c r="T80" s="379">
        <f t="shared" si="9"/>
        <v>0</v>
      </c>
      <c r="U80" s="379">
        <f t="shared" si="9"/>
        <v>0</v>
      </c>
      <c r="V80" s="60"/>
      <c r="W80" s="59"/>
      <c r="X80" s="59"/>
    </row>
    <row r="81" spans="1:25" ht="18.75" customHeight="1">
      <c r="A81" s="61" t="s">
        <v>324</v>
      </c>
      <c r="B81" s="378">
        <v>700000</v>
      </c>
      <c r="C81" s="60"/>
      <c r="D81" s="60"/>
      <c r="E81" s="60"/>
      <c r="F81" s="60"/>
      <c r="G81" s="60"/>
      <c r="H81" s="60"/>
      <c r="I81" s="60"/>
      <c r="J81" s="60"/>
      <c r="K81" s="60"/>
      <c r="L81" s="60"/>
      <c r="M81" s="60"/>
      <c r="N81" s="60"/>
      <c r="O81" s="379">
        <f t="shared" si="9"/>
        <v>0</v>
      </c>
      <c r="P81" s="379">
        <f t="shared" si="9"/>
        <v>700000</v>
      </c>
      <c r="Q81" s="379">
        <f t="shared" si="9"/>
        <v>700000</v>
      </c>
      <c r="R81" s="379">
        <f t="shared" si="9"/>
        <v>700000</v>
      </c>
      <c r="S81" s="379">
        <f t="shared" si="9"/>
        <v>0</v>
      </c>
      <c r="T81" s="379">
        <f t="shared" si="9"/>
        <v>0</v>
      </c>
      <c r="U81" s="379">
        <f t="shared" si="9"/>
        <v>0</v>
      </c>
      <c r="V81" s="60"/>
      <c r="W81" s="59"/>
      <c r="X81" s="59"/>
    </row>
    <row r="82" spans="1:25" ht="18.75" customHeight="1">
      <c r="A82" s="61" t="s">
        <v>325</v>
      </c>
      <c r="B82" s="378">
        <v>700000</v>
      </c>
      <c r="C82" s="60"/>
      <c r="D82" s="60"/>
      <c r="E82" s="60"/>
      <c r="F82" s="60"/>
      <c r="G82" s="60"/>
      <c r="H82" s="60"/>
      <c r="I82" s="60"/>
      <c r="J82" s="60"/>
      <c r="K82" s="60"/>
      <c r="L82" s="60"/>
      <c r="M82" s="60"/>
      <c r="N82" s="60"/>
      <c r="O82" s="379">
        <f t="shared" si="9"/>
        <v>0</v>
      </c>
      <c r="P82" s="379">
        <f t="shared" si="9"/>
        <v>700000</v>
      </c>
      <c r="Q82" s="379">
        <f t="shared" si="9"/>
        <v>700000</v>
      </c>
      <c r="R82" s="379">
        <f t="shared" si="9"/>
        <v>700000</v>
      </c>
      <c r="S82" s="379">
        <f t="shared" si="9"/>
        <v>0</v>
      </c>
      <c r="T82" s="379">
        <f t="shared" si="9"/>
        <v>0</v>
      </c>
      <c r="U82" s="379">
        <f t="shared" si="9"/>
        <v>0</v>
      </c>
      <c r="V82" s="60"/>
      <c r="W82" s="59"/>
      <c r="X82" s="59"/>
    </row>
    <row r="83" spans="1:25" ht="18.75" customHeight="1">
      <c r="A83" s="63" t="s">
        <v>331</v>
      </c>
      <c r="B83" s="378">
        <v>700000</v>
      </c>
      <c r="C83" s="59"/>
      <c r="D83" s="59"/>
      <c r="E83" s="59"/>
      <c r="F83" s="59">
        <v>2</v>
      </c>
      <c r="G83" s="59">
        <v>2</v>
      </c>
      <c r="H83" s="59">
        <v>5</v>
      </c>
      <c r="I83" s="59">
        <v>5</v>
      </c>
      <c r="J83" s="59">
        <v>5</v>
      </c>
      <c r="K83" s="59">
        <v>5</v>
      </c>
      <c r="L83" s="59">
        <v>5</v>
      </c>
      <c r="M83" s="59">
        <v>5</v>
      </c>
      <c r="N83" s="59">
        <v>5</v>
      </c>
      <c r="O83" s="379">
        <f t="shared" si="9"/>
        <v>0</v>
      </c>
      <c r="P83" s="379">
        <f t="shared" si="9"/>
        <v>0</v>
      </c>
      <c r="Q83" s="379">
        <f t="shared" si="9"/>
        <v>0</v>
      </c>
      <c r="R83" s="379">
        <f t="shared" si="9"/>
        <v>0</v>
      </c>
      <c r="S83" s="379">
        <f t="shared" si="9"/>
        <v>0</v>
      </c>
      <c r="T83" s="379">
        <f t="shared" si="9"/>
        <v>0</v>
      </c>
      <c r="U83" s="379">
        <f t="shared" si="9"/>
        <v>0</v>
      </c>
      <c r="V83" s="59"/>
      <c r="W83" s="59"/>
      <c r="X83" s="59"/>
    </row>
    <row r="84" spans="1:25" ht="18.75" customHeight="1">
      <c r="A84" s="63" t="s">
        <v>333</v>
      </c>
      <c r="B84" s="378">
        <v>1000000</v>
      </c>
      <c r="C84" s="59"/>
      <c r="D84" s="59"/>
      <c r="E84" s="59"/>
      <c r="F84" s="59">
        <v>2</v>
      </c>
      <c r="G84" s="59">
        <v>2</v>
      </c>
      <c r="H84" s="59">
        <v>5</v>
      </c>
      <c r="I84" s="59">
        <v>5</v>
      </c>
      <c r="J84" s="59">
        <v>5</v>
      </c>
      <c r="K84" s="59">
        <v>5</v>
      </c>
      <c r="L84" s="59">
        <v>5</v>
      </c>
      <c r="M84" s="59">
        <v>5</v>
      </c>
      <c r="N84" s="59">
        <v>5</v>
      </c>
      <c r="O84" s="379">
        <f t="shared" si="9"/>
        <v>0</v>
      </c>
      <c r="P84" s="379">
        <f t="shared" si="9"/>
        <v>0</v>
      </c>
      <c r="Q84" s="379">
        <f t="shared" si="9"/>
        <v>0</v>
      </c>
      <c r="R84" s="379">
        <f t="shared" si="9"/>
        <v>0</v>
      </c>
      <c r="S84" s="379">
        <f t="shared" si="9"/>
        <v>0</v>
      </c>
      <c r="T84" s="379">
        <f t="shared" si="9"/>
        <v>0</v>
      </c>
      <c r="U84" s="379">
        <f t="shared" si="9"/>
        <v>0</v>
      </c>
      <c r="V84" s="59"/>
      <c r="W84" s="59"/>
      <c r="X84" s="59"/>
    </row>
    <row r="85" spans="1:25" ht="18.75" customHeight="1">
      <c r="A85" s="63" t="s">
        <v>334</v>
      </c>
      <c r="B85" s="378">
        <v>800000</v>
      </c>
      <c r="C85" s="59"/>
      <c r="D85" s="59"/>
      <c r="E85" s="59"/>
      <c r="F85" s="59">
        <v>2</v>
      </c>
      <c r="G85" s="59">
        <v>2</v>
      </c>
      <c r="H85" s="59">
        <v>5</v>
      </c>
      <c r="I85" s="59">
        <v>5</v>
      </c>
      <c r="J85" s="59">
        <v>5</v>
      </c>
      <c r="K85" s="59">
        <v>5</v>
      </c>
      <c r="L85" s="59">
        <v>5</v>
      </c>
      <c r="M85" s="59">
        <v>5</v>
      </c>
      <c r="N85" s="59">
        <v>5</v>
      </c>
      <c r="O85" s="379">
        <f t="shared" si="9"/>
        <v>0</v>
      </c>
      <c r="P85" s="379">
        <f t="shared" si="9"/>
        <v>0</v>
      </c>
      <c r="Q85" s="379">
        <f t="shared" si="9"/>
        <v>0</v>
      </c>
      <c r="R85" s="379">
        <f t="shared" si="9"/>
        <v>0</v>
      </c>
      <c r="S85" s="379">
        <f t="shared" si="9"/>
        <v>0</v>
      </c>
      <c r="T85" s="379">
        <f t="shared" si="9"/>
        <v>0</v>
      </c>
      <c r="U85" s="379">
        <f t="shared" si="9"/>
        <v>0</v>
      </c>
      <c r="V85" s="59"/>
      <c r="W85" s="59"/>
      <c r="X85" s="59"/>
    </row>
    <row r="86" spans="1:25" ht="18.75" customHeight="1">
      <c r="A86" s="63" t="s">
        <v>335</v>
      </c>
      <c r="B86" s="378">
        <v>1000000</v>
      </c>
      <c r="C86" s="59"/>
      <c r="D86" s="59"/>
      <c r="E86" s="59"/>
      <c r="F86" s="59">
        <v>2</v>
      </c>
      <c r="G86" s="59">
        <v>2</v>
      </c>
      <c r="H86" s="59">
        <v>5</v>
      </c>
      <c r="I86" s="59">
        <v>5</v>
      </c>
      <c r="J86" s="59">
        <v>5</v>
      </c>
      <c r="K86" s="59">
        <v>5</v>
      </c>
      <c r="L86" s="59">
        <v>5</v>
      </c>
      <c r="M86" s="59">
        <v>5</v>
      </c>
      <c r="N86" s="59">
        <v>5</v>
      </c>
      <c r="O86" s="379">
        <f t="shared" si="9"/>
        <v>0</v>
      </c>
      <c r="P86" s="379">
        <f t="shared" si="9"/>
        <v>0</v>
      </c>
      <c r="Q86" s="379">
        <f t="shared" si="9"/>
        <v>0</v>
      </c>
      <c r="R86" s="379">
        <f t="shared" si="9"/>
        <v>0</v>
      </c>
      <c r="S86" s="379">
        <f t="shared" si="9"/>
        <v>0</v>
      </c>
      <c r="T86" s="379">
        <f t="shared" si="9"/>
        <v>0</v>
      </c>
      <c r="U86" s="379">
        <f t="shared" si="9"/>
        <v>0</v>
      </c>
      <c r="V86" s="59"/>
      <c r="W86" s="59"/>
      <c r="X86" s="59"/>
    </row>
    <row r="87" spans="1:25" ht="18.75" customHeight="1">
      <c r="A87" s="63" t="s">
        <v>318</v>
      </c>
      <c r="B87" s="378">
        <v>700000</v>
      </c>
      <c r="C87" s="59"/>
      <c r="D87" s="59"/>
      <c r="E87" s="59"/>
      <c r="F87" s="59">
        <v>2</v>
      </c>
      <c r="G87" s="59">
        <v>2</v>
      </c>
      <c r="H87" s="59">
        <v>5</v>
      </c>
      <c r="I87" s="59">
        <v>5</v>
      </c>
      <c r="J87" s="59">
        <v>5</v>
      </c>
      <c r="K87" s="59">
        <v>5</v>
      </c>
      <c r="L87" s="59">
        <v>5</v>
      </c>
      <c r="M87" s="59">
        <v>5</v>
      </c>
      <c r="N87" s="59">
        <v>5</v>
      </c>
      <c r="O87" s="379">
        <f t="shared" si="9"/>
        <v>0</v>
      </c>
      <c r="P87" s="379">
        <f t="shared" si="9"/>
        <v>0</v>
      </c>
      <c r="Q87" s="379">
        <f t="shared" si="9"/>
        <v>700000</v>
      </c>
      <c r="R87" s="379">
        <f t="shared" si="9"/>
        <v>700000</v>
      </c>
      <c r="S87" s="379">
        <f t="shared" si="9"/>
        <v>0</v>
      </c>
      <c r="T87" s="379">
        <f t="shared" si="9"/>
        <v>0</v>
      </c>
      <c r="U87" s="379">
        <f t="shared" si="9"/>
        <v>0</v>
      </c>
      <c r="V87" s="59"/>
      <c r="W87" s="59"/>
      <c r="X87" s="59"/>
    </row>
    <row r="88" spans="1:25" ht="18.75" customHeight="1">
      <c r="A88" s="63" t="s">
        <v>321</v>
      </c>
      <c r="B88" s="378">
        <v>700000</v>
      </c>
      <c r="C88" s="59"/>
      <c r="D88" s="59"/>
      <c r="E88" s="59"/>
      <c r="F88" s="59">
        <v>2</v>
      </c>
      <c r="G88" s="59">
        <v>2</v>
      </c>
      <c r="H88" s="59">
        <v>5</v>
      </c>
      <c r="I88" s="59">
        <v>5</v>
      </c>
      <c r="J88" s="59">
        <v>5</v>
      </c>
      <c r="K88" s="59">
        <v>5</v>
      </c>
      <c r="L88" s="59">
        <v>5</v>
      </c>
      <c r="M88" s="59">
        <v>5</v>
      </c>
      <c r="N88" s="59">
        <v>5</v>
      </c>
      <c r="O88" s="379">
        <f t="shared" si="9"/>
        <v>0</v>
      </c>
      <c r="P88" s="379">
        <f t="shared" si="9"/>
        <v>0</v>
      </c>
      <c r="Q88" s="379">
        <f t="shared" si="9"/>
        <v>700000</v>
      </c>
      <c r="R88" s="379">
        <f t="shared" si="9"/>
        <v>700000</v>
      </c>
      <c r="S88" s="379">
        <f t="shared" si="9"/>
        <v>0</v>
      </c>
      <c r="T88" s="379">
        <f t="shared" si="9"/>
        <v>0</v>
      </c>
      <c r="U88" s="379">
        <f t="shared" si="9"/>
        <v>0</v>
      </c>
      <c r="V88" s="59"/>
      <c r="W88" s="59"/>
      <c r="X88" s="59"/>
    </row>
    <row r="89" spans="1:25" ht="18.75" customHeight="1">
      <c r="A89" s="63" t="s">
        <v>326</v>
      </c>
      <c r="B89" s="378">
        <v>700000</v>
      </c>
      <c r="C89" s="59"/>
      <c r="D89" s="59"/>
      <c r="E89" s="59"/>
      <c r="F89" s="59">
        <v>2</v>
      </c>
      <c r="G89" s="59">
        <v>2</v>
      </c>
      <c r="H89" s="59">
        <v>5</v>
      </c>
      <c r="I89" s="59">
        <v>5</v>
      </c>
      <c r="J89" s="59">
        <v>5</v>
      </c>
      <c r="K89" s="59">
        <v>5</v>
      </c>
      <c r="L89" s="59">
        <v>5</v>
      </c>
      <c r="M89" s="59">
        <v>5</v>
      </c>
      <c r="N89" s="59">
        <v>5</v>
      </c>
      <c r="O89" s="379">
        <f t="shared" si="9"/>
        <v>0</v>
      </c>
      <c r="P89" s="379">
        <f t="shared" si="9"/>
        <v>0</v>
      </c>
      <c r="Q89" s="379">
        <f t="shared" si="9"/>
        <v>700000</v>
      </c>
      <c r="R89" s="379">
        <f t="shared" si="9"/>
        <v>700000</v>
      </c>
      <c r="S89" s="379">
        <f t="shared" si="9"/>
        <v>0</v>
      </c>
      <c r="T89" s="379">
        <f t="shared" si="9"/>
        <v>0</v>
      </c>
      <c r="U89" s="379">
        <f t="shared" si="9"/>
        <v>0</v>
      </c>
      <c r="V89" s="59"/>
      <c r="W89" s="59"/>
      <c r="X89" s="59"/>
    </row>
    <row r="90" spans="1:25" ht="18.75" customHeight="1">
      <c r="A90" s="63" t="s">
        <v>328</v>
      </c>
      <c r="B90" s="378">
        <v>700000</v>
      </c>
      <c r="C90" s="59"/>
      <c r="D90" s="59"/>
      <c r="E90" s="59"/>
      <c r="F90" s="59">
        <v>2</v>
      </c>
      <c r="G90" s="59">
        <v>2</v>
      </c>
      <c r="H90" s="59">
        <v>5</v>
      </c>
      <c r="I90" s="59">
        <v>5</v>
      </c>
      <c r="J90" s="59">
        <v>5</v>
      </c>
      <c r="K90" s="59">
        <v>5</v>
      </c>
      <c r="L90" s="59">
        <v>5</v>
      </c>
      <c r="M90" s="59">
        <v>5</v>
      </c>
      <c r="N90" s="59">
        <v>5</v>
      </c>
      <c r="O90" s="379">
        <f t="shared" ref="O90:U95" si="10">SUMIF($B$27:$B$56,$A90,O$27:O$56)*$B90</f>
        <v>0</v>
      </c>
      <c r="P90" s="379">
        <f t="shared" si="10"/>
        <v>0</v>
      </c>
      <c r="Q90" s="379">
        <f t="shared" si="10"/>
        <v>700000</v>
      </c>
      <c r="R90" s="379">
        <f t="shared" si="10"/>
        <v>700000</v>
      </c>
      <c r="S90" s="379">
        <f t="shared" si="10"/>
        <v>0</v>
      </c>
      <c r="T90" s="379">
        <f t="shared" si="10"/>
        <v>0</v>
      </c>
      <c r="U90" s="379">
        <f t="shared" si="10"/>
        <v>0</v>
      </c>
      <c r="V90" s="59"/>
      <c r="W90" s="59"/>
      <c r="X90" s="59"/>
    </row>
    <row r="91" spans="1:25" ht="18.75" customHeight="1">
      <c r="A91" s="63" t="s">
        <v>319</v>
      </c>
      <c r="B91" s="378">
        <v>700000</v>
      </c>
      <c r="C91" s="59"/>
      <c r="D91" s="59"/>
      <c r="E91" s="59"/>
      <c r="F91" s="59">
        <v>2</v>
      </c>
      <c r="G91" s="59">
        <v>2</v>
      </c>
      <c r="H91" s="59">
        <v>5</v>
      </c>
      <c r="I91" s="59">
        <v>5</v>
      </c>
      <c r="J91" s="59">
        <v>5</v>
      </c>
      <c r="K91" s="59">
        <v>5</v>
      </c>
      <c r="L91" s="59">
        <v>5</v>
      </c>
      <c r="M91" s="59">
        <v>5</v>
      </c>
      <c r="N91" s="59">
        <v>5</v>
      </c>
      <c r="O91" s="379">
        <f t="shared" si="10"/>
        <v>0</v>
      </c>
      <c r="P91" s="379">
        <f t="shared" si="10"/>
        <v>0</v>
      </c>
      <c r="Q91" s="379">
        <f t="shared" si="10"/>
        <v>0</v>
      </c>
      <c r="R91" s="379">
        <f t="shared" si="10"/>
        <v>700000</v>
      </c>
      <c r="S91" s="379">
        <f t="shared" si="10"/>
        <v>0</v>
      </c>
      <c r="T91" s="379">
        <f t="shared" si="10"/>
        <v>0</v>
      </c>
      <c r="U91" s="379">
        <f t="shared" si="10"/>
        <v>0</v>
      </c>
      <c r="V91" s="59"/>
      <c r="W91" s="59"/>
      <c r="X91" s="59"/>
    </row>
    <row r="92" spans="1:25" ht="18.75" customHeight="1">
      <c r="A92" s="63" t="s">
        <v>327</v>
      </c>
      <c r="B92" s="378">
        <v>700000</v>
      </c>
      <c r="C92" s="59"/>
      <c r="D92" s="59"/>
      <c r="E92" s="59"/>
      <c r="F92" s="59">
        <v>2</v>
      </c>
      <c r="G92" s="59">
        <v>2</v>
      </c>
      <c r="H92" s="59">
        <v>5</v>
      </c>
      <c r="I92" s="59">
        <v>5</v>
      </c>
      <c r="J92" s="59">
        <v>5</v>
      </c>
      <c r="K92" s="59">
        <v>5</v>
      </c>
      <c r="L92" s="59">
        <v>5</v>
      </c>
      <c r="M92" s="59">
        <v>5</v>
      </c>
      <c r="N92" s="59">
        <v>5</v>
      </c>
      <c r="O92" s="379">
        <f t="shared" si="10"/>
        <v>0</v>
      </c>
      <c r="P92" s="379">
        <f t="shared" si="10"/>
        <v>0</v>
      </c>
      <c r="Q92" s="379">
        <f t="shared" si="10"/>
        <v>0</v>
      </c>
      <c r="R92" s="379">
        <f t="shared" si="10"/>
        <v>700000</v>
      </c>
      <c r="S92" s="379">
        <f t="shared" si="10"/>
        <v>0</v>
      </c>
      <c r="T92" s="379">
        <f t="shared" si="10"/>
        <v>0</v>
      </c>
      <c r="U92" s="379">
        <f t="shared" si="10"/>
        <v>0</v>
      </c>
      <c r="V92" s="59"/>
      <c r="W92" s="59"/>
      <c r="X92" s="59"/>
    </row>
    <row r="93" spans="1:25" ht="18.75" customHeight="1">
      <c r="A93" s="63" t="s">
        <v>336</v>
      </c>
      <c r="B93" s="378">
        <v>1000000</v>
      </c>
      <c r="C93" s="59"/>
      <c r="D93" s="59"/>
      <c r="E93" s="59"/>
      <c r="F93" s="59">
        <v>2</v>
      </c>
      <c r="G93" s="59">
        <v>2</v>
      </c>
      <c r="H93" s="59">
        <v>5</v>
      </c>
      <c r="I93" s="59">
        <v>5</v>
      </c>
      <c r="J93" s="59">
        <v>5</v>
      </c>
      <c r="K93" s="59">
        <v>5</v>
      </c>
      <c r="L93" s="59">
        <v>5</v>
      </c>
      <c r="M93" s="59">
        <v>5</v>
      </c>
      <c r="N93" s="59">
        <v>5</v>
      </c>
      <c r="O93" s="379">
        <f t="shared" si="10"/>
        <v>0</v>
      </c>
      <c r="P93" s="379">
        <f t="shared" si="10"/>
        <v>0</v>
      </c>
      <c r="Q93" s="379">
        <f t="shared" si="10"/>
        <v>0</v>
      </c>
      <c r="R93" s="379">
        <f t="shared" si="10"/>
        <v>0</v>
      </c>
      <c r="S93" s="379">
        <f t="shared" si="10"/>
        <v>0</v>
      </c>
      <c r="T93" s="379">
        <f t="shared" si="10"/>
        <v>0</v>
      </c>
      <c r="U93" s="379">
        <f t="shared" si="10"/>
        <v>0</v>
      </c>
      <c r="V93" s="59"/>
      <c r="W93" s="59"/>
      <c r="X93" s="59"/>
    </row>
    <row r="94" spans="1:25" ht="18.75" customHeight="1">
      <c r="A94" s="63" t="s">
        <v>337</v>
      </c>
      <c r="B94" s="378">
        <v>1000000</v>
      </c>
      <c r="C94" s="59"/>
      <c r="D94" s="59"/>
      <c r="E94" s="59"/>
      <c r="F94" s="59">
        <v>2</v>
      </c>
      <c r="G94" s="59">
        <v>2</v>
      </c>
      <c r="H94" s="59">
        <v>5</v>
      </c>
      <c r="I94" s="59">
        <v>5</v>
      </c>
      <c r="J94" s="59">
        <v>5</v>
      </c>
      <c r="K94" s="59">
        <v>5</v>
      </c>
      <c r="L94" s="59">
        <v>5</v>
      </c>
      <c r="M94" s="59">
        <v>5</v>
      </c>
      <c r="N94" s="59">
        <v>5</v>
      </c>
      <c r="O94" s="379">
        <f t="shared" si="10"/>
        <v>0</v>
      </c>
      <c r="P94" s="379">
        <f t="shared" si="10"/>
        <v>0</v>
      </c>
      <c r="Q94" s="379">
        <f t="shared" si="10"/>
        <v>0</v>
      </c>
      <c r="R94" s="379">
        <f t="shared" si="10"/>
        <v>0</v>
      </c>
      <c r="S94" s="379">
        <f t="shared" si="10"/>
        <v>0</v>
      </c>
      <c r="T94" s="379">
        <f t="shared" si="10"/>
        <v>0</v>
      </c>
      <c r="U94" s="379">
        <f t="shared" si="10"/>
        <v>0</v>
      </c>
      <c r="V94" s="59"/>
      <c r="W94" s="59"/>
      <c r="X94" s="59"/>
    </row>
    <row r="95" spans="1:25" ht="18.75" customHeight="1">
      <c r="A95" s="63" t="s">
        <v>338</v>
      </c>
      <c r="B95" s="378">
        <v>1000000</v>
      </c>
      <c r="C95" s="59"/>
      <c r="D95" s="59"/>
      <c r="E95" s="59"/>
      <c r="F95" s="59">
        <v>2</v>
      </c>
      <c r="G95" s="59">
        <v>2</v>
      </c>
      <c r="H95" s="59">
        <v>5</v>
      </c>
      <c r="I95" s="59">
        <v>5</v>
      </c>
      <c r="J95" s="59">
        <v>5</v>
      </c>
      <c r="K95" s="59">
        <v>5</v>
      </c>
      <c r="L95" s="59">
        <v>5</v>
      </c>
      <c r="M95" s="59">
        <v>5</v>
      </c>
      <c r="N95" s="59">
        <v>5</v>
      </c>
      <c r="O95" s="379">
        <f t="shared" si="10"/>
        <v>0</v>
      </c>
      <c r="P95" s="379">
        <f t="shared" si="10"/>
        <v>0</v>
      </c>
      <c r="Q95" s="379">
        <f t="shared" si="10"/>
        <v>0</v>
      </c>
      <c r="R95" s="379">
        <f t="shared" si="10"/>
        <v>0</v>
      </c>
      <c r="S95" s="379">
        <f t="shared" si="10"/>
        <v>0</v>
      </c>
      <c r="T95" s="379">
        <f t="shared" si="10"/>
        <v>0</v>
      </c>
      <c r="U95" s="379">
        <f t="shared" si="10"/>
        <v>0</v>
      </c>
      <c r="V95" s="59"/>
      <c r="W95" s="59"/>
      <c r="X95" s="59"/>
    </row>
    <row r="96" spans="1:25" ht="18.75" customHeight="1">
      <c r="A96" s="549" t="s">
        <v>307</v>
      </c>
      <c r="B96" s="549"/>
      <c r="C96" s="64">
        <f t="shared" ref="C96:N96" si="11">SUM(C75:C95)</f>
        <v>0</v>
      </c>
      <c r="D96" s="57">
        <f t="shared" si="11"/>
        <v>0</v>
      </c>
      <c r="E96" s="57">
        <f t="shared" si="11"/>
        <v>0</v>
      </c>
      <c r="F96" s="57">
        <f t="shared" si="11"/>
        <v>26</v>
      </c>
      <c r="G96" s="57">
        <f t="shared" si="11"/>
        <v>26</v>
      </c>
      <c r="H96" s="57">
        <f t="shared" si="11"/>
        <v>65</v>
      </c>
      <c r="I96" s="57">
        <f t="shared" si="11"/>
        <v>65</v>
      </c>
      <c r="J96" s="57">
        <f t="shared" si="11"/>
        <v>65</v>
      </c>
      <c r="K96" s="57">
        <f t="shared" si="11"/>
        <v>65</v>
      </c>
      <c r="L96" s="57">
        <f t="shared" si="11"/>
        <v>65</v>
      </c>
      <c r="M96" s="57">
        <f t="shared" si="11"/>
        <v>65</v>
      </c>
      <c r="N96" s="57">
        <f t="shared" si="11"/>
        <v>65</v>
      </c>
      <c r="O96" s="380">
        <f t="shared" ref="O96:X96" si="12">SUM(O70:O95)</f>
        <v>5100000</v>
      </c>
      <c r="P96" s="380">
        <f t="shared" si="12"/>
        <v>9300000</v>
      </c>
      <c r="Q96" s="380">
        <f t="shared" si="12"/>
        <v>12100000</v>
      </c>
      <c r="R96" s="380">
        <f t="shared" si="12"/>
        <v>13500000</v>
      </c>
      <c r="S96" s="380">
        <f t="shared" si="12"/>
        <v>5800000</v>
      </c>
      <c r="T96" s="380">
        <f t="shared" si="12"/>
        <v>5800000</v>
      </c>
      <c r="U96" s="380">
        <f t="shared" si="12"/>
        <v>2450000</v>
      </c>
      <c r="V96" s="380">
        <f t="shared" si="12"/>
        <v>0</v>
      </c>
      <c r="W96" s="380">
        <f t="shared" si="12"/>
        <v>0</v>
      </c>
      <c r="X96" s="380">
        <f t="shared" si="12"/>
        <v>0</v>
      </c>
      <c r="Y96" s="380">
        <f>SUM(O96:X96)</f>
        <v>54050000</v>
      </c>
    </row>
    <row r="98" spans="1:24" ht="18.75" customHeight="1">
      <c r="A98" t="s">
        <v>344</v>
      </c>
    </row>
    <row r="99" spans="1:24" ht="18.75" customHeight="1">
      <c r="A99" s="52" t="s">
        <v>310</v>
      </c>
      <c r="B99" s="378">
        <v>600000</v>
      </c>
      <c r="C99" s="51"/>
      <c r="D99" s="51"/>
      <c r="E99" s="51"/>
      <c r="F99" s="51"/>
      <c r="G99" s="51"/>
      <c r="H99" s="51"/>
      <c r="I99" s="51"/>
      <c r="J99" s="51"/>
      <c r="K99" s="51"/>
      <c r="L99" s="51"/>
      <c r="M99" s="51"/>
      <c r="N99" s="51"/>
      <c r="O99" s="379">
        <f t="shared" ref="O99:U108" si="13">SUMIF($B$27:$B$56,$A99,O$27:O$56)*$B99</f>
        <v>300000</v>
      </c>
      <c r="P99" s="379">
        <f t="shared" si="13"/>
        <v>300000</v>
      </c>
      <c r="Q99" s="379">
        <f t="shared" si="13"/>
        <v>300000</v>
      </c>
      <c r="R99" s="379">
        <f t="shared" si="13"/>
        <v>300000</v>
      </c>
      <c r="S99" s="379">
        <f t="shared" si="13"/>
        <v>300000</v>
      </c>
      <c r="T99" s="379">
        <f t="shared" si="13"/>
        <v>300000</v>
      </c>
      <c r="U99" s="379">
        <f t="shared" si="13"/>
        <v>150000</v>
      </c>
      <c r="V99" s="51"/>
      <c r="W99" s="51"/>
      <c r="X99" s="51"/>
    </row>
    <row r="100" spans="1:24" ht="18.75" customHeight="1">
      <c r="A100" s="52" t="s">
        <v>312</v>
      </c>
      <c r="B100" s="378">
        <v>600000</v>
      </c>
      <c r="C100" s="51"/>
      <c r="D100" s="51"/>
      <c r="E100" s="51"/>
      <c r="F100" s="51"/>
      <c r="G100" s="51"/>
      <c r="H100" s="51"/>
      <c r="I100" s="51"/>
      <c r="J100" s="51"/>
      <c r="K100" s="51"/>
      <c r="L100" s="51"/>
      <c r="M100" s="51"/>
      <c r="N100" s="51"/>
      <c r="O100" s="379">
        <f t="shared" si="13"/>
        <v>300000</v>
      </c>
      <c r="P100" s="379">
        <f t="shared" si="13"/>
        <v>300000</v>
      </c>
      <c r="Q100" s="379">
        <f t="shared" si="13"/>
        <v>300000</v>
      </c>
      <c r="R100" s="379">
        <f t="shared" si="13"/>
        <v>300000</v>
      </c>
      <c r="S100" s="379">
        <f t="shared" si="13"/>
        <v>300000</v>
      </c>
      <c r="T100" s="379">
        <f t="shared" si="13"/>
        <v>300000</v>
      </c>
      <c r="U100" s="379">
        <f t="shared" si="13"/>
        <v>300000</v>
      </c>
      <c r="V100" s="51"/>
      <c r="W100" s="51"/>
      <c r="X100" s="51"/>
    </row>
    <row r="101" spans="1:24" ht="18.75" customHeight="1">
      <c r="A101" s="52" t="s">
        <v>314</v>
      </c>
      <c r="B101" s="378">
        <v>500000</v>
      </c>
      <c r="C101" s="51"/>
      <c r="D101" s="51"/>
      <c r="E101" s="51"/>
      <c r="F101" s="51"/>
      <c r="G101" s="51"/>
      <c r="H101" s="51"/>
      <c r="I101" s="51"/>
      <c r="J101" s="51"/>
      <c r="K101" s="51"/>
      <c r="L101" s="51"/>
      <c r="M101" s="51"/>
      <c r="N101" s="51"/>
      <c r="O101" s="379">
        <f t="shared" si="13"/>
        <v>500000</v>
      </c>
      <c r="P101" s="379">
        <f t="shared" si="13"/>
        <v>500000</v>
      </c>
      <c r="Q101" s="379">
        <f t="shared" si="13"/>
        <v>500000</v>
      </c>
      <c r="R101" s="379">
        <f t="shared" si="13"/>
        <v>500000</v>
      </c>
      <c r="S101" s="379">
        <f t="shared" si="13"/>
        <v>500000</v>
      </c>
      <c r="T101" s="379">
        <f t="shared" si="13"/>
        <v>500000</v>
      </c>
      <c r="U101" s="379">
        <f t="shared" si="13"/>
        <v>500000</v>
      </c>
      <c r="V101" s="51"/>
      <c r="W101" s="51"/>
      <c r="X101" s="51"/>
    </row>
    <row r="102" spans="1:24" ht="18.75" customHeight="1">
      <c r="A102" s="61" t="s">
        <v>322</v>
      </c>
      <c r="B102" s="378">
        <v>500000</v>
      </c>
      <c r="C102" s="60"/>
      <c r="D102" s="60"/>
      <c r="E102" s="60"/>
      <c r="F102" s="60"/>
      <c r="G102" s="60"/>
      <c r="H102" s="60"/>
      <c r="I102" s="60"/>
      <c r="J102" s="60"/>
      <c r="K102" s="60"/>
      <c r="L102" s="60"/>
      <c r="M102" s="60"/>
      <c r="N102" s="60"/>
      <c r="O102" s="379">
        <f t="shared" si="13"/>
        <v>500000</v>
      </c>
      <c r="P102" s="379">
        <f t="shared" si="13"/>
        <v>500000</v>
      </c>
      <c r="Q102" s="379">
        <f t="shared" si="13"/>
        <v>500000</v>
      </c>
      <c r="R102" s="379">
        <f t="shared" si="13"/>
        <v>500000</v>
      </c>
      <c r="S102" s="379">
        <f t="shared" si="13"/>
        <v>500000</v>
      </c>
      <c r="T102" s="379">
        <f t="shared" si="13"/>
        <v>500000</v>
      </c>
      <c r="U102" s="379">
        <f t="shared" si="13"/>
        <v>0</v>
      </c>
      <c r="V102" s="60"/>
      <c r="W102" s="59"/>
      <c r="X102" s="59"/>
    </row>
    <row r="103" spans="1:24" ht="18.75" customHeight="1">
      <c r="A103" s="52" t="s">
        <v>313</v>
      </c>
      <c r="B103" s="378">
        <v>450000</v>
      </c>
      <c r="C103" s="51"/>
      <c r="D103" s="51"/>
      <c r="E103" s="51"/>
      <c r="F103" s="51"/>
      <c r="G103" s="51"/>
      <c r="H103" s="51"/>
      <c r="I103" s="51"/>
      <c r="J103" s="51"/>
      <c r="K103" s="51"/>
      <c r="L103" s="51"/>
      <c r="M103" s="51"/>
      <c r="N103" s="51"/>
      <c r="O103" s="379">
        <f t="shared" si="13"/>
        <v>225000</v>
      </c>
      <c r="P103" s="379">
        <f t="shared" si="13"/>
        <v>450000</v>
      </c>
      <c r="Q103" s="379">
        <f t="shared" si="13"/>
        <v>450000</v>
      </c>
      <c r="R103" s="379">
        <f t="shared" si="13"/>
        <v>450000</v>
      </c>
      <c r="S103" s="379">
        <f t="shared" si="13"/>
        <v>450000</v>
      </c>
      <c r="T103" s="379">
        <f t="shared" si="13"/>
        <v>450000</v>
      </c>
      <c r="U103" s="379">
        <f t="shared" si="13"/>
        <v>225000</v>
      </c>
      <c r="V103" s="51"/>
      <c r="W103" s="51"/>
      <c r="X103" s="51"/>
    </row>
    <row r="104" spans="1:24" ht="18.75" customHeight="1">
      <c r="A104" s="52" t="s">
        <v>315</v>
      </c>
      <c r="B104" s="378">
        <v>350000</v>
      </c>
      <c r="C104" s="51"/>
      <c r="D104" s="51"/>
      <c r="E104" s="51"/>
      <c r="F104" s="51"/>
      <c r="G104" s="51"/>
      <c r="H104" s="51"/>
      <c r="I104" s="51"/>
      <c r="J104" s="51"/>
      <c r="K104" s="51"/>
      <c r="L104" s="51"/>
      <c r="M104" s="51"/>
      <c r="N104" s="51"/>
      <c r="O104" s="379">
        <f t="shared" si="13"/>
        <v>175000</v>
      </c>
      <c r="P104" s="379">
        <f t="shared" si="13"/>
        <v>350000</v>
      </c>
      <c r="Q104" s="379">
        <f t="shared" si="13"/>
        <v>350000</v>
      </c>
      <c r="R104" s="379">
        <f t="shared" si="13"/>
        <v>350000</v>
      </c>
      <c r="S104" s="379">
        <f t="shared" si="13"/>
        <v>350000</v>
      </c>
      <c r="T104" s="379">
        <f t="shared" si="13"/>
        <v>350000</v>
      </c>
      <c r="U104" s="379">
        <f t="shared" si="13"/>
        <v>175000</v>
      </c>
      <c r="V104" s="51"/>
      <c r="W104" s="51"/>
      <c r="X104" s="51"/>
    </row>
    <row r="105" spans="1:24" ht="18.75" customHeight="1">
      <c r="A105" s="52" t="s">
        <v>316</v>
      </c>
      <c r="B105" s="378">
        <v>350000</v>
      </c>
      <c r="C105" s="51"/>
      <c r="D105" s="51"/>
      <c r="E105" s="51"/>
      <c r="F105" s="51"/>
      <c r="G105" s="51"/>
      <c r="H105" s="51"/>
      <c r="I105" s="51"/>
      <c r="J105" s="51"/>
      <c r="K105" s="51"/>
      <c r="L105" s="51"/>
      <c r="M105" s="51"/>
      <c r="N105" s="51"/>
      <c r="O105" s="379">
        <f t="shared" si="13"/>
        <v>175000</v>
      </c>
      <c r="P105" s="379">
        <f t="shared" si="13"/>
        <v>350000</v>
      </c>
      <c r="Q105" s="379">
        <f t="shared" si="13"/>
        <v>350000</v>
      </c>
      <c r="R105" s="379">
        <f t="shared" si="13"/>
        <v>350000</v>
      </c>
      <c r="S105" s="379">
        <f t="shared" si="13"/>
        <v>0</v>
      </c>
      <c r="T105" s="379">
        <f t="shared" si="13"/>
        <v>0</v>
      </c>
      <c r="U105" s="379">
        <f t="shared" si="13"/>
        <v>0</v>
      </c>
      <c r="V105" s="51"/>
      <c r="W105" s="51"/>
      <c r="X105" s="51"/>
    </row>
    <row r="106" spans="1:24" ht="18.75" customHeight="1">
      <c r="A106" s="52" t="s">
        <v>341</v>
      </c>
      <c r="B106" s="378">
        <v>350000</v>
      </c>
      <c r="C106" s="51"/>
      <c r="D106" s="51"/>
      <c r="E106" s="51"/>
      <c r="F106" s="51"/>
      <c r="G106" s="51"/>
      <c r="H106" s="51"/>
      <c r="I106" s="51"/>
      <c r="J106" s="51"/>
      <c r="K106" s="51"/>
      <c r="L106" s="51"/>
      <c r="M106" s="51"/>
      <c r="N106" s="51"/>
      <c r="O106" s="379">
        <f t="shared" si="13"/>
        <v>175000</v>
      </c>
      <c r="P106" s="379">
        <f t="shared" si="13"/>
        <v>350000</v>
      </c>
      <c r="Q106" s="379">
        <f t="shared" si="13"/>
        <v>350000</v>
      </c>
      <c r="R106" s="379">
        <f t="shared" si="13"/>
        <v>350000</v>
      </c>
      <c r="S106" s="379">
        <f t="shared" si="13"/>
        <v>0</v>
      </c>
      <c r="T106" s="379">
        <f t="shared" si="13"/>
        <v>0</v>
      </c>
      <c r="U106" s="379">
        <f t="shared" si="13"/>
        <v>0</v>
      </c>
      <c r="V106" s="51"/>
      <c r="W106" s="51"/>
      <c r="X106" s="51"/>
    </row>
    <row r="107" spans="1:24" ht="18.75" customHeight="1">
      <c r="A107" s="52" t="s">
        <v>342</v>
      </c>
      <c r="B107" s="378">
        <v>350000</v>
      </c>
      <c r="C107" s="51"/>
      <c r="D107" s="51"/>
      <c r="E107" s="51"/>
      <c r="F107" s="51"/>
      <c r="G107" s="51"/>
      <c r="H107" s="51"/>
      <c r="I107" s="51"/>
      <c r="J107" s="51"/>
      <c r="K107" s="51"/>
      <c r="L107" s="51"/>
      <c r="M107" s="51"/>
      <c r="N107" s="51"/>
      <c r="O107" s="379">
        <f t="shared" si="13"/>
        <v>175000</v>
      </c>
      <c r="P107" s="379">
        <f t="shared" si="13"/>
        <v>350000</v>
      </c>
      <c r="Q107" s="379">
        <f t="shared" si="13"/>
        <v>350000</v>
      </c>
      <c r="R107" s="379">
        <f t="shared" si="13"/>
        <v>350000</v>
      </c>
      <c r="S107" s="379">
        <f t="shared" si="13"/>
        <v>350000</v>
      </c>
      <c r="T107" s="379">
        <f t="shared" si="13"/>
        <v>350000</v>
      </c>
      <c r="U107" s="379">
        <f t="shared" si="13"/>
        <v>0</v>
      </c>
      <c r="V107" s="51"/>
      <c r="W107" s="51"/>
      <c r="X107" s="51"/>
    </row>
    <row r="108" spans="1:24" ht="18.75" customHeight="1">
      <c r="A108" s="52" t="s">
        <v>343</v>
      </c>
      <c r="B108" s="378">
        <v>350000</v>
      </c>
      <c r="C108" s="51"/>
      <c r="D108" s="51"/>
      <c r="E108" s="51"/>
      <c r="F108" s="51"/>
      <c r="G108" s="51"/>
      <c r="H108" s="51"/>
      <c r="I108" s="51"/>
      <c r="J108" s="51"/>
      <c r="K108" s="51"/>
      <c r="L108" s="51"/>
      <c r="M108" s="51"/>
      <c r="N108" s="51"/>
      <c r="O108" s="379">
        <f t="shared" si="13"/>
        <v>175000</v>
      </c>
      <c r="P108" s="379">
        <f t="shared" si="13"/>
        <v>350000</v>
      </c>
      <c r="Q108" s="379">
        <f t="shared" si="13"/>
        <v>350000</v>
      </c>
      <c r="R108" s="379">
        <f t="shared" si="13"/>
        <v>350000</v>
      </c>
      <c r="S108" s="379">
        <f t="shared" si="13"/>
        <v>350000</v>
      </c>
      <c r="T108" s="379">
        <f t="shared" si="13"/>
        <v>350000</v>
      </c>
      <c r="U108" s="379">
        <f t="shared" si="13"/>
        <v>0</v>
      </c>
      <c r="V108" s="51"/>
      <c r="W108" s="51"/>
      <c r="X108" s="51"/>
    </row>
    <row r="109" spans="1:24" ht="18.75" customHeight="1">
      <c r="A109" s="61" t="s">
        <v>320</v>
      </c>
      <c r="B109" s="378">
        <v>350000</v>
      </c>
      <c r="C109" s="60"/>
      <c r="D109" s="60"/>
      <c r="E109" s="60"/>
      <c r="F109" s="60"/>
      <c r="G109" s="60"/>
      <c r="H109" s="60"/>
      <c r="I109" s="60"/>
      <c r="J109" s="60"/>
      <c r="K109" s="60"/>
      <c r="L109" s="60"/>
      <c r="M109" s="60"/>
      <c r="N109" s="60"/>
      <c r="O109" s="379">
        <f t="shared" ref="O109:U118" si="14">SUMIF($B$27:$B$56,$A109,O$27:O$56)*$B109</f>
        <v>0</v>
      </c>
      <c r="P109" s="379">
        <f t="shared" si="14"/>
        <v>350000</v>
      </c>
      <c r="Q109" s="379">
        <f t="shared" si="14"/>
        <v>350000</v>
      </c>
      <c r="R109" s="379">
        <f t="shared" si="14"/>
        <v>350000</v>
      </c>
      <c r="S109" s="379">
        <f t="shared" si="14"/>
        <v>0</v>
      </c>
      <c r="T109" s="379">
        <f t="shared" si="14"/>
        <v>0</v>
      </c>
      <c r="U109" s="379">
        <f t="shared" si="14"/>
        <v>0</v>
      </c>
      <c r="V109" s="60"/>
      <c r="W109" s="59"/>
      <c r="X109" s="59"/>
    </row>
    <row r="110" spans="1:24" ht="18.75" customHeight="1">
      <c r="A110" s="61" t="s">
        <v>324</v>
      </c>
      <c r="B110" s="378">
        <v>350000</v>
      </c>
      <c r="C110" s="60"/>
      <c r="D110" s="60"/>
      <c r="E110" s="60"/>
      <c r="F110" s="60"/>
      <c r="G110" s="60"/>
      <c r="H110" s="60"/>
      <c r="I110" s="60"/>
      <c r="J110" s="60"/>
      <c r="K110" s="60"/>
      <c r="L110" s="60"/>
      <c r="M110" s="60"/>
      <c r="N110" s="60"/>
      <c r="O110" s="379">
        <f t="shared" si="14"/>
        <v>0</v>
      </c>
      <c r="P110" s="379">
        <f t="shared" si="14"/>
        <v>350000</v>
      </c>
      <c r="Q110" s="379">
        <f t="shared" si="14"/>
        <v>350000</v>
      </c>
      <c r="R110" s="379">
        <f t="shared" si="14"/>
        <v>350000</v>
      </c>
      <c r="S110" s="379">
        <f t="shared" si="14"/>
        <v>0</v>
      </c>
      <c r="T110" s="379">
        <f t="shared" si="14"/>
        <v>0</v>
      </c>
      <c r="U110" s="379">
        <f t="shared" si="14"/>
        <v>0</v>
      </c>
      <c r="V110" s="60"/>
      <c r="W110" s="59"/>
      <c r="X110" s="59"/>
    </row>
    <row r="111" spans="1:24" ht="18.75" customHeight="1">
      <c r="A111" s="61" t="s">
        <v>325</v>
      </c>
      <c r="B111" s="378">
        <v>350000</v>
      </c>
      <c r="C111" s="60"/>
      <c r="D111" s="60"/>
      <c r="E111" s="60"/>
      <c r="F111" s="60"/>
      <c r="G111" s="60"/>
      <c r="H111" s="60"/>
      <c r="I111" s="60"/>
      <c r="J111" s="60"/>
      <c r="K111" s="60"/>
      <c r="L111" s="60"/>
      <c r="M111" s="60"/>
      <c r="N111" s="60"/>
      <c r="O111" s="379">
        <f t="shared" si="14"/>
        <v>0</v>
      </c>
      <c r="P111" s="379">
        <f t="shared" si="14"/>
        <v>350000</v>
      </c>
      <c r="Q111" s="379">
        <f t="shared" si="14"/>
        <v>350000</v>
      </c>
      <c r="R111" s="379">
        <f t="shared" si="14"/>
        <v>350000</v>
      </c>
      <c r="S111" s="379">
        <f t="shared" si="14"/>
        <v>0</v>
      </c>
      <c r="T111" s="379">
        <f t="shared" si="14"/>
        <v>0</v>
      </c>
      <c r="U111" s="379">
        <f t="shared" si="14"/>
        <v>0</v>
      </c>
      <c r="V111" s="60"/>
      <c r="W111" s="59"/>
      <c r="X111" s="59"/>
    </row>
    <row r="112" spans="1:24" ht="18.75" customHeight="1">
      <c r="A112" s="63" t="s">
        <v>331</v>
      </c>
      <c r="B112" s="378">
        <v>350000</v>
      </c>
      <c r="C112" s="59"/>
      <c r="D112" s="59"/>
      <c r="E112" s="59"/>
      <c r="F112" s="59">
        <v>2</v>
      </c>
      <c r="G112" s="59">
        <v>2</v>
      </c>
      <c r="H112" s="59">
        <v>5</v>
      </c>
      <c r="I112" s="59">
        <v>5</v>
      </c>
      <c r="J112" s="59">
        <v>5</v>
      </c>
      <c r="K112" s="59">
        <v>5</v>
      </c>
      <c r="L112" s="59">
        <v>5</v>
      </c>
      <c r="M112" s="59">
        <v>5</v>
      </c>
      <c r="N112" s="59">
        <v>5</v>
      </c>
      <c r="O112" s="379">
        <f t="shared" si="14"/>
        <v>0</v>
      </c>
      <c r="P112" s="379">
        <f t="shared" si="14"/>
        <v>0</v>
      </c>
      <c r="Q112" s="379">
        <f t="shared" si="14"/>
        <v>0</v>
      </c>
      <c r="R112" s="379">
        <f t="shared" si="14"/>
        <v>0</v>
      </c>
      <c r="S112" s="379">
        <f t="shared" si="14"/>
        <v>0</v>
      </c>
      <c r="T112" s="379">
        <f t="shared" si="14"/>
        <v>0</v>
      </c>
      <c r="U112" s="379">
        <f t="shared" si="14"/>
        <v>0</v>
      </c>
      <c r="V112" s="59"/>
      <c r="W112" s="59"/>
      <c r="X112" s="59"/>
    </row>
    <row r="113" spans="1:27" ht="18.75" customHeight="1">
      <c r="A113" s="63" t="s">
        <v>333</v>
      </c>
      <c r="B113" s="378">
        <v>600000</v>
      </c>
      <c r="C113" s="59"/>
      <c r="D113" s="59"/>
      <c r="E113" s="59"/>
      <c r="F113" s="59">
        <v>2</v>
      </c>
      <c r="G113" s="59">
        <v>2</v>
      </c>
      <c r="H113" s="59">
        <v>5</v>
      </c>
      <c r="I113" s="59">
        <v>5</v>
      </c>
      <c r="J113" s="59">
        <v>5</v>
      </c>
      <c r="K113" s="59">
        <v>5</v>
      </c>
      <c r="L113" s="59">
        <v>5</v>
      </c>
      <c r="M113" s="59">
        <v>5</v>
      </c>
      <c r="N113" s="59">
        <v>5</v>
      </c>
      <c r="O113" s="379">
        <f t="shared" si="14"/>
        <v>0</v>
      </c>
      <c r="P113" s="379">
        <f t="shared" si="14"/>
        <v>0</v>
      </c>
      <c r="Q113" s="379">
        <f t="shared" si="14"/>
        <v>0</v>
      </c>
      <c r="R113" s="379">
        <f t="shared" si="14"/>
        <v>0</v>
      </c>
      <c r="S113" s="379">
        <f t="shared" si="14"/>
        <v>0</v>
      </c>
      <c r="T113" s="379">
        <f t="shared" si="14"/>
        <v>0</v>
      </c>
      <c r="U113" s="379">
        <f t="shared" si="14"/>
        <v>0</v>
      </c>
      <c r="V113" s="59"/>
      <c r="W113" s="59"/>
      <c r="X113" s="59"/>
    </row>
    <row r="114" spans="1:27" ht="18.75" customHeight="1">
      <c r="A114" s="63" t="s">
        <v>334</v>
      </c>
      <c r="B114" s="378">
        <v>400000</v>
      </c>
      <c r="C114" s="59"/>
      <c r="D114" s="59"/>
      <c r="E114" s="59"/>
      <c r="F114" s="59">
        <v>2</v>
      </c>
      <c r="G114" s="59">
        <v>2</v>
      </c>
      <c r="H114" s="59">
        <v>5</v>
      </c>
      <c r="I114" s="59">
        <v>5</v>
      </c>
      <c r="J114" s="59">
        <v>5</v>
      </c>
      <c r="K114" s="59">
        <v>5</v>
      </c>
      <c r="L114" s="59">
        <v>5</v>
      </c>
      <c r="M114" s="59">
        <v>5</v>
      </c>
      <c r="N114" s="59">
        <v>5</v>
      </c>
      <c r="O114" s="379">
        <f t="shared" si="14"/>
        <v>0</v>
      </c>
      <c r="P114" s="379">
        <f t="shared" si="14"/>
        <v>0</v>
      </c>
      <c r="Q114" s="379">
        <f t="shared" si="14"/>
        <v>0</v>
      </c>
      <c r="R114" s="379">
        <f t="shared" si="14"/>
        <v>0</v>
      </c>
      <c r="S114" s="379">
        <f t="shared" si="14"/>
        <v>0</v>
      </c>
      <c r="T114" s="379">
        <f t="shared" si="14"/>
        <v>0</v>
      </c>
      <c r="U114" s="379">
        <f t="shared" si="14"/>
        <v>0</v>
      </c>
      <c r="V114" s="59"/>
      <c r="W114" s="59"/>
      <c r="X114" s="59"/>
    </row>
    <row r="115" spans="1:27" ht="18.75" customHeight="1">
      <c r="A115" s="63" t="s">
        <v>335</v>
      </c>
      <c r="B115" s="378">
        <v>600000</v>
      </c>
      <c r="C115" s="59"/>
      <c r="D115" s="59"/>
      <c r="E115" s="59"/>
      <c r="F115" s="59">
        <v>2</v>
      </c>
      <c r="G115" s="59">
        <v>2</v>
      </c>
      <c r="H115" s="59">
        <v>5</v>
      </c>
      <c r="I115" s="59">
        <v>5</v>
      </c>
      <c r="J115" s="59">
        <v>5</v>
      </c>
      <c r="K115" s="59">
        <v>5</v>
      </c>
      <c r="L115" s="59">
        <v>5</v>
      </c>
      <c r="M115" s="59">
        <v>5</v>
      </c>
      <c r="N115" s="59">
        <v>5</v>
      </c>
      <c r="O115" s="379">
        <f t="shared" si="14"/>
        <v>0</v>
      </c>
      <c r="P115" s="379">
        <f t="shared" si="14"/>
        <v>0</v>
      </c>
      <c r="Q115" s="379">
        <f t="shared" si="14"/>
        <v>0</v>
      </c>
      <c r="R115" s="379">
        <f t="shared" si="14"/>
        <v>0</v>
      </c>
      <c r="S115" s="379">
        <f t="shared" si="14"/>
        <v>0</v>
      </c>
      <c r="T115" s="379">
        <f t="shared" si="14"/>
        <v>0</v>
      </c>
      <c r="U115" s="379">
        <f t="shared" si="14"/>
        <v>0</v>
      </c>
      <c r="V115" s="59"/>
      <c r="W115" s="59"/>
      <c r="X115" s="59"/>
    </row>
    <row r="116" spans="1:27" ht="18.75" customHeight="1">
      <c r="A116" s="63" t="s">
        <v>318</v>
      </c>
      <c r="B116" s="378">
        <v>350000</v>
      </c>
      <c r="C116" s="59"/>
      <c r="D116" s="59"/>
      <c r="E116" s="59"/>
      <c r="F116" s="59">
        <v>2</v>
      </c>
      <c r="G116" s="59">
        <v>2</v>
      </c>
      <c r="H116" s="59">
        <v>5</v>
      </c>
      <c r="I116" s="59">
        <v>5</v>
      </c>
      <c r="J116" s="59">
        <v>5</v>
      </c>
      <c r="K116" s="59">
        <v>5</v>
      </c>
      <c r="L116" s="59">
        <v>5</v>
      </c>
      <c r="M116" s="59">
        <v>5</v>
      </c>
      <c r="N116" s="59">
        <v>5</v>
      </c>
      <c r="O116" s="379">
        <f t="shared" si="14"/>
        <v>0</v>
      </c>
      <c r="P116" s="379">
        <f t="shared" si="14"/>
        <v>0</v>
      </c>
      <c r="Q116" s="379">
        <f t="shared" si="14"/>
        <v>350000</v>
      </c>
      <c r="R116" s="379">
        <f t="shared" si="14"/>
        <v>350000</v>
      </c>
      <c r="S116" s="379">
        <f t="shared" si="14"/>
        <v>0</v>
      </c>
      <c r="T116" s="379">
        <f t="shared" si="14"/>
        <v>0</v>
      </c>
      <c r="U116" s="379">
        <f t="shared" si="14"/>
        <v>0</v>
      </c>
      <c r="V116" s="59"/>
      <c r="W116" s="59"/>
      <c r="X116" s="59"/>
    </row>
    <row r="117" spans="1:27" ht="18.75" customHeight="1">
      <c r="A117" s="63" t="s">
        <v>321</v>
      </c>
      <c r="B117" s="378">
        <v>350000</v>
      </c>
      <c r="C117" s="59"/>
      <c r="D117" s="59"/>
      <c r="E117" s="59"/>
      <c r="F117" s="59">
        <v>2</v>
      </c>
      <c r="G117" s="59">
        <v>2</v>
      </c>
      <c r="H117" s="59">
        <v>5</v>
      </c>
      <c r="I117" s="59">
        <v>5</v>
      </c>
      <c r="J117" s="59">
        <v>5</v>
      </c>
      <c r="K117" s="59">
        <v>5</v>
      </c>
      <c r="L117" s="59">
        <v>5</v>
      </c>
      <c r="M117" s="59">
        <v>5</v>
      </c>
      <c r="N117" s="59">
        <v>5</v>
      </c>
      <c r="O117" s="379">
        <f t="shared" si="14"/>
        <v>0</v>
      </c>
      <c r="P117" s="379">
        <f t="shared" si="14"/>
        <v>0</v>
      </c>
      <c r="Q117" s="379">
        <f t="shared" si="14"/>
        <v>350000</v>
      </c>
      <c r="R117" s="379">
        <f t="shared" si="14"/>
        <v>350000</v>
      </c>
      <c r="S117" s="379">
        <f t="shared" si="14"/>
        <v>0</v>
      </c>
      <c r="T117" s="379">
        <f t="shared" si="14"/>
        <v>0</v>
      </c>
      <c r="U117" s="379">
        <f t="shared" si="14"/>
        <v>0</v>
      </c>
      <c r="V117" s="59"/>
      <c r="W117" s="59"/>
      <c r="X117" s="59"/>
    </row>
    <row r="118" spans="1:27" ht="18.75" customHeight="1">
      <c r="A118" s="63" t="s">
        <v>326</v>
      </c>
      <c r="B118" s="378">
        <v>350000</v>
      </c>
      <c r="C118" s="59"/>
      <c r="D118" s="59"/>
      <c r="E118" s="59"/>
      <c r="F118" s="59">
        <v>2</v>
      </c>
      <c r="G118" s="59">
        <v>2</v>
      </c>
      <c r="H118" s="59">
        <v>5</v>
      </c>
      <c r="I118" s="59">
        <v>5</v>
      </c>
      <c r="J118" s="59">
        <v>5</v>
      </c>
      <c r="K118" s="59">
        <v>5</v>
      </c>
      <c r="L118" s="59">
        <v>5</v>
      </c>
      <c r="M118" s="59">
        <v>5</v>
      </c>
      <c r="N118" s="59">
        <v>5</v>
      </c>
      <c r="O118" s="379">
        <f t="shared" si="14"/>
        <v>0</v>
      </c>
      <c r="P118" s="379">
        <f t="shared" si="14"/>
        <v>0</v>
      </c>
      <c r="Q118" s="379">
        <f t="shared" si="14"/>
        <v>350000</v>
      </c>
      <c r="R118" s="379">
        <f t="shared" si="14"/>
        <v>350000</v>
      </c>
      <c r="S118" s="379">
        <f t="shared" si="14"/>
        <v>0</v>
      </c>
      <c r="T118" s="379">
        <f t="shared" si="14"/>
        <v>0</v>
      </c>
      <c r="U118" s="379">
        <f t="shared" si="14"/>
        <v>0</v>
      </c>
      <c r="V118" s="59"/>
      <c r="W118" s="59"/>
      <c r="X118" s="59"/>
    </row>
    <row r="119" spans="1:27" ht="18.75" customHeight="1">
      <c r="A119" s="63" t="s">
        <v>328</v>
      </c>
      <c r="B119" s="378">
        <v>350000</v>
      </c>
      <c r="C119" s="59"/>
      <c r="D119" s="59"/>
      <c r="E119" s="59"/>
      <c r="F119" s="59">
        <v>2</v>
      </c>
      <c r="G119" s="59">
        <v>2</v>
      </c>
      <c r="H119" s="59">
        <v>5</v>
      </c>
      <c r="I119" s="59">
        <v>5</v>
      </c>
      <c r="J119" s="59">
        <v>5</v>
      </c>
      <c r="K119" s="59">
        <v>5</v>
      </c>
      <c r="L119" s="59">
        <v>5</v>
      </c>
      <c r="M119" s="59">
        <v>5</v>
      </c>
      <c r="N119" s="59">
        <v>5</v>
      </c>
      <c r="O119" s="379">
        <f t="shared" ref="O119:U124" si="15">SUMIF($B$27:$B$56,$A119,O$27:O$56)*$B119</f>
        <v>0</v>
      </c>
      <c r="P119" s="379">
        <f t="shared" si="15"/>
        <v>0</v>
      </c>
      <c r="Q119" s="379">
        <f t="shared" si="15"/>
        <v>350000</v>
      </c>
      <c r="R119" s="379">
        <f t="shared" si="15"/>
        <v>350000</v>
      </c>
      <c r="S119" s="379">
        <f t="shared" si="15"/>
        <v>0</v>
      </c>
      <c r="T119" s="379">
        <f t="shared" si="15"/>
        <v>0</v>
      </c>
      <c r="U119" s="379">
        <f t="shared" si="15"/>
        <v>0</v>
      </c>
      <c r="V119" s="59"/>
      <c r="W119" s="59"/>
      <c r="X119" s="59"/>
    </row>
    <row r="120" spans="1:27" ht="18.75" customHeight="1">
      <c r="A120" s="63" t="s">
        <v>319</v>
      </c>
      <c r="B120" s="378">
        <v>350000</v>
      </c>
      <c r="C120" s="59"/>
      <c r="D120" s="59"/>
      <c r="E120" s="59"/>
      <c r="F120" s="59">
        <v>2</v>
      </c>
      <c r="G120" s="59">
        <v>2</v>
      </c>
      <c r="H120" s="59">
        <v>5</v>
      </c>
      <c r="I120" s="59">
        <v>5</v>
      </c>
      <c r="J120" s="59">
        <v>5</v>
      </c>
      <c r="K120" s="59">
        <v>5</v>
      </c>
      <c r="L120" s="59">
        <v>5</v>
      </c>
      <c r="M120" s="59">
        <v>5</v>
      </c>
      <c r="N120" s="59">
        <v>5</v>
      </c>
      <c r="O120" s="379">
        <f t="shared" si="15"/>
        <v>0</v>
      </c>
      <c r="P120" s="379">
        <f t="shared" si="15"/>
        <v>0</v>
      </c>
      <c r="Q120" s="379">
        <f t="shared" si="15"/>
        <v>0</v>
      </c>
      <c r="R120" s="379">
        <f t="shared" si="15"/>
        <v>350000</v>
      </c>
      <c r="S120" s="379">
        <f t="shared" si="15"/>
        <v>0</v>
      </c>
      <c r="T120" s="379">
        <f t="shared" si="15"/>
        <v>0</v>
      </c>
      <c r="U120" s="379">
        <f t="shared" si="15"/>
        <v>0</v>
      </c>
      <c r="V120" s="59"/>
      <c r="W120" s="59"/>
      <c r="X120" s="59"/>
    </row>
    <row r="121" spans="1:27" ht="18.75" customHeight="1">
      <c r="A121" s="63" t="s">
        <v>327</v>
      </c>
      <c r="B121" s="378">
        <v>350000</v>
      </c>
      <c r="C121" s="59"/>
      <c r="D121" s="59"/>
      <c r="E121" s="59"/>
      <c r="F121" s="59">
        <v>2</v>
      </c>
      <c r="G121" s="59">
        <v>2</v>
      </c>
      <c r="H121" s="59">
        <v>5</v>
      </c>
      <c r="I121" s="59">
        <v>5</v>
      </c>
      <c r="J121" s="59">
        <v>5</v>
      </c>
      <c r="K121" s="59">
        <v>5</v>
      </c>
      <c r="L121" s="59">
        <v>5</v>
      </c>
      <c r="M121" s="59">
        <v>5</v>
      </c>
      <c r="N121" s="59">
        <v>5</v>
      </c>
      <c r="O121" s="379">
        <f t="shared" si="15"/>
        <v>0</v>
      </c>
      <c r="P121" s="379">
        <f t="shared" si="15"/>
        <v>0</v>
      </c>
      <c r="Q121" s="379">
        <f t="shared" si="15"/>
        <v>0</v>
      </c>
      <c r="R121" s="379">
        <f t="shared" si="15"/>
        <v>350000</v>
      </c>
      <c r="S121" s="379">
        <f t="shared" si="15"/>
        <v>0</v>
      </c>
      <c r="T121" s="379">
        <f t="shared" si="15"/>
        <v>0</v>
      </c>
      <c r="U121" s="379">
        <f t="shared" si="15"/>
        <v>0</v>
      </c>
      <c r="V121" s="59"/>
      <c r="W121" s="59"/>
      <c r="X121" s="59"/>
    </row>
    <row r="122" spans="1:27" ht="18.75" customHeight="1">
      <c r="A122" s="63" t="s">
        <v>336</v>
      </c>
      <c r="B122" s="378">
        <v>600000</v>
      </c>
      <c r="C122" s="59"/>
      <c r="D122" s="59"/>
      <c r="E122" s="59"/>
      <c r="F122" s="59">
        <v>2</v>
      </c>
      <c r="G122" s="59">
        <v>2</v>
      </c>
      <c r="H122" s="59">
        <v>5</v>
      </c>
      <c r="I122" s="59">
        <v>5</v>
      </c>
      <c r="J122" s="59">
        <v>5</v>
      </c>
      <c r="K122" s="59">
        <v>5</v>
      </c>
      <c r="L122" s="59">
        <v>5</v>
      </c>
      <c r="M122" s="59">
        <v>5</v>
      </c>
      <c r="N122" s="59">
        <v>5</v>
      </c>
      <c r="O122" s="379">
        <f t="shared" si="15"/>
        <v>0</v>
      </c>
      <c r="P122" s="379">
        <f t="shared" si="15"/>
        <v>0</v>
      </c>
      <c r="Q122" s="379">
        <f t="shared" si="15"/>
        <v>0</v>
      </c>
      <c r="R122" s="379">
        <f t="shared" si="15"/>
        <v>0</v>
      </c>
      <c r="S122" s="379">
        <f t="shared" si="15"/>
        <v>0</v>
      </c>
      <c r="T122" s="379">
        <f t="shared" si="15"/>
        <v>0</v>
      </c>
      <c r="U122" s="379">
        <f t="shared" si="15"/>
        <v>0</v>
      </c>
      <c r="V122" s="59"/>
      <c r="W122" s="59"/>
      <c r="X122" s="59"/>
    </row>
    <row r="123" spans="1:27" ht="18.75" customHeight="1">
      <c r="A123" s="63" t="s">
        <v>337</v>
      </c>
      <c r="B123" s="378">
        <v>800000</v>
      </c>
      <c r="C123" s="59"/>
      <c r="D123" s="59"/>
      <c r="E123" s="59"/>
      <c r="F123" s="59">
        <v>2</v>
      </c>
      <c r="G123" s="59">
        <v>2</v>
      </c>
      <c r="H123" s="59">
        <v>5</v>
      </c>
      <c r="I123" s="59">
        <v>5</v>
      </c>
      <c r="J123" s="59">
        <v>5</v>
      </c>
      <c r="K123" s="59">
        <v>5</v>
      </c>
      <c r="L123" s="59">
        <v>5</v>
      </c>
      <c r="M123" s="59">
        <v>5</v>
      </c>
      <c r="N123" s="59">
        <v>5</v>
      </c>
      <c r="O123" s="379">
        <f t="shared" si="15"/>
        <v>0</v>
      </c>
      <c r="P123" s="379">
        <f t="shared" si="15"/>
        <v>0</v>
      </c>
      <c r="Q123" s="379">
        <f t="shared" si="15"/>
        <v>0</v>
      </c>
      <c r="R123" s="379">
        <f t="shared" si="15"/>
        <v>0</v>
      </c>
      <c r="S123" s="379">
        <f t="shared" si="15"/>
        <v>0</v>
      </c>
      <c r="T123" s="379">
        <f t="shared" si="15"/>
        <v>0</v>
      </c>
      <c r="U123" s="379">
        <f t="shared" si="15"/>
        <v>0</v>
      </c>
      <c r="V123" s="59"/>
      <c r="W123" s="59"/>
      <c r="X123" s="59"/>
    </row>
    <row r="124" spans="1:27" ht="18.75" customHeight="1">
      <c r="A124" s="63" t="s">
        <v>338</v>
      </c>
      <c r="B124" s="378">
        <v>730000</v>
      </c>
      <c r="C124" s="59"/>
      <c r="D124" s="59"/>
      <c r="E124" s="59"/>
      <c r="F124" s="59">
        <v>2</v>
      </c>
      <c r="G124" s="59">
        <v>2</v>
      </c>
      <c r="H124" s="59">
        <v>5</v>
      </c>
      <c r="I124" s="59">
        <v>5</v>
      </c>
      <c r="J124" s="59">
        <v>5</v>
      </c>
      <c r="K124" s="59">
        <v>5</v>
      </c>
      <c r="L124" s="59">
        <v>5</v>
      </c>
      <c r="M124" s="59">
        <v>5</v>
      </c>
      <c r="N124" s="59">
        <v>5</v>
      </c>
      <c r="O124" s="379">
        <f t="shared" si="15"/>
        <v>0</v>
      </c>
      <c r="P124" s="379">
        <f t="shared" si="15"/>
        <v>0</v>
      </c>
      <c r="Q124" s="379">
        <f t="shared" si="15"/>
        <v>0</v>
      </c>
      <c r="R124" s="379">
        <f t="shared" si="15"/>
        <v>0</v>
      </c>
      <c r="S124" s="379">
        <f t="shared" si="15"/>
        <v>0</v>
      </c>
      <c r="T124" s="379">
        <f t="shared" si="15"/>
        <v>0</v>
      </c>
      <c r="U124" s="379">
        <f t="shared" si="15"/>
        <v>0</v>
      </c>
      <c r="V124" s="59"/>
      <c r="W124" s="59"/>
      <c r="X124" s="59"/>
      <c r="Y124" s="380" t="s">
        <v>345</v>
      </c>
      <c r="Z124" s="380" t="s">
        <v>346</v>
      </c>
      <c r="AA124" s="380" t="s">
        <v>347</v>
      </c>
    </row>
    <row r="125" spans="1:27" ht="18.75" customHeight="1">
      <c r="A125" s="549" t="s">
        <v>307</v>
      </c>
      <c r="B125" s="549"/>
      <c r="C125" s="64">
        <f t="shared" ref="C125:N125" si="16">SUM(C104:C124)</f>
        <v>0</v>
      </c>
      <c r="D125" s="57">
        <f t="shared" si="16"/>
        <v>0</v>
      </c>
      <c r="E125" s="57">
        <f t="shared" si="16"/>
        <v>0</v>
      </c>
      <c r="F125" s="57">
        <f t="shared" si="16"/>
        <v>26</v>
      </c>
      <c r="G125" s="57">
        <f t="shared" si="16"/>
        <v>26</v>
      </c>
      <c r="H125" s="57">
        <f t="shared" si="16"/>
        <v>65</v>
      </c>
      <c r="I125" s="57">
        <f t="shared" si="16"/>
        <v>65</v>
      </c>
      <c r="J125" s="57">
        <f t="shared" si="16"/>
        <v>65</v>
      </c>
      <c r="K125" s="57">
        <f t="shared" si="16"/>
        <v>65</v>
      </c>
      <c r="L125" s="57">
        <f t="shared" si="16"/>
        <v>65</v>
      </c>
      <c r="M125" s="57">
        <f t="shared" si="16"/>
        <v>65</v>
      </c>
      <c r="N125" s="57">
        <f t="shared" si="16"/>
        <v>65</v>
      </c>
      <c r="O125" s="380">
        <f t="shared" ref="O125:X125" si="17">SUM(O99:O124)</f>
        <v>2700000</v>
      </c>
      <c r="P125" s="380">
        <f t="shared" si="17"/>
        <v>4850000</v>
      </c>
      <c r="Q125" s="380">
        <f t="shared" si="17"/>
        <v>6250000</v>
      </c>
      <c r="R125" s="380">
        <f t="shared" si="17"/>
        <v>6950000</v>
      </c>
      <c r="S125" s="380">
        <f t="shared" si="17"/>
        <v>3100000</v>
      </c>
      <c r="T125" s="380">
        <f t="shared" si="17"/>
        <v>3100000</v>
      </c>
      <c r="U125" s="380">
        <f t="shared" si="17"/>
        <v>1350000</v>
      </c>
      <c r="V125" s="380">
        <f t="shared" si="17"/>
        <v>0</v>
      </c>
      <c r="W125" s="380">
        <f t="shared" si="17"/>
        <v>0</v>
      </c>
      <c r="X125" s="380">
        <f t="shared" si="17"/>
        <v>0</v>
      </c>
      <c r="Y125" s="380">
        <f>SUM(O125:X125)</f>
        <v>28300000</v>
      </c>
      <c r="Z125" s="380">
        <f>'再見積 (システム・工程別サマリ) _ベース'!$Q$26-'スケジュール案・要員計画（全体）'!Y125</f>
        <v>47400000</v>
      </c>
      <c r="AA125" s="375">
        <f>Z125/'再見積 (システム・工程別サマリ) _ベース'!$Q$26</f>
        <v>0.62615587846763543</v>
      </c>
    </row>
    <row r="127" spans="1:27" ht="18.75" customHeight="1">
      <c r="A127" t="s">
        <v>348</v>
      </c>
    </row>
    <row r="128" spans="1:27" ht="18.75" customHeight="1">
      <c r="A128" s="52" t="s">
        <v>310</v>
      </c>
      <c r="B128" s="378">
        <v>900000</v>
      </c>
      <c r="C128" s="51"/>
      <c r="D128" s="51"/>
      <c r="E128" s="51"/>
      <c r="F128" s="51"/>
      <c r="G128" s="51"/>
      <c r="H128" s="51"/>
      <c r="I128" s="51"/>
      <c r="J128" s="51"/>
      <c r="K128" s="51"/>
      <c r="L128" s="51"/>
      <c r="M128" s="51"/>
      <c r="N128" s="51"/>
      <c r="O128" s="379">
        <f t="shared" ref="O128:U137" si="18">SUMIF($B$27:$B$56,$A128,O$27:O$56)*$B128</f>
        <v>450000</v>
      </c>
      <c r="P128" s="379">
        <f t="shared" si="18"/>
        <v>450000</v>
      </c>
      <c r="Q128" s="379">
        <f t="shared" si="18"/>
        <v>450000</v>
      </c>
      <c r="R128" s="379">
        <f t="shared" si="18"/>
        <v>450000</v>
      </c>
      <c r="S128" s="379">
        <f t="shared" si="18"/>
        <v>450000</v>
      </c>
      <c r="T128" s="379">
        <f t="shared" si="18"/>
        <v>450000</v>
      </c>
      <c r="U128" s="379">
        <f t="shared" si="18"/>
        <v>225000</v>
      </c>
      <c r="V128" s="51"/>
      <c r="W128" s="51"/>
      <c r="X128" s="51"/>
    </row>
    <row r="129" spans="1:24" ht="18.75" customHeight="1">
      <c r="A129" s="52" t="s">
        <v>312</v>
      </c>
      <c r="B129" s="378">
        <v>900000</v>
      </c>
      <c r="C129" s="51"/>
      <c r="D129" s="51"/>
      <c r="E129" s="51"/>
      <c r="F129" s="51"/>
      <c r="G129" s="51"/>
      <c r="H129" s="51"/>
      <c r="I129" s="51"/>
      <c r="J129" s="51"/>
      <c r="K129" s="51"/>
      <c r="L129" s="51"/>
      <c r="M129" s="51"/>
      <c r="N129" s="51"/>
      <c r="O129" s="379">
        <f t="shared" si="18"/>
        <v>450000</v>
      </c>
      <c r="P129" s="379">
        <f t="shared" si="18"/>
        <v>450000</v>
      </c>
      <c r="Q129" s="379">
        <f t="shared" si="18"/>
        <v>450000</v>
      </c>
      <c r="R129" s="379">
        <f t="shared" si="18"/>
        <v>450000</v>
      </c>
      <c r="S129" s="379">
        <f t="shared" si="18"/>
        <v>450000</v>
      </c>
      <c r="T129" s="379">
        <f t="shared" si="18"/>
        <v>450000</v>
      </c>
      <c r="U129" s="379">
        <f t="shared" si="18"/>
        <v>450000</v>
      </c>
      <c r="V129" s="51"/>
      <c r="W129" s="51"/>
      <c r="X129" s="51"/>
    </row>
    <row r="130" spans="1:24" ht="18.75" customHeight="1">
      <c r="A130" s="52" t="s">
        <v>314</v>
      </c>
      <c r="B130" s="378">
        <v>900000</v>
      </c>
      <c r="C130" s="51"/>
      <c r="D130" s="51"/>
      <c r="E130" s="51"/>
      <c r="F130" s="51"/>
      <c r="G130" s="51"/>
      <c r="H130" s="51"/>
      <c r="I130" s="51"/>
      <c r="J130" s="51"/>
      <c r="K130" s="51"/>
      <c r="L130" s="51"/>
      <c r="M130" s="51"/>
      <c r="N130" s="51"/>
      <c r="O130" s="379">
        <f t="shared" si="18"/>
        <v>900000</v>
      </c>
      <c r="P130" s="379">
        <f t="shared" si="18"/>
        <v>900000</v>
      </c>
      <c r="Q130" s="379">
        <f t="shared" si="18"/>
        <v>900000</v>
      </c>
      <c r="R130" s="379">
        <f t="shared" si="18"/>
        <v>900000</v>
      </c>
      <c r="S130" s="379">
        <f t="shared" si="18"/>
        <v>900000</v>
      </c>
      <c r="T130" s="379">
        <f t="shared" si="18"/>
        <v>900000</v>
      </c>
      <c r="U130" s="379">
        <f t="shared" si="18"/>
        <v>900000</v>
      </c>
      <c r="V130" s="51"/>
      <c r="W130" s="51"/>
      <c r="X130" s="51"/>
    </row>
    <row r="131" spans="1:24" ht="18.75" customHeight="1">
      <c r="A131" s="61" t="s">
        <v>322</v>
      </c>
      <c r="B131" s="378">
        <v>900000</v>
      </c>
      <c r="C131" s="60"/>
      <c r="D131" s="60"/>
      <c r="E131" s="60"/>
      <c r="F131" s="60"/>
      <c r="G131" s="60"/>
      <c r="H131" s="60"/>
      <c r="I131" s="60"/>
      <c r="J131" s="60"/>
      <c r="K131" s="60"/>
      <c r="L131" s="60"/>
      <c r="M131" s="60"/>
      <c r="N131" s="60"/>
      <c r="O131" s="379">
        <f t="shared" si="18"/>
        <v>900000</v>
      </c>
      <c r="P131" s="379">
        <f t="shared" si="18"/>
        <v>900000</v>
      </c>
      <c r="Q131" s="379">
        <f t="shared" si="18"/>
        <v>900000</v>
      </c>
      <c r="R131" s="379">
        <f t="shared" si="18"/>
        <v>900000</v>
      </c>
      <c r="S131" s="379">
        <f t="shared" si="18"/>
        <v>900000</v>
      </c>
      <c r="T131" s="379">
        <f t="shared" si="18"/>
        <v>900000</v>
      </c>
      <c r="U131" s="379">
        <f t="shared" si="18"/>
        <v>0</v>
      </c>
      <c r="V131" s="60"/>
      <c r="W131" s="59"/>
      <c r="X131" s="59"/>
    </row>
    <row r="132" spans="1:24" ht="18.75" customHeight="1">
      <c r="A132" s="52" t="s">
        <v>313</v>
      </c>
      <c r="B132" s="378">
        <v>450000</v>
      </c>
      <c r="C132" s="51"/>
      <c r="D132" s="51"/>
      <c r="E132" s="51"/>
      <c r="F132" s="51"/>
      <c r="G132" s="51"/>
      <c r="H132" s="51"/>
      <c r="I132" s="51"/>
      <c r="J132" s="51"/>
      <c r="K132" s="51"/>
      <c r="L132" s="51"/>
      <c r="M132" s="51"/>
      <c r="N132" s="51"/>
      <c r="O132" s="379">
        <f t="shared" si="18"/>
        <v>225000</v>
      </c>
      <c r="P132" s="379">
        <f t="shared" si="18"/>
        <v>450000</v>
      </c>
      <c r="Q132" s="379">
        <f t="shared" si="18"/>
        <v>450000</v>
      </c>
      <c r="R132" s="379">
        <f t="shared" si="18"/>
        <v>450000</v>
      </c>
      <c r="S132" s="379">
        <f t="shared" si="18"/>
        <v>450000</v>
      </c>
      <c r="T132" s="379">
        <f t="shared" si="18"/>
        <v>450000</v>
      </c>
      <c r="U132" s="379">
        <f t="shared" si="18"/>
        <v>225000</v>
      </c>
      <c r="V132" s="51"/>
      <c r="W132" s="51"/>
      <c r="X132" s="51"/>
    </row>
    <row r="133" spans="1:24" ht="18.75" customHeight="1">
      <c r="A133" s="52" t="s">
        <v>315</v>
      </c>
      <c r="B133" s="378">
        <v>350000</v>
      </c>
      <c r="C133" s="51"/>
      <c r="D133" s="51"/>
      <c r="E133" s="51"/>
      <c r="F133" s="51"/>
      <c r="G133" s="51"/>
      <c r="H133" s="51"/>
      <c r="I133" s="51"/>
      <c r="J133" s="51"/>
      <c r="K133" s="51"/>
      <c r="L133" s="51"/>
      <c r="M133" s="51"/>
      <c r="N133" s="51"/>
      <c r="O133" s="379">
        <f t="shared" si="18"/>
        <v>175000</v>
      </c>
      <c r="P133" s="379">
        <f t="shared" si="18"/>
        <v>350000</v>
      </c>
      <c r="Q133" s="379">
        <f t="shared" si="18"/>
        <v>350000</v>
      </c>
      <c r="R133" s="379">
        <f t="shared" si="18"/>
        <v>350000</v>
      </c>
      <c r="S133" s="379">
        <f t="shared" si="18"/>
        <v>350000</v>
      </c>
      <c r="T133" s="379">
        <f t="shared" si="18"/>
        <v>350000</v>
      </c>
      <c r="U133" s="379">
        <f t="shared" si="18"/>
        <v>175000</v>
      </c>
      <c r="V133" s="51"/>
      <c r="W133" s="51"/>
      <c r="X133" s="51"/>
    </row>
    <row r="134" spans="1:24" ht="18.75" customHeight="1">
      <c r="A134" s="52" t="s">
        <v>316</v>
      </c>
      <c r="B134" s="378">
        <v>350000</v>
      </c>
      <c r="C134" s="51"/>
      <c r="D134" s="51"/>
      <c r="E134" s="51"/>
      <c r="F134" s="51"/>
      <c r="G134" s="51"/>
      <c r="H134" s="51"/>
      <c r="I134" s="51"/>
      <c r="J134" s="51"/>
      <c r="K134" s="51"/>
      <c r="L134" s="51"/>
      <c r="M134" s="51"/>
      <c r="N134" s="51"/>
      <c r="O134" s="379">
        <f t="shared" si="18"/>
        <v>175000</v>
      </c>
      <c r="P134" s="379">
        <f t="shared" si="18"/>
        <v>350000</v>
      </c>
      <c r="Q134" s="379">
        <f t="shared" si="18"/>
        <v>350000</v>
      </c>
      <c r="R134" s="379">
        <f t="shared" si="18"/>
        <v>350000</v>
      </c>
      <c r="S134" s="379">
        <f t="shared" si="18"/>
        <v>0</v>
      </c>
      <c r="T134" s="379">
        <f t="shared" si="18"/>
        <v>0</v>
      </c>
      <c r="U134" s="379">
        <f t="shared" si="18"/>
        <v>0</v>
      </c>
      <c r="V134" s="51"/>
      <c r="W134" s="51"/>
      <c r="X134" s="51"/>
    </row>
    <row r="135" spans="1:24" ht="18.75" customHeight="1">
      <c r="A135" s="52" t="s">
        <v>341</v>
      </c>
      <c r="B135" s="378">
        <v>350000</v>
      </c>
      <c r="C135" s="51"/>
      <c r="D135" s="51"/>
      <c r="E135" s="51"/>
      <c r="F135" s="51"/>
      <c r="G135" s="51"/>
      <c r="H135" s="51"/>
      <c r="I135" s="51"/>
      <c r="J135" s="51"/>
      <c r="K135" s="51"/>
      <c r="L135" s="51"/>
      <c r="M135" s="51"/>
      <c r="N135" s="51"/>
      <c r="O135" s="379">
        <f t="shared" si="18"/>
        <v>175000</v>
      </c>
      <c r="P135" s="379">
        <f t="shared" si="18"/>
        <v>350000</v>
      </c>
      <c r="Q135" s="379">
        <f t="shared" si="18"/>
        <v>350000</v>
      </c>
      <c r="R135" s="379">
        <f t="shared" si="18"/>
        <v>350000</v>
      </c>
      <c r="S135" s="379">
        <f t="shared" si="18"/>
        <v>0</v>
      </c>
      <c r="T135" s="379">
        <f t="shared" si="18"/>
        <v>0</v>
      </c>
      <c r="U135" s="379">
        <f t="shared" si="18"/>
        <v>0</v>
      </c>
      <c r="V135" s="51"/>
      <c r="W135" s="51"/>
      <c r="X135" s="51"/>
    </row>
    <row r="136" spans="1:24" ht="18.75" customHeight="1">
      <c r="A136" s="52" t="s">
        <v>342</v>
      </c>
      <c r="B136" s="378">
        <v>350000</v>
      </c>
      <c r="C136" s="51"/>
      <c r="D136" s="51"/>
      <c r="E136" s="51"/>
      <c r="F136" s="51"/>
      <c r="G136" s="51"/>
      <c r="H136" s="51"/>
      <c r="I136" s="51"/>
      <c r="J136" s="51"/>
      <c r="K136" s="51"/>
      <c r="L136" s="51"/>
      <c r="M136" s="51"/>
      <c r="N136" s="51"/>
      <c r="O136" s="379">
        <f t="shared" si="18"/>
        <v>175000</v>
      </c>
      <c r="P136" s="379">
        <f t="shared" si="18"/>
        <v>350000</v>
      </c>
      <c r="Q136" s="379">
        <f t="shared" si="18"/>
        <v>350000</v>
      </c>
      <c r="R136" s="379">
        <f t="shared" si="18"/>
        <v>350000</v>
      </c>
      <c r="S136" s="379">
        <f t="shared" si="18"/>
        <v>350000</v>
      </c>
      <c r="T136" s="379">
        <f t="shared" si="18"/>
        <v>350000</v>
      </c>
      <c r="U136" s="379">
        <f t="shared" si="18"/>
        <v>0</v>
      </c>
      <c r="V136" s="51"/>
      <c r="W136" s="51"/>
      <c r="X136" s="51"/>
    </row>
    <row r="137" spans="1:24" ht="18.75" customHeight="1">
      <c r="A137" s="52" t="s">
        <v>343</v>
      </c>
      <c r="B137" s="378">
        <v>350000</v>
      </c>
      <c r="C137" s="51"/>
      <c r="D137" s="51"/>
      <c r="E137" s="51"/>
      <c r="F137" s="51"/>
      <c r="G137" s="51"/>
      <c r="H137" s="51"/>
      <c r="I137" s="51"/>
      <c r="J137" s="51"/>
      <c r="K137" s="51"/>
      <c r="L137" s="51"/>
      <c r="M137" s="51"/>
      <c r="N137" s="51"/>
      <c r="O137" s="379">
        <f t="shared" si="18"/>
        <v>175000</v>
      </c>
      <c r="P137" s="379">
        <f t="shared" si="18"/>
        <v>350000</v>
      </c>
      <c r="Q137" s="379">
        <f t="shared" si="18"/>
        <v>350000</v>
      </c>
      <c r="R137" s="379">
        <f t="shared" si="18"/>
        <v>350000</v>
      </c>
      <c r="S137" s="379">
        <f t="shared" si="18"/>
        <v>350000</v>
      </c>
      <c r="T137" s="379">
        <f t="shared" si="18"/>
        <v>350000</v>
      </c>
      <c r="U137" s="379">
        <f t="shared" si="18"/>
        <v>0</v>
      </c>
      <c r="V137" s="51"/>
      <c r="W137" s="51"/>
      <c r="X137" s="51"/>
    </row>
    <row r="138" spans="1:24" ht="18.75" customHeight="1">
      <c r="A138" s="61" t="s">
        <v>320</v>
      </c>
      <c r="B138" s="378">
        <v>350000</v>
      </c>
      <c r="C138" s="60"/>
      <c r="D138" s="60"/>
      <c r="E138" s="60"/>
      <c r="F138" s="60"/>
      <c r="G138" s="60"/>
      <c r="H138" s="60"/>
      <c r="I138" s="60"/>
      <c r="J138" s="60"/>
      <c r="K138" s="60"/>
      <c r="L138" s="60"/>
      <c r="M138" s="60"/>
      <c r="N138" s="60"/>
      <c r="O138" s="379">
        <f t="shared" ref="O138:U147" si="19">SUMIF($B$27:$B$56,$A138,O$27:O$56)*$B138</f>
        <v>0</v>
      </c>
      <c r="P138" s="379">
        <f t="shared" si="19"/>
        <v>350000</v>
      </c>
      <c r="Q138" s="379">
        <f t="shared" si="19"/>
        <v>350000</v>
      </c>
      <c r="R138" s="379">
        <f t="shared" si="19"/>
        <v>350000</v>
      </c>
      <c r="S138" s="379">
        <f t="shared" si="19"/>
        <v>0</v>
      </c>
      <c r="T138" s="379">
        <f t="shared" si="19"/>
        <v>0</v>
      </c>
      <c r="U138" s="379">
        <f t="shared" si="19"/>
        <v>0</v>
      </c>
      <c r="V138" s="60"/>
      <c r="W138" s="59"/>
      <c r="X138" s="59"/>
    </row>
    <row r="139" spans="1:24" ht="18.75" customHeight="1">
      <c r="A139" s="61" t="s">
        <v>324</v>
      </c>
      <c r="B139" s="378">
        <v>350000</v>
      </c>
      <c r="C139" s="60"/>
      <c r="D139" s="60"/>
      <c r="E139" s="60"/>
      <c r="F139" s="60"/>
      <c r="G139" s="60"/>
      <c r="H139" s="60"/>
      <c r="I139" s="60"/>
      <c r="J139" s="60"/>
      <c r="K139" s="60"/>
      <c r="L139" s="60"/>
      <c r="M139" s="60"/>
      <c r="N139" s="60"/>
      <c r="O139" s="379">
        <f t="shared" si="19"/>
        <v>0</v>
      </c>
      <c r="P139" s="379">
        <f t="shared" si="19"/>
        <v>350000</v>
      </c>
      <c r="Q139" s="379">
        <f t="shared" si="19"/>
        <v>350000</v>
      </c>
      <c r="R139" s="379">
        <f t="shared" si="19"/>
        <v>350000</v>
      </c>
      <c r="S139" s="379">
        <f t="shared" si="19"/>
        <v>0</v>
      </c>
      <c r="T139" s="379">
        <f t="shared" si="19"/>
        <v>0</v>
      </c>
      <c r="U139" s="379">
        <f t="shared" si="19"/>
        <v>0</v>
      </c>
      <c r="V139" s="60"/>
      <c r="W139" s="59"/>
      <c r="X139" s="59"/>
    </row>
    <row r="140" spans="1:24" ht="18.75" customHeight="1">
      <c r="A140" s="61" t="s">
        <v>325</v>
      </c>
      <c r="B140" s="378">
        <v>350000</v>
      </c>
      <c r="C140" s="60"/>
      <c r="D140" s="60"/>
      <c r="E140" s="60"/>
      <c r="F140" s="60"/>
      <c r="G140" s="60"/>
      <c r="H140" s="60"/>
      <c r="I140" s="60"/>
      <c r="J140" s="60"/>
      <c r="K140" s="60"/>
      <c r="L140" s="60"/>
      <c r="M140" s="60"/>
      <c r="N140" s="60"/>
      <c r="O140" s="379">
        <f t="shared" si="19"/>
        <v>0</v>
      </c>
      <c r="P140" s="379">
        <f t="shared" si="19"/>
        <v>350000</v>
      </c>
      <c r="Q140" s="379">
        <f t="shared" si="19"/>
        <v>350000</v>
      </c>
      <c r="R140" s="379">
        <f t="shared" si="19"/>
        <v>350000</v>
      </c>
      <c r="S140" s="379">
        <f t="shared" si="19"/>
        <v>0</v>
      </c>
      <c r="T140" s="379">
        <f t="shared" si="19"/>
        <v>0</v>
      </c>
      <c r="U140" s="379">
        <f t="shared" si="19"/>
        <v>0</v>
      </c>
      <c r="V140" s="60"/>
      <c r="W140" s="59"/>
      <c r="X140" s="59"/>
    </row>
    <row r="141" spans="1:24" ht="18.75" customHeight="1">
      <c r="A141" s="63" t="s">
        <v>349</v>
      </c>
      <c r="B141" s="378">
        <v>350000</v>
      </c>
      <c r="C141" s="59"/>
      <c r="D141" s="59"/>
      <c r="E141" s="59"/>
      <c r="F141" s="59">
        <v>2</v>
      </c>
      <c r="G141" s="59">
        <v>2</v>
      </c>
      <c r="H141" s="59">
        <v>5</v>
      </c>
      <c r="I141" s="59">
        <v>5</v>
      </c>
      <c r="J141" s="59">
        <v>5</v>
      </c>
      <c r="K141" s="59">
        <v>5</v>
      </c>
      <c r="L141" s="59">
        <v>5</v>
      </c>
      <c r="M141" s="59">
        <v>5</v>
      </c>
      <c r="N141" s="59">
        <v>5</v>
      </c>
      <c r="O141" s="379">
        <f t="shared" si="19"/>
        <v>0</v>
      </c>
      <c r="P141" s="379">
        <f t="shared" si="19"/>
        <v>0</v>
      </c>
      <c r="Q141" s="379">
        <f t="shared" si="19"/>
        <v>0</v>
      </c>
      <c r="R141" s="379">
        <f t="shared" si="19"/>
        <v>0</v>
      </c>
      <c r="S141" s="379">
        <f t="shared" si="19"/>
        <v>0</v>
      </c>
      <c r="T141" s="379">
        <f t="shared" si="19"/>
        <v>0</v>
      </c>
      <c r="U141" s="379">
        <f t="shared" si="19"/>
        <v>0</v>
      </c>
      <c r="V141" s="59"/>
      <c r="W141" s="59"/>
      <c r="X141" s="59"/>
    </row>
    <row r="142" spans="1:24" ht="18.75" customHeight="1">
      <c r="A142" s="63" t="s">
        <v>333</v>
      </c>
      <c r="B142" s="378">
        <v>600000</v>
      </c>
      <c r="C142" s="59"/>
      <c r="D142" s="59"/>
      <c r="E142" s="59"/>
      <c r="F142" s="59">
        <v>2</v>
      </c>
      <c r="G142" s="59">
        <v>2</v>
      </c>
      <c r="H142" s="59">
        <v>5</v>
      </c>
      <c r="I142" s="59">
        <v>5</v>
      </c>
      <c r="J142" s="59">
        <v>5</v>
      </c>
      <c r="K142" s="59">
        <v>5</v>
      </c>
      <c r="L142" s="59">
        <v>5</v>
      </c>
      <c r="M142" s="59">
        <v>5</v>
      </c>
      <c r="N142" s="59">
        <v>5</v>
      </c>
      <c r="O142" s="379">
        <f t="shared" si="19"/>
        <v>0</v>
      </c>
      <c r="P142" s="379">
        <f t="shared" si="19"/>
        <v>0</v>
      </c>
      <c r="Q142" s="379">
        <f t="shared" si="19"/>
        <v>0</v>
      </c>
      <c r="R142" s="379">
        <f t="shared" si="19"/>
        <v>0</v>
      </c>
      <c r="S142" s="379">
        <f t="shared" si="19"/>
        <v>0</v>
      </c>
      <c r="T142" s="379">
        <f t="shared" si="19"/>
        <v>0</v>
      </c>
      <c r="U142" s="379">
        <f t="shared" si="19"/>
        <v>0</v>
      </c>
      <c r="V142" s="59"/>
      <c r="W142" s="59"/>
      <c r="X142" s="59"/>
    </row>
    <row r="143" spans="1:24" ht="18.75" customHeight="1">
      <c r="A143" s="63" t="s">
        <v>334</v>
      </c>
      <c r="B143" s="378">
        <v>400000</v>
      </c>
      <c r="C143" s="59"/>
      <c r="D143" s="59"/>
      <c r="E143" s="59"/>
      <c r="F143" s="59">
        <v>2</v>
      </c>
      <c r="G143" s="59">
        <v>2</v>
      </c>
      <c r="H143" s="59">
        <v>5</v>
      </c>
      <c r="I143" s="59">
        <v>5</v>
      </c>
      <c r="J143" s="59">
        <v>5</v>
      </c>
      <c r="K143" s="59">
        <v>5</v>
      </c>
      <c r="L143" s="59">
        <v>5</v>
      </c>
      <c r="M143" s="59">
        <v>5</v>
      </c>
      <c r="N143" s="59">
        <v>5</v>
      </c>
      <c r="O143" s="379">
        <f t="shared" si="19"/>
        <v>0</v>
      </c>
      <c r="P143" s="379">
        <f t="shared" si="19"/>
        <v>0</v>
      </c>
      <c r="Q143" s="379">
        <f t="shared" si="19"/>
        <v>0</v>
      </c>
      <c r="R143" s="379">
        <f t="shared" si="19"/>
        <v>0</v>
      </c>
      <c r="S143" s="379">
        <f t="shared" si="19"/>
        <v>0</v>
      </c>
      <c r="T143" s="379">
        <f t="shared" si="19"/>
        <v>0</v>
      </c>
      <c r="U143" s="379">
        <f t="shared" si="19"/>
        <v>0</v>
      </c>
      <c r="V143" s="59"/>
      <c r="W143" s="59"/>
      <c r="X143" s="59"/>
    </row>
    <row r="144" spans="1:24" ht="18.75" customHeight="1">
      <c r="A144" s="63" t="s">
        <v>335</v>
      </c>
      <c r="B144" s="378">
        <v>600000</v>
      </c>
      <c r="C144" s="59"/>
      <c r="D144" s="59"/>
      <c r="E144" s="59"/>
      <c r="F144" s="59">
        <v>2</v>
      </c>
      <c r="G144" s="59">
        <v>2</v>
      </c>
      <c r="H144" s="59">
        <v>5</v>
      </c>
      <c r="I144" s="59">
        <v>5</v>
      </c>
      <c r="J144" s="59">
        <v>5</v>
      </c>
      <c r="K144" s="59">
        <v>5</v>
      </c>
      <c r="L144" s="59">
        <v>5</v>
      </c>
      <c r="M144" s="59">
        <v>5</v>
      </c>
      <c r="N144" s="59">
        <v>5</v>
      </c>
      <c r="O144" s="379">
        <f t="shared" si="19"/>
        <v>0</v>
      </c>
      <c r="P144" s="379">
        <f t="shared" si="19"/>
        <v>0</v>
      </c>
      <c r="Q144" s="379">
        <f t="shared" si="19"/>
        <v>0</v>
      </c>
      <c r="R144" s="379">
        <f t="shared" si="19"/>
        <v>0</v>
      </c>
      <c r="S144" s="379">
        <f t="shared" si="19"/>
        <v>0</v>
      </c>
      <c r="T144" s="379">
        <f t="shared" si="19"/>
        <v>0</v>
      </c>
      <c r="U144" s="379">
        <f t="shared" si="19"/>
        <v>0</v>
      </c>
      <c r="V144" s="59"/>
      <c r="W144" s="59"/>
      <c r="X144" s="59"/>
    </row>
    <row r="145" spans="1:27" ht="18.75" customHeight="1">
      <c r="A145" s="63" t="s">
        <v>318</v>
      </c>
      <c r="B145" s="378">
        <v>350000</v>
      </c>
      <c r="C145" s="59"/>
      <c r="D145" s="59"/>
      <c r="E145" s="59"/>
      <c r="F145" s="59">
        <v>2</v>
      </c>
      <c r="G145" s="59">
        <v>2</v>
      </c>
      <c r="H145" s="59">
        <v>5</v>
      </c>
      <c r="I145" s="59">
        <v>5</v>
      </c>
      <c r="J145" s="59">
        <v>5</v>
      </c>
      <c r="K145" s="59">
        <v>5</v>
      </c>
      <c r="L145" s="59">
        <v>5</v>
      </c>
      <c r="M145" s="59">
        <v>5</v>
      </c>
      <c r="N145" s="59">
        <v>5</v>
      </c>
      <c r="O145" s="379">
        <f t="shared" si="19"/>
        <v>0</v>
      </c>
      <c r="P145" s="379">
        <f t="shared" si="19"/>
        <v>0</v>
      </c>
      <c r="Q145" s="379">
        <f t="shared" si="19"/>
        <v>350000</v>
      </c>
      <c r="R145" s="379">
        <f t="shared" si="19"/>
        <v>350000</v>
      </c>
      <c r="S145" s="379">
        <f t="shared" si="19"/>
        <v>0</v>
      </c>
      <c r="T145" s="379">
        <f t="shared" si="19"/>
        <v>0</v>
      </c>
      <c r="U145" s="379">
        <f t="shared" si="19"/>
        <v>0</v>
      </c>
      <c r="V145" s="59"/>
      <c r="W145" s="59"/>
      <c r="X145" s="59"/>
    </row>
    <row r="146" spans="1:27" ht="18.75" customHeight="1">
      <c r="A146" s="63" t="s">
        <v>321</v>
      </c>
      <c r="B146" s="378">
        <v>350000</v>
      </c>
      <c r="C146" s="59"/>
      <c r="D146" s="59"/>
      <c r="E146" s="59"/>
      <c r="F146" s="59">
        <v>2</v>
      </c>
      <c r="G146" s="59">
        <v>2</v>
      </c>
      <c r="H146" s="59">
        <v>5</v>
      </c>
      <c r="I146" s="59">
        <v>5</v>
      </c>
      <c r="J146" s="59">
        <v>5</v>
      </c>
      <c r="K146" s="59">
        <v>5</v>
      </c>
      <c r="L146" s="59">
        <v>5</v>
      </c>
      <c r="M146" s="59">
        <v>5</v>
      </c>
      <c r="N146" s="59">
        <v>5</v>
      </c>
      <c r="O146" s="379">
        <f t="shared" si="19"/>
        <v>0</v>
      </c>
      <c r="P146" s="379">
        <f t="shared" si="19"/>
        <v>0</v>
      </c>
      <c r="Q146" s="379">
        <f t="shared" si="19"/>
        <v>350000</v>
      </c>
      <c r="R146" s="379">
        <f t="shared" si="19"/>
        <v>350000</v>
      </c>
      <c r="S146" s="379">
        <f t="shared" si="19"/>
        <v>0</v>
      </c>
      <c r="T146" s="379">
        <f t="shared" si="19"/>
        <v>0</v>
      </c>
      <c r="U146" s="379">
        <f t="shared" si="19"/>
        <v>0</v>
      </c>
      <c r="V146" s="59"/>
      <c r="W146" s="59"/>
      <c r="X146" s="59"/>
    </row>
    <row r="147" spans="1:27" ht="18.75" customHeight="1">
      <c r="A147" s="63" t="s">
        <v>326</v>
      </c>
      <c r="B147" s="378">
        <v>350000</v>
      </c>
      <c r="C147" s="59"/>
      <c r="D147" s="59"/>
      <c r="E147" s="59"/>
      <c r="F147" s="59">
        <v>2</v>
      </c>
      <c r="G147" s="59">
        <v>2</v>
      </c>
      <c r="H147" s="59">
        <v>5</v>
      </c>
      <c r="I147" s="59">
        <v>5</v>
      </c>
      <c r="J147" s="59">
        <v>5</v>
      </c>
      <c r="K147" s="59">
        <v>5</v>
      </c>
      <c r="L147" s="59">
        <v>5</v>
      </c>
      <c r="M147" s="59">
        <v>5</v>
      </c>
      <c r="N147" s="59">
        <v>5</v>
      </c>
      <c r="O147" s="379">
        <f t="shared" si="19"/>
        <v>0</v>
      </c>
      <c r="P147" s="379">
        <f t="shared" si="19"/>
        <v>0</v>
      </c>
      <c r="Q147" s="379">
        <f t="shared" si="19"/>
        <v>350000</v>
      </c>
      <c r="R147" s="379">
        <f t="shared" si="19"/>
        <v>350000</v>
      </c>
      <c r="S147" s="379">
        <f t="shared" si="19"/>
        <v>0</v>
      </c>
      <c r="T147" s="379">
        <f t="shared" si="19"/>
        <v>0</v>
      </c>
      <c r="U147" s="379">
        <f t="shared" si="19"/>
        <v>0</v>
      </c>
      <c r="V147" s="59"/>
      <c r="W147" s="59"/>
      <c r="X147" s="59"/>
    </row>
    <row r="148" spans="1:27" ht="18.75" customHeight="1">
      <c r="A148" s="63" t="s">
        <v>328</v>
      </c>
      <c r="B148" s="378">
        <v>350000</v>
      </c>
      <c r="C148" s="59"/>
      <c r="D148" s="59"/>
      <c r="E148" s="59"/>
      <c r="F148" s="59">
        <v>2</v>
      </c>
      <c r="G148" s="59">
        <v>2</v>
      </c>
      <c r="H148" s="59">
        <v>5</v>
      </c>
      <c r="I148" s="59">
        <v>5</v>
      </c>
      <c r="J148" s="59">
        <v>5</v>
      </c>
      <c r="K148" s="59">
        <v>5</v>
      </c>
      <c r="L148" s="59">
        <v>5</v>
      </c>
      <c r="M148" s="59">
        <v>5</v>
      </c>
      <c r="N148" s="59">
        <v>5</v>
      </c>
      <c r="O148" s="379">
        <f t="shared" ref="O148:U153" si="20">SUMIF($B$27:$B$56,$A148,O$27:O$56)*$B148</f>
        <v>0</v>
      </c>
      <c r="P148" s="379">
        <f t="shared" si="20"/>
        <v>0</v>
      </c>
      <c r="Q148" s="379">
        <f t="shared" si="20"/>
        <v>350000</v>
      </c>
      <c r="R148" s="379">
        <f t="shared" si="20"/>
        <v>350000</v>
      </c>
      <c r="S148" s="379">
        <f t="shared" si="20"/>
        <v>0</v>
      </c>
      <c r="T148" s="379">
        <f t="shared" si="20"/>
        <v>0</v>
      </c>
      <c r="U148" s="379">
        <f t="shared" si="20"/>
        <v>0</v>
      </c>
      <c r="V148" s="59"/>
      <c r="W148" s="59"/>
      <c r="X148" s="59"/>
    </row>
    <row r="149" spans="1:27" ht="18.75" customHeight="1">
      <c r="A149" s="63" t="s">
        <v>319</v>
      </c>
      <c r="B149" s="378">
        <v>350000</v>
      </c>
      <c r="C149" s="59"/>
      <c r="D149" s="59"/>
      <c r="E149" s="59"/>
      <c r="F149" s="59">
        <v>2</v>
      </c>
      <c r="G149" s="59">
        <v>2</v>
      </c>
      <c r="H149" s="59">
        <v>5</v>
      </c>
      <c r="I149" s="59">
        <v>5</v>
      </c>
      <c r="J149" s="59">
        <v>5</v>
      </c>
      <c r="K149" s="59">
        <v>5</v>
      </c>
      <c r="L149" s="59">
        <v>5</v>
      </c>
      <c r="M149" s="59">
        <v>5</v>
      </c>
      <c r="N149" s="59">
        <v>5</v>
      </c>
      <c r="O149" s="379">
        <f t="shared" si="20"/>
        <v>0</v>
      </c>
      <c r="P149" s="379">
        <f t="shared" si="20"/>
        <v>0</v>
      </c>
      <c r="Q149" s="379">
        <f t="shared" si="20"/>
        <v>0</v>
      </c>
      <c r="R149" s="379">
        <f t="shared" si="20"/>
        <v>350000</v>
      </c>
      <c r="S149" s="379">
        <f t="shared" si="20"/>
        <v>0</v>
      </c>
      <c r="T149" s="379">
        <f t="shared" si="20"/>
        <v>0</v>
      </c>
      <c r="U149" s="379">
        <f t="shared" si="20"/>
        <v>0</v>
      </c>
      <c r="V149" s="59"/>
      <c r="W149" s="59"/>
      <c r="X149" s="59"/>
    </row>
    <row r="150" spans="1:27" ht="18.75" customHeight="1">
      <c r="A150" s="63" t="s">
        <v>327</v>
      </c>
      <c r="B150" s="378">
        <v>350000</v>
      </c>
      <c r="C150" s="59"/>
      <c r="D150" s="59"/>
      <c r="E150" s="59"/>
      <c r="F150" s="59">
        <v>2</v>
      </c>
      <c r="G150" s="59">
        <v>2</v>
      </c>
      <c r="H150" s="59">
        <v>5</v>
      </c>
      <c r="I150" s="59">
        <v>5</v>
      </c>
      <c r="J150" s="59">
        <v>5</v>
      </c>
      <c r="K150" s="59">
        <v>5</v>
      </c>
      <c r="L150" s="59">
        <v>5</v>
      </c>
      <c r="M150" s="59">
        <v>5</v>
      </c>
      <c r="N150" s="59">
        <v>5</v>
      </c>
      <c r="O150" s="379">
        <f t="shared" si="20"/>
        <v>0</v>
      </c>
      <c r="P150" s="379">
        <f t="shared" si="20"/>
        <v>0</v>
      </c>
      <c r="Q150" s="379">
        <f t="shared" si="20"/>
        <v>0</v>
      </c>
      <c r="R150" s="379">
        <f t="shared" si="20"/>
        <v>350000</v>
      </c>
      <c r="S150" s="379">
        <f t="shared" si="20"/>
        <v>0</v>
      </c>
      <c r="T150" s="379">
        <f t="shared" si="20"/>
        <v>0</v>
      </c>
      <c r="U150" s="379">
        <f t="shared" si="20"/>
        <v>0</v>
      </c>
      <c r="V150" s="59"/>
      <c r="W150" s="59"/>
      <c r="X150" s="59"/>
    </row>
    <row r="151" spans="1:27" ht="18.75" customHeight="1">
      <c r="A151" s="63" t="s">
        <v>336</v>
      </c>
      <c r="B151" s="378">
        <v>900000</v>
      </c>
      <c r="C151" s="59"/>
      <c r="D151" s="59"/>
      <c r="E151" s="59"/>
      <c r="F151" s="59">
        <v>2</v>
      </c>
      <c r="G151" s="59">
        <v>2</v>
      </c>
      <c r="H151" s="59">
        <v>5</v>
      </c>
      <c r="I151" s="59">
        <v>5</v>
      </c>
      <c r="J151" s="59">
        <v>5</v>
      </c>
      <c r="K151" s="59">
        <v>5</v>
      </c>
      <c r="L151" s="59">
        <v>5</v>
      </c>
      <c r="M151" s="59">
        <v>5</v>
      </c>
      <c r="N151" s="59">
        <v>5</v>
      </c>
      <c r="O151" s="379">
        <f t="shared" si="20"/>
        <v>0</v>
      </c>
      <c r="P151" s="379">
        <f t="shared" si="20"/>
        <v>0</v>
      </c>
      <c r="Q151" s="379">
        <f t="shared" si="20"/>
        <v>0</v>
      </c>
      <c r="R151" s="379">
        <f t="shared" si="20"/>
        <v>0</v>
      </c>
      <c r="S151" s="379">
        <f t="shared" si="20"/>
        <v>0</v>
      </c>
      <c r="T151" s="379">
        <f t="shared" si="20"/>
        <v>0</v>
      </c>
      <c r="U151" s="379">
        <f t="shared" si="20"/>
        <v>0</v>
      </c>
      <c r="V151" s="59"/>
      <c r="W151" s="59"/>
      <c r="X151" s="59"/>
    </row>
    <row r="152" spans="1:27" ht="18.75" customHeight="1">
      <c r="A152" s="63" t="s">
        <v>337</v>
      </c>
      <c r="B152" s="378">
        <v>800000</v>
      </c>
      <c r="C152" s="59"/>
      <c r="D152" s="59"/>
      <c r="E152" s="59"/>
      <c r="F152" s="59">
        <v>2</v>
      </c>
      <c r="G152" s="59">
        <v>2</v>
      </c>
      <c r="H152" s="59">
        <v>5</v>
      </c>
      <c r="I152" s="59">
        <v>5</v>
      </c>
      <c r="J152" s="59">
        <v>5</v>
      </c>
      <c r="K152" s="59">
        <v>5</v>
      </c>
      <c r="L152" s="59">
        <v>5</v>
      </c>
      <c r="M152" s="59">
        <v>5</v>
      </c>
      <c r="N152" s="59">
        <v>5</v>
      </c>
      <c r="O152" s="379">
        <f t="shared" si="20"/>
        <v>0</v>
      </c>
      <c r="P152" s="379">
        <f t="shared" si="20"/>
        <v>0</v>
      </c>
      <c r="Q152" s="379">
        <f t="shared" si="20"/>
        <v>0</v>
      </c>
      <c r="R152" s="379">
        <f t="shared" si="20"/>
        <v>0</v>
      </c>
      <c r="S152" s="379">
        <f t="shared" si="20"/>
        <v>0</v>
      </c>
      <c r="T152" s="379">
        <f t="shared" si="20"/>
        <v>0</v>
      </c>
      <c r="U152" s="379">
        <f t="shared" si="20"/>
        <v>0</v>
      </c>
      <c r="V152" s="59"/>
      <c r="W152" s="59"/>
      <c r="X152" s="59"/>
    </row>
    <row r="153" spans="1:27" ht="18.75" customHeight="1">
      <c r="A153" s="63" t="s">
        <v>338</v>
      </c>
      <c r="B153" s="378">
        <v>730000</v>
      </c>
      <c r="C153" s="59"/>
      <c r="D153" s="59"/>
      <c r="E153" s="59"/>
      <c r="F153" s="59">
        <v>2</v>
      </c>
      <c r="G153" s="59">
        <v>2</v>
      </c>
      <c r="H153" s="59">
        <v>5</v>
      </c>
      <c r="I153" s="59">
        <v>5</v>
      </c>
      <c r="J153" s="59">
        <v>5</v>
      </c>
      <c r="K153" s="59">
        <v>5</v>
      </c>
      <c r="L153" s="59">
        <v>5</v>
      </c>
      <c r="M153" s="59">
        <v>5</v>
      </c>
      <c r="N153" s="59">
        <v>5</v>
      </c>
      <c r="O153" s="379">
        <f t="shared" si="20"/>
        <v>0</v>
      </c>
      <c r="P153" s="379">
        <f t="shared" si="20"/>
        <v>0</v>
      </c>
      <c r="Q153" s="379">
        <f t="shared" si="20"/>
        <v>0</v>
      </c>
      <c r="R153" s="379">
        <f t="shared" si="20"/>
        <v>0</v>
      </c>
      <c r="S153" s="379">
        <f t="shared" si="20"/>
        <v>0</v>
      </c>
      <c r="T153" s="379">
        <f t="shared" si="20"/>
        <v>0</v>
      </c>
      <c r="U153" s="379">
        <f t="shared" si="20"/>
        <v>0</v>
      </c>
      <c r="V153" s="59"/>
      <c r="W153" s="59"/>
      <c r="X153" s="59"/>
      <c r="Y153" s="380" t="s">
        <v>350</v>
      </c>
      <c r="Z153" s="380" t="s">
        <v>348</v>
      </c>
      <c r="AA153" s="380" t="s">
        <v>351</v>
      </c>
    </row>
    <row r="154" spans="1:27" ht="18.75" customHeight="1">
      <c r="A154" s="549" t="s">
        <v>307</v>
      </c>
      <c r="B154" s="549"/>
      <c r="C154" s="64">
        <f t="shared" ref="C154:N154" si="21">SUM(C133:C153)</f>
        <v>0</v>
      </c>
      <c r="D154" s="57">
        <f t="shared" si="21"/>
        <v>0</v>
      </c>
      <c r="E154" s="57">
        <f t="shared" si="21"/>
        <v>0</v>
      </c>
      <c r="F154" s="57">
        <f t="shared" si="21"/>
        <v>26</v>
      </c>
      <c r="G154" s="57">
        <f t="shared" si="21"/>
        <v>26</v>
      </c>
      <c r="H154" s="57">
        <f t="shared" si="21"/>
        <v>65</v>
      </c>
      <c r="I154" s="57">
        <f t="shared" si="21"/>
        <v>65</v>
      </c>
      <c r="J154" s="57">
        <f t="shared" si="21"/>
        <v>65</v>
      </c>
      <c r="K154" s="57">
        <f t="shared" si="21"/>
        <v>65</v>
      </c>
      <c r="L154" s="57">
        <f t="shared" si="21"/>
        <v>65</v>
      </c>
      <c r="M154" s="57">
        <f t="shared" si="21"/>
        <v>65</v>
      </c>
      <c r="N154" s="57">
        <f t="shared" si="21"/>
        <v>65</v>
      </c>
      <c r="O154" s="380">
        <f t="shared" ref="O154:X154" si="22">SUM(O128:O153)</f>
        <v>3800000</v>
      </c>
      <c r="P154" s="380">
        <f t="shared" si="22"/>
        <v>5950000</v>
      </c>
      <c r="Q154" s="380">
        <f t="shared" si="22"/>
        <v>7350000</v>
      </c>
      <c r="R154" s="380">
        <f t="shared" si="22"/>
        <v>8050000</v>
      </c>
      <c r="S154" s="380">
        <f t="shared" si="22"/>
        <v>4200000</v>
      </c>
      <c r="T154" s="380">
        <f t="shared" si="22"/>
        <v>4200000</v>
      </c>
      <c r="U154" s="380">
        <f t="shared" si="22"/>
        <v>1975000</v>
      </c>
      <c r="V154" s="380">
        <f t="shared" si="22"/>
        <v>0</v>
      </c>
      <c r="W154" s="380">
        <f t="shared" si="22"/>
        <v>0</v>
      </c>
      <c r="X154" s="380">
        <f t="shared" si="22"/>
        <v>0</v>
      </c>
      <c r="Y154" s="380">
        <f>SUM(O154:X154)</f>
        <v>35525000</v>
      </c>
      <c r="Z154" s="380">
        <f>'再見積 (システム・工程別サマリ) _ベース'!$Q$26-'スケジュール案・要員計画（全体）'!Y154</f>
        <v>40175000</v>
      </c>
      <c r="AA154" s="375">
        <f>Z154/'再見積 (システム・工程別サマリ) _ベース'!$Q$26</f>
        <v>0.53071334214002641</v>
      </c>
    </row>
  </sheetData>
  <mergeCells count="12">
    <mergeCell ref="A57:B57"/>
    <mergeCell ref="A67:B67"/>
    <mergeCell ref="A96:B96"/>
    <mergeCell ref="A125:B125"/>
    <mergeCell ref="A154:B154"/>
    <mergeCell ref="A27:B27"/>
    <mergeCell ref="C2:N2"/>
    <mergeCell ref="O2:R2"/>
    <mergeCell ref="S2:X2"/>
    <mergeCell ref="A4:B4"/>
    <mergeCell ref="B2:B3"/>
    <mergeCell ref="A2:A3"/>
  </mergeCells>
  <phoneticPr fontId="1"/>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F6B71-E245-4DBE-8B70-CD9A2913022F}">
  <sheetPr>
    <tabColor rgb="FF00B0F0"/>
  </sheetPr>
  <dimension ref="A1:AF152"/>
  <sheetViews>
    <sheetView zoomScaleNormal="100" workbookViewId="0">
      <pane xSplit="24" ySplit="1" topLeftCell="AC51" activePane="bottomRight" state="frozen"/>
      <selection pane="bottomRight" activeCell="K60" sqref="K60"/>
      <selection pane="bottomLeft" activeCell="K60" sqref="K60"/>
      <selection pane="topRight" activeCell="K60" sqref="K60"/>
    </sheetView>
  </sheetViews>
  <sheetFormatPr defaultRowHeight="18.75" customHeight="1" outlineLevelRow="1" outlineLevelCol="1"/>
  <cols>
    <col min="1" max="1" width="30.625" customWidth="1"/>
    <col min="2" max="2" width="21" customWidth="1"/>
    <col min="3" max="5" width="6.625" hidden="1" customWidth="1" outlineLevel="1"/>
    <col min="6" max="8" width="8.5" hidden="1" customWidth="1" outlineLevel="1"/>
    <col min="9" max="13" width="6.625" hidden="1" customWidth="1" outlineLevel="1"/>
    <col min="14" max="14" width="5" hidden="1" customWidth="1" outlineLevel="1"/>
    <col min="15" max="15" width="7.625" customWidth="1" collapsed="1"/>
    <col min="16" max="24" width="7.625" customWidth="1"/>
  </cols>
  <sheetData>
    <row r="1" spans="1:24" ht="18">
      <c r="O1" s="376" t="s">
        <v>231</v>
      </c>
      <c r="P1" s="376" t="s">
        <v>232</v>
      </c>
      <c r="Q1" s="376" t="s">
        <v>233</v>
      </c>
      <c r="R1" s="376" t="s">
        <v>234</v>
      </c>
      <c r="S1" s="376" t="s">
        <v>352</v>
      </c>
      <c r="T1" s="376" t="s">
        <v>353</v>
      </c>
      <c r="U1" s="376" t="s">
        <v>237</v>
      </c>
    </row>
    <row r="2" spans="1:24" ht="18" hidden="1" outlineLevel="1"/>
    <row r="3" spans="1:24" ht="18" hidden="1" outlineLevel="1">
      <c r="A3" s="554" t="s">
        <v>264</v>
      </c>
      <c r="B3" s="554" t="s">
        <v>265</v>
      </c>
      <c r="C3" s="550" t="s">
        <v>266</v>
      </c>
      <c r="D3" s="550"/>
      <c r="E3" s="550"/>
      <c r="F3" s="550"/>
      <c r="G3" s="550"/>
      <c r="H3" s="550"/>
      <c r="I3" s="550"/>
      <c r="J3" s="550"/>
      <c r="K3" s="550"/>
      <c r="L3" s="550"/>
      <c r="M3" s="550"/>
      <c r="N3" s="551"/>
      <c r="O3" s="552" t="s">
        <v>267</v>
      </c>
      <c r="P3" s="552"/>
      <c r="Q3" s="552"/>
      <c r="R3" s="552"/>
      <c r="S3" s="552" t="s">
        <v>268</v>
      </c>
      <c r="T3" s="552"/>
      <c r="U3" s="552"/>
      <c r="V3" s="552"/>
      <c r="W3" s="552"/>
      <c r="X3" s="552"/>
    </row>
    <row r="4" spans="1:24" ht="18" hidden="1" outlineLevel="1">
      <c r="A4" s="555"/>
      <c r="B4" s="555"/>
      <c r="C4" s="52" t="s">
        <v>269</v>
      </c>
      <c r="D4" s="52" t="s">
        <v>270</v>
      </c>
      <c r="E4" s="52" t="s">
        <v>271</v>
      </c>
      <c r="F4" s="52" t="s">
        <v>272</v>
      </c>
      <c r="G4" s="52" t="s">
        <v>273</v>
      </c>
      <c r="H4" s="52" t="s">
        <v>274</v>
      </c>
      <c r="I4" s="52" t="s">
        <v>275</v>
      </c>
      <c r="J4" s="52" t="s">
        <v>276</v>
      </c>
      <c r="K4" s="52" t="s">
        <v>277</v>
      </c>
      <c r="L4" s="52" t="s">
        <v>278</v>
      </c>
      <c r="M4" s="52" t="s">
        <v>279</v>
      </c>
      <c r="N4" s="373" t="s">
        <v>280</v>
      </c>
      <c r="O4" s="376" t="s">
        <v>277</v>
      </c>
      <c r="P4" s="376" t="s">
        <v>278</v>
      </c>
      <c r="Q4" s="376" t="s">
        <v>279</v>
      </c>
      <c r="R4" s="376" t="s">
        <v>280</v>
      </c>
      <c r="S4" s="376" t="s">
        <v>281</v>
      </c>
      <c r="T4" s="376" t="s">
        <v>282</v>
      </c>
      <c r="U4" s="376" t="s">
        <v>283</v>
      </c>
      <c r="V4" s="376" t="s">
        <v>284</v>
      </c>
      <c r="W4" s="376" t="s">
        <v>285</v>
      </c>
      <c r="X4" s="376" t="s">
        <v>286</v>
      </c>
    </row>
    <row r="5" spans="1:24" ht="18" hidden="1" outlineLevel="1">
      <c r="A5" s="551" t="s">
        <v>287</v>
      </c>
      <c r="B5" s="553"/>
      <c r="C5" s="51"/>
      <c r="D5" s="51"/>
      <c r="E5" s="51"/>
      <c r="F5" s="51"/>
      <c r="G5" s="51"/>
      <c r="H5" s="51"/>
      <c r="I5" s="51"/>
      <c r="J5" s="51"/>
      <c r="K5" s="51" t="s">
        <v>288</v>
      </c>
      <c r="L5" s="51"/>
      <c r="M5" s="51"/>
      <c r="N5" s="372"/>
      <c r="O5" s="377"/>
      <c r="P5" s="377" t="s">
        <v>289</v>
      </c>
      <c r="Q5" s="377"/>
      <c r="R5" s="377"/>
      <c r="S5" s="377"/>
      <c r="T5" s="377"/>
      <c r="U5" s="377" t="s">
        <v>290</v>
      </c>
      <c r="V5" s="377"/>
      <c r="W5" s="377"/>
      <c r="X5" s="377"/>
    </row>
    <row r="6" spans="1:24" ht="18" hidden="1" outlineLevel="1">
      <c r="A6" s="53" t="s">
        <v>252</v>
      </c>
      <c r="B6" s="53"/>
      <c r="C6" s="51"/>
      <c r="D6" s="51"/>
      <c r="E6" s="51"/>
      <c r="F6" s="51"/>
      <c r="G6" s="51"/>
      <c r="H6" s="51"/>
      <c r="I6" s="51"/>
      <c r="J6" s="51"/>
      <c r="K6" s="51"/>
      <c r="L6" s="51"/>
      <c r="M6" s="51"/>
      <c r="N6" s="372"/>
      <c r="O6" s="377"/>
      <c r="P6" s="377"/>
      <c r="Q6" s="377"/>
      <c r="R6" s="377"/>
      <c r="S6" s="377"/>
      <c r="T6" s="377"/>
      <c r="U6" s="377"/>
      <c r="V6" s="377"/>
      <c r="W6" s="377"/>
      <c r="X6" s="377"/>
    </row>
    <row r="7" spans="1:24" ht="18" hidden="1" outlineLevel="1">
      <c r="A7" s="54" t="s">
        <v>291</v>
      </c>
      <c r="B7" s="54"/>
      <c r="C7" s="51"/>
      <c r="D7" s="51"/>
      <c r="E7" s="51"/>
      <c r="F7" s="51"/>
      <c r="G7" s="51"/>
      <c r="H7" s="51"/>
      <c r="I7" s="51"/>
      <c r="J7" s="51"/>
      <c r="K7" s="51"/>
      <c r="L7" s="51"/>
      <c r="M7" s="51"/>
      <c r="N7" s="372"/>
      <c r="O7" s="377"/>
      <c r="P7" s="377"/>
      <c r="Q7" s="377"/>
      <c r="R7" s="377"/>
      <c r="S7" s="377"/>
      <c r="T7" s="377"/>
      <c r="U7" s="377"/>
      <c r="V7" s="377"/>
      <c r="W7" s="377"/>
      <c r="X7" s="377"/>
    </row>
    <row r="8" spans="1:24" ht="18" hidden="1" outlineLevel="1">
      <c r="A8" s="54" t="s">
        <v>97</v>
      </c>
      <c r="B8" s="54"/>
      <c r="C8" s="51"/>
      <c r="D8" s="51"/>
      <c r="E8" s="51"/>
      <c r="F8" s="51"/>
      <c r="G8" s="51"/>
      <c r="H8" s="51"/>
      <c r="I8" s="51"/>
      <c r="J8" s="51"/>
      <c r="K8" s="51"/>
      <c r="L8" s="51"/>
      <c r="M8" s="51"/>
      <c r="N8" s="372"/>
      <c r="O8" s="377"/>
      <c r="P8" s="377"/>
      <c r="Q8" s="377"/>
      <c r="R8" s="377"/>
      <c r="S8" s="377"/>
      <c r="T8" s="377"/>
      <c r="U8" s="377"/>
      <c r="V8" s="377"/>
      <c r="W8" s="377"/>
      <c r="X8" s="377"/>
    </row>
    <row r="9" spans="1:24" ht="18" hidden="1" outlineLevel="1">
      <c r="A9" s="53" t="s">
        <v>227</v>
      </c>
      <c r="B9" s="53"/>
      <c r="C9" s="51"/>
      <c r="D9" s="51"/>
      <c r="E9" s="51"/>
      <c r="F9" s="51"/>
      <c r="G9" s="51"/>
      <c r="H9" s="51"/>
      <c r="I9" s="51"/>
      <c r="J9" s="51"/>
      <c r="K9" s="51"/>
      <c r="L9" s="51"/>
      <c r="M9" s="51"/>
      <c r="N9" s="372"/>
      <c r="O9" s="377"/>
      <c r="P9" s="377"/>
      <c r="Q9" s="377"/>
      <c r="R9" s="377"/>
      <c r="S9" s="377"/>
      <c r="T9" s="377"/>
      <c r="U9" s="377"/>
      <c r="V9" s="377"/>
      <c r="W9" s="377"/>
      <c r="X9" s="377"/>
    </row>
    <row r="10" spans="1:24" ht="18" hidden="1" outlineLevel="1">
      <c r="A10" s="53" t="s">
        <v>292</v>
      </c>
      <c r="B10" s="53"/>
      <c r="C10" s="51"/>
      <c r="D10" s="51"/>
      <c r="E10" s="51"/>
      <c r="F10" s="58"/>
      <c r="G10" s="58"/>
      <c r="H10" s="58"/>
      <c r="I10" s="58"/>
      <c r="J10" s="58"/>
      <c r="K10" s="58"/>
      <c r="L10" s="59"/>
      <c r="M10" s="59"/>
      <c r="N10" s="371"/>
      <c r="O10" s="377"/>
      <c r="P10" s="377"/>
      <c r="Q10" s="377"/>
      <c r="R10" s="377"/>
      <c r="S10" s="377"/>
      <c r="T10" s="377"/>
      <c r="U10" s="377"/>
      <c r="V10" s="377"/>
      <c r="W10" s="377"/>
      <c r="X10" s="377"/>
    </row>
    <row r="11" spans="1:24" ht="18" hidden="1" outlineLevel="1">
      <c r="A11" s="53" t="s">
        <v>106</v>
      </c>
      <c r="B11" s="53"/>
      <c r="C11" s="51"/>
      <c r="D11" s="51"/>
      <c r="E11" s="51"/>
      <c r="F11" s="58"/>
      <c r="G11" s="58"/>
      <c r="H11" s="58"/>
      <c r="I11" s="58"/>
      <c r="J11" s="58"/>
      <c r="K11" s="58"/>
      <c r="L11" s="59"/>
      <c r="M11" s="59"/>
      <c r="N11" s="371"/>
      <c r="O11" s="377"/>
      <c r="P11" s="377"/>
      <c r="Q11" s="377"/>
      <c r="R11" s="377"/>
      <c r="S11" s="377"/>
      <c r="T11" s="377"/>
      <c r="U11" s="377"/>
      <c r="V11" s="377"/>
      <c r="W11" s="377"/>
      <c r="X11" s="377"/>
    </row>
    <row r="12" spans="1:24" ht="18" hidden="1" outlineLevel="1"/>
    <row r="13" spans="1:24" ht="18" hidden="1" outlineLevel="1">
      <c r="B13" t="s">
        <v>293</v>
      </c>
    </row>
    <row r="14" spans="1:24" ht="18" hidden="1" outlineLevel="1">
      <c r="A14" t="s">
        <v>97</v>
      </c>
      <c r="B14" t="s">
        <v>294</v>
      </c>
    </row>
    <row r="15" spans="1:24" ht="18" hidden="1" outlineLevel="1">
      <c r="A15" t="s">
        <v>227</v>
      </c>
      <c r="B15" t="s">
        <v>294</v>
      </c>
    </row>
    <row r="16" spans="1:24" ht="18" hidden="1" outlineLevel="1">
      <c r="A16" t="s">
        <v>106</v>
      </c>
      <c r="B16" t="s">
        <v>294</v>
      </c>
    </row>
    <row r="17" spans="1:32" ht="18" hidden="1" outlineLevel="1">
      <c r="A17" t="s">
        <v>295</v>
      </c>
      <c r="B17" t="s">
        <v>296</v>
      </c>
    </row>
    <row r="18" spans="1:32" ht="18" hidden="1" outlineLevel="1">
      <c r="A18" t="s">
        <v>297</v>
      </c>
      <c r="B18" t="s">
        <v>298</v>
      </c>
    </row>
    <row r="19" spans="1:32" ht="18" hidden="1" outlineLevel="1">
      <c r="A19" t="s">
        <v>299</v>
      </c>
      <c r="B19" t="s">
        <v>298</v>
      </c>
    </row>
    <row r="20" spans="1:32" ht="18.75" hidden="1" customHeight="1" outlineLevel="1"/>
    <row r="21" spans="1:32" ht="18.75" customHeight="1" collapsed="1">
      <c r="A21" s="62" t="s">
        <v>354</v>
      </c>
      <c r="Z21" s="395" t="s">
        <v>355</v>
      </c>
      <c r="AA21" s="395"/>
      <c r="AB21" s="395"/>
      <c r="AC21" s="395"/>
      <c r="AD21" s="395"/>
      <c r="AE21" s="395"/>
      <c r="AF21" s="395"/>
    </row>
    <row r="22" spans="1:32" ht="18.75" customHeight="1">
      <c r="A22" s="388" t="s">
        <v>301</v>
      </c>
      <c r="B22" s="388"/>
      <c r="C22" s="51"/>
      <c r="D22" s="51"/>
      <c r="E22" s="51"/>
      <c r="F22" s="51"/>
      <c r="G22" s="51"/>
      <c r="H22" s="51"/>
      <c r="I22" s="51"/>
      <c r="J22" s="51"/>
      <c r="K22" s="51"/>
      <c r="L22" s="51"/>
      <c r="M22" s="51"/>
      <c r="N22" s="372"/>
      <c r="O22" s="377"/>
      <c r="P22" s="377"/>
      <c r="Q22" s="377">
        <f>AB29</f>
        <v>2.6</v>
      </c>
      <c r="R22" s="377">
        <f t="shared" ref="R22:U22" si="0">AC29</f>
        <v>3.4</v>
      </c>
      <c r="S22" s="377">
        <f t="shared" si="0"/>
        <v>1.5000000000000002</v>
      </c>
      <c r="T22" s="377">
        <f t="shared" si="0"/>
        <v>1.1000000000000001</v>
      </c>
      <c r="U22" s="377">
        <f t="shared" si="0"/>
        <v>1.9000000000000001</v>
      </c>
      <c r="V22">
        <f>SUM(Q22:U22)</f>
        <v>10.5</v>
      </c>
      <c r="Z22" t="s">
        <v>231</v>
      </c>
      <c r="AA22" t="s">
        <v>232</v>
      </c>
      <c r="AB22" t="s">
        <v>233</v>
      </c>
      <c r="AC22" t="s">
        <v>234</v>
      </c>
      <c r="AD22" t="s">
        <v>352</v>
      </c>
      <c r="AE22" t="s">
        <v>353</v>
      </c>
      <c r="AF22" t="s">
        <v>237</v>
      </c>
    </row>
    <row r="23" spans="1:32" ht="18.75" customHeight="1">
      <c r="A23" s="376" t="s">
        <v>225</v>
      </c>
      <c r="B23" s="376"/>
      <c r="C23" s="387"/>
      <c r="D23" s="51"/>
      <c r="E23" s="51"/>
      <c r="F23" s="51"/>
      <c r="G23" s="51"/>
      <c r="H23" s="51"/>
      <c r="I23" s="51"/>
      <c r="J23" s="51"/>
      <c r="K23" s="51"/>
      <c r="L23" s="51"/>
      <c r="M23" s="51"/>
      <c r="N23" s="372"/>
      <c r="O23" s="377"/>
      <c r="P23" s="377"/>
      <c r="Q23" s="377">
        <v>3.2</v>
      </c>
      <c r="R23" s="377">
        <v>5.2</v>
      </c>
      <c r="S23" s="377">
        <v>1.4</v>
      </c>
      <c r="T23" s="377">
        <v>0.8</v>
      </c>
      <c r="U23" s="377">
        <v>2</v>
      </c>
      <c r="V23">
        <f t="shared" ref="V23:V29" si="1">SUM(Q23:U23)</f>
        <v>12.600000000000001</v>
      </c>
      <c r="Y23" t="s">
        <v>225</v>
      </c>
      <c r="Z23">
        <v>0</v>
      </c>
      <c r="AA23">
        <v>0</v>
      </c>
      <c r="AB23">
        <v>0.8</v>
      </c>
      <c r="AC23">
        <v>1</v>
      </c>
      <c r="AD23">
        <v>0.5</v>
      </c>
      <c r="AE23">
        <v>0.3</v>
      </c>
      <c r="AF23">
        <v>0.5</v>
      </c>
    </row>
    <row r="24" spans="1:32" ht="18.75" customHeight="1">
      <c r="A24" s="376" t="s">
        <v>226</v>
      </c>
      <c r="B24" s="376"/>
      <c r="C24" s="387"/>
      <c r="D24" s="51"/>
      <c r="E24" s="51"/>
      <c r="F24" s="51"/>
      <c r="G24" s="51"/>
      <c r="H24" s="51"/>
      <c r="I24" s="51"/>
      <c r="J24" s="51"/>
      <c r="K24" s="51"/>
      <c r="L24" s="51"/>
      <c r="M24" s="51"/>
      <c r="N24" s="372"/>
      <c r="O24" s="377"/>
      <c r="P24" s="377"/>
      <c r="Q24" s="377">
        <v>2.1</v>
      </c>
      <c r="R24" s="377">
        <v>3.1</v>
      </c>
      <c r="S24" s="377">
        <v>1.1000000000000001</v>
      </c>
      <c r="T24" s="377">
        <v>0.8</v>
      </c>
      <c r="U24" s="377">
        <v>2</v>
      </c>
      <c r="V24">
        <f t="shared" si="1"/>
        <v>9.1000000000000014</v>
      </c>
      <c r="Y24" t="s">
        <v>226</v>
      </c>
      <c r="Z24">
        <v>0</v>
      </c>
      <c r="AA24">
        <v>0</v>
      </c>
      <c r="AB24">
        <v>0.5</v>
      </c>
      <c r="AC24">
        <v>0.7</v>
      </c>
      <c r="AD24">
        <v>0.3</v>
      </c>
      <c r="AE24">
        <v>0.3</v>
      </c>
      <c r="AF24">
        <v>0.4</v>
      </c>
    </row>
    <row r="25" spans="1:32" ht="18.75" customHeight="1">
      <c r="A25" s="389" t="s">
        <v>97</v>
      </c>
      <c r="B25" s="389"/>
      <c r="C25" s="390"/>
      <c r="D25" s="391"/>
      <c r="E25" s="391"/>
      <c r="F25" s="391"/>
      <c r="G25" s="391"/>
      <c r="H25" s="391"/>
      <c r="I25" s="391"/>
      <c r="J25" s="391"/>
      <c r="K25" s="391"/>
      <c r="L25" s="391"/>
      <c r="M25" s="391"/>
      <c r="N25" s="392"/>
      <c r="O25" s="393"/>
      <c r="P25" s="393"/>
      <c r="Q25" s="393">
        <v>2.2000000000000002</v>
      </c>
      <c r="R25" s="393">
        <v>5.5</v>
      </c>
      <c r="S25" s="393">
        <v>0.8</v>
      </c>
      <c r="T25" s="393">
        <v>0.5</v>
      </c>
      <c r="U25" s="393">
        <v>0.5</v>
      </c>
      <c r="V25">
        <f t="shared" si="1"/>
        <v>9.5</v>
      </c>
      <c r="Y25" t="s">
        <v>97</v>
      </c>
      <c r="Z25">
        <v>0</v>
      </c>
      <c r="AA25">
        <v>0</v>
      </c>
      <c r="AB25">
        <v>0.6</v>
      </c>
      <c r="AC25">
        <v>1</v>
      </c>
      <c r="AD25">
        <v>0.3</v>
      </c>
      <c r="AE25">
        <v>0.2</v>
      </c>
      <c r="AF25">
        <v>0.2</v>
      </c>
    </row>
    <row r="26" spans="1:32" ht="18.75" customHeight="1">
      <c r="A26" s="376" t="s">
        <v>227</v>
      </c>
      <c r="B26" s="376"/>
      <c r="C26" s="377"/>
      <c r="D26" s="377"/>
      <c r="E26" s="377"/>
      <c r="F26" s="377"/>
      <c r="G26" s="377"/>
      <c r="H26" s="377"/>
      <c r="I26" s="377"/>
      <c r="J26" s="377"/>
      <c r="K26" s="377"/>
      <c r="L26" s="377"/>
      <c r="M26" s="377"/>
      <c r="N26" s="247"/>
      <c r="O26" s="377"/>
      <c r="P26" s="377"/>
      <c r="Q26" s="377">
        <v>2</v>
      </c>
      <c r="R26" s="377">
        <v>1.2</v>
      </c>
      <c r="S26" s="377">
        <v>0.8</v>
      </c>
      <c r="T26" s="377">
        <v>0.5</v>
      </c>
      <c r="U26" s="377">
        <v>0.5</v>
      </c>
      <c r="V26">
        <f t="shared" si="1"/>
        <v>5</v>
      </c>
      <c r="Y26" t="s">
        <v>227</v>
      </c>
      <c r="Z26">
        <v>0</v>
      </c>
      <c r="AA26">
        <v>0</v>
      </c>
      <c r="AB26">
        <v>0.6</v>
      </c>
      <c r="AC26">
        <v>0.4</v>
      </c>
      <c r="AD26">
        <v>0.3</v>
      </c>
      <c r="AE26">
        <v>0.2</v>
      </c>
      <c r="AF26">
        <v>0.2</v>
      </c>
    </row>
    <row r="27" spans="1:32" ht="18.75" customHeight="1">
      <c r="A27" s="376" t="s">
        <v>106</v>
      </c>
      <c r="B27" s="376"/>
      <c r="C27" s="377"/>
      <c r="D27" s="377"/>
      <c r="E27" s="377"/>
      <c r="F27" s="377"/>
      <c r="G27" s="377"/>
      <c r="H27" s="377"/>
      <c r="I27" s="377"/>
      <c r="J27" s="377"/>
      <c r="K27" s="377"/>
      <c r="L27" s="377"/>
      <c r="M27" s="377"/>
      <c r="N27" s="247"/>
      <c r="O27" s="377"/>
      <c r="P27" s="377"/>
      <c r="Q27" s="377">
        <v>0</v>
      </c>
      <c r="R27" s="377">
        <v>0</v>
      </c>
      <c r="S27" s="377">
        <v>0</v>
      </c>
      <c r="T27" s="377">
        <v>0.1</v>
      </c>
      <c r="U27" s="377">
        <v>0.3</v>
      </c>
      <c r="V27">
        <f t="shared" si="1"/>
        <v>0.4</v>
      </c>
      <c r="Y27" t="s">
        <v>106</v>
      </c>
      <c r="Z27">
        <v>0</v>
      </c>
      <c r="AA27">
        <v>0</v>
      </c>
      <c r="AB27">
        <v>0</v>
      </c>
      <c r="AC27">
        <v>0</v>
      </c>
      <c r="AD27">
        <v>0</v>
      </c>
      <c r="AE27">
        <v>0</v>
      </c>
      <c r="AF27">
        <v>0.4</v>
      </c>
    </row>
    <row r="28" spans="1:32" ht="18.75" customHeight="1">
      <c r="A28" s="376" t="s">
        <v>239</v>
      </c>
      <c r="B28" s="376"/>
      <c r="C28" s="377"/>
      <c r="D28" s="377"/>
      <c r="E28" s="377"/>
      <c r="F28" s="377"/>
      <c r="G28" s="377"/>
      <c r="H28" s="377"/>
      <c r="I28" s="377"/>
      <c r="J28" s="377"/>
      <c r="K28" s="377"/>
      <c r="L28" s="377"/>
      <c r="M28" s="377"/>
      <c r="N28" s="247"/>
      <c r="O28" s="377"/>
      <c r="P28" s="377"/>
      <c r="Q28" s="377">
        <v>1</v>
      </c>
      <c r="R28" s="377">
        <v>1.4</v>
      </c>
      <c r="S28" s="377">
        <v>0.2</v>
      </c>
      <c r="T28" s="377">
        <v>0.1</v>
      </c>
      <c r="U28" s="377">
        <v>1.3</v>
      </c>
      <c r="V28">
        <f t="shared" si="1"/>
        <v>4</v>
      </c>
      <c r="Y28" t="s">
        <v>239</v>
      </c>
      <c r="Z28">
        <v>0</v>
      </c>
      <c r="AA28">
        <v>0</v>
      </c>
      <c r="AB28">
        <v>0.1</v>
      </c>
      <c r="AC28">
        <v>0.3</v>
      </c>
      <c r="AD28">
        <v>0.1</v>
      </c>
      <c r="AE28">
        <v>0.1</v>
      </c>
      <c r="AF28">
        <v>0.2</v>
      </c>
    </row>
    <row r="29" spans="1:32" ht="18.75" customHeight="1">
      <c r="A29" s="549" t="s">
        <v>307</v>
      </c>
      <c r="B29" s="549"/>
      <c r="C29" s="64">
        <f t="shared" ref="C29:N29" si="2">SUM(C24:C28)</f>
        <v>0</v>
      </c>
      <c r="D29" s="57">
        <f t="shared" si="2"/>
        <v>0</v>
      </c>
      <c r="E29" s="57">
        <f t="shared" si="2"/>
        <v>0</v>
      </c>
      <c r="F29" s="57">
        <f t="shared" si="2"/>
        <v>0</v>
      </c>
      <c r="G29" s="57">
        <f t="shared" si="2"/>
        <v>0</v>
      </c>
      <c r="H29" s="57">
        <f t="shared" si="2"/>
        <v>0</v>
      </c>
      <c r="I29" s="57">
        <f t="shared" si="2"/>
        <v>0</v>
      </c>
      <c r="J29" s="57">
        <f t="shared" si="2"/>
        <v>0</v>
      </c>
      <c r="K29" s="57">
        <f t="shared" si="2"/>
        <v>0</v>
      </c>
      <c r="L29" s="57">
        <f t="shared" si="2"/>
        <v>0</v>
      </c>
      <c r="M29" s="57">
        <f t="shared" si="2"/>
        <v>0</v>
      </c>
      <c r="N29" s="398">
        <f t="shared" si="2"/>
        <v>0</v>
      </c>
      <c r="O29" s="399">
        <f>SUM(O23:O28)</f>
        <v>0</v>
      </c>
      <c r="P29" s="400">
        <f t="shared" ref="P29" si="3">SUM(P23:P28)</f>
        <v>0</v>
      </c>
      <c r="Q29" s="400">
        <f>SUM(Q22:Q28)</f>
        <v>13.100000000000001</v>
      </c>
      <c r="R29" s="400">
        <f t="shared" ref="R29:U29" si="4">SUM(R22:R28)</f>
        <v>19.799999999999997</v>
      </c>
      <c r="S29" s="400">
        <f t="shared" si="4"/>
        <v>5.8</v>
      </c>
      <c r="T29" s="400">
        <f t="shared" si="4"/>
        <v>3.9000000000000004</v>
      </c>
      <c r="U29" s="401">
        <f t="shared" si="4"/>
        <v>8.5</v>
      </c>
      <c r="V29">
        <f t="shared" si="1"/>
        <v>51.099999999999994</v>
      </c>
      <c r="Z29">
        <f>SUM(Z23:Z28)</f>
        <v>0</v>
      </c>
      <c r="AA29">
        <f t="shared" ref="AA29:AF29" si="5">SUM(AA23:AA28)</f>
        <v>0</v>
      </c>
      <c r="AB29">
        <f t="shared" si="5"/>
        <v>2.6</v>
      </c>
      <c r="AC29">
        <f t="shared" si="5"/>
        <v>3.4</v>
      </c>
      <c r="AD29">
        <f t="shared" si="5"/>
        <v>1.5000000000000002</v>
      </c>
      <c r="AE29">
        <f t="shared" si="5"/>
        <v>1.1000000000000001</v>
      </c>
      <c r="AF29">
        <f t="shared" si="5"/>
        <v>1.9000000000000001</v>
      </c>
    </row>
    <row r="31" spans="1:32" ht="18.75" customHeight="1">
      <c r="A31" t="s">
        <v>356</v>
      </c>
    </row>
    <row r="32" spans="1:32" ht="18">
      <c r="A32" s="52" t="s">
        <v>309</v>
      </c>
      <c r="B32" s="52" t="s">
        <v>310</v>
      </c>
      <c r="C32" s="51"/>
      <c r="D32" s="51"/>
      <c r="E32" s="51"/>
      <c r="F32" s="51"/>
      <c r="G32" s="51"/>
      <c r="H32" s="51"/>
      <c r="I32" s="51"/>
      <c r="J32" s="51"/>
      <c r="K32" s="51"/>
      <c r="L32" s="51"/>
      <c r="M32" s="51"/>
      <c r="N32" s="51"/>
      <c r="O32" s="51"/>
      <c r="P32" s="51"/>
      <c r="Q32" s="51">
        <v>0.5</v>
      </c>
      <c r="R32" s="51">
        <v>0.5</v>
      </c>
      <c r="S32" s="51">
        <v>0.5</v>
      </c>
      <c r="T32" s="51">
        <v>0.5</v>
      </c>
      <c r="U32" s="51">
        <v>0.25</v>
      </c>
      <c r="V32">
        <f>SUM(Q32:U32)</f>
        <v>2.25</v>
      </c>
    </row>
    <row r="33" spans="1:22" ht="18">
      <c r="A33" s="52" t="s">
        <v>309</v>
      </c>
      <c r="B33" s="52" t="s">
        <v>312</v>
      </c>
      <c r="C33" s="51"/>
      <c r="D33" s="51"/>
      <c r="E33" s="51"/>
      <c r="F33" s="51"/>
      <c r="G33" s="51"/>
      <c r="H33" s="51"/>
      <c r="I33" s="51"/>
      <c r="J33" s="51"/>
      <c r="K33" s="51"/>
      <c r="L33" s="51"/>
      <c r="M33" s="51"/>
      <c r="N33" s="51"/>
      <c r="O33" s="51"/>
      <c r="P33" s="51"/>
      <c r="Q33" s="51">
        <v>0.5</v>
      </c>
      <c r="R33" s="51">
        <v>0.5</v>
      </c>
      <c r="S33" s="51">
        <v>0.5</v>
      </c>
      <c r="T33" s="51">
        <v>0.5</v>
      </c>
      <c r="U33" s="51">
        <v>0.5</v>
      </c>
      <c r="V33">
        <f t="shared" ref="V33:V67" si="6">SUM(Q33:U33)</f>
        <v>2.5</v>
      </c>
    </row>
    <row r="34" spans="1:22" ht="18">
      <c r="A34" s="52" t="s">
        <v>309</v>
      </c>
      <c r="B34" s="52" t="s">
        <v>313</v>
      </c>
      <c r="C34" s="51"/>
      <c r="D34" s="51"/>
      <c r="E34" s="51"/>
      <c r="F34" s="51"/>
      <c r="G34" s="51"/>
      <c r="H34" s="51"/>
      <c r="I34" s="51"/>
      <c r="J34" s="51"/>
      <c r="K34" s="51"/>
      <c r="L34" s="51"/>
      <c r="M34" s="51"/>
      <c r="N34" s="51"/>
      <c r="O34" s="51"/>
      <c r="P34" s="51"/>
      <c r="Q34" s="51">
        <v>1</v>
      </c>
      <c r="R34" s="51">
        <v>1</v>
      </c>
      <c r="S34" s="51">
        <v>1</v>
      </c>
      <c r="T34" s="51">
        <v>1</v>
      </c>
      <c r="U34" s="51">
        <v>0.5</v>
      </c>
      <c r="V34">
        <f t="shared" si="6"/>
        <v>4.5</v>
      </c>
    </row>
    <row r="35" spans="1:22" ht="18">
      <c r="A35" s="52" t="s">
        <v>302</v>
      </c>
      <c r="B35" s="52" t="s">
        <v>314</v>
      </c>
      <c r="C35" s="51"/>
      <c r="D35" s="51"/>
      <c r="E35" s="51"/>
      <c r="F35" s="51"/>
      <c r="G35" s="51"/>
      <c r="H35" s="51"/>
      <c r="I35" s="51"/>
      <c r="J35" s="51"/>
      <c r="K35" s="51"/>
      <c r="L35" s="51"/>
      <c r="M35" s="51"/>
      <c r="N35" s="51"/>
      <c r="O35" s="51"/>
      <c r="P35" s="51"/>
      <c r="Q35" s="51">
        <v>0.5</v>
      </c>
      <c r="R35" s="51">
        <v>0.5</v>
      </c>
      <c r="S35" s="51">
        <v>0.5</v>
      </c>
      <c r="T35" s="51">
        <v>0.5</v>
      </c>
      <c r="U35" s="51">
        <v>0.5</v>
      </c>
      <c r="V35">
        <f t="shared" si="6"/>
        <v>2.5</v>
      </c>
    </row>
    <row r="36" spans="1:22" ht="18">
      <c r="A36" s="52" t="s">
        <v>302</v>
      </c>
      <c r="B36" s="52" t="s">
        <v>315</v>
      </c>
      <c r="C36" s="51"/>
      <c r="D36" s="51"/>
      <c r="E36" s="51"/>
      <c r="F36" s="51"/>
      <c r="G36" s="51"/>
      <c r="H36" s="51"/>
      <c r="I36" s="51"/>
      <c r="J36" s="51"/>
      <c r="K36" s="51"/>
      <c r="L36" s="51"/>
      <c r="M36" s="51"/>
      <c r="N36" s="51"/>
      <c r="O36" s="51"/>
      <c r="P36" s="51"/>
      <c r="Q36" s="51">
        <v>0.5</v>
      </c>
      <c r="R36" s="51">
        <v>0.5</v>
      </c>
      <c r="S36" s="51">
        <v>0.5</v>
      </c>
      <c r="T36" s="51">
        <v>0.5</v>
      </c>
      <c r="U36" s="51">
        <v>0.5</v>
      </c>
      <c r="V36">
        <f t="shared" si="6"/>
        <v>2.5</v>
      </c>
    </row>
    <row r="37" spans="1:22" ht="18">
      <c r="A37" s="52" t="s">
        <v>302</v>
      </c>
      <c r="B37" s="52" t="s">
        <v>316</v>
      </c>
      <c r="C37" s="51"/>
      <c r="D37" s="51"/>
      <c r="E37" s="51"/>
      <c r="F37" s="51"/>
      <c r="G37" s="51"/>
      <c r="H37" s="51"/>
      <c r="I37" s="51"/>
      <c r="J37" s="51"/>
      <c r="K37" s="51"/>
      <c r="L37" s="51"/>
      <c r="M37" s="51"/>
      <c r="N37" s="51"/>
      <c r="O37" s="51"/>
      <c r="P37" s="51"/>
      <c r="Q37" s="51">
        <v>1</v>
      </c>
      <c r="R37" s="51">
        <v>1</v>
      </c>
      <c r="S37" s="51"/>
      <c r="T37" s="51"/>
      <c r="U37" s="51"/>
      <c r="V37">
        <f t="shared" si="6"/>
        <v>2</v>
      </c>
    </row>
    <row r="38" spans="1:22" ht="18">
      <c r="A38" s="52" t="s">
        <v>302</v>
      </c>
      <c r="B38" s="52" t="s">
        <v>317</v>
      </c>
      <c r="C38" s="51"/>
      <c r="D38" s="51"/>
      <c r="E38" s="51"/>
      <c r="F38" s="51"/>
      <c r="G38" s="51"/>
      <c r="H38" s="51"/>
      <c r="I38" s="51"/>
      <c r="J38" s="51"/>
      <c r="K38" s="51"/>
      <c r="L38" s="51"/>
      <c r="M38" s="51"/>
      <c r="N38" s="51"/>
      <c r="O38" s="51"/>
      <c r="P38" s="51"/>
      <c r="Q38" s="51">
        <v>1</v>
      </c>
      <c r="R38" s="51">
        <v>1</v>
      </c>
      <c r="S38" s="51"/>
      <c r="T38" s="51"/>
      <c r="U38" s="51"/>
      <c r="V38">
        <f t="shared" si="6"/>
        <v>2</v>
      </c>
    </row>
    <row r="39" spans="1:22" ht="18">
      <c r="A39" s="52" t="s">
        <v>302</v>
      </c>
      <c r="B39" s="52" t="s">
        <v>318</v>
      </c>
      <c r="C39" s="51"/>
      <c r="D39" s="51"/>
      <c r="E39" s="51"/>
      <c r="F39" s="51"/>
      <c r="G39" s="51"/>
      <c r="H39" s="51"/>
      <c r="I39" s="51"/>
      <c r="J39" s="51"/>
      <c r="K39" s="51"/>
      <c r="L39" s="51"/>
      <c r="M39" s="51"/>
      <c r="N39" s="51"/>
      <c r="O39" s="51"/>
      <c r="P39" s="51"/>
      <c r="Q39" s="51">
        <v>0.5</v>
      </c>
      <c r="R39" s="51">
        <v>0.5</v>
      </c>
      <c r="S39" s="51"/>
      <c r="T39" s="51"/>
      <c r="U39" s="51"/>
      <c r="V39">
        <f t="shared" si="6"/>
        <v>1</v>
      </c>
    </row>
    <row r="40" spans="1:22" ht="18">
      <c r="A40" s="52" t="s">
        <v>303</v>
      </c>
      <c r="B40" s="52" t="s">
        <v>314</v>
      </c>
      <c r="C40" s="51"/>
      <c r="D40" s="51"/>
      <c r="E40" s="51"/>
      <c r="F40" s="51"/>
      <c r="G40" s="51"/>
      <c r="H40" s="51"/>
      <c r="I40" s="51"/>
      <c r="J40" s="51"/>
      <c r="K40" s="51"/>
      <c r="L40" s="51"/>
      <c r="M40" s="51"/>
      <c r="N40" s="51"/>
      <c r="O40" s="51"/>
      <c r="P40" s="51"/>
      <c r="Q40" s="51">
        <v>0.5</v>
      </c>
      <c r="R40" s="51">
        <v>0.5</v>
      </c>
      <c r="S40" s="51">
        <v>0.5</v>
      </c>
      <c r="T40" s="51">
        <v>0.5</v>
      </c>
      <c r="U40" s="51">
        <v>0.5</v>
      </c>
      <c r="V40">
        <f t="shared" si="6"/>
        <v>2.5</v>
      </c>
    </row>
    <row r="41" spans="1:22" ht="18">
      <c r="A41" s="52" t="s">
        <v>303</v>
      </c>
      <c r="B41" s="52" t="s">
        <v>315</v>
      </c>
      <c r="C41" s="51"/>
      <c r="D41" s="51"/>
      <c r="E41" s="51"/>
      <c r="F41" s="51"/>
      <c r="G41" s="51"/>
      <c r="H41" s="51"/>
      <c r="I41" s="51"/>
      <c r="J41" s="51"/>
      <c r="K41" s="51"/>
      <c r="L41" s="51"/>
      <c r="M41" s="51"/>
      <c r="N41" s="51"/>
      <c r="O41" s="51"/>
      <c r="P41" s="51"/>
      <c r="Q41" s="51">
        <v>0.5</v>
      </c>
      <c r="R41" s="51">
        <v>0.5</v>
      </c>
      <c r="S41" s="51">
        <v>0.5</v>
      </c>
      <c r="T41" s="51">
        <v>0.5</v>
      </c>
      <c r="U41" s="51">
        <v>0.5</v>
      </c>
      <c r="V41">
        <f t="shared" si="6"/>
        <v>2.5</v>
      </c>
    </row>
    <row r="42" spans="1:22" ht="18">
      <c r="A42" s="52" t="s">
        <v>303</v>
      </c>
      <c r="B42" s="52" t="s">
        <v>320</v>
      </c>
      <c r="C42" s="51"/>
      <c r="D42" s="51"/>
      <c r="E42" s="51"/>
      <c r="F42" s="51"/>
      <c r="G42" s="51"/>
      <c r="H42" s="51"/>
      <c r="I42" s="51"/>
      <c r="J42" s="51"/>
      <c r="K42" s="51"/>
      <c r="L42" s="51"/>
      <c r="M42" s="51"/>
      <c r="N42" s="51"/>
      <c r="O42" s="51"/>
      <c r="P42" s="51"/>
      <c r="Q42" s="51">
        <v>1</v>
      </c>
      <c r="R42" s="51">
        <v>1</v>
      </c>
      <c r="S42" s="51"/>
      <c r="T42" s="51"/>
      <c r="U42" s="51"/>
      <c r="V42">
        <f t="shared" si="6"/>
        <v>2</v>
      </c>
    </row>
    <row r="43" spans="1:22" ht="18">
      <c r="A43" s="52" t="s">
        <v>303</v>
      </c>
      <c r="B43" s="52" t="s">
        <v>318</v>
      </c>
      <c r="C43" s="51"/>
      <c r="D43" s="51"/>
      <c r="E43" s="51"/>
      <c r="F43" s="51"/>
      <c r="G43" s="51"/>
      <c r="H43" s="51"/>
      <c r="I43" s="51"/>
      <c r="J43" s="51"/>
      <c r="K43" s="51"/>
      <c r="L43" s="51"/>
      <c r="M43" s="51"/>
      <c r="N43" s="51"/>
      <c r="O43" s="51"/>
      <c r="P43" s="51"/>
      <c r="Q43" s="51">
        <v>0.5</v>
      </c>
      <c r="R43" s="51">
        <v>0.5</v>
      </c>
      <c r="S43" s="51"/>
      <c r="T43" s="51"/>
      <c r="U43" s="51"/>
      <c r="V43">
        <f t="shared" si="6"/>
        <v>1</v>
      </c>
    </row>
    <row r="44" spans="1:22" ht="18.75" customHeight="1">
      <c r="A44" s="61" t="s">
        <v>304</v>
      </c>
      <c r="B44" s="61" t="s">
        <v>322</v>
      </c>
      <c r="C44" s="60"/>
      <c r="D44" s="60"/>
      <c r="E44" s="60"/>
      <c r="F44" s="60"/>
      <c r="G44" s="60"/>
      <c r="H44" s="60"/>
      <c r="I44" s="60"/>
      <c r="J44" s="60"/>
      <c r="K44" s="60"/>
      <c r="L44" s="60"/>
      <c r="M44" s="60"/>
      <c r="N44" s="60"/>
      <c r="O44" s="51"/>
      <c r="P44" s="51"/>
      <c r="Q44" s="51">
        <v>0.5</v>
      </c>
      <c r="R44" s="51">
        <v>0.5</v>
      </c>
      <c r="S44" s="51">
        <v>0.5</v>
      </c>
      <c r="T44" s="51">
        <v>0.5</v>
      </c>
      <c r="U44" s="51">
        <v>0.5</v>
      </c>
      <c r="V44">
        <f t="shared" si="6"/>
        <v>2.5</v>
      </c>
    </row>
    <row r="45" spans="1:22" ht="18.75" customHeight="1">
      <c r="A45" s="61" t="s">
        <v>304</v>
      </c>
      <c r="B45" s="61" t="s">
        <v>323</v>
      </c>
      <c r="C45" s="60"/>
      <c r="D45" s="60"/>
      <c r="E45" s="60"/>
      <c r="F45" s="60"/>
      <c r="G45" s="60"/>
      <c r="H45" s="60"/>
      <c r="I45" s="60"/>
      <c r="J45" s="60"/>
      <c r="K45" s="60"/>
      <c r="L45" s="60"/>
      <c r="M45" s="60"/>
      <c r="N45" s="60"/>
      <c r="O45" s="51"/>
      <c r="P45" s="51"/>
      <c r="Q45" s="51">
        <v>0.5</v>
      </c>
      <c r="R45" s="51">
        <v>0.5</v>
      </c>
      <c r="S45" s="51">
        <v>0.5</v>
      </c>
      <c r="T45" s="51">
        <v>0.25</v>
      </c>
      <c r="U45" s="51">
        <v>0.25</v>
      </c>
      <c r="V45">
        <f t="shared" si="6"/>
        <v>2</v>
      </c>
    </row>
    <row r="46" spans="1:22" ht="18.75" customHeight="1">
      <c r="A46" s="61" t="s">
        <v>304</v>
      </c>
      <c r="B46" s="61" t="s">
        <v>324</v>
      </c>
      <c r="C46" s="60"/>
      <c r="D46" s="60"/>
      <c r="E46" s="60"/>
      <c r="F46" s="60"/>
      <c r="G46" s="60"/>
      <c r="H46" s="60"/>
      <c r="I46" s="60"/>
      <c r="J46" s="60"/>
      <c r="K46" s="60"/>
      <c r="L46" s="60"/>
      <c r="M46" s="60"/>
      <c r="N46" s="60"/>
      <c r="O46" s="51"/>
      <c r="P46" s="51"/>
      <c r="Q46" s="51">
        <v>1</v>
      </c>
      <c r="R46" s="51">
        <v>1</v>
      </c>
      <c r="S46" s="51"/>
      <c r="T46" s="51"/>
      <c r="U46" s="60"/>
      <c r="V46">
        <f t="shared" si="6"/>
        <v>2</v>
      </c>
    </row>
    <row r="47" spans="1:22" ht="18.75" customHeight="1">
      <c r="A47" s="61" t="s">
        <v>304</v>
      </c>
      <c r="B47" s="61" t="s">
        <v>325</v>
      </c>
      <c r="C47" s="60"/>
      <c r="D47" s="60"/>
      <c r="E47" s="60"/>
      <c r="F47" s="60"/>
      <c r="G47" s="60"/>
      <c r="H47" s="60"/>
      <c r="I47" s="60"/>
      <c r="J47" s="60"/>
      <c r="K47" s="60"/>
      <c r="L47" s="60"/>
      <c r="M47" s="60"/>
      <c r="N47" s="60"/>
      <c r="O47" s="51"/>
      <c r="P47" s="51"/>
      <c r="Q47" s="51">
        <v>1</v>
      </c>
      <c r="R47" s="51">
        <v>1</v>
      </c>
      <c r="S47" s="51"/>
      <c r="T47" s="51"/>
      <c r="U47" s="60"/>
      <c r="V47">
        <f t="shared" si="6"/>
        <v>2</v>
      </c>
    </row>
    <row r="48" spans="1:22" ht="18.75" customHeight="1">
      <c r="A48" s="61" t="s">
        <v>304</v>
      </c>
      <c r="B48" s="61" t="s">
        <v>321</v>
      </c>
      <c r="C48" s="60"/>
      <c r="D48" s="60"/>
      <c r="E48" s="60"/>
      <c r="F48" s="60"/>
      <c r="G48" s="60"/>
      <c r="H48" s="60"/>
      <c r="I48" s="60"/>
      <c r="J48" s="60"/>
      <c r="K48" s="60"/>
      <c r="L48" s="60"/>
      <c r="M48" s="60"/>
      <c r="N48" s="60"/>
      <c r="O48" s="51"/>
      <c r="P48" s="51"/>
      <c r="Q48" s="51">
        <v>0.5</v>
      </c>
      <c r="R48" s="51">
        <v>0.5</v>
      </c>
      <c r="S48" s="51"/>
      <c r="T48" s="51"/>
      <c r="U48" s="60"/>
      <c r="V48">
        <f t="shared" si="6"/>
        <v>1</v>
      </c>
    </row>
    <row r="49" spans="1:22" ht="18.75" customHeight="1">
      <c r="A49" s="61" t="s">
        <v>304</v>
      </c>
      <c r="B49" s="61" t="s">
        <v>326</v>
      </c>
      <c r="C49" s="60"/>
      <c r="D49" s="60"/>
      <c r="E49" s="60"/>
      <c r="F49" s="60"/>
      <c r="G49" s="60"/>
      <c r="H49" s="60"/>
      <c r="I49" s="60"/>
      <c r="J49" s="60"/>
      <c r="K49" s="60"/>
      <c r="L49" s="60"/>
      <c r="M49" s="60"/>
      <c r="N49" s="60"/>
      <c r="O49" s="51"/>
      <c r="P49" s="51"/>
      <c r="Q49" s="51"/>
      <c r="R49" s="51">
        <v>1</v>
      </c>
      <c r="S49" s="51"/>
      <c r="T49" s="51"/>
      <c r="U49" s="60"/>
      <c r="V49">
        <f t="shared" ref="V49" si="7">SUM(Q49:U49)</f>
        <v>1</v>
      </c>
    </row>
    <row r="50" spans="1:22" ht="18.75" customHeight="1">
      <c r="A50" s="61" t="s">
        <v>305</v>
      </c>
      <c r="B50" s="61" t="s">
        <v>322</v>
      </c>
      <c r="C50" s="60"/>
      <c r="D50" s="60"/>
      <c r="E50" s="60"/>
      <c r="F50" s="60"/>
      <c r="G50" s="60"/>
      <c r="H50" s="60"/>
      <c r="I50" s="60"/>
      <c r="J50" s="60"/>
      <c r="K50" s="60"/>
      <c r="L50" s="60"/>
      <c r="M50" s="60"/>
      <c r="N50" s="60"/>
      <c r="O50" s="51"/>
      <c r="P50" s="51"/>
      <c r="Q50" s="51">
        <v>0.5</v>
      </c>
      <c r="R50" s="51">
        <v>0.5</v>
      </c>
      <c r="S50" s="51">
        <v>0.5</v>
      </c>
      <c r="T50" s="51">
        <v>0.5</v>
      </c>
      <c r="U50" s="51">
        <v>0.5</v>
      </c>
      <c r="V50">
        <f t="shared" si="6"/>
        <v>2.5</v>
      </c>
    </row>
    <row r="51" spans="1:22" ht="18.75" customHeight="1">
      <c r="A51" s="61" t="s">
        <v>305</v>
      </c>
      <c r="B51" s="61" t="s">
        <v>323</v>
      </c>
      <c r="C51" s="60"/>
      <c r="D51" s="60"/>
      <c r="E51" s="60"/>
      <c r="F51" s="60"/>
      <c r="G51" s="60"/>
      <c r="H51" s="60"/>
      <c r="I51" s="60"/>
      <c r="J51" s="60"/>
      <c r="K51" s="60"/>
      <c r="L51" s="60"/>
      <c r="M51" s="60"/>
      <c r="N51" s="60"/>
      <c r="O51" s="51"/>
      <c r="P51" s="51"/>
      <c r="Q51" s="51">
        <v>0.5</v>
      </c>
      <c r="R51" s="51">
        <v>0.5</v>
      </c>
      <c r="S51" s="51">
        <v>0.5</v>
      </c>
      <c r="T51" s="51">
        <v>0.25</v>
      </c>
      <c r="U51" s="51">
        <v>0.25</v>
      </c>
      <c r="V51">
        <f t="shared" si="6"/>
        <v>2</v>
      </c>
    </row>
    <row r="52" spans="1:22" ht="18.75" customHeight="1">
      <c r="A52" s="61" t="s">
        <v>305</v>
      </c>
      <c r="B52" s="61" t="s">
        <v>321</v>
      </c>
      <c r="C52" s="60"/>
      <c r="D52" s="60"/>
      <c r="E52" s="60"/>
      <c r="F52" s="60"/>
      <c r="G52" s="60"/>
      <c r="H52" s="60"/>
      <c r="I52" s="60"/>
      <c r="J52" s="60"/>
      <c r="K52" s="60"/>
      <c r="L52" s="60"/>
      <c r="M52" s="60"/>
      <c r="N52" s="60"/>
      <c r="O52" s="51"/>
      <c r="P52" s="51"/>
      <c r="Q52" s="51">
        <v>0.5</v>
      </c>
      <c r="R52" s="51">
        <v>0.5</v>
      </c>
      <c r="S52" s="51"/>
      <c r="T52" s="51"/>
      <c r="U52" s="60"/>
      <c r="V52">
        <f t="shared" si="6"/>
        <v>1</v>
      </c>
    </row>
    <row r="53" spans="1:22" ht="18.75" customHeight="1">
      <c r="A53" s="61" t="s">
        <v>305</v>
      </c>
      <c r="B53" s="61" t="s">
        <v>328</v>
      </c>
      <c r="C53" s="60"/>
      <c r="D53" s="60"/>
      <c r="E53" s="60"/>
      <c r="F53" s="60"/>
      <c r="G53" s="60"/>
      <c r="H53" s="60"/>
      <c r="I53" s="60"/>
      <c r="J53" s="60"/>
      <c r="K53" s="60"/>
      <c r="L53" s="60"/>
      <c r="M53" s="60"/>
      <c r="N53" s="60"/>
      <c r="O53" s="51"/>
      <c r="P53" s="51"/>
      <c r="Q53" s="51"/>
      <c r="R53" s="51">
        <v>1</v>
      </c>
      <c r="S53" s="51"/>
      <c r="T53" s="51"/>
      <c r="U53" s="60"/>
      <c r="V53">
        <f t="shared" ref="V53" si="8">SUM(Q53:U53)</f>
        <v>1</v>
      </c>
    </row>
    <row r="54" spans="1:22" ht="18.75" customHeight="1">
      <c r="A54" s="63" t="s">
        <v>306</v>
      </c>
      <c r="B54" s="63" t="s">
        <v>329</v>
      </c>
      <c r="C54" s="59"/>
      <c r="D54" s="59"/>
      <c r="E54" s="59"/>
      <c r="F54" s="59">
        <v>2</v>
      </c>
      <c r="G54" s="59">
        <v>2</v>
      </c>
      <c r="H54" s="59">
        <v>5</v>
      </c>
      <c r="I54" s="59">
        <v>5</v>
      </c>
      <c r="J54" s="59">
        <v>5</v>
      </c>
      <c r="K54" s="59">
        <v>5</v>
      </c>
      <c r="L54" s="59">
        <v>5</v>
      </c>
      <c r="M54" s="59">
        <v>5</v>
      </c>
      <c r="N54" s="59">
        <v>5</v>
      </c>
      <c r="O54" s="59"/>
      <c r="P54" s="51"/>
      <c r="Q54" s="51">
        <v>1</v>
      </c>
      <c r="R54" s="59">
        <v>1</v>
      </c>
      <c r="S54" s="60">
        <v>1</v>
      </c>
      <c r="T54" s="51">
        <v>0.5</v>
      </c>
      <c r="U54" s="51">
        <v>0.5</v>
      </c>
      <c r="V54">
        <f t="shared" si="6"/>
        <v>4</v>
      </c>
    </row>
    <row r="55" spans="1:22" ht="18.75" customHeight="1">
      <c r="A55" s="63" t="s">
        <v>357</v>
      </c>
      <c r="B55" s="52" t="s">
        <v>314</v>
      </c>
      <c r="C55" s="59"/>
      <c r="D55" s="59"/>
      <c r="E55" s="59"/>
      <c r="F55" s="59">
        <v>2</v>
      </c>
      <c r="G55" s="59">
        <v>2</v>
      </c>
      <c r="H55" s="59">
        <v>5</v>
      </c>
      <c r="I55" s="59">
        <v>5</v>
      </c>
      <c r="J55" s="59">
        <v>5</v>
      </c>
      <c r="K55" s="59">
        <v>5</v>
      </c>
      <c r="L55" s="59">
        <v>5</v>
      </c>
      <c r="M55" s="59">
        <v>5</v>
      </c>
      <c r="N55" s="59">
        <v>5</v>
      </c>
      <c r="O55" s="59"/>
      <c r="P55" s="51"/>
      <c r="Q55" s="51"/>
      <c r="R55" s="59"/>
      <c r="S55" s="60"/>
      <c r="T55" s="51"/>
      <c r="U55" s="51">
        <v>0.2</v>
      </c>
      <c r="V55">
        <f t="shared" ref="V55" si="9">SUM(Q55:U55)</f>
        <v>0.2</v>
      </c>
    </row>
    <row r="56" spans="1:22" ht="18.75" customHeight="1">
      <c r="A56" s="63" t="s">
        <v>357</v>
      </c>
      <c r="B56" s="61" t="s">
        <v>322</v>
      </c>
      <c r="C56" s="59"/>
      <c r="D56" s="59"/>
      <c r="E56" s="59"/>
      <c r="F56" s="59">
        <v>2</v>
      </c>
      <c r="G56" s="59">
        <v>2</v>
      </c>
      <c r="H56" s="59">
        <v>5</v>
      </c>
      <c r="I56" s="59">
        <v>5</v>
      </c>
      <c r="J56" s="59">
        <v>5</v>
      </c>
      <c r="K56" s="59">
        <v>5</v>
      </c>
      <c r="L56" s="59">
        <v>5</v>
      </c>
      <c r="M56" s="59">
        <v>5</v>
      </c>
      <c r="N56" s="59">
        <v>5</v>
      </c>
      <c r="O56" s="59"/>
      <c r="P56" s="51"/>
      <c r="Q56" s="51"/>
      <c r="R56" s="59"/>
      <c r="S56" s="60"/>
      <c r="T56" s="51"/>
      <c r="U56" s="51">
        <v>0.2</v>
      </c>
      <c r="V56">
        <f t="shared" si="6"/>
        <v>0.2</v>
      </c>
    </row>
    <row r="57" spans="1:22" ht="18.75" customHeight="1">
      <c r="A57" s="549" t="s">
        <v>245</v>
      </c>
      <c r="B57" s="549"/>
      <c r="C57" s="64">
        <f t="shared" ref="C57:N57" si="10">SUM(C36:C56)</f>
        <v>0</v>
      </c>
      <c r="D57" s="57">
        <f t="shared" si="10"/>
        <v>0</v>
      </c>
      <c r="E57" s="57">
        <f t="shared" si="10"/>
        <v>0</v>
      </c>
      <c r="F57" s="57">
        <f t="shared" si="10"/>
        <v>6</v>
      </c>
      <c r="G57" s="57">
        <f t="shared" si="10"/>
        <v>6</v>
      </c>
      <c r="H57" s="57">
        <f t="shared" si="10"/>
        <v>15</v>
      </c>
      <c r="I57" s="57">
        <f t="shared" si="10"/>
        <v>15</v>
      </c>
      <c r="J57" s="57">
        <f t="shared" si="10"/>
        <v>15</v>
      </c>
      <c r="K57" s="57">
        <f t="shared" si="10"/>
        <v>15</v>
      </c>
      <c r="L57" s="57">
        <f t="shared" si="10"/>
        <v>15</v>
      </c>
      <c r="M57" s="57">
        <f t="shared" si="10"/>
        <v>15</v>
      </c>
      <c r="N57" s="57">
        <f t="shared" si="10"/>
        <v>15</v>
      </c>
      <c r="O57" s="57"/>
      <c r="P57" s="57"/>
      <c r="Q57" s="57">
        <f>SUM(Q32:Q56)</f>
        <v>14</v>
      </c>
      <c r="R57" s="57">
        <f t="shared" ref="R57:U57" si="11">SUM(R32:R56)</f>
        <v>16</v>
      </c>
      <c r="S57" s="57">
        <f t="shared" si="11"/>
        <v>7</v>
      </c>
      <c r="T57" s="57">
        <f t="shared" si="11"/>
        <v>6</v>
      </c>
      <c r="U57" s="57">
        <f t="shared" si="11"/>
        <v>5.65</v>
      </c>
      <c r="V57" s="402">
        <f t="shared" si="6"/>
        <v>48.65</v>
      </c>
    </row>
    <row r="58" spans="1:22" ht="18.75" customHeight="1">
      <c r="A58" s="63" t="s">
        <v>330</v>
      </c>
      <c r="B58" s="63" t="s">
        <v>331</v>
      </c>
      <c r="C58" s="59"/>
      <c r="D58" s="59"/>
      <c r="E58" s="59"/>
      <c r="F58" s="59">
        <v>2</v>
      </c>
      <c r="G58" s="59">
        <v>2</v>
      </c>
      <c r="H58" s="59">
        <v>5</v>
      </c>
      <c r="I58" s="59">
        <v>5</v>
      </c>
      <c r="J58" s="59">
        <v>5</v>
      </c>
      <c r="K58" s="59">
        <v>5</v>
      </c>
      <c r="L58" s="59">
        <v>5</v>
      </c>
      <c r="M58" s="59">
        <v>5</v>
      </c>
      <c r="N58" s="59">
        <v>5</v>
      </c>
      <c r="O58" s="59"/>
      <c r="P58" s="51"/>
      <c r="Q58" s="51">
        <v>1</v>
      </c>
      <c r="R58" s="59">
        <v>1</v>
      </c>
      <c r="S58" s="60">
        <v>0.5</v>
      </c>
      <c r="T58" s="60">
        <v>0.5</v>
      </c>
      <c r="U58" s="59"/>
      <c r="V58">
        <f t="shared" si="6"/>
        <v>3</v>
      </c>
    </row>
    <row r="59" spans="1:22" ht="18.75" customHeight="1">
      <c r="A59" s="63" t="s">
        <v>332</v>
      </c>
      <c r="B59" s="63" t="s">
        <v>333</v>
      </c>
      <c r="C59" s="59"/>
      <c r="D59" s="59"/>
      <c r="E59" s="59"/>
      <c r="F59" s="59">
        <v>2</v>
      </c>
      <c r="G59" s="59">
        <v>2</v>
      </c>
      <c r="H59" s="59">
        <v>5</v>
      </c>
      <c r="I59" s="59">
        <v>5</v>
      </c>
      <c r="J59" s="59">
        <v>5</v>
      </c>
      <c r="K59" s="59">
        <v>5</v>
      </c>
      <c r="L59" s="59">
        <v>5</v>
      </c>
      <c r="M59" s="59">
        <v>5</v>
      </c>
      <c r="N59" s="59">
        <v>5</v>
      </c>
      <c r="O59" s="59"/>
      <c r="P59" s="51"/>
      <c r="Q59" s="51">
        <v>0.5</v>
      </c>
      <c r="R59" s="51">
        <v>0.5</v>
      </c>
      <c r="S59" s="374"/>
      <c r="T59" s="374"/>
      <c r="U59" s="59"/>
      <c r="V59">
        <f t="shared" si="6"/>
        <v>1</v>
      </c>
    </row>
    <row r="60" spans="1:22" ht="18.75" customHeight="1">
      <c r="A60" s="63" t="s">
        <v>332</v>
      </c>
      <c r="B60" s="63" t="s">
        <v>334</v>
      </c>
      <c r="C60" s="59"/>
      <c r="D60" s="59"/>
      <c r="E60" s="59"/>
      <c r="F60" s="59">
        <v>2</v>
      </c>
      <c r="G60" s="59">
        <v>2</v>
      </c>
      <c r="H60" s="59">
        <v>5</v>
      </c>
      <c r="I60" s="59">
        <v>5</v>
      </c>
      <c r="J60" s="59">
        <v>5</v>
      </c>
      <c r="K60" s="59">
        <v>5</v>
      </c>
      <c r="L60" s="59">
        <v>5</v>
      </c>
      <c r="M60" s="59">
        <v>5</v>
      </c>
      <c r="N60" s="59">
        <v>5</v>
      </c>
      <c r="O60" s="59"/>
      <c r="P60" s="51"/>
      <c r="Q60" s="51"/>
      <c r="R60" s="51"/>
      <c r="S60" s="51"/>
      <c r="T60" s="60"/>
      <c r="U60" s="59"/>
      <c r="V60">
        <f t="shared" si="6"/>
        <v>0</v>
      </c>
    </row>
    <row r="61" spans="1:22" ht="18.75" customHeight="1">
      <c r="A61" s="63" t="s">
        <v>332</v>
      </c>
      <c r="B61" s="63" t="s">
        <v>335</v>
      </c>
      <c r="C61" s="59"/>
      <c r="D61" s="59"/>
      <c r="E61" s="59"/>
      <c r="F61" s="59">
        <v>2</v>
      </c>
      <c r="G61" s="59">
        <v>2</v>
      </c>
      <c r="H61" s="59">
        <v>5</v>
      </c>
      <c r="I61" s="59">
        <v>5</v>
      </c>
      <c r="J61" s="59">
        <v>5</v>
      </c>
      <c r="K61" s="59">
        <v>5</v>
      </c>
      <c r="L61" s="59">
        <v>5</v>
      </c>
      <c r="M61" s="59">
        <v>5</v>
      </c>
      <c r="N61" s="59">
        <v>5</v>
      </c>
      <c r="O61" s="59"/>
      <c r="P61" s="382"/>
      <c r="Q61" s="382">
        <v>0.5</v>
      </c>
      <c r="R61" s="382">
        <v>0.5</v>
      </c>
      <c r="S61" s="382">
        <v>0.5</v>
      </c>
      <c r="T61" s="382">
        <v>0.5</v>
      </c>
      <c r="U61" s="59"/>
      <c r="V61">
        <f t="shared" si="6"/>
        <v>2</v>
      </c>
    </row>
    <row r="62" spans="1:22" ht="18">
      <c r="A62" s="52" t="s">
        <v>309</v>
      </c>
      <c r="B62" s="52" t="s">
        <v>336</v>
      </c>
      <c r="C62" s="51"/>
      <c r="D62" s="51"/>
      <c r="E62" s="51"/>
      <c r="F62" s="51"/>
      <c r="G62" s="51"/>
      <c r="H62" s="51"/>
      <c r="I62" s="51"/>
      <c r="J62" s="51"/>
      <c r="K62" s="51"/>
      <c r="L62" s="51"/>
      <c r="M62" s="51"/>
      <c r="N62" s="51"/>
      <c r="O62" s="51"/>
      <c r="P62" s="51"/>
      <c r="Q62" s="51">
        <v>0.5</v>
      </c>
      <c r="R62" s="51">
        <v>0.5</v>
      </c>
      <c r="S62" s="51">
        <v>0.5</v>
      </c>
      <c r="T62" s="51">
        <v>0.5</v>
      </c>
      <c r="U62" s="51">
        <v>0.5</v>
      </c>
      <c r="V62">
        <f t="shared" si="6"/>
        <v>2.5</v>
      </c>
    </row>
    <row r="63" spans="1:22" ht="18">
      <c r="A63" s="52" t="s">
        <v>302</v>
      </c>
      <c r="B63" s="52" t="s">
        <v>337</v>
      </c>
      <c r="C63" s="51"/>
      <c r="D63" s="51"/>
      <c r="E63" s="51"/>
      <c r="F63" s="51"/>
      <c r="G63" s="51"/>
      <c r="H63" s="51"/>
      <c r="I63" s="51"/>
      <c r="J63" s="51"/>
      <c r="K63" s="51"/>
      <c r="L63" s="51"/>
      <c r="M63" s="51"/>
      <c r="N63" s="51"/>
      <c r="O63" s="51"/>
      <c r="P63" s="51"/>
      <c r="Q63" s="51">
        <v>0.5</v>
      </c>
      <c r="R63" s="51">
        <v>0.5</v>
      </c>
      <c r="S63" s="51">
        <v>0.5</v>
      </c>
      <c r="T63" s="51">
        <v>0.5</v>
      </c>
      <c r="U63" s="51">
        <v>0.5</v>
      </c>
      <c r="V63">
        <f t="shared" si="6"/>
        <v>2.5</v>
      </c>
    </row>
    <row r="64" spans="1:22" ht="18">
      <c r="A64" s="52" t="s">
        <v>303</v>
      </c>
      <c r="B64" s="52" t="s">
        <v>337</v>
      </c>
      <c r="C64" s="51"/>
      <c r="D64" s="51"/>
      <c r="E64" s="51"/>
      <c r="F64" s="51"/>
      <c r="G64" s="51"/>
      <c r="H64" s="51"/>
      <c r="I64" s="51"/>
      <c r="J64" s="51"/>
      <c r="K64" s="51"/>
      <c r="L64" s="51"/>
      <c r="M64" s="51"/>
      <c r="N64" s="51"/>
      <c r="O64" s="51"/>
      <c r="P64" s="51"/>
      <c r="Q64" s="51">
        <v>0.5</v>
      </c>
      <c r="R64" s="51">
        <v>0.5</v>
      </c>
      <c r="S64" s="51">
        <v>0.5</v>
      </c>
      <c r="T64" s="51">
        <v>0.5</v>
      </c>
      <c r="U64" s="51">
        <v>0.5</v>
      </c>
      <c r="V64">
        <f t="shared" si="6"/>
        <v>2.5</v>
      </c>
    </row>
    <row r="65" spans="1:22" ht="18.75" customHeight="1">
      <c r="A65" s="61" t="s">
        <v>304</v>
      </c>
      <c r="B65" s="61" t="s">
        <v>338</v>
      </c>
      <c r="C65" s="60"/>
      <c r="D65" s="60"/>
      <c r="E65" s="60"/>
      <c r="F65" s="60"/>
      <c r="G65" s="60"/>
      <c r="H65" s="60"/>
      <c r="I65" s="60"/>
      <c r="J65" s="60"/>
      <c r="K65" s="60"/>
      <c r="L65" s="60"/>
      <c r="M65" s="60"/>
      <c r="N65" s="60"/>
      <c r="O65" s="51"/>
      <c r="P65" s="51"/>
      <c r="Q65" s="51">
        <v>0.5</v>
      </c>
      <c r="R65" s="51">
        <v>0.5</v>
      </c>
      <c r="S65" s="51">
        <v>0.5</v>
      </c>
      <c r="T65" s="51">
        <v>0.5</v>
      </c>
      <c r="U65" s="60"/>
      <c r="V65">
        <f t="shared" si="6"/>
        <v>2</v>
      </c>
    </row>
    <row r="66" spans="1:22" ht="18.600000000000001" customHeight="1">
      <c r="A66" s="61" t="s">
        <v>305</v>
      </c>
      <c r="B66" s="61" t="s">
        <v>338</v>
      </c>
      <c r="C66" s="60"/>
      <c r="D66" s="60"/>
      <c r="E66" s="60"/>
      <c r="F66" s="60"/>
      <c r="G66" s="60"/>
      <c r="H66" s="60"/>
      <c r="I66" s="60"/>
      <c r="J66" s="60"/>
      <c r="K66" s="60"/>
      <c r="L66" s="60"/>
      <c r="M66" s="60"/>
      <c r="N66" s="60"/>
      <c r="O66" s="51"/>
      <c r="P66" s="51"/>
      <c r="Q66" s="51">
        <v>0.5</v>
      </c>
      <c r="R66" s="51">
        <v>0.5</v>
      </c>
      <c r="S66" s="51">
        <v>0.5</v>
      </c>
      <c r="T66" s="51">
        <v>0.5</v>
      </c>
      <c r="U66" s="60"/>
      <c r="V66">
        <f t="shared" si="6"/>
        <v>2</v>
      </c>
    </row>
    <row r="67" spans="1:22" ht="18.75" customHeight="1">
      <c r="A67" s="549" t="s">
        <v>307</v>
      </c>
      <c r="B67" s="549"/>
      <c r="C67" s="64">
        <f t="shared" ref="C67:N67" si="12">SUM(C41:C61)</f>
        <v>0</v>
      </c>
      <c r="D67" s="57">
        <f t="shared" si="12"/>
        <v>0</v>
      </c>
      <c r="E67" s="57">
        <f t="shared" si="12"/>
        <v>0</v>
      </c>
      <c r="F67" s="57">
        <f t="shared" si="12"/>
        <v>20</v>
      </c>
      <c r="G67" s="57">
        <f t="shared" si="12"/>
        <v>20</v>
      </c>
      <c r="H67" s="57">
        <f t="shared" si="12"/>
        <v>50</v>
      </c>
      <c r="I67" s="57">
        <f t="shared" si="12"/>
        <v>50</v>
      </c>
      <c r="J67" s="57">
        <f t="shared" si="12"/>
        <v>50</v>
      </c>
      <c r="K67" s="57">
        <f t="shared" si="12"/>
        <v>50</v>
      </c>
      <c r="L67" s="57">
        <f t="shared" si="12"/>
        <v>50</v>
      </c>
      <c r="M67" s="57">
        <f t="shared" si="12"/>
        <v>50</v>
      </c>
      <c r="N67" s="57">
        <f t="shared" si="12"/>
        <v>50</v>
      </c>
      <c r="O67" s="57">
        <f t="shared" ref="O67:P67" si="13">SUM(O57:O61)</f>
        <v>0</v>
      </c>
      <c r="P67" s="57">
        <f t="shared" si="13"/>
        <v>0</v>
      </c>
      <c r="Q67" s="57">
        <f>SUM(Q57:Q66)</f>
        <v>18.5</v>
      </c>
      <c r="R67" s="57">
        <f>SUM(R57:R66)</f>
        <v>20.5</v>
      </c>
      <c r="S67" s="57">
        <f>SUM(S57:S66)</f>
        <v>10.5</v>
      </c>
      <c r="T67" s="57">
        <f>SUM(T57:T66)</f>
        <v>9.5</v>
      </c>
      <c r="U67" s="57">
        <f>SUM(U57:U66)</f>
        <v>7.15</v>
      </c>
      <c r="V67">
        <f t="shared" si="6"/>
        <v>66.150000000000006</v>
      </c>
    </row>
    <row r="69" spans="1:22" ht="18.75" customHeight="1">
      <c r="A69" t="s">
        <v>339</v>
      </c>
      <c r="O69" s="376" t="s">
        <v>231</v>
      </c>
      <c r="P69" s="376" t="s">
        <v>232</v>
      </c>
      <c r="Q69" s="376" t="s">
        <v>233</v>
      </c>
      <c r="R69" s="376" t="s">
        <v>234</v>
      </c>
      <c r="S69" s="376" t="s">
        <v>352</v>
      </c>
      <c r="T69" s="376" t="s">
        <v>353</v>
      </c>
      <c r="U69" s="376" t="s">
        <v>237</v>
      </c>
    </row>
    <row r="70" spans="1:22" ht="18">
      <c r="A70" s="52" t="s">
        <v>310</v>
      </c>
      <c r="B70" s="378">
        <v>1000000</v>
      </c>
      <c r="C70" s="51"/>
      <c r="D70" s="51"/>
      <c r="E70" s="51"/>
      <c r="F70" s="51"/>
      <c r="G70" s="51"/>
      <c r="H70" s="51"/>
      <c r="I70" s="51"/>
      <c r="J70" s="51"/>
      <c r="K70" s="51"/>
      <c r="L70" s="51"/>
      <c r="M70" s="51"/>
      <c r="N70" s="51"/>
      <c r="O70" s="379">
        <f t="shared" ref="O70:U79" si="14">SUMIF($B$20:$B$56,$A70,O$20:O$56)*$B70</f>
        <v>0</v>
      </c>
      <c r="P70" s="379">
        <f t="shared" si="14"/>
        <v>0</v>
      </c>
      <c r="Q70" s="379">
        <f t="shared" si="14"/>
        <v>500000</v>
      </c>
      <c r="R70" s="379">
        <f t="shared" si="14"/>
        <v>500000</v>
      </c>
      <c r="S70" s="379">
        <f t="shared" si="14"/>
        <v>500000</v>
      </c>
      <c r="T70" s="379">
        <f t="shared" si="14"/>
        <v>500000</v>
      </c>
      <c r="U70" s="379">
        <f t="shared" si="14"/>
        <v>250000</v>
      </c>
    </row>
    <row r="71" spans="1:22" ht="18">
      <c r="A71" s="52" t="s">
        <v>312</v>
      </c>
      <c r="B71" s="378">
        <v>1000000</v>
      </c>
      <c r="C71" s="51"/>
      <c r="D71" s="51"/>
      <c r="E71" s="51"/>
      <c r="F71" s="51"/>
      <c r="G71" s="51"/>
      <c r="H71" s="51"/>
      <c r="I71" s="51"/>
      <c r="J71" s="51"/>
      <c r="K71" s="51"/>
      <c r="L71" s="51"/>
      <c r="M71" s="51"/>
      <c r="N71" s="51"/>
      <c r="O71" s="379">
        <f t="shared" si="14"/>
        <v>0</v>
      </c>
      <c r="P71" s="379">
        <f t="shared" si="14"/>
        <v>0</v>
      </c>
      <c r="Q71" s="379">
        <f t="shared" si="14"/>
        <v>500000</v>
      </c>
      <c r="R71" s="379">
        <f t="shared" si="14"/>
        <v>500000</v>
      </c>
      <c r="S71" s="379">
        <f t="shared" si="14"/>
        <v>500000</v>
      </c>
      <c r="T71" s="379">
        <f t="shared" si="14"/>
        <v>500000</v>
      </c>
      <c r="U71" s="379">
        <f t="shared" si="14"/>
        <v>500000</v>
      </c>
    </row>
    <row r="72" spans="1:22" ht="18">
      <c r="A72" s="52" t="s">
        <v>314</v>
      </c>
      <c r="B72" s="378">
        <v>1000000</v>
      </c>
      <c r="C72" s="51"/>
      <c r="D72" s="51"/>
      <c r="E72" s="51"/>
      <c r="F72" s="51"/>
      <c r="G72" s="51"/>
      <c r="H72" s="51"/>
      <c r="I72" s="51"/>
      <c r="J72" s="51"/>
      <c r="K72" s="51"/>
      <c r="L72" s="51"/>
      <c r="M72" s="51"/>
      <c r="N72" s="51"/>
      <c r="O72" s="379">
        <f t="shared" si="14"/>
        <v>0</v>
      </c>
      <c r="P72" s="379">
        <f t="shared" si="14"/>
        <v>0</v>
      </c>
      <c r="Q72" s="379">
        <f t="shared" si="14"/>
        <v>1000000</v>
      </c>
      <c r="R72" s="379">
        <f t="shared" si="14"/>
        <v>1000000</v>
      </c>
      <c r="S72" s="379">
        <f t="shared" si="14"/>
        <v>1000000</v>
      </c>
      <c r="T72" s="379">
        <f t="shared" si="14"/>
        <v>1000000</v>
      </c>
      <c r="U72" s="379">
        <f t="shared" si="14"/>
        <v>1200000</v>
      </c>
    </row>
    <row r="73" spans="1:22" ht="18.75" customHeight="1">
      <c r="A73" s="61" t="s">
        <v>322</v>
      </c>
      <c r="B73" s="378">
        <v>1000000</v>
      </c>
      <c r="C73" s="60"/>
      <c r="D73" s="60"/>
      <c r="E73" s="60"/>
      <c r="F73" s="60"/>
      <c r="G73" s="60"/>
      <c r="H73" s="60"/>
      <c r="I73" s="60"/>
      <c r="J73" s="60"/>
      <c r="K73" s="60"/>
      <c r="L73" s="60"/>
      <c r="M73" s="60"/>
      <c r="N73" s="60"/>
      <c r="O73" s="379">
        <f t="shared" si="14"/>
        <v>0</v>
      </c>
      <c r="P73" s="379">
        <f t="shared" si="14"/>
        <v>0</v>
      </c>
      <c r="Q73" s="379">
        <f t="shared" si="14"/>
        <v>1000000</v>
      </c>
      <c r="R73" s="379">
        <f t="shared" si="14"/>
        <v>1000000</v>
      </c>
      <c r="S73" s="379">
        <f t="shared" si="14"/>
        <v>1000000</v>
      </c>
      <c r="T73" s="379">
        <f t="shared" si="14"/>
        <v>1000000</v>
      </c>
      <c r="U73" s="379">
        <f t="shared" si="14"/>
        <v>1200000</v>
      </c>
    </row>
    <row r="74" spans="1:22" ht="18">
      <c r="A74" s="52" t="s">
        <v>340</v>
      </c>
      <c r="B74" s="378">
        <v>700000</v>
      </c>
      <c r="C74" s="51"/>
      <c r="D74" s="51"/>
      <c r="E74" s="51"/>
      <c r="F74" s="51"/>
      <c r="G74" s="51"/>
      <c r="H74" s="51"/>
      <c r="I74" s="51"/>
      <c r="J74" s="51"/>
      <c r="K74" s="51"/>
      <c r="L74" s="51"/>
      <c r="M74" s="51"/>
      <c r="N74" s="51"/>
      <c r="O74" s="379">
        <f t="shared" si="14"/>
        <v>0</v>
      </c>
      <c r="P74" s="379">
        <f t="shared" si="14"/>
        <v>0</v>
      </c>
      <c r="Q74" s="379">
        <f t="shared" si="14"/>
        <v>700000</v>
      </c>
      <c r="R74" s="379">
        <f t="shared" si="14"/>
        <v>700000</v>
      </c>
      <c r="S74" s="379">
        <f t="shared" si="14"/>
        <v>700000</v>
      </c>
      <c r="T74" s="379">
        <f t="shared" si="14"/>
        <v>700000</v>
      </c>
      <c r="U74" s="379">
        <f t="shared" si="14"/>
        <v>350000</v>
      </c>
    </row>
    <row r="75" spans="1:22" ht="18">
      <c r="A75" s="52" t="s">
        <v>315</v>
      </c>
      <c r="B75" s="378">
        <v>700000</v>
      </c>
      <c r="C75" s="51"/>
      <c r="D75" s="51"/>
      <c r="E75" s="51"/>
      <c r="F75" s="51"/>
      <c r="G75" s="51"/>
      <c r="H75" s="51"/>
      <c r="I75" s="51"/>
      <c r="J75" s="51"/>
      <c r="K75" s="51"/>
      <c r="L75" s="51"/>
      <c r="M75" s="51"/>
      <c r="N75" s="51"/>
      <c r="O75" s="379">
        <f t="shared" si="14"/>
        <v>0</v>
      </c>
      <c r="P75" s="379">
        <f t="shared" si="14"/>
        <v>0</v>
      </c>
      <c r="Q75" s="379">
        <f t="shared" si="14"/>
        <v>700000</v>
      </c>
      <c r="R75" s="379">
        <f t="shared" si="14"/>
        <v>700000</v>
      </c>
      <c r="S75" s="379">
        <f t="shared" si="14"/>
        <v>700000</v>
      </c>
      <c r="T75" s="379">
        <f t="shared" si="14"/>
        <v>700000</v>
      </c>
      <c r="U75" s="379">
        <f t="shared" si="14"/>
        <v>700000</v>
      </c>
    </row>
    <row r="76" spans="1:22" ht="18">
      <c r="A76" s="52" t="s">
        <v>316</v>
      </c>
      <c r="B76" s="378">
        <v>700000</v>
      </c>
      <c r="C76" s="51"/>
      <c r="D76" s="51"/>
      <c r="E76" s="51"/>
      <c r="F76" s="51"/>
      <c r="G76" s="51"/>
      <c r="H76" s="51"/>
      <c r="I76" s="51"/>
      <c r="J76" s="51"/>
      <c r="K76" s="51"/>
      <c r="L76" s="51"/>
      <c r="M76" s="51"/>
      <c r="N76" s="51"/>
      <c r="O76" s="379">
        <f t="shared" si="14"/>
        <v>0</v>
      </c>
      <c r="P76" s="379">
        <f t="shared" si="14"/>
        <v>0</v>
      </c>
      <c r="Q76" s="379">
        <f t="shared" si="14"/>
        <v>700000</v>
      </c>
      <c r="R76" s="379">
        <f t="shared" si="14"/>
        <v>700000</v>
      </c>
      <c r="S76" s="379">
        <f t="shared" si="14"/>
        <v>0</v>
      </c>
      <c r="T76" s="379">
        <f t="shared" si="14"/>
        <v>0</v>
      </c>
      <c r="U76" s="379">
        <f t="shared" si="14"/>
        <v>0</v>
      </c>
    </row>
    <row r="77" spans="1:22" ht="18">
      <c r="A77" s="52" t="s">
        <v>341</v>
      </c>
      <c r="B77" s="378">
        <v>700000</v>
      </c>
      <c r="C77" s="51"/>
      <c r="D77" s="51"/>
      <c r="E77" s="51"/>
      <c r="F77" s="51"/>
      <c r="G77" s="51"/>
      <c r="H77" s="51"/>
      <c r="I77" s="51"/>
      <c r="J77" s="51"/>
      <c r="K77" s="51"/>
      <c r="L77" s="51"/>
      <c r="M77" s="51"/>
      <c r="N77" s="51"/>
      <c r="O77" s="379">
        <f t="shared" si="14"/>
        <v>0</v>
      </c>
      <c r="P77" s="379">
        <f t="shared" si="14"/>
        <v>0</v>
      </c>
      <c r="Q77" s="379">
        <f t="shared" si="14"/>
        <v>700000</v>
      </c>
      <c r="R77" s="379">
        <f t="shared" si="14"/>
        <v>700000</v>
      </c>
      <c r="S77" s="379">
        <f t="shared" si="14"/>
        <v>0</v>
      </c>
      <c r="T77" s="379">
        <f t="shared" si="14"/>
        <v>0</v>
      </c>
      <c r="U77" s="379">
        <f t="shared" si="14"/>
        <v>0</v>
      </c>
    </row>
    <row r="78" spans="1:22" ht="18">
      <c r="A78" s="52" t="s">
        <v>342</v>
      </c>
      <c r="B78" s="378">
        <v>700000</v>
      </c>
      <c r="C78" s="51"/>
      <c r="D78" s="51"/>
      <c r="E78" s="51"/>
      <c r="F78" s="51"/>
      <c r="G78" s="51"/>
      <c r="H78" s="51"/>
      <c r="I78" s="51"/>
      <c r="J78" s="51"/>
      <c r="K78" s="51"/>
      <c r="L78" s="51"/>
      <c r="M78" s="51"/>
      <c r="N78" s="51"/>
      <c r="O78" s="379">
        <f t="shared" si="14"/>
        <v>0</v>
      </c>
      <c r="P78" s="379">
        <f t="shared" si="14"/>
        <v>0</v>
      </c>
      <c r="Q78" s="379">
        <f t="shared" si="14"/>
        <v>700000</v>
      </c>
      <c r="R78" s="379">
        <f t="shared" si="14"/>
        <v>700000</v>
      </c>
      <c r="S78" s="379">
        <f t="shared" si="14"/>
        <v>700000</v>
      </c>
      <c r="T78" s="379">
        <f t="shared" si="14"/>
        <v>350000</v>
      </c>
      <c r="U78" s="379">
        <f t="shared" si="14"/>
        <v>350000</v>
      </c>
    </row>
    <row r="79" spans="1:22" ht="18">
      <c r="A79" s="52" t="s">
        <v>343</v>
      </c>
      <c r="B79" s="378">
        <v>700000</v>
      </c>
      <c r="C79" s="51"/>
      <c r="D79" s="51"/>
      <c r="E79" s="51"/>
      <c r="F79" s="51"/>
      <c r="G79" s="51"/>
      <c r="H79" s="51"/>
      <c r="I79" s="51"/>
      <c r="J79" s="51"/>
      <c r="K79" s="51"/>
      <c r="L79" s="51"/>
      <c r="M79" s="51"/>
      <c r="N79" s="51"/>
      <c r="O79" s="379">
        <f t="shared" si="14"/>
        <v>0</v>
      </c>
      <c r="P79" s="379">
        <f t="shared" si="14"/>
        <v>0</v>
      </c>
      <c r="Q79" s="379">
        <f t="shared" si="14"/>
        <v>700000</v>
      </c>
      <c r="R79" s="379">
        <f t="shared" si="14"/>
        <v>700000</v>
      </c>
      <c r="S79" s="379">
        <f t="shared" si="14"/>
        <v>700000</v>
      </c>
      <c r="T79" s="379">
        <f t="shared" si="14"/>
        <v>350000</v>
      </c>
      <c r="U79" s="379">
        <f t="shared" si="14"/>
        <v>350000</v>
      </c>
    </row>
    <row r="80" spans="1:22" ht="18.75" customHeight="1">
      <c r="A80" s="61" t="s">
        <v>320</v>
      </c>
      <c r="B80" s="378">
        <v>700000</v>
      </c>
      <c r="C80" s="60"/>
      <c r="D80" s="60"/>
      <c r="E80" s="60"/>
      <c r="F80" s="60"/>
      <c r="G80" s="60"/>
      <c r="H80" s="60"/>
      <c r="I80" s="60"/>
      <c r="J80" s="60"/>
      <c r="K80" s="60"/>
      <c r="L80" s="60"/>
      <c r="M80" s="60"/>
      <c r="N80" s="60"/>
      <c r="O80" s="379">
        <f t="shared" ref="O80:U93" si="15">SUMIF($B$20:$B$56,$A80,O$20:O$56)*$B80</f>
        <v>0</v>
      </c>
      <c r="P80" s="379">
        <f t="shared" si="15"/>
        <v>0</v>
      </c>
      <c r="Q80" s="379">
        <f t="shared" si="15"/>
        <v>700000</v>
      </c>
      <c r="R80" s="379">
        <f t="shared" si="15"/>
        <v>700000</v>
      </c>
      <c r="S80" s="379">
        <f t="shared" si="15"/>
        <v>0</v>
      </c>
      <c r="T80" s="379">
        <f t="shared" si="15"/>
        <v>0</v>
      </c>
      <c r="U80" s="379">
        <f t="shared" si="15"/>
        <v>0</v>
      </c>
    </row>
    <row r="81" spans="1:25" ht="18.75" customHeight="1">
      <c r="A81" s="61" t="s">
        <v>324</v>
      </c>
      <c r="B81" s="378">
        <v>700000</v>
      </c>
      <c r="C81" s="60"/>
      <c r="D81" s="60"/>
      <c r="E81" s="60"/>
      <c r="F81" s="60"/>
      <c r="G81" s="60"/>
      <c r="H81" s="60"/>
      <c r="I81" s="60"/>
      <c r="J81" s="60"/>
      <c r="K81" s="60"/>
      <c r="L81" s="60"/>
      <c r="M81" s="60"/>
      <c r="N81" s="60"/>
      <c r="O81" s="379">
        <f t="shared" si="15"/>
        <v>0</v>
      </c>
      <c r="P81" s="379">
        <f t="shared" si="15"/>
        <v>0</v>
      </c>
      <c r="Q81" s="379">
        <f t="shared" si="15"/>
        <v>700000</v>
      </c>
      <c r="R81" s="379">
        <f t="shared" si="15"/>
        <v>700000</v>
      </c>
      <c r="S81" s="379">
        <f t="shared" si="15"/>
        <v>0</v>
      </c>
      <c r="T81" s="379">
        <f t="shared" si="15"/>
        <v>0</v>
      </c>
      <c r="U81" s="379">
        <f t="shared" si="15"/>
        <v>0</v>
      </c>
    </row>
    <row r="82" spans="1:25" ht="18.75" customHeight="1">
      <c r="A82" s="61" t="s">
        <v>325</v>
      </c>
      <c r="B82" s="378">
        <v>700000</v>
      </c>
      <c r="C82" s="60"/>
      <c r="D82" s="60"/>
      <c r="E82" s="60"/>
      <c r="F82" s="60"/>
      <c r="G82" s="60"/>
      <c r="H82" s="60"/>
      <c r="I82" s="60"/>
      <c r="J82" s="60"/>
      <c r="K82" s="60"/>
      <c r="L82" s="60"/>
      <c r="M82" s="60"/>
      <c r="N82" s="60"/>
      <c r="O82" s="379">
        <f t="shared" si="15"/>
        <v>0</v>
      </c>
      <c r="P82" s="379">
        <f t="shared" si="15"/>
        <v>0</v>
      </c>
      <c r="Q82" s="379">
        <f t="shared" si="15"/>
        <v>700000</v>
      </c>
      <c r="R82" s="379">
        <f t="shared" si="15"/>
        <v>700000</v>
      </c>
      <c r="S82" s="379">
        <f t="shared" si="15"/>
        <v>0</v>
      </c>
      <c r="T82" s="379">
        <f t="shared" si="15"/>
        <v>0</v>
      </c>
      <c r="U82" s="379">
        <f t="shared" si="15"/>
        <v>0</v>
      </c>
    </row>
    <row r="83" spans="1:25" ht="18.75" customHeight="1">
      <c r="A83" s="63" t="s">
        <v>331</v>
      </c>
      <c r="B83" s="378">
        <v>700000</v>
      </c>
      <c r="C83" s="59"/>
      <c r="D83" s="59"/>
      <c r="E83" s="59"/>
      <c r="F83" s="59">
        <v>2</v>
      </c>
      <c r="G83" s="59">
        <v>2</v>
      </c>
      <c r="H83" s="59">
        <v>5</v>
      </c>
      <c r="I83" s="59">
        <v>5</v>
      </c>
      <c r="J83" s="59">
        <v>5</v>
      </c>
      <c r="K83" s="59">
        <v>5</v>
      </c>
      <c r="L83" s="59">
        <v>5</v>
      </c>
      <c r="M83" s="59">
        <v>5</v>
      </c>
      <c r="N83" s="59">
        <v>5</v>
      </c>
      <c r="O83" s="379">
        <f t="shared" si="15"/>
        <v>0</v>
      </c>
      <c r="P83" s="379">
        <f t="shared" si="15"/>
        <v>0</v>
      </c>
      <c r="Q83" s="379">
        <f t="shared" si="15"/>
        <v>0</v>
      </c>
      <c r="R83" s="379">
        <f t="shared" si="15"/>
        <v>0</v>
      </c>
      <c r="S83" s="379">
        <f t="shared" si="15"/>
        <v>0</v>
      </c>
      <c r="T83" s="379">
        <f t="shared" si="15"/>
        <v>0</v>
      </c>
      <c r="U83" s="379">
        <f t="shared" si="15"/>
        <v>0</v>
      </c>
    </row>
    <row r="84" spans="1:25" ht="18.75" customHeight="1">
      <c r="A84" s="63" t="s">
        <v>333</v>
      </c>
      <c r="B84" s="378">
        <v>1000000</v>
      </c>
      <c r="C84" s="59"/>
      <c r="D84" s="59"/>
      <c r="E84" s="59"/>
      <c r="F84" s="59">
        <v>2</v>
      </c>
      <c r="G84" s="59">
        <v>2</v>
      </c>
      <c r="H84" s="59">
        <v>5</v>
      </c>
      <c r="I84" s="59">
        <v>5</v>
      </c>
      <c r="J84" s="59">
        <v>5</v>
      </c>
      <c r="K84" s="59">
        <v>5</v>
      </c>
      <c r="L84" s="59">
        <v>5</v>
      </c>
      <c r="M84" s="59">
        <v>5</v>
      </c>
      <c r="N84" s="59">
        <v>5</v>
      </c>
      <c r="O84" s="379">
        <f t="shared" si="15"/>
        <v>0</v>
      </c>
      <c r="P84" s="379">
        <f t="shared" si="15"/>
        <v>0</v>
      </c>
      <c r="Q84" s="379">
        <f t="shared" si="15"/>
        <v>0</v>
      </c>
      <c r="R84" s="379">
        <f t="shared" si="15"/>
        <v>0</v>
      </c>
      <c r="S84" s="379">
        <f t="shared" si="15"/>
        <v>0</v>
      </c>
      <c r="T84" s="379">
        <f t="shared" si="15"/>
        <v>0</v>
      </c>
      <c r="U84" s="379">
        <f t="shared" si="15"/>
        <v>0</v>
      </c>
    </row>
    <row r="85" spans="1:25" ht="18.75" customHeight="1">
      <c r="A85" s="63" t="s">
        <v>334</v>
      </c>
      <c r="B85" s="378">
        <v>800000</v>
      </c>
      <c r="C85" s="59"/>
      <c r="D85" s="59"/>
      <c r="E85" s="59"/>
      <c r="F85" s="59">
        <v>2</v>
      </c>
      <c r="G85" s="59">
        <v>2</v>
      </c>
      <c r="H85" s="59">
        <v>5</v>
      </c>
      <c r="I85" s="59">
        <v>5</v>
      </c>
      <c r="J85" s="59">
        <v>5</v>
      </c>
      <c r="K85" s="59">
        <v>5</v>
      </c>
      <c r="L85" s="59">
        <v>5</v>
      </c>
      <c r="M85" s="59">
        <v>5</v>
      </c>
      <c r="N85" s="59">
        <v>5</v>
      </c>
      <c r="O85" s="379">
        <f t="shared" si="15"/>
        <v>0</v>
      </c>
      <c r="P85" s="379">
        <f t="shared" si="15"/>
        <v>0</v>
      </c>
      <c r="Q85" s="379">
        <f t="shared" si="15"/>
        <v>0</v>
      </c>
      <c r="R85" s="379">
        <f t="shared" si="15"/>
        <v>0</v>
      </c>
      <c r="S85" s="379">
        <f t="shared" si="15"/>
        <v>0</v>
      </c>
      <c r="T85" s="379">
        <f t="shared" si="15"/>
        <v>0</v>
      </c>
      <c r="U85" s="379">
        <f t="shared" si="15"/>
        <v>0</v>
      </c>
    </row>
    <row r="86" spans="1:25" ht="18.75" customHeight="1">
      <c r="A86" s="63" t="s">
        <v>335</v>
      </c>
      <c r="B86" s="378">
        <v>1000000</v>
      </c>
      <c r="C86" s="59"/>
      <c r="D86" s="59"/>
      <c r="E86" s="59"/>
      <c r="F86" s="59">
        <v>2</v>
      </c>
      <c r="G86" s="59">
        <v>2</v>
      </c>
      <c r="H86" s="59">
        <v>5</v>
      </c>
      <c r="I86" s="59">
        <v>5</v>
      </c>
      <c r="J86" s="59">
        <v>5</v>
      </c>
      <c r="K86" s="59">
        <v>5</v>
      </c>
      <c r="L86" s="59">
        <v>5</v>
      </c>
      <c r="M86" s="59">
        <v>5</v>
      </c>
      <c r="N86" s="59">
        <v>5</v>
      </c>
      <c r="O86" s="379">
        <f t="shared" si="15"/>
        <v>0</v>
      </c>
      <c r="P86" s="379">
        <f t="shared" si="15"/>
        <v>0</v>
      </c>
      <c r="Q86" s="379">
        <f t="shared" si="15"/>
        <v>0</v>
      </c>
      <c r="R86" s="379">
        <f t="shared" si="15"/>
        <v>0</v>
      </c>
      <c r="S86" s="379">
        <f t="shared" si="15"/>
        <v>0</v>
      </c>
      <c r="T86" s="379">
        <f t="shared" si="15"/>
        <v>0</v>
      </c>
      <c r="U86" s="379">
        <f t="shared" si="15"/>
        <v>0</v>
      </c>
    </row>
    <row r="87" spans="1:25" ht="18.75" customHeight="1">
      <c r="A87" s="63" t="s">
        <v>318</v>
      </c>
      <c r="B87" s="378">
        <v>700000</v>
      </c>
      <c r="C87" s="59"/>
      <c r="D87" s="59"/>
      <c r="E87" s="59"/>
      <c r="F87" s="59">
        <v>2</v>
      </c>
      <c r="G87" s="59">
        <v>2</v>
      </c>
      <c r="H87" s="59">
        <v>5</v>
      </c>
      <c r="I87" s="59">
        <v>5</v>
      </c>
      <c r="J87" s="59">
        <v>5</v>
      </c>
      <c r="K87" s="59">
        <v>5</v>
      </c>
      <c r="L87" s="59">
        <v>5</v>
      </c>
      <c r="M87" s="59">
        <v>5</v>
      </c>
      <c r="N87" s="59">
        <v>5</v>
      </c>
      <c r="O87" s="379">
        <f t="shared" si="15"/>
        <v>0</v>
      </c>
      <c r="P87" s="379">
        <f t="shared" si="15"/>
        <v>0</v>
      </c>
      <c r="Q87" s="379">
        <f t="shared" si="15"/>
        <v>700000</v>
      </c>
      <c r="R87" s="379">
        <f t="shared" si="15"/>
        <v>700000</v>
      </c>
      <c r="S87" s="379">
        <f t="shared" si="15"/>
        <v>0</v>
      </c>
      <c r="T87" s="379">
        <f t="shared" si="15"/>
        <v>0</v>
      </c>
      <c r="U87" s="379">
        <f t="shared" si="15"/>
        <v>0</v>
      </c>
    </row>
    <row r="88" spans="1:25" ht="18.75" customHeight="1">
      <c r="A88" s="63" t="s">
        <v>321</v>
      </c>
      <c r="B88" s="378">
        <v>700000</v>
      </c>
      <c r="C88" s="59"/>
      <c r="D88" s="59"/>
      <c r="E88" s="59"/>
      <c r="F88" s="59">
        <v>2</v>
      </c>
      <c r="G88" s="59">
        <v>2</v>
      </c>
      <c r="H88" s="59">
        <v>5</v>
      </c>
      <c r="I88" s="59">
        <v>5</v>
      </c>
      <c r="J88" s="59">
        <v>5</v>
      </c>
      <c r="K88" s="59">
        <v>5</v>
      </c>
      <c r="L88" s="59">
        <v>5</v>
      </c>
      <c r="M88" s="59">
        <v>5</v>
      </c>
      <c r="N88" s="59">
        <v>5</v>
      </c>
      <c r="O88" s="379">
        <f t="shared" si="15"/>
        <v>0</v>
      </c>
      <c r="P88" s="379">
        <f t="shared" si="15"/>
        <v>0</v>
      </c>
      <c r="Q88" s="379">
        <f t="shared" si="15"/>
        <v>700000</v>
      </c>
      <c r="R88" s="379">
        <f t="shared" si="15"/>
        <v>700000</v>
      </c>
      <c r="S88" s="379">
        <f t="shared" si="15"/>
        <v>0</v>
      </c>
      <c r="T88" s="379">
        <f t="shared" si="15"/>
        <v>0</v>
      </c>
      <c r="U88" s="379">
        <f t="shared" si="15"/>
        <v>0</v>
      </c>
    </row>
    <row r="89" spans="1:25" ht="18.75" customHeight="1">
      <c r="A89" s="63" t="s">
        <v>326</v>
      </c>
      <c r="B89" s="378">
        <v>700000</v>
      </c>
      <c r="C89" s="59"/>
      <c r="D89" s="59"/>
      <c r="E89" s="59"/>
      <c r="F89" s="59">
        <v>2</v>
      </c>
      <c r="G89" s="59">
        <v>2</v>
      </c>
      <c r="H89" s="59">
        <v>5</v>
      </c>
      <c r="I89" s="59">
        <v>5</v>
      </c>
      <c r="J89" s="59">
        <v>5</v>
      </c>
      <c r="K89" s="59">
        <v>5</v>
      </c>
      <c r="L89" s="59">
        <v>5</v>
      </c>
      <c r="M89" s="59">
        <v>5</v>
      </c>
      <c r="N89" s="59">
        <v>5</v>
      </c>
      <c r="O89" s="379">
        <f t="shared" si="15"/>
        <v>0</v>
      </c>
      <c r="P89" s="379">
        <f t="shared" si="15"/>
        <v>0</v>
      </c>
      <c r="Q89" s="379">
        <f t="shared" si="15"/>
        <v>0</v>
      </c>
      <c r="R89" s="379">
        <f t="shared" si="15"/>
        <v>700000</v>
      </c>
      <c r="S89" s="379">
        <f t="shared" si="15"/>
        <v>0</v>
      </c>
      <c r="T89" s="379">
        <f t="shared" si="15"/>
        <v>0</v>
      </c>
      <c r="U89" s="379">
        <f t="shared" si="15"/>
        <v>0</v>
      </c>
    </row>
    <row r="90" spans="1:25" ht="18.75" customHeight="1">
      <c r="A90" s="63" t="s">
        <v>328</v>
      </c>
      <c r="B90" s="378">
        <v>700000</v>
      </c>
      <c r="C90" s="59"/>
      <c r="D90" s="59"/>
      <c r="E90" s="59"/>
      <c r="F90" s="59">
        <v>2</v>
      </c>
      <c r="G90" s="59">
        <v>2</v>
      </c>
      <c r="H90" s="59">
        <v>5</v>
      </c>
      <c r="I90" s="59">
        <v>5</v>
      </c>
      <c r="J90" s="59">
        <v>5</v>
      </c>
      <c r="K90" s="59">
        <v>5</v>
      </c>
      <c r="L90" s="59">
        <v>5</v>
      </c>
      <c r="M90" s="59">
        <v>5</v>
      </c>
      <c r="N90" s="59">
        <v>5</v>
      </c>
      <c r="O90" s="379">
        <f t="shared" si="15"/>
        <v>0</v>
      </c>
      <c r="P90" s="379">
        <f t="shared" si="15"/>
        <v>0</v>
      </c>
      <c r="Q90" s="379">
        <f t="shared" si="15"/>
        <v>0</v>
      </c>
      <c r="R90" s="379">
        <f t="shared" si="15"/>
        <v>700000</v>
      </c>
      <c r="S90" s="379">
        <f t="shared" si="15"/>
        <v>0</v>
      </c>
      <c r="T90" s="379">
        <f t="shared" si="15"/>
        <v>0</v>
      </c>
      <c r="U90" s="379">
        <f t="shared" si="15"/>
        <v>0</v>
      </c>
    </row>
    <row r="91" spans="1:25" ht="18.75" customHeight="1">
      <c r="A91" s="63" t="s">
        <v>336</v>
      </c>
      <c r="B91" s="378">
        <v>1000000</v>
      </c>
      <c r="C91" s="59"/>
      <c r="D91" s="59"/>
      <c r="E91" s="59"/>
      <c r="F91" s="59">
        <v>2</v>
      </c>
      <c r="G91" s="59">
        <v>2</v>
      </c>
      <c r="H91" s="59">
        <v>5</v>
      </c>
      <c r="I91" s="59">
        <v>5</v>
      </c>
      <c r="J91" s="59">
        <v>5</v>
      </c>
      <c r="K91" s="59">
        <v>5</v>
      </c>
      <c r="L91" s="59">
        <v>5</v>
      </c>
      <c r="M91" s="59">
        <v>5</v>
      </c>
      <c r="N91" s="59">
        <v>5</v>
      </c>
      <c r="O91" s="379">
        <f t="shared" si="15"/>
        <v>0</v>
      </c>
      <c r="P91" s="379">
        <f t="shared" si="15"/>
        <v>0</v>
      </c>
      <c r="Q91" s="379">
        <f t="shared" si="15"/>
        <v>0</v>
      </c>
      <c r="R91" s="379">
        <f t="shared" si="15"/>
        <v>0</v>
      </c>
      <c r="S91" s="379">
        <f t="shared" si="15"/>
        <v>0</v>
      </c>
      <c r="T91" s="379">
        <f t="shared" si="15"/>
        <v>0</v>
      </c>
      <c r="U91" s="379">
        <f t="shared" si="15"/>
        <v>0</v>
      </c>
    </row>
    <row r="92" spans="1:25" ht="18.75" customHeight="1">
      <c r="A92" s="63" t="s">
        <v>337</v>
      </c>
      <c r="B92" s="378">
        <v>1000000</v>
      </c>
      <c r="C92" s="59"/>
      <c r="D92" s="59"/>
      <c r="E92" s="59"/>
      <c r="F92" s="59">
        <v>2</v>
      </c>
      <c r="G92" s="59">
        <v>2</v>
      </c>
      <c r="H92" s="59">
        <v>5</v>
      </c>
      <c r="I92" s="59">
        <v>5</v>
      </c>
      <c r="J92" s="59">
        <v>5</v>
      </c>
      <c r="K92" s="59">
        <v>5</v>
      </c>
      <c r="L92" s="59">
        <v>5</v>
      </c>
      <c r="M92" s="59">
        <v>5</v>
      </c>
      <c r="N92" s="59">
        <v>5</v>
      </c>
      <c r="O92" s="379">
        <f t="shared" si="15"/>
        <v>0</v>
      </c>
      <c r="P92" s="379">
        <f t="shared" si="15"/>
        <v>0</v>
      </c>
      <c r="Q92" s="379">
        <f t="shared" si="15"/>
        <v>0</v>
      </c>
      <c r="R92" s="379">
        <f t="shared" si="15"/>
        <v>0</v>
      </c>
      <c r="S92" s="379">
        <f t="shared" si="15"/>
        <v>0</v>
      </c>
      <c r="T92" s="379">
        <f t="shared" si="15"/>
        <v>0</v>
      </c>
      <c r="U92" s="379">
        <f t="shared" si="15"/>
        <v>0</v>
      </c>
    </row>
    <row r="93" spans="1:25" ht="18.75" customHeight="1">
      <c r="A93" s="63" t="s">
        <v>338</v>
      </c>
      <c r="B93" s="378">
        <v>1000000</v>
      </c>
      <c r="C93" s="59"/>
      <c r="D93" s="59"/>
      <c r="E93" s="59"/>
      <c r="F93" s="59">
        <v>2</v>
      </c>
      <c r="G93" s="59">
        <v>2</v>
      </c>
      <c r="H93" s="59">
        <v>5</v>
      </c>
      <c r="I93" s="59">
        <v>5</v>
      </c>
      <c r="J93" s="59">
        <v>5</v>
      </c>
      <c r="K93" s="59">
        <v>5</v>
      </c>
      <c r="L93" s="59">
        <v>5</v>
      </c>
      <c r="M93" s="59">
        <v>5</v>
      </c>
      <c r="N93" s="59">
        <v>5</v>
      </c>
      <c r="O93" s="379">
        <f t="shared" si="15"/>
        <v>0</v>
      </c>
      <c r="P93" s="379">
        <f t="shared" si="15"/>
        <v>0</v>
      </c>
      <c r="Q93" s="379">
        <f t="shared" si="15"/>
        <v>0</v>
      </c>
      <c r="R93" s="379">
        <f t="shared" si="15"/>
        <v>0</v>
      </c>
      <c r="S93" s="379">
        <f t="shared" si="15"/>
        <v>0</v>
      </c>
      <c r="T93" s="379">
        <f t="shared" si="15"/>
        <v>0</v>
      </c>
      <c r="U93" s="379">
        <f t="shared" si="15"/>
        <v>0</v>
      </c>
    </row>
    <row r="94" spans="1:25" ht="18.75" customHeight="1">
      <c r="A94" s="549" t="s">
        <v>307</v>
      </c>
      <c r="B94" s="549"/>
      <c r="C94" s="64">
        <f t="shared" ref="C94:N94" si="16">SUM(C75:C93)</f>
        <v>0</v>
      </c>
      <c r="D94" s="57">
        <f t="shared" si="16"/>
        <v>0</v>
      </c>
      <c r="E94" s="57">
        <f t="shared" si="16"/>
        <v>0</v>
      </c>
      <c r="F94" s="57">
        <f t="shared" si="16"/>
        <v>22</v>
      </c>
      <c r="G94" s="57">
        <f t="shared" si="16"/>
        <v>22</v>
      </c>
      <c r="H94" s="57">
        <f t="shared" si="16"/>
        <v>55</v>
      </c>
      <c r="I94" s="57">
        <f t="shared" si="16"/>
        <v>55</v>
      </c>
      <c r="J94" s="57">
        <f t="shared" si="16"/>
        <v>55</v>
      </c>
      <c r="K94" s="57">
        <f t="shared" si="16"/>
        <v>55</v>
      </c>
      <c r="L94" s="57">
        <f t="shared" si="16"/>
        <v>55</v>
      </c>
      <c r="M94" s="57">
        <f t="shared" si="16"/>
        <v>55</v>
      </c>
      <c r="N94" s="57">
        <f t="shared" si="16"/>
        <v>55</v>
      </c>
      <c r="O94" s="380">
        <f t="shared" ref="O94:U94" si="17">SUM(O70:O93)</f>
        <v>0</v>
      </c>
      <c r="P94" s="380">
        <f t="shared" si="17"/>
        <v>0</v>
      </c>
      <c r="Q94" s="380">
        <f t="shared" si="17"/>
        <v>10700000</v>
      </c>
      <c r="R94" s="380">
        <f t="shared" si="17"/>
        <v>12100000</v>
      </c>
      <c r="S94" s="380">
        <f t="shared" si="17"/>
        <v>5800000</v>
      </c>
      <c r="T94" s="380">
        <f t="shared" si="17"/>
        <v>5100000</v>
      </c>
      <c r="U94" s="380">
        <f t="shared" si="17"/>
        <v>4900000</v>
      </c>
      <c r="Y94" s="380">
        <f>SUM(O94:X94)</f>
        <v>38600000</v>
      </c>
    </row>
    <row r="96" spans="1:25" ht="18.75" customHeight="1">
      <c r="A96" t="s">
        <v>358</v>
      </c>
      <c r="O96" s="376" t="s">
        <v>231</v>
      </c>
      <c r="P96" s="376" t="s">
        <v>232</v>
      </c>
      <c r="Q96" s="376" t="s">
        <v>233</v>
      </c>
      <c r="R96" s="376" t="s">
        <v>234</v>
      </c>
      <c r="S96" s="376" t="s">
        <v>352</v>
      </c>
      <c r="T96" s="376" t="s">
        <v>353</v>
      </c>
      <c r="U96" s="376" t="s">
        <v>237</v>
      </c>
    </row>
    <row r="97" spans="1:21" ht="18.75" customHeight="1">
      <c r="A97" s="52" t="s">
        <v>310</v>
      </c>
      <c r="B97" s="378">
        <v>600000</v>
      </c>
      <c r="C97" s="51"/>
      <c r="D97" s="51"/>
      <c r="E97" s="51"/>
      <c r="F97" s="51"/>
      <c r="G97" s="51"/>
      <c r="H97" s="51"/>
      <c r="I97" s="51"/>
      <c r="J97" s="51"/>
      <c r="K97" s="51"/>
      <c r="L97" s="51"/>
      <c r="M97" s="51"/>
      <c r="N97" s="51"/>
      <c r="O97" s="379">
        <f t="shared" ref="O97:U106" si="18">SUMIF($B$20:$B$56,$A97,O$20:O$56)*$B97</f>
        <v>0</v>
      </c>
      <c r="P97" s="379">
        <f t="shared" si="18"/>
        <v>0</v>
      </c>
      <c r="Q97" s="379">
        <f t="shared" si="18"/>
        <v>300000</v>
      </c>
      <c r="R97" s="379">
        <f t="shared" si="18"/>
        <v>300000</v>
      </c>
      <c r="S97" s="379">
        <f t="shared" si="18"/>
        <v>300000</v>
      </c>
      <c r="T97" s="379">
        <f t="shared" si="18"/>
        <v>300000</v>
      </c>
      <c r="U97" s="379">
        <f t="shared" si="18"/>
        <v>150000</v>
      </c>
    </row>
    <row r="98" spans="1:21" ht="18.75" customHeight="1">
      <c r="A98" s="52" t="s">
        <v>312</v>
      </c>
      <c r="B98" s="378">
        <v>600000</v>
      </c>
      <c r="C98" s="51"/>
      <c r="D98" s="51"/>
      <c r="E98" s="51"/>
      <c r="F98" s="51"/>
      <c r="G98" s="51"/>
      <c r="H98" s="51"/>
      <c r="I98" s="51"/>
      <c r="J98" s="51"/>
      <c r="K98" s="51"/>
      <c r="L98" s="51"/>
      <c r="M98" s="51"/>
      <c r="N98" s="51"/>
      <c r="O98" s="379">
        <f t="shared" si="18"/>
        <v>0</v>
      </c>
      <c r="P98" s="379">
        <f t="shared" si="18"/>
        <v>0</v>
      </c>
      <c r="Q98" s="379">
        <f t="shared" si="18"/>
        <v>300000</v>
      </c>
      <c r="R98" s="379">
        <f t="shared" si="18"/>
        <v>300000</v>
      </c>
      <c r="S98" s="379">
        <f t="shared" si="18"/>
        <v>300000</v>
      </c>
      <c r="T98" s="379">
        <f t="shared" si="18"/>
        <v>300000</v>
      </c>
      <c r="U98" s="379">
        <f t="shared" si="18"/>
        <v>300000</v>
      </c>
    </row>
    <row r="99" spans="1:21" ht="18.75" customHeight="1">
      <c r="A99" s="52" t="s">
        <v>314</v>
      </c>
      <c r="B99" s="378">
        <v>500000</v>
      </c>
      <c r="C99" s="51"/>
      <c r="D99" s="51"/>
      <c r="E99" s="51"/>
      <c r="F99" s="51"/>
      <c r="G99" s="51"/>
      <c r="H99" s="51"/>
      <c r="I99" s="51"/>
      <c r="J99" s="51"/>
      <c r="K99" s="51"/>
      <c r="L99" s="51"/>
      <c r="M99" s="51"/>
      <c r="N99" s="51"/>
      <c r="O99" s="379">
        <f t="shared" si="18"/>
        <v>0</v>
      </c>
      <c r="P99" s="379">
        <f t="shared" si="18"/>
        <v>0</v>
      </c>
      <c r="Q99" s="379">
        <f t="shared" si="18"/>
        <v>500000</v>
      </c>
      <c r="R99" s="379">
        <f t="shared" si="18"/>
        <v>500000</v>
      </c>
      <c r="S99" s="379">
        <f t="shared" si="18"/>
        <v>500000</v>
      </c>
      <c r="T99" s="379">
        <f t="shared" si="18"/>
        <v>500000</v>
      </c>
      <c r="U99" s="379">
        <f t="shared" si="18"/>
        <v>600000</v>
      </c>
    </row>
    <row r="100" spans="1:21" ht="18.75" customHeight="1">
      <c r="A100" s="61" t="s">
        <v>322</v>
      </c>
      <c r="B100" s="378">
        <v>500000</v>
      </c>
      <c r="C100" s="60"/>
      <c r="D100" s="60"/>
      <c r="E100" s="60"/>
      <c r="F100" s="60"/>
      <c r="G100" s="60"/>
      <c r="H100" s="60"/>
      <c r="I100" s="60"/>
      <c r="J100" s="60"/>
      <c r="K100" s="60"/>
      <c r="L100" s="60"/>
      <c r="M100" s="60"/>
      <c r="N100" s="60"/>
      <c r="O100" s="379">
        <f t="shared" si="18"/>
        <v>0</v>
      </c>
      <c r="P100" s="379">
        <f t="shared" si="18"/>
        <v>0</v>
      </c>
      <c r="Q100" s="379">
        <f t="shared" si="18"/>
        <v>500000</v>
      </c>
      <c r="R100" s="379">
        <f t="shared" si="18"/>
        <v>500000</v>
      </c>
      <c r="S100" s="379">
        <f t="shared" si="18"/>
        <v>500000</v>
      </c>
      <c r="T100" s="379">
        <f t="shared" si="18"/>
        <v>500000</v>
      </c>
      <c r="U100" s="379">
        <f t="shared" si="18"/>
        <v>600000</v>
      </c>
    </row>
    <row r="101" spans="1:21" ht="18.75" customHeight="1">
      <c r="A101" s="52" t="s">
        <v>313</v>
      </c>
      <c r="B101" s="378">
        <v>450000</v>
      </c>
      <c r="C101" s="51"/>
      <c r="D101" s="51"/>
      <c r="E101" s="51"/>
      <c r="F101" s="51"/>
      <c r="G101" s="51"/>
      <c r="H101" s="51"/>
      <c r="I101" s="51"/>
      <c r="J101" s="51"/>
      <c r="K101" s="51"/>
      <c r="L101" s="51"/>
      <c r="M101" s="51"/>
      <c r="N101" s="51"/>
      <c r="O101" s="379">
        <f t="shared" si="18"/>
        <v>0</v>
      </c>
      <c r="P101" s="379">
        <f t="shared" si="18"/>
        <v>0</v>
      </c>
      <c r="Q101" s="379">
        <f t="shared" si="18"/>
        <v>450000</v>
      </c>
      <c r="R101" s="379">
        <f t="shared" si="18"/>
        <v>450000</v>
      </c>
      <c r="S101" s="379">
        <f t="shared" si="18"/>
        <v>450000</v>
      </c>
      <c r="T101" s="379">
        <f t="shared" si="18"/>
        <v>450000</v>
      </c>
      <c r="U101" s="379">
        <f t="shared" si="18"/>
        <v>225000</v>
      </c>
    </row>
    <row r="102" spans="1:21" ht="18.75" customHeight="1">
      <c r="A102" s="52" t="s">
        <v>315</v>
      </c>
      <c r="B102" s="378">
        <v>350000</v>
      </c>
      <c r="C102" s="51"/>
      <c r="D102" s="51"/>
      <c r="E102" s="51"/>
      <c r="F102" s="51"/>
      <c r="G102" s="51"/>
      <c r="H102" s="51"/>
      <c r="I102" s="51"/>
      <c r="J102" s="51"/>
      <c r="K102" s="51"/>
      <c r="L102" s="51"/>
      <c r="M102" s="51"/>
      <c r="N102" s="51"/>
      <c r="O102" s="379">
        <f t="shared" si="18"/>
        <v>0</v>
      </c>
      <c r="P102" s="379">
        <f t="shared" si="18"/>
        <v>0</v>
      </c>
      <c r="Q102" s="379">
        <f t="shared" si="18"/>
        <v>350000</v>
      </c>
      <c r="R102" s="379">
        <f t="shared" si="18"/>
        <v>350000</v>
      </c>
      <c r="S102" s="379">
        <f t="shared" si="18"/>
        <v>350000</v>
      </c>
      <c r="T102" s="379">
        <f t="shared" si="18"/>
        <v>350000</v>
      </c>
      <c r="U102" s="379">
        <f t="shared" si="18"/>
        <v>350000</v>
      </c>
    </row>
    <row r="103" spans="1:21" ht="18.75" customHeight="1">
      <c r="A103" s="52" t="s">
        <v>316</v>
      </c>
      <c r="B103" s="378">
        <v>350000</v>
      </c>
      <c r="C103" s="51"/>
      <c r="D103" s="51"/>
      <c r="E103" s="51"/>
      <c r="F103" s="51"/>
      <c r="G103" s="51"/>
      <c r="H103" s="51"/>
      <c r="I103" s="51"/>
      <c r="J103" s="51"/>
      <c r="K103" s="51"/>
      <c r="L103" s="51"/>
      <c r="M103" s="51"/>
      <c r="N103" s="51"/>
      <c r="O103" s="379">
        <f t="shared" si="18"/>
        <v>0</v>
      </c>
      <c r="P103" s="379">
        <f t="shared" si="18"/>
        <v>0</v>
      </c>
      <c r="Q103" s="379">
        <f t="shared" si="18"/>
        <v>350000</v>
      </c>
      <c r="R103" s="379">
        <f t="shared" si="18"/>
        <v>350000</v>
      </c>
      <c r="S103" s="379">
        <f t="shared" si="18"/>
        <v>0</v>
      </c>
      <c r="T103" s="379">
        <f t="shared" si="18"/>
        <v>0</v>
      </c>
      <c r="U103" s="379">
        <f t="shared" si="18"/>
        <v>0</v>
      </c>
    </row>
    <row r="104" spans="1:21" ht="18.75" customHeight="1">
      <c r="A104" s="52" t="s">
        <v>341</v>
      </c>
      <c r="B104" s="378">
        <v>350000</v>
      </c>
      <c r="C104" s="51"/>
      <c r="D104" s="51"/>
      <c r="E104" s="51"/>
      <c r="F104" s="51"/>
      <c r="G104" s="51"/>
      <c r="H104" s="51"/>
      <c r="I104" s="51"/>
      <c r="J104" s="51"/>
      <c r="K104" s="51"/>
      <c r="L104" s="51"/>
      <c r="M104" s="51"/>
      <c r="N104" s="51"/>
      <c r="O104" s="379">
        <f t="shared" si="18"/>
        <v>0</v>
      </c>
      <c r="P104" s="379">
        <f t="shared" si="18"/>
        <v>0</v>
      </c>
      <c r="Q104" s="379">
        <f t="shared" si="18"/>
        <v>350000</v>
      </c>
      <c r="R104" s="379">
        <f t="shared" si="18"/>
        <v>350000</v>
      </c>
      <c r="S104" s="379">
        <f t="shared" si="18"/>
        <v>0</v>
      </c>
      <c r="T104" s="379">
        <f t="shared" si="18"/>
        <v>0</v>
      </c>
      <c r="U104" s="379">
        <f t="shared" si="18"/>
        <v>0</v>
      </c>
    </row>
    <row r="105" spans="1:21" ht="18.75" customHeight="1">
      <c r="A105" s="52" t="s">
        <v>342</v>
      </c>
      <c r="B105" s="378">
        <v>350000</v>
      </c>
      <c r="C105" s="51"/>
      <c r="D105" s="51"/>
      <c r="E105" s="51"/>
      <c r="F105" s="51"/>
      <c r="G105" s="51"/>
      <c r="H105" s="51"/>
      <c r="I105" s="51"/>
      <c r="J105" s="51"/>
      <c r="K105" s="51"/>
      <c r="L105" s="51"/>
      <c r="M105" s="51"/>
      <c r="N105" s="51"/>
      <c r="O105" s="379">
        <f t="shared" si="18"/>
        <v>0</v>
      </c>
      <c r="P105" s="379">
        <f t="shared" si="18"/>
        <v>0</v>
      </c>
      <c r="Q105" s="379">
        <f t="shared" si="18"/>
        <v>350000</v>
      </c>
      <c r="R105" s="379">
        <f t="shared" si="18"/>
        <v>350000</v>
      </c>
      <c r="S105" s="379">
        <f t="shared" si="18"/>
        <v>350000</v>
      </c>
      <c r="T105" s="379">
        <f t="shared" si="18"/>
        <v>175000</v>
      </c>
      <c r="U105" s="379">
        <f t="shared" si="18"/>
        <v>175000</v>
      </c>
    </row>
    <row r="106" spans="1:21" ht="18.75" customHeight="1">
      <c r="A106" s="52" t="s">
        <v>343</v>
      </c>
      <c r="B106" s="378">
        <v>350000</v>
      </c>
      <c r="C106" s="51"/>
      <c r="D106" s="51"/>
      <c r="E106" s="51"/>
      <c r="F106" s="51"/>
      <c r="G106" s="51"/>
      <c r="H106" s="51"/>
      <c r="I106" s="51"/>
      <c r="J106" s="51"/>
      <c r="K106" s="51"/>
      <c r="L106" s="51"/>
      <c r="M106" s="51"/>
      <c r="N106" s="51"/>
      <c r="O106" s="379">
        <f t="shared" si="18"/>
        <v>0</v>
      </c>
      <c r="P106" s="379">
        <f t="shared" si="18"/>
        <v>0</v>
      </c>
      <c r="Q106" s="379">
        <f t="shared" si="18"/>
        <v>350000</v>
      </c>
      <c r="R106" s="379">
        <f t="shared" si="18"/>
        <v>350000</v>
      </c>
      <c r="S106" s="379">
        <f t="shared" si="18"/>
        <v>350000</v>
      </c>
      <c r="T106" s="379">
        <f t="shared" si="18"/>
        <v>175000</v>
      </c>
      <c r="U106" s="379">
        <f t="shared" si="18"/>
        <v>175000</v>
      </c>
    </row>
    <row r="107" spans="1:21" ht="18.75" customHeight="1">
      <c r="A107" s="61" t="s">
        <v>320</v>
      </c>
      <c r="B107" s="378">
        <v>350000</v>
      </c>
      <c r="C107" s="60"/>
      <c r="D107" s="60"/>
      <c r="E107" s="60"/>
      <c r="F107" s="60"/>
      <c r="G107" s="60"/>
      <c r="H107" s="60"/>
      <c r="I107" s="60"/>
      <c r="J107" s="60"/>
      <c r="K107" s="60"/>
      <c r="L107" s="60"/>
      <c r="M107" s="60"/>
      <c r="N107" s="60"/>
      <c r="O107" s="379">
        <f t="shared" ref="O107:U116" si="19">SUMIF($B$20:$B$56,$A107,O$20:O$56)*$B107</f>
        <v>0</v>
      </c>
      <c r="P107" s="379">
        <f t="shared" si="19"/>
        <v>0</v>
      </c>
      <c r="Q107" s="379">
        <f t="shared" si="19"/>
        <v>350000</v>
      </c>
      <c r="R107" s="379">
        <f t="shared" si="19"/>
        <v>350000</v>
      </c>
      <c r="S107" s="379">
        <f t="shared" si="19"/>
        <v>0</v>
      </c>
      <c r="T107" s="379">
        <f t="shared" si="19"/>
        <v>0</v>
      </c>
      <c r="U107" s="379">
        <f t="shared" si="19"/>
        <v>0</v>
      </c>
    </row>
    <row r="108" spans="1:21" ht="18.75" customHeight="1">
      <c r="A108" s="61" t="s">
        <v>324</v>
      </c>
      <c r="B108" s="378">
        <v>350000</v>
      </c>
      <c r="C108" s="60"/>
      <c r="D108" s="60"/>
      <c r="E108" s="60"/>
      <c r="F108" s="60"/>
      <c r="G108" s="60"/>
      <c r="H108" s="60"/>
      <c r="I108" s="60"/>
      <c r="J108" s="60"/>
      <c r="K108" s="60"/>
      <c r="L108" s="60"/>
      <c r="M108" s="60"/>
      <c r="N108" s="60"/>
      <c r="O108" s="379">
        <f t="shared" si="19"/>
        <v>0</v>
      </c>
      <c r="P108" s="379">
        <f t="shared" si="19"/>
        <v>0</v>
      </c>
      <c r="Q108" s="379">
        <f t="shared" si="19"/>
        <v>350000</v>
      </c>
      <c r="R108" s="379">
        <f t="shared" si="19"/>
        <v>350000</v>
      </c>
      <c r="S108" s="379">
        <f t="shared" si="19"/>
        <v>0</v>
      </c>
      <c r="T108" s="379">
        <f t="shared" si="19"/>
        <v>0</v>
      </c>
      <c r="U108" s="379">
        <f t="shared" si="19"/>
        <v>0</v>
      </c>
    </row>
    <row r="109" spans="1:21" ht="18.75" customHeight="1">
      <c r="A109" s="61" t="s">
        <v>325</v>
      </c>
      <c r="B109" s="378">
        <v>350000</v>
      </c>
      <c r="C109" s="60"/>
      <c r="D109" s="60"/>
      <c r="E109" s="60"/>
      <c r="F109" s="60"/>
      <c r="G109" s="60"/>
      <c r="H109" s="60"/>
      <c r="I109" s="60"/>
      <c r="J109" s="60"/>
      <c r="K109" s="60"/>
      <c r="L109" s="60"/>
      <c r="M109" s="60"/>
      <c r="N109" s="60"/>
      <c r="O109" s="379">
        <f t="shared" si="19"/>
        <v>0</v>
      </c>
      <c r="P109" s="379">
        <f t="shared" si="19"/>
        <v>0</v>
      </c>
      <c r="Q109" s="379">
        <f t="shared" si="19"/>
        <v>350000</v>
      </c>
      <c r="R109" s="379">
        <f t="shared" si="19"/>
        <v>350000</v>
      </c>
      <c r="S109" s="379">
        <f t="shared" si="19"/>
        <v>0</v>
      </c>
      <c r="T109" s="379">
        <f t="shared" si="19"/>
        <v>0</v>
      </c>
      <c r="U109" s="379">
        <f t="shared" si="19"/>
        <v>0</v>
      </c>
    </row>
    <row r="110" spans="1:21" ht="18.75" customHeight="1">
      <c r="A110" s="63" t="s">
        <v>331</v>
      </c>
      <c r="B110" s="378">
        <v>350000</v>
      </c>
      <c r="C110" s="59"/>
      <c r="D110" s="59"/>
      <c r="E110" s="59"/>
      <c r="F110" s="59">
        <v>2</v>
      </c>
      <c r="G110" s="59">
        <v>2</v>
      </c>
      <c r="H110" s="59">
        <v>5</v>
      </c>
      <c r="I110" s="59">
        <v>5</v>
      </c>
      <c r="J110" s="59">
        <v>5</v>
      </c>
      <c r="K110" s="59">
        <v>5</v>
      </c>
      <c r="L110" s="59">
        <v>5</v>
      </c>
      <c r="M110" s="59">
        <v>5</v>
      </c>
      <c r="N110" s="59">
        <v>5</v>
      </c>
      <c r="O110" s="379">
        <f t="shared" si="19"/>
        <v>0</v>
      </c>
      <c r="P110" s="379">
        <f t="shared" si="19"/>
        <v>0</v>
      </c>
      <c r="Q110" s="379">
        <f t="shared" si="19"/>
        <v>0</v>
      </c>
      <c r="R110" s="379">
        <f t="shared" si="19"/>
        <v>0</v>
      </c>
      <c r="S110" s="379">
        <f t="shared" si="19"/>
        <v>0</v>
      </c>
      <c r="T110" s="379">
        <f t="shared" si="19"/>
        <v>0</v>
      </c>
      <c r="U110" s="379">
        <f t="shared" si="19"/>
        <v>0</v>
      </c>
    </row>
    <row r="111" spans="1:21" ht="18.75" customHeight="1">
      <c r="A111" s="63" t="s">
        <v>333</v>
      </c>
      <c r="B111" s="378">
        <v>600000</v>
      </c>
      <c r="C111" s="59"/>
      <c r="D111" s="59"/>
      <c r="E111" s="59"/>
      <c r="F111" s="59">
        <v>2</v>
      </c>
      <c r="G111" s="59">
        <v>2</v>
      </c>
      <c r="H111" s="59">
        <v>5</v>
      </c>
      <c r="I111" s="59">
        <v>5</v>
      </c>
      <c r="J111" s="59">
        <v>5</v>
      </c>
      <c r="K111" s="59">
        <v>5</v>
      </c>
      <c r="L111" s="59">
        <v>5</v>
      </c>
      <c r="M111" s="59">
        <v>5</v>
      </c>
      <c r="N111" s="59">
        <v>5</v>
      </c>
      <c r="O111" s="379">
        <f t="shared" si="19"/>
        <v>0</v>
      </c>
      <c r="P111" s="379">
        <f t="shared" si="19"/>
        <v>0</v>
      </c>
      <c r="Q111" s="379">
        <f t="shared" si="19"/>
        <v>0</v>
      </c>
      <c r="R111" s="379">
        <f t="shared" si="19"/>
        <v>0</v>
      </c>
      <c r="S111" s="379">
        <f t="shared" si="19"/>
        <v>0</v>
      </c>
      <c r="T111" s="379">
        <f t="shared" si="19"/>
        <v>0</v>
      </c>
      <c r="U111" s="379">
        <f t="shared" si="19"/>
        <v>0</v>
      </c>
    </row>
    <row r="112" spans="1:21" ht="18.75" customHeight="1">
      <c r="A112" s="63" t="s">
        <v>334</v>
      </c>
      <c r="B112" s="378">
        <v>400000</v>
      </c>
      <c r="C112" s="59"/>
      <c r="D112" s="59"/>
      <c r="E112" s="59"/>
      <c r="F112" s="59">
        <v>2</v>
      </c>
      <c r="G112" s="59">
        <v>2</v>
      </c>
      <c r="H112" s="59">
        <v>5</v>
      </c>
      <c r="I112" s="59">
        <v>5</v>
      </c>
      <c r="J112" s="59">
        <v>5</v>
      </c>
      <c r="K112" s="59">
        <v>5</v>
      </c>
      <c r="L112" s="59">
        <v>5</v>
      </c>
      <c r="M112" s="59">
        <v>5</v>
      </c>
      <c r="N112" s="59">
        <v>5</v>
      </c>
      <c r="O112" s="379">
        <f t="shared" si="19"/>
        <v>0</v>
      </c>
      <c r="P112" s="379">
        <f t="shared" si="19"/>
        <v>0</v>
      </c>
      <c r="Q112" s="379">
        <f t="shared" si="19"/>
        <v>0</v>
      </c>
      <c r="R112" s="379">
        <f t="shared" si="19"/>
        <v>0</v>
      </c>
      <c r="S112" s="379">
        <f t="shared" si="19"/>
        <v>0</v>
      </c>
      <c r="T112" s="379">
        <f t="shared" si="19"/>
        <v>0</v>
      </c>
      <c r="U112" s="379">
        <f t="shared" si="19"/>
        <v>0</v>
      </c>
    </row>
    <row r="113" spans="1:27" ht="18.75" customHeight="1">
      <c r="A113" s="63" t="s">
        <v>335</v>
      </c>
      <c r="B113" s="378">
        <v>600000</v>
      </c>
      <c r="C113" s="59"/>
      <c r="D113" s="59"/>
      <c r="E113" s="59"/>
      <c r="F113" s="59">
        <v>2</v>
      </c>
      <c r="G113" s="59">
        <v>2</v>
      </c>
      <c r="H113" s="59">
        <v>5</v>
      </c>
      <c r="I113" s="59">
        <v>5</v>
      </c>
      <c r="J113" s="59">
        <v>5</v>
      </c>
      <c r="K113" s="59">
        <v>5</v>
      </c>
      <c r="L113" s="59">
        <v>5</v>
      </c>
      <c r="M113" s="59">
        <v>5</v>
      </c>
      <c r="N113" s="59">
        <v>5</v>
      </c>
      <c r="O113" s="379">
        <f t="shared" si="19"/>
        <v>0</v>
      </c>
      <c r="P113" s="379">
        <f t="shared" si="19"/>
        <v>0</v>
      </c>
      <c r="Q113" s="379">
        <f t="shared" si="19"/>
        <v>0</v>
      </c>
      <c r="R113" s="379">
        <f t="shared" si="19"/>
        <v>0</v>
      </c>
      <c r="S113" s="379">
        <f t="shared" si="19"/>
        <v>0</v>
      </c>
      <c r="T113" s="379">
        <f t="shared" si="19"/>
        <v>0</v>
      </c>
      <c r="U113" s="379">
        <f t="shared" si="19"/>
        <v>0</v>
      </c>
    </row>
    <row r="114" spans="1:27" ht="18.75" customHeight="1">
      <c r="A114" s="63" t="s">
        <v>318</v>
      </c>
      <c r="B114" s="378">
        <v>350000</v>
      </c>
      <c r="C114" s="59"/>
      <c r="D114" s="59"/>
      <c r="E114" s="59"/>
      <c r="F114" s="59">
        <v>2</v>
      </c>
      <c r="G114" s="59">
        <v>2</v>
      </c>
      <c r="H114" s="59">
        <v>5</v>
      </c>
      <c r="I114" s="59">
        <v>5</v>
      </c>
      <c r="J114" s="59">
        <v>5</v>
      </c>
      <c r="K114" s="59">
        <v>5</v>
      </c>
      <c r="L114" s="59">
        <v>5</v>
      </c>
      <c r="M114" s="59">
        <v>5</v>
      </c>
      <c r="N114" s="59">
        <v>5</v>
      </c>
      <c r="O114" s="379">
        <f t="shared" si="19"/>
        <v>0</v>
      </c>
      <c r="P114" s="379">
        <f t="shared" si="19"/>
        <v>0</v>
      </c>
      <c r="Q114" s="379">
        <f t="shared" si="19"/>
        <v>350000</v>
      </c>
      <c r="R114" s="379">
        <f t="shared" si="19"/>
        <v>350000</v>
      </c>
      <c r="S114" s="379">
        <f t="shared" si="19"/>
        <v>0</v>
      </c>
      <c r="T114" s="379">
        <f t="shared" si="19"/>
        <v>0</v>
      </c>
      <c r="U114" s="379">
        <f t="shared" si="19"/>
        <v>0</v>
      </c>
    </row>
    <row r="115" spans="1:27" ht="18.75" customHeight="1">
      <c r="A115" s="63" t="s">
        <v>321</v>
      </c>
      <c r="B115" s="378">
        <v>350000</v>
      </c>
      <c r="C115" s="59"/>
      <c r="D115" s="59"/>
      <c r="E115" s="59"/>
      <c r="F115" s="59">
        <v>2</v>
      </c>
      <c r="G115" s="59">
        <v>2</v>
      </c>
      <c r="H115" s="59">
        <v>5</v>
      </c>
      <c r="I115" s="59">
        <v>5</v>
      </c>
      <c r="J115" s="59">
        <v>5</v>
      </c>
      <c r="K115" s="59">
        <v>5</v>
      </c>
      <c r="L115" s="59">
        <v>5</v>
      </c>
      <c r="M115" s="59">
        <v>5</v>
      </c>
      <c r="N115" s="59">
        <v>5</v>
      </c>
      <c r="O115" s="379">
        <f t="shared" si="19"/>
        <v>0</v>
      </c>
      <c r="P115" s="379">
        <f t="shared" si="19"/>
        <v>0</v>
      </c>
      <c r="Q115" s="379">
        <f t="shared" si="19"/>
        <v>350000</v>
      </c>
      <c r="R115" s="379">
        <f t="shared" si="19"/>
        <v>350000</v>
      </c>
      <c r="S115" s="379">
        <f t="shared" si="19"/>
        <v>0</v>
      </c>
      <c r="T115" s="379">
        <f t="shared" si="19"/>
        <v>0</v>
      </c>
      <c r="U115" s="379">
        <f t="shared" si="19"/>
        <v>0</v>
      </c>
    </row>
    <row r="116" spans="1:27" ht="18.75" customHeight="1">
      <c r="A116" s="63" t="s">
        <v>326</v>
      </c>
      <c r="B116" s="378">
        <v>350000</v>
      </c>
      <c r="C116" s="59"/>
      <c r="D116" s="59"/>
      <c r="E116" s="59"/>
      <c r="F116" s="59">
        <v>2</v>
      </c>
      <c r="G116" s="59">
        <v>2</v>
      </c>
      <c r="H116" s="59">
        <v>5</v>
      </c>
      <c r="I116" s="59">
        <v>5</v>
      </c>
      <c r="J116" s="59">
        <v>5</v>
      </c>
      <c r="K116" s="59">
        <v>5</v>
      </c>
      <c r="L116" s="59">
        <v>5</v>
      </c>
      <c r="M116" s="59">
        <v>5</v>
      </c>
      <c r="N116" s="59">
        <v>5</v>
      </c>
      <c r="O116" s="379">
        <f t="shared" si="19"/>
        <v>0</v>
      </c>
      <c r="P116" s="379">
        <f t="shared" si="19"/>
        <v>0</v>
      </c>
      <c r="Q116" s="379">
        <f t="shared" si="19"/>
        <v>0</v>
      </c>
      <c r="R116" s="379">
        <f t="shared" si="19"/>
        <v>350000</v>
      </c>
      <c r="S116" s="379">
        <f t="shared" si="19"/>
        <v>0</v>
      </c>
      <c r="T116" s="379">
        <f t="shared" si="19"/>
        <v>0</v>
      </c>
      <c r="U116" s="379">
        <f t="shared" si="19"/>
        <v>0</v>
      </c>
    </row>
    <row r="117" spans="1:27" ht="18.75" customHeight="1">
      <c r="A117" s="63" t="s">
        <v>328</v>
      </c>
      <c r="B117" s="378">
        <v>350000</v>
      </c>
      <c r="C117" s="59"/>
      <c r="D117" s="59"/>
      <c r="E117" s="59"/>
      <c r="F117" s="59">
        <v>2</v>
      </c>
      <c r="G117" s="59">
        <v>2</v>
      </c>
      <c r="H117" s="59">
        <v>5</v>
      </c>
      <c r="I117" s="59">
        <v>5</v>
      </c>
      <c r="J117" s="59">
        <v>5</v>
      </c>
      <c r="K117" s="59">
        <v>5</v>
      </c>
      <c r="L117" s="59">
        <v>5</v>
      </c>
      <c r="M117" s="59">
        <v>5</v>
      </c>
      <c r="N117" s="59">
        <v>5</v>
      </c>
      <c r="O117" s="379">
        <f t="shared" ref="O117:U122" si="20">SUMIF($B$20:$B$56,$A117,O$20:O$56)*$B117</f>
        <v>0</v>
      </c>
      <c r="P117" s="379">
        <f t="shared" si="20"/>
        <v>0</v>
      </c>
      <c r="Q117" s="379">
        <f t="shared" si="20"/>
        <v>0</v>
      </c>
      <c r="R117" s="379">
        <f t="shared" si="20"/>
        <v>350000</v>
      </c>
      <c r="S117" s="379">
        <f t="shared" si="20"/>
        <v>0</v>
      </c>
      <c r="T117" s="379">
        <f t="shared" si="20"/>
        <v>0</v>
      </c>
      <c r="U117" s="379">
        <f t="shared" si="20"/>
        <v>0</v>
      </c>
    </row>
    <row r="118" spans="1:27" ht="18.75" customHeight="1">
      <c r="A118" s="63" t="s">
        <v>319</v>
      </c>
      <c r="B118" s="378">
        <v>350000</v>
      </c>
      <c r="C118" s="59"/>
      <c r="D118" s="59"/>
      <c r="E118" s="59"/>
      <c r="F118" s="59">
        <v>2</v>
      </c>
      <c r="G118" s="59">
        <v>2</v>
      </c>
      <c r="H118" s="59">
        <v>5</v>
      </c>
      <c r="I118" s="59">
        <v>5</v>
      </c>
      <c r="J118" s="59">
        <v>5</v>
      </c>
      <c r="K118" s="59">
        <v>5</v>
      </c>
      <c r="L118" s="59">
        <v>5</v>
      </c>
      <c r="M118" s="59">
        <v>5</v>
      </c>
      <c r="N118" s="59">
        <v>5</v>
      </c>
      <c r="O118" s="379">
        <f t="shared" si="20"/>
        <v>0</v>
      </c>
      <c r="P118" s="379">
        <f t="shared" si="20"/>
        <v>0</v>
      </c>
      <c r="Q118" s="379">
        <f t="shared" si="20"/>
        <v>0</v>
      </c>
      <c r="R118" s="379">
        <f t="shared" si="20"/>
        <v>0</v>
      </c>
      <c r="S118" s="379">
        <f t="shared" si="20"/>
        <v>0</v>
      </c>
      <c r="T118" s="379">
        <f t="shared" si="20"/>
        <v>0</v>
      </c>
      <c r="U118" s="379">
        <f t="shared" si="20"/>
        <v>0</v>
      </c>
    </row>
    <row r="119" spans="1:27" ht="18.75" customHeight="1">
      <c r="A119" s="63" t="s">
        <v>327</v>
      </c>
      <c r="B119" s="378">
        <v>350000</v>
      </c>
      <c r="C119" s="59"/>
      <c r="D119" s="59"/>
      <c r="E119" s="59"/>
      <c r="F119" s="59">
        <v>2</v>
      </c>
      <c r="G119" s="59">
        <v>2</v>
      </c>
      <c r="H119" s="59">
        <v>5</v>
      </c>
      <c r="I119" s="59">
        <v>5</v>
      </c>
      <c r="J119" s="59">
        <v>5</v>
      </c>
      <c r="K119" s="59">
        <v>5</v>
      </c>
      <c r="L119" s="59">
        <v>5</v>
      </c>
      <c r="M119" s="59">
        <v>5</v>
      </c>
      <c r="N119" s="59">
        <v>5</v>
      </c>
      <c r="O119" s="379">
        <f t="shared" si="20"/>
        <v>0</v>
      </c>
      <c r="P119" s="379">
        <f t="shared" si="20"/>
        <v>0</v>
      </c>
      <c r="Q119" s="379">
        <f t="shared" si="20"/>
        <v>0</v>
      </c>
      <c r="R119" s="379">
        <f t="shared" si="20"/>
        <v>0</v>
      </c>
      <c r="S119" s="379">
        <f t="shared" si="20"/>
        <v>0</v>
      </c>
      <c r="T119" s="379">
        <f t="shared" si="20"/>
        <v>0</v>
      </c>
      <c r="U119" s="379">
        <f t="shared" si="20"/>
        <v>0</v>
      </c>
    </row>
    <row r="120" spans="1:27" ht="18.75" customHeight="1">
      <c r="A120" s="63" t="s">
        <v>336</v>
      </c>
      <c r="B120" s="378">
        <v>600000</v>
      </c>
      <c r="C120" s="59"/>
      <c r="D120" s="59"/>
      <c r="E120" s="59"/>
      <c r="F120" s="59">
        <v>2</v>
      </c>
      <c r="G120" s="59">
        <v>2</v>
      </c>
      <c r="H120" s="59">
        <v>5</v>
      </c>
      <c r="I120" s="59">
        <v>5</v>
      </c>
      <c r="J120" s="59">
        <v>5</v>
      </c>
      <c r="K120" s="59">
        <v>5</v>
      </c>
      <c r="L120" s="59">
        <v>5</v>
      </c>
      <c r="M120" s="59">
        <v>5</v>
      </c>
      <c r="N120" s="59">
        <v>5</v>
      </c>
      <c r="O120" s="379">
        <f t="shared" si="20"/>
        <v>0</v>
      </c>
      <c r="P120" s="379">
        <f t="shared" si="20"/>
        <v>0</v>
      </c>
      <c r="Q120" s="379">
        <f t="shared" si="20"/>
        <v>0</v>
      </c>
      <c r="R120" s="379">
        <f t="shared" si="20"/>
        <v>0</v>
      </c>
      <c r="S120" s="379">
        <f t="shared" si="20"/>
        <v>0</v>
      </c>
      <c r="T120" s="379">
        <f t="shared" si="20"/>
        <v>0</v>
      </c>
      <c r="U120" s="379">
        <f t="shared" si="20"/>
        <v>0</v>
      </c>
    </row>
    <row r="121" spans="1:27" ht="18.75" customHeight="1">
      <c r="A121" s="63" t="s">
        <v>337</v>
      </c>
      <c r="B121" s="378">
        <v>800000</v>
      </c>
      <c r="C121" s="59"/>
      <c r="D121" s="59"/>
      <c r="E121" s="59"/>
      <c r="F121" s="59">
        <v>2</v>
      </c>
      <c r="G121" s="59">
        <v>2</v>
      </c>
      <c r="H121" s="59">
        <v>5</v>
      </c>
      <c r="I121" s="59">
        <v>5</v>
      </c>
      <c r="J121" s="59">
        <v>5</v>
      </c>
      <c r="K121" s="59">
        <v>5</v>
      </c>
      <c r="L121" s="59">
        <v>5</v>
      </c>
      <c r="M121" s="59">
        <v>5</v>
      </c>
      <c r="N121" s="59">
        <v>5</v>
      </c>
      <c r="O121" s="379">
        <f t="shared" si="20"/>
        <v>0</v>
      </c>
      <c r="P121" s="379">
        <f t="shared" si="20"/>
        <v>0</v>
      </c>
      <c r="Q121" s="379">
        <f t="shared" si="20"/>
        <v>0</v>
      </c>
      <c r="R121" s="379">
        <f t="shared" si="20"/>
        <v>0</v>
      </c>
      <c r="S121" s="379">
        <f t="shared" si="20"/>
        <v>0</v>
      </c>
      <c r="T121" s="379">
        <f t="shared" si="20"/>
        <v>0</v>
      </c>
      <c r="U121" s="379">
        <f t="shared" si="20"/>
        <v>0</v>
      </c>
    </row>
    <row r="122" spans="1:27" ht="18.75" customHeight="1">
      <c r="A122" s="63" t="s">
        <v>338</v>
      </c>
      <c r="B122" s="378">
        <v>730000</v>
      </c>
      <c r="C122" s="59"/>
      <c r="D122" s="59"/>
      <c r="E122" s="59"/>
      <c r="F122" s="59">
        <v>2</v>
      </c>
      <c r="G122" s="59">
        <v>2</v>
      </c>
      <c r="H122" s="59">
        <v>5</v>
      </c>
      <c r="I122" s="59">
        <v>5</v>
      </c>
      <c r="J122" s="59">
        <v>5</v>
      </c>
      <c r="K122" s="59">
        <v>5</v>
      </c>
      <c r="L122" s="59">
        <v>5</v>
      </c>
      <c r="M122" s="59">
        <v>5</v>
      </c>
      <c r="N122" s="59">
        <v>5</v>
      </c>
      <c r="O122" s="379">
        <f t="shared" si="20"/>
        <v>0</v>
      </c>
      <c r="P122" s="379">
        <f t="shared" si="20"/>
        <v>0</v>
      </c>
      <c r="Q122" s="379">
        <f t="shared" si="20"/>
        <v>0</v>
      </c>
      <c r="R122" s="379">
        <f t="shared" si="20"/>
        <v>0</v>
      </c>
      <c r="S122" s="379">
        <f t="shared" si="20"/>
        <v>0</v>
      </c>
      <c r="T122" s="379">
        <f t="shared" si="20"/>
        <v>0</v>
      </c>
      <c r="U122" s="379">
        <f t="shared" si="20"/>
        <v>0</v>
      </c>
      <c r="Y122" s="380" t="s">
        <v>345</v>
      </c>
      <c r="Z122" s="380" t="s">
        <v>346</v>
      </c>
      <c r="AA122" s="380" t="s">
        <v>347</v>
      </c>
    </row>
    <row r="123" spans="1:27" ht="18.75" customHeight="1">
      <c r="A123" s="549" t="s">
        <v>307</v>
      </c>
      <c r="B123" s="549"/>
      <c r="C123" s="64">
        <f t="shared" ref="C123:N123" si="21">SUM(C102:C122)</f>
        <v>0</v>
      </c>
      <c r="D123" s="57">
        <f t="shared" si="21"/>
        <v>0</v>
      </c>
      <c r="E123" s="57">
        <f t="shared" si="21"/>
        <v>0</v>
      </c>
      <c r="F123" s="57">
        <f t="shared" si="21"/>
        <v>26</v>
      </c>
      <c r="G123" s="57">
        <f t="shared" si="21"/>
        <v>26</v>
      </c>
      <c r="H123" s="57">
        <f t="shared" si="21"/>
        <v>65</v>
      </c>
      <c r="I123" s="57">
        <f t="shared" si="21"/>
        <v>65</v>
      </c>
      <c r="J123" s="57">
        <f t="shared" si="21"/>
        <v>65</v>
      </c>
      <c r="K123" s="57">
        <f t="shared" si="21"/>
        <v>65</v>
      </c>
      <c r="L123" s="57">
        <f t="shared" si="21"/>
        <v>65</v>
      </c>
      <c r="M123" s="57">
        <f t="shared" si="21"/>
        <v>65</v>
      </c>
      <c r="N123" s="57">
        <f t="shared" si="21"/>
        <v>65</v>
      </c>
      <c r="O123" s="380">
        <f t="shared" ref="O123:U123" si="22">SUM(O97:O122)</f>
        <v>0</v>
      </c>
      <c r="P123" s="380">
        <f t="shared" si="22"/>
        <v>0</v>
      </c>
      <c r="Q123" s="380">
        <f t="shared" si="22"/>
        <v>5550000</v>
      </c>
      <c r="R123" s="380">
        <f t="shared" si="22"/>
        <v>6250000</v>
      </c>
      <c r="S123" s="380">
        <f t="shared" si="22"/>
        <v>3100000</v>
      </c>
      <c r="T123" s="380">
        <f t="shared" si="22"/>
        <v>2750000</v>
      </c>
      <c r="U123" s="380">
        <f t="shared" si="22"/>
        <v>2575000</v>
      </c>
      <c r="Y123" s="380">
        <f>SUM(O123:X123)</f>
        <v>20225000</v>
      </c>
      <c r="Z123" s="380">
        <f>'再見積 (システム・工程別サマリ) _ベース'!$Q$26-'スケジュール案・要員計画 (開発フェーズ_工程別)'!Y123</f>
        <v>55475000</v>
      </c>
      <c r="AA123" s="375">
        <f>Z123/'再見積 (システム・工程別サマリ) _ベース'!$Q$26</f>
        <v>0.7328269484808454</v>
      </c>
    </row>
    <row r="125" spans="1:27" ht="18.75" customHeight="1">
      <c r="A125" t="s">
        <v>359</v>
      </c>
      <c r="O125" s="376" t="s">
        <v>231</v>
      </c>
      <c r="P125" s="376" t="s">
        <v>232</v>
      </c>
      <c r="Q125" s="376" t="s">
        <v>233</v>
      </c>
      <c r="R125" s="376" t="s">
        <v>234</v>
      </c>
      <c r="S125" s="376" t="s">
        <v>352</v>
      </c>
      <c r="T125" s="376" t="s">
        <v>353</v>
      </c>
      <c r="U125" s="376" t="s">
        <v>237</v>
      </c>
    </row>
    <row r="126" spans="1:27" ht="18.75" customHeight="1">
      <c r="A126" s="52" t="s">
        <v>310</v>
      </c>
      <c r="B126" s="378">
        <v>900000</v>
      </c>
      <c r="C126" s="51"/>
      <c r="D126" s="51"/>
      <c r="E126" s="51"/>
      <c r="F126" s="51"/>
      <c r="G126" s="51"/>
      <c r="H126" s="51"/>
      <c r="I126" s="51"/>
      <c r="J126" s="51"/>
      <c r="K126" s="51"/>
      <c r="L126" s="51"/>
      <c r="M126" s="51"/>
      <c r="N126" s="51"/>
      <c r="O126" s="379">
        <f t="shared" ref="O126:U135" si="23">SUMIF($B$20:$B$56,$A126,O$20:O$56)*$B126</f>
        <v>0</v>
      </c>
      <c r="P126" s="379">
        <f t="shared" si="23"/>
        <v>0</v>
      </c>
      <c r="Q126" s="379">
        <f t="shared" si="23"/>
        <v>450000</v>
      </c>
      <c r="R126" s="379">
        <f t="shared" si="23"/>
        <v>450000</v>
      </c>
      <c r="S126" s="379">
        <f t="shared" si="23"/>
        <v>450000</v>
      </c>
      <c r="T126" s="379">
        <f t="shared" si="23"/>
        <v>450000</v>
      </c>
      <c r="U126" s="379">
        <f t="shared" si="23"/>
        <v>225000</v>
      </c>
    </row>
    <row r="127" spans="1:27" ht="18.75" customHeight="1">
      <c r="A127" s="52" t="s">
        <v>312</v>
      </c>
      <c r="B127" s="378">
        <v>900000</v>
      </c>
      <c r="C127" s="51"/>
      <c r="D127" s="51"/>
      <c r="E127" s="51"/>
      <c r="F127" s="51"/>
      <c r="G127" s="51"/>
      <c r="H127" s="51"/>
      <c r="I127" s="51"/>
      <c r="J127" s="51"/>
      <c r="K127" s="51"/>
      <c r="L127" s="51"/>
      <c r="M127" s="51"/>
      <c r="N127" s="51"/>
      <c r="O127" s="379">
        <f t="shared" si="23"/>
        <v>0</v>
      </c>
      <c r="P127" s="379">
        <f t="shared" si="23"/>
        <v>0</v>
      </c>
      <c r="Q127" s="379">
        <f t="shared" si="23"/>
        <v>450000</v>
      </c>
      <c r="R127" s="379">
        <f t="shared" si="23"/>
        <v>450000</v>
      </c>
      <c r="S127" s="379">
        <f t="shared" si="23"/>
        <v>450000</v>
      </c>
      <c r="T127" s="379">
        <f t="shared" si="23"/>
        <v>450000</v>
      </c>
      <c r="U127" s="379">
        <f t="shared" si="23"/>
        <v>450000</v>
      </c>
    </row>
    <row r="128" spans="1:27" ht="18.75" customHeight="1">
      <c r="A128" s="52" t="s">
        <v>314</v>
      </c>
      <c r="B128" s="378">
        <v>900000</v>
      </c>
      <c r="C128" s="51"/>
      <c r="D128" s="51"/>
      <c r="E128" s="51"/>
      <c r="F128" s="51"/>
      <c r="G128" s="51"/>
      <c r="H128" s="51"/>
      <c r="I128" s="51"/>
      <c r="J128" s="51"/>
      <c r="K128" s="51"/>
      <c r="L128" s="51"/>
      <c r="M128" s="51"/>
      <c r="N128" s="51"/>
      <c r="O128" s="379">
        <f t="shared" si="23"/>
        <v>0</v>
      </c>
      <c r="P128" s="379">
        <f t="shared" si="23"/>
        <v>0</v>
      </c>
      <c r="Q128" s="379">
        <f t="shared" si="23"/>
        <v>900000</v>
      </c>
      <c r="R128" s="379">
        <f t="shared" si="23"/>
        <v>900000</v>
      </c>
      <c r="S128" s="379">
        <f t="shared" si="23"/>
        <v>900000</v>
      </c>
      <c r="T128" s="379">
        <f t="shared" si="23"/>
        <v>900000</v>
      </c>
      <c r="U128" s="379">
        <f t="shared" si="23"/>
        <v>1080000</v>
      </c>
    </row>
    <row r="129" spans="1:21" ht="18.75" customHeight="1">
      <c r="A129" s="61" t="s">
        <v>322</v>
      </c>
      <c r="B129" s="378">
        <v>900000</v>
      </c>
      <c r="C129" s="60"/>
      <c r="D129" s="60"/>
      <c r="E129" s="60"/>
      <c r="F129" s="60"/>
      <c r="G129" s="60"/>
      <c r="H129" s="60"/>
      <c r="I129" s="60"/>
      <c r="J129" s="60"/>
      <c r="K129" s="60"/>
      <c r="L129" s="60"/>
      <c r="M129" s="60"/>
      <c r="N129" s="60"/>
      <c r="O129" s="379">
        <f t="shared" si="23"/>
        <v>0</v>
      </c>
      <c r="P129" s="379">
        <f t="shared" si="23"/>
        <v>0</v>
      </c>
      <c r="Q129" s="379">
        <f t="shared" si="23"/>
        <v>900000</v>
      </c>
      <c r="R129" s="379">
        <f t="shared" si="23"/>
        <v>900000</v>
      </c>
      <c r="S129" s="379">
        <f t="shared" si="23"/>
        <v>900000</v>
      </c>
      <c r="T129" s="379">
        <f t="shared" si="23"/>
        <v>900000</v>
      </c>
      <c r="U129" s="379">
        <f t="shared" si="23"/>
        <v>1080000</v>
      </c>
    </row>
    <row r="130" spans="1:21" ht="18.75" customHeight="1">
      <c r="A130" s="52" t="s">
        <v>313</v>
      </c>
      <c r="B130" s="378">
        <v>450000</v>
      </c>
      <c r="C130" s="51"/>
      <c r="D130" s="51"/>
      <c r="E130" s="51"/>
      <c r="F130" s="51"/>
      <c r="G130" s="51"/>
      <c r="H130" s="51"/>
      <c r="I130" s="51"/>
      <c r="J130" s="51"/>
      <c r="K130" s="51"/>
      <c r="L130" s="51"/>
      <c r="M130" s="51"/>
      <c r="N130" s="51"/>
      <c r="O130" s="379">
        <f t="shared" si="23"/>
        <v>0</v>
      </c>
      <c r="P130" s="379">
        <f t="shared" si="23"/>
        <v>0</v>
      </c>
      <c r="Q130" s="379">
        <f t="shared" si="23"/>
        <v>450000</v>
      </c>
      <c r="R130" s="379">
        <f t="shared" si="23"/>
        <v>450000</v>
      </c>
      <c r="S130" s="379">
        <f t="shared" si="23"/>
        <v>450000</v>
      </c>
      <c r="T130" s="379">
        <f t="shared" si="23"/>
        <v>450000</v>
      </c>
      <c r="U130" s="379">
        <f t="shared" si="23"/>
        <v>225000</v>
      </c>
    </row>
    <row r="131" spans="1:21" ht="18.75" customHeight="1">
      <c r="A131" s="52" t="s">
        <v>315</v>
      </c>
      <c r="B131" s="378">
        <v>350000</v>
      </c>
      <c r="C131" s="51"/>
      <c r="D131" s="51"/>
      <c r="E131" s="51"/>
      <c r="F131" s="51"/>
      <c r="G131" s="51"/>
      <c r="H131" s="51"/>
      <c r="I131" s="51"/>
      <c r="J131" s="51"/>
      <c r="K131" s="51"/>
      <c r="L131" s="51"/>
      <c r="M131" s="51"/>
      <c r="N131" s="51"/>
      <c r="O131" s="379">
        <f t="shared" si="23"/>
        <v>0</v>
      </c>
      <c r="P131" s="379">
        <f t="shared" si="23"/>
        <v>0</v>
      </c>
      <c r="Q131" s="379">
        <f t="shared" si="23"/>
        <v>350000</v>
      </c>
      <c r="R131" s="379">
        <f t="shared" si="23"/>
        <v>350000</v>
      </c>
      <c r="S131" s="379">
        <f t="shared" si="23"/>
        <v>350000</v>
      </c>
      <c r="T131" s="379">
        <f t="shared" si="23"/>
        <v>350000</v>
      </c>
      <c r="U131" s="379">
        <f t="shared" si="23"/>
        <v>350000</v>
      </c>
    </row>
    <row r="132" spans="1:21" ht="18.75" customHeight="1">
      <c r="A132" s="52" t="s">
        <v>316</v>
      </c>
      <c r="B132" s="378">
        <v>350000</v>
      </c>
      <c r="C132" s="51"/>
      <c r="D132" s="51"/>
      <c r="E132" s="51"/>
      <c r="F132" s="51"/>
      <c r="G132" s="51"/>
      <c r="H132" s="51"/>
      <c r="I132" s="51"/>
      <c r="J132" s="51"/>
      <c r="K132" s="51"/>
      <c r="L132" s="51"/>
      <c r="M132" s="51"/>
      <c r="N132" s="51"/>
      <c r="O132" s="379">
        <f t="shared" si="23"/>
        <v>0</v>
      </c>
      <c r="P132" s="379">
        <f t="shared" si="23"/>
        <v>0</v>
      </c>
      <c r="Q132" s="379">
        <f t="shared" si="23"/>
        <v>350000</v>
      </c>
      <c r="R132" s="379">
        <f t="shared" si="23"/>
        <v>350000</v>
      </c>
      <c r="S132" s="379">
        <f t="shared" si="23"/>
        <v>0</v>
      </c>
      <c r="T132" s="379">
        <f t="shared" si="23"/>
        <v>0</v>
      </c>
      <c r="U132" s="379">
        <f t="shared" si="23"/>
        <v>0</v>
      </c>
    </row>
    <row r="133" spans="1:21" ht="18.75" customHeight="1">
      <c r="A133" s="52" t="s">
        <v>341</v>
      </c>
      <c r="B133" s="378">
        <v>350000</v>
      </c>
      <c r="C133" s="51"/>
      <c r="D133" s="51"/>
      <c r="E133" s="51"/>
      <c r="F133" s="51"/>
      <c r="G133" s="51"/>
      <c r="H133" s="51"/>
      <c r="I133" s="51"/>
      <c r="J133" s="51"/>
      <c r="K133" s="51"/>
      <c r="L133" s="51"/>
      <c r="M133" s="51"/>
      <c r="N133" s="51"/>
      <c r="O133" s="379">
        <f t="shared" si="23"/>
        <v>0</v>
      </c>
      <c r="P133" s="379">
        <f t="shared" si="23"/>
        <v>0</v>
      </c>
      <c r="Q133" s="379">
        <f t="shared" si="23"/>
        <v>350000</v>
      </c>
      <c r="R133" s="379">
        <f t="shared" si="23"/>
        <v>350000</v>
      </c>
      <c r="S133" s="379">
        <f t="shared" si="23"/>
        <v>0</v>
      </c>
      <c r="T133" s="379">
        <f t="shared" si="23"/>
        <v>0</v>
      </c>
      <c r="U133" s="379">
        <f t="shared" si="23"/>
        <v>0</v>
      </c>
    </row>
    <row r="134" spans="1:21" ht="18.75" customHeight="1">
      <c r="A134" s="52" t="s">
        <v>342</v>
      </c>
      <c r="B134" s="378">
        <v>350000</v>
      </c>
      <c r="C134" s="51"/>
      <c r="D134" s="51"/>
      <c r="E134" s="51"/>
      <c r="F134" s="51"/>
      <c r="G134" s="51"/>
      <c r="H134" s="51"/>
      <c r="I134" s="51"/>
      <c r="J134" s="51"/>
      <c r="K134" s="51"/>
      <c r="L134" s="51"/>
      <c r="M134" s="51"/>
      <c r="N134" s="51"/>
      <c r="O134" s="379">
        <f t="shared" si="23"/>
        <v>0</v>
      </c>
      <c r="P134" s="379">
        <f t="shared" si="23"/>
        <v>0</v>
      </c>
      <c r="Q134" s="379">
        <f t="shared" si="23"/>
        <v>350000</v>
      </c>
      <c r="R134" s="379">
        <f t="shared" si="23"/>
        <v>350000</v>
      </c>
      <c r="S134" s="379">
        <f t="shared" si="23"/>
        <v>350000</v>
      </c>
      <c r="T134" s="379">
        <f t="shared" si="23"/>
        <v>175000</v>
      </c>
      <c r="U134" s="379">
        <f t="shared" si="23"/>
        <v>175000</v>
      </c>
    </row>
    <row r="135" spans="1:21" ht="18.75" customHeight="1">
      <c r="A135" s="52" t="s">
        <v>343</v>
      </c>
      <c r="B135" s="378">
        <v>350000</v>
      </c>
      <c r="C135" s="51"/>
      <c r="D135" s="51"/>
      <c r="E135" s="51"/>
      <c r="F135" s="51"/>
      <c r="G135" s="51"/>
      <c r="H135" s="51"/>
      <c r="I135" s="51"/>
      <c r="J135" s="51"/>
      <c r="K135" s="51"/>
      <c r="L135" s="51"/>
      <c r="M135" s="51"/>
      <c r="N135" s="51"/>
      <c r="O135" s="379">
        <f t="shared" si="23"/>
        <v>0</v>
      </c>
      <c r="P135" s="379">
        <f t="shared" si="23"/>
        <v>0</v>
      </c>
      <c r="Q135" s="379">
        <f t="shared" si="23"/>
        <v>350000</v>
      </c>
      <c r="R135" s="379">
        <f t="shared" si="23"/>
        <v>350000</v>
      </c>
      <c r="S135" s="379">
        <f t="shared" si="23"/>
        <v>350000</v>
      </c>
      <c r="T135" s="379">
        <f t="shared" si="23"/>
        <v>175000</v>
      </c>
      <c r="U135" s="379">
        <f t="shared" si="23"/>
        <v>175000</v>
      </c>
    </row>
    <row r="136" spans="1:21" ht="18.75" customHeight="1">
      <c r="A136" s="61" t="s">
        <v>320</v>
      </c>
      <c r="B136" s="378">
        <v>350000</v>
      </c>
      <c r="C136" s="60"/>
      <c r="D136" s="60"/>
      <c r="E136" s="60"/>
      <c r="F136" s="60"/>
      <c r="G136" s="60"/>
      <c r="H136" s="60"/>
      <c r="I136" s="60"/>
      <c r="J136" s="60"/>
      <c r="K136" s="60"/>
      <c r="L136" s="60"/>
      <c r="M136" s="60"/>
      <c r="N136" s="60"/>
      <c r="O136" s="379">
        <f t="shared" ref="O136:U145" si="24">SUMIF($B$20:$B$56,$A136,O$20:O$56)*$B136</f>
        <v>0</v>
      </c>
      <c r="P136" s="379">
        <f t="shared" si="24"/>
        <v>0</v>
      </c>
      <c r="Q136" s="379">
        <f t="shared" si="24"/>
        <v>350000</v>
      </c>
      <c r="R136" s="379">
        <f t="shared" si="24"/>
        <v>350000</v>
      </c>
      <c r="S136" s="379">
        <f t="shared" si="24"/>
        <v>0</v>
      </c>
      <c r="T136" s="379">
        <f t="shared" si="24"/>
        <v>0</v>
      </c>
      <c r="U136" s="379">
        <f t="shared" si="24"/>
        <v>0</v>
      </c>
    </row>
    <row r="137" spans="1:21" ht="18.75" customHeight="1">
      <c r="A137" s="61" t="s">
        <v>324</v>
      </c>
      <c r="B137" s="378">
        <v>350000</v>
      </c>
      <c r="C137" s="60"/>
      <c r="D137" s="60"/>
      <c r="E137" s="60"/>
      <c r="F137" s="60"/>
      <c r="G137" s="60"/>
      <c r="H137" s="60"/>
      <c r="I137" s="60"/>
      <c r="J137" s="60"/>
      <c r="K137" s="60"/>
      <c r="L137" s="60"/>
      <c r="M137" s="60"/>
      <c r="N137" s="60"/>
      <c r="O137" s="379">
        <f t="shared" si="24"/>
        <v>0</v>
      </c>
      <c r="P137" s="379">
        <f t="shared" si="24"/>
        <v>0</v>
      </c>
      <c r="Q137" s="379">
        <f t="shared" si="24"/>
        <v>350000</v>
      </c>
      <c r="R137" s="379">
        <f t="shared" si="24"/>
        <v>350000</v>
      </c>
      <c r="S137" s="379">
        <f t="shared" si="24"/>
        <v>0</v>
      </c>
      <c r="T137" s="379">
        <f t="shared" si="24"/>
        <v>0</v>
      </c>
      <c r="U137" s="379">
        <f t="shared" si="24"/>
        <v>0</v>
      </c>
    </row>
    <row r="138" spans="1:21" ht="18.75" customHeight="1">
      <c r="A138" s="61" t="s">
        <v>325</v>
      </c>
      <c r="B138" s="378">
        <v>350000</v>
      </c>
      <c r="C138" s="60"/>
      <c r="D138" s="60"/>
      <c r="E138" s="60"/>
      <c r="F138" s="60"/>
      <c r="G138" s="60"/>
      <c r="H138" s="60"/>
      <c r="I138" s="60"/>
      <c r="J138" s="60"/>
      <c r="K138" s="60"/>
      <c r="L138" s="60"/>
      <c r="M138" s="60"/>
      <c r="N138" s="60"/>
      <c r="O138" s="379">
        <f t="shared" si="24"/>
        <v>0</v>
      </c>
      <c r="P138" s="379">
        <f t="shared" si="24"/>
        <v>0</v>
      </c>
      <c r="Q138" s="379">
        <f t="shared" si="24"/>
        <v>350000</v>
      </c>
      <c r="R138" s="379">
        <f t="shared" si="24"/>
        <v>350000</v>
      </c>
      <c r="S138" s="379">
        <f t="shared" si="24"/>
        <v>0</v>
      </c>
      <c r="T138" s="379">
        <f t="shared" si="24"/>
        <v>0</v>
      </c>
      <c r="U138" s="379">
        <f t="shared" si="24"/>
        <v>0</v>
      </c>
    </row>
    <row r="139" spans="1:21" ht="18.75" customHeight="1">
      <c r="A139" s="63" t="s">
        <v>349</v>
      </c>
      <c r="B139" s="378">
        <v>350000</v>
      </c>
      <c r="C139" s="59"/>
      <c r="D139" s="59"/>
      <c r="E139" s="59"/>
      <c r="F139" s="59">
        <v>2</v>
      </c>
      <c r="G139" s="59">
        <v>2</v>
      </c>
      <c r="H139" s="59">
        <v>5</v>
      </c>
      <c r="I139" s="59">
        <v>5</v>
      </c>
      <c r="J139" s="59">
        <v>5</v>
      </c>
      <c r="K139" s="59">
        <v>5</v>
      </c>
      <c r="L139" s="59">
        <v>5</v>
      </c>
      <c r="M139" s="59">
        <v>5</v>
      </c>
      <c r="N139" s="59">
        <v>5</v>
      </c>
      <c r="O139" s="379">
        <f t="shared" si="24"/>
        <v>0</v>
      </c>
      <c r="P139" s="379">
        <f t="shared" si="24"/>
        <v>0</v>
      </c>
      <c r="Q139" s="379">
        <f t="shared" si="24"/>
        <v>0</v>
      </c>
      <c r="R139" s="379">
        <f t="shared" si="24"/>
        <v>0</v>
      </c>
      <c r="S139" s="379">
        <f t="shared" si="24"/>
        <v>0</v>
      </c>
      <c r="T139" s="379">
        <f t="shared" si="24"/>
        <v>0</v>
      </c>
      <c r="U139" s="379">
        <f t="shared" si="24"/>
        <v>0</v>
      </c>
    </row>
    <row r="140" spans="1:21" ht="18.75" customHeight="1">
      <c r="A140" s="63" t="s">
        <v>333</v>
      </c>
      <c r="B140" s="378">
        <v>600000</v>
      </c>
      <c r="C140" s="59"/>
      <c r="D140" s="59"/>
      <c r="E140" s="59"/>
      <c r="F140" s="59">
        <v>2</v>
      </c>
      <c r="G140" s="59">
        <v>2</v>
      </c>
      <c r="H140" s="59">
        <v>5</v>
      </c>
      <c r="I140" s="59">
        <v>5</v>
      </c>
      <c r="J140" s="59">
        <v>5</v>
      </c>
      <c r="K140" s="59">
        <v>5</v>
      </c>
      <c r="L140" s="59">
        <v>5</v>
      </c>
      <c r="M140" s="59">
        <v>5</v>
      </c>
      <c r="N140" s="59">
        <v>5</v>
      </c>
      <c r="O140" s="379">
        <f t="shared" si="24"/>
        <v>0</v>
      </c>
      <c r="P140" s="379">
        <f t="shared" si="24"/>
        <v>0</v>
      </c>
      <c r="Q140" s="379">
        <f t="shared" si="24"/>
        <v>0</v>
      </c>
      <c r="R140" s="379">
        <f t="shared" si="24"/>
        <v>0</v>
      </c>
      <c r="S140" s="379">
        <f t="shared" si="24"/>
        <v>0</v>
      </c>
      <c r="T140" s="379">
        <f t="shared" si="24"/>
        <v>0</v>
      </c>
      <c r="U140" s="379">
        <f t="shared" si="24"/>
        <v>0</v>
      </c>
    </row>
    <row r="141" spans="1:21" ht="18.75" customHeight="1">
      <c r="A141" s="63" t="s">
        <v>334</v>
      </c>
      <c r="B141" s="378">
        <v>400000</v>
      </c>
      <c r="C141" s="59"/>
      <c r="D141" s="59"/>
      <c r="E141" s="59"/>
      <c r="F141" s="59">
        <v>2</v>
      </c>
      <c r="G141" s="59">
        <v>2</v>
      </c>
      <c r="H141" s="59">
        <v>5</v>
      </c>
      <c r="I141" s="59">
        <v>5</v>
      </c>
      <c r="J141" s="59">
        <v>5</v>
      </c>
      <c r="K141" s="59">
        <v>5</v>
      </c>
      <c r="L141" s="59">
        <v>5</v>
      </c>
      <c r="M141" s="59">
        <v>5</v>
      </c>
      <c r="N141" s="59">
        <v>5</v>
      </c>
      <c r="O141" s="379">
        <f t="shared" si="24"/>
        <v>0</v>
      </c>
      <c r="P141" s="379">
        <f t="shared" si="24"/>
        <v>0</v>
      </c>
      <c r="Q141" s="379">
        <f t="shared" si="24"/>
        <v>0</v>
      </c>
      <c r="R141" s="379">
        <f t="shared" si="24"/>
        <v>0</v>
      </c>
      <c r="S141" s="379">
        <f t="shared" si="24"/>
        <v>0</v>
      </c>
      <c r="T141" s="379">
        <f t="shared" si="24"/>
        <v>0</v>
      </c>
      <c r="U141" s="379">
        <f t="shared" si="24"/>
        <v>0</v>
      </c>
    </row>
    <row r="142" spans="1:21" ht="18.75" customHeight="1">
      <c r="A142" s="63" t="s">
        <v>335</v>
      </c>
      <c r="B142" s="378">
        <v>600000</v>
      </c>
      <c r="C142" s="59"/>
      <c r="D142" s="59"/>
      <c r="E142" s="59"/>
      <c r="F142" s="59">
        <v>2</v>
      </c>
      <c r="G142" s="59">
        <v>2</v>
      </c>
      <c r="H142" s="59">
        <v>5</v>
      </c>
      <c r="I142" s="59">
        <v>5</v>
      </c>
      <c r="J142" s="59">
        <v>5</v>
      </c>
      <c r="K142" s="59">
        <v>5</v>
      </c>
      <c r="L142" s="59">
        <v>5</v>
      </c>
      <c r="M142" s="59">
        <v>5</v>
      </c>
      <c r="N142" s="59">
        <v>5</v>
      </c>
      <c r="O142" s="379">
        <f t="shared" si="24"/>
        <v>0</v>
      </c>
      <c r="P142" s="379">
        <f t="shared" si="24"/>
        <v>0</v>
      </c>
      <c r="Q142" s="379">
        <f t="shared" si="24"/>
        <v>0</v>
      </c>
      <c r="R142" s="379">
        <f t="shared" si="24"/>
        <v>0</v>
      </c>
      <c r="S142" s="379">
        <f t="shared" si="24"/>
        <v>0</v>
      </c>
      <c r="T142" s="379">
        <f t="shared" si="24"/>
        <v>0</v>
      </c>
      <c r="U142" s="379">
        <f t="shared" si="24"/>
        <v>0</v>
      </c>
    </row>
    <row r="143" spans="1:21" ht="18.75" customHeight="1">
      <c r="A143" s="63" t="s">
        <v>318</v>
      </c>
      <c r="B143" s="378">
        <v>350000</v>
      </c>
      <c r="C143" s="59"/>
      <c r="D143" s="59"/>
      <c r="E143" s="59"/>
      <c r="F143" s="59">
        <v>2</v>
      </c>
      <c r="G143" s="59">
        <v>2</v>
      </c>
      <c r="H143" s="59">
        <v>5</v>
      </c>
      <c r="I143" s="59">
        <v>5</v>
      </c>
      <c r="J143" s="59">
        <v>5</v>
      </c>
      <c r="K143" s="59">
        <v>5</v>
      </c>
      <c r="L143" s="59">
        <v>5</v>
      </c>
      <c r="M143" s="59">
        <v>5</v>
      </c>
      <c r="N143" s="59">
        <v>5</v>
      </c>
      <c r="O143" s="379">
        <f t="shared" si="24"/>
        <v>0</v>
      </c>
      <c r="P143" s="379">
        <f t="shared" si="24"/>
        <v>0</v>
      </c>
      <c r="Q143" s="379">
        <f t="shared" si="24"/>
        <v>350000</v>
      </c>
      <c r="R143" s="379">
        <f t="shared" si="24"/>
        <v>350000</v>
      </c>
      <c r="S143" s="379">
        <f t="shared" si="24"/>
        <v>0</v>
      </c>
      <c r="T143" s="379">
        <f t="shared" si="24"/>
        <v>0</v>
      </c>
      <c r="U143" s="379">
        <f t="shared" si="24"/>
        <v>0</v>
      </c>
    </row>
    <row r="144" spans="1:21" ht="18.75" customHeight="1">
      <c r="A144" s="63" t="s">
        <v>321</v>
      </c>
      <c r="B144" s="378">
        <v>350000</v>
      </c>
      <c r="C144" s="59"/>
      <c r="D144" s="59"/>
      <c r="E144" s="59"/>
      <c r="F144" s="59">
        <v>2</v>
      </c>
      <c r="G144" s="59">
        <v>2</v>
      </c>
      <c r="H144" s="59">
        <v>5</v>
      </c>
      <c r="I144" s="59">
        <v>5</v>
      </c>
      <c r="J144" s="59">
        <v>5</v>
      </c>
      <c r="K144" s="59">
        <v>5</v>
      </c>
      <c r="L144" s="59">
        <v>5</v>
      </c>
      <c r="M144" s="59">
        <v>5</v>
      </c>
      <c r="N144" s="59">
        <v>5</v>
      </c>
      <c r="O144" s="379">
        <f t="shared" si="24"/>
        <v>0</v>
      </c>
      <c r="P144" s="379">
        <f t="shared" si="24"/>
        <v>0</v>
      </c>
      <c r="Q144" s="379">
        <f t="shared" si="24"/>
        <v>350000</v>
      </c>
      <c r="R144" s="379">
        <f t="shared" si="24"/>
        <v>350000</v>
      </c>
      <c r="S144" s="379">
        <f t="shared" si="24"/>
        <v>0</v>
      </c>
      <c r="T144" s="379">
        <f t="shared" si="24"/>
        <v>0</v>
      </c>
      <c r="U144" s="379">
        <f t="shared" si="24"/>
        <v>0</v>
      </c>
    </row>
    <row r="145" spans="1:27" ht="18.75" customHeight="1">
      <c r="A145" s="63" t="s">
        <v>326</v>
      </c>
      <c r="B145" s="378">
        <v>350000</v>
      </c>
      <c r="C145" s="59"/>
      <c r="D145" s="59"/>
      <c r="E145" s="59"/>
      <c r="F145" s="59">
        <v>2</v>
      </c>
      <c r="G145" s="59">
        <v>2</v>
      </c>
      <c r="H145" s="59">
        <v>5</v>
      </c>
      <c r="I145" s="59">
        <v>5</v>
      </c>
      <c r="J145" s="59">
        <v>5</v>
      </c>
      <c r="K145" s="59">
        <v>5</v>
      </c>
      <c r="L145" s="59">
        <v>5</v>
      </c>
      <c r="M145" s="59">
        <v>5</v>
      </c>
      <c r="N145" s="59">
        <v>5</v>
      </c>
      <c r="O145" s="379">
        <f t="shared" si="24"/>
        <v>0</v>
      </c>
      <c r="P145" s="379">
        <f t="shared" si="24"/>
        <v>0</v>
      </c>
      <c r="Q145" s="379">
        <f t="shared" si="24"/>
        <v>0</v>
      </c>
      <c r="R145" s="379">
        <f t="shared" si="24"/>
        <v>350000</v>
      </c>
      <c r="S145" s="379">
        <f t="shared" si="24"/>
        <v>0</v>
      </c>
      <c r="T145" s="379">
        <f t="shared" si="24"/>
        <v>0</v>
      </c>
      <c r="U145" s="379">
        <f t="shared" si="24"/>
        <v>0</v>
      </c>
    </row>
    <row r="146" spans="1:27" ht="18.75" customHeight="1">
      <c r="A146" s="63" t="s">
        <v>328</v>
      </c>
      <c r="B146" s="378">
        <v>350000</v>
      </c>
      <c r="C146" s="59"/>
      <c r="D146" s="59"/>
      <c r="E146" s="59"/>
      <c r="F146" s="59">
        <v>2</v>
      </c>
      <c r="G146" s="59">
        <v>2</v>
      </c>
      <c r="H146" s="59">
        <v>5</v>
      </c>
      <c r="I146" s="59">
        <v>5</v>
      </c>
      <c r="J146" s="59">
        <v>5</v>
      </c>
      <c r="K146" s="59">
        <v>5</v>
      </c>
      <c r="L146" s="59">
        <v>5</v>
      </c>
      <c r="M146" s="59">
        <v>5</v>
      </c>
      <c r="N146" s="59">
        <v>5</v>
      </c>
      <c r="O146" s="379">
        <f t="shared" ref="O146:U151" si="25">SUMIF($B$20:$B$56,$A146,O$20:O$56)*$B146</f>
        <v>0</v>
      </c>
      <c r="P146" s="379">
        <f t="shared" si="25"/>
        <v>0</v>
      </c>
      <c r="Q146" s="379">
        <f t="shared" si="25"/>
        <v>0</v>
      </c>
      <c r="R146" s="379">
        <f t="shared" si="25"/>
        <v>350000</v>
      </c>
      <c r="S146" s="379">
        <f t="shared" si="25"/>
        <v>0</v>
      </c>
      <c r="T146" s="379">
        <f t="shared" si="25"/>
        <v>0</v>
      </c>
      <c r="U146" s="379">
        <f t="shared" si="25"/>
        <v>0</v>
      </c>
    </row>
    <row r="147" spans="1:27" ht="18.75" customHeight="1">
      <c r="A147" s="63" t="s">
        <v>319</v>
      </c>
      <c r="B147" s="378">
        <v>350000</v>
      </c>
      <c r="C147" s="59"/>
      <c r="D147" s="59"/>
      <c r="E147" s="59"/>
      <c r="F147" s="59">
        <v>2</v>
      </c>
      <c r="G147" s="59">
        <v>2</v>
      </c>
      <c r="H147" s="59">
        <v>5</v>
      </c>
      <c r="I147" s="59">
        <v>5</v>
      </c>
      <c r="J147" s="59">
        <v>5</v>
      </c>
      <c r="K147" s="59">
        <v>5</v>
      </c>
      <c r="L147" s="59">
        <v>5</v>
      </c>
      <c r="M147" s="59">
        <v>5</v>
      </c>
      <c r="N147" s="59">
        <v>5</v>
      </c>
      <c r="O147" s="379">
        <f t="shared" si="25"/>
        <v>0</v>
      </c>
      <c r="P147" s="379">
        <f t="shared" si="25"/>
        <v>0</v>
      </c>
      <c r="Q147" s="379">
        <f t="shared" si="25"/>
        <v>0</v>
      </c>
      <c r="R147" s="379">
        <f t="shared" si="25"/>
        <v>0</v>
      </c>
      <c r="S147" s="379">
        <f t="shared" si="25"/>
        <v>0</v>
      </c>
      <c r="T147" s="379">
        <f t="shared" si="25"/>
        <v>0</v>
      </c>
      <c r="U147" s="379">
        <f t="shared" si="25"/>
        <v>0</v>
      </c>
    </row>
    <row r="148" spans="1:27" ht="18.75" customHeight="1">
      <c r="A148" s="63" t="s">
        <v>327</v>
      </c>
      <c r="B148" s="378">
        <v>350000</v>
      </c>
      <c r="C148" s="59"/>
      <c r="D148" s="59"/>
      <c r="E148" s="59"/>
      <c r="F148" s="59">
        <v>2</v>
      </c>
      <c r="G148" s="59">
        <v>2</v>
      </c>
      <c r="H148" s="59">
        <v>5</v>
      </c>
      <c r="I148" s="59">
        <v>5</v>
      </c>
      <c r="J148" s="59">
        <v>5</v>
      </c>
      <c r="K148" s="59">
        <v>5</v>
      </c>
      <c r="L148" s="59">
        <v>5</v>
      </c>
      <c r="M148" s="59">
        <v>5</v>
      </c>
      <c r="N148" s="59">
        <v>5</v>
      </c>
      <c r="O148" s="379">
        <f t="shared" si="25"/>
        <v>0</v>
      </c>
      <c r="P148" s="379">
        <f t="shared" si="25"/>
        <v>0</v>
      </c>
      <c r="Q148" s="379">
        <f t="shared" si="25"/>
        <v>0</v>
      </c>
      <c r="R148" s="379">
        <f t="shared" si="25"/>
        <v>0</v>
      </c>
      <c r="S148" s="379">
        <f t="shared" si="25"/>
        <v>0</v>
      </c>
      <c r="T148" s="379">
        <f t="shared" si="25"/>
        <v>0</v>
      </c>
      <c r="U148" s="379">
        <f t="shared" si="25"/>
        <v>0</v>
      </c>
    </row>
    <row r="149" spans="1:27" ht="18.75" customHeight="1">
      <c r="A149" s="63" t="s">
        <v>336</v>
      </c>
      <c r="B149" s="378">
        <v>900000</v>
      </c>
      <c r="C149" s="59"/>
      <c r="D149" s="59"/>
      <c r="E149" s="59"/>
      <c r="F149" s="59">
        <v>2</v>
      </c>
      <c r="G149" s="59">
        <v>2</v>
      </c>
      <c r="H149" s="59">
        <v>5</v>
      </c>
      <c r="I149" s="59">
        <v>5</v>
      </c>
      <c r="J149" s="59">
        <v>5</v>
      </c>
      <c r="K149" s="59">
        <v>5</v>
      </c>
      <c r="L149" s="59">
        <v>5</v>
      </c>
      <c r="M149" s="59">
        <v>5</v>
      </c>
      <c r="N149" s="59">
        <v>5</v>
      </c>
      <c r="O149" s="379">
        <f t="shared" si="25"/>
        <v>0</v>
      </c>
      <c r="P149" s="379">
        <f t="shared" si="25"/>
        <v>0</v>
      </c>
      <c r="Q149" s="379">
        <f t="shared" si="25"/>
        <v>0</v>
      </c>
      <c r="R149" s="379">
        <f t="shared" si="25"/>
        <v>0</v>
      </c>
      <c r="S149" s="379">
        <f t="shared" si="25"/>
        <v>0</v>
      </c>
      <c r="T149" s="379">
        <f t="shared" si="25"/>
        <v>0</v>
      </c>
      <c r="U149" s="379">
        <f t="shared" si="25"/>
        <v>0</v>
      </c>
    </row>
    <row r="150" spans="1:27" ht="18.75" customHeight="1">
      <c r="A150" s="63" t="s">
        <v>337</v>
      </c>
      <c r="B150" s="378">
        <v>800000</v>
      </c>
      <c r="C150" s="59"/>
      <c r="D150" s="59"/>
      <c r="E150" s="59"/>
      <c r="F150" s="59">
        <v>2</v>
      </c>
      <c r="G150" s="59">
        <v>2</v>
      </c>
      <c r="H150" s="59">
        <v>5</v>
      </c>
      <c r="I150" s="59">
        <v>5</v>
      </c>
      <c r="J150" s="59">
        <v>5</v>
      </c>
      <c r="K150" s="59">
        <v>5</v>
      </c>
      <c r="L150" s="59">
        <v>5</v>
      </c>
      <c r="M150" s="59">
        <v>5</v>
      </c>
      <c r="N150" s="59">
        <v>5</v>
      </c>
      <c r="O150" s="379">
        <f t="shared" si="25"/>
        <v>0</v>
      </c>
      <c r="P150" s="379">
        <f t="shared" si="25"/>
        <v>0</v>
      </c>
      <c r="Q150" s="379">
        <f t="shared" si="25"/>
        <v>0</v>
      </c>
      <c r="R150" s="379">
        <f t="shared" si="25"/>
        <v>0</v>
      </c>
      <c r="S150" s="379">
        <f t="shared" si="25"/>
        <v>0</v>
      </c>
      <c r="T150" s="379">
        <f t="shared" si="25"/>
        <v>0</v>
      </c>
      <c r="U150" s="379">
        <f t="shared" si="25"/>
        <v>0</v>
      </c>
    </row>
    <row r="151" spans="1:27" ht="18.75" customHeight="1">
      <c r="A151" s="63" t="s">
        <v>338</v>
      </c>
      <c r="B151" s="378">
        <v>730000</v>
      </c>
      <c r="C151" s="59"/>
      <c r="D151" s="59"/>
      <c r="E151" s="59"/>
      <c r="F151" s="59">
        <v>2</v>
      </c>
      <c r="G151" s="59">
        <v>2</v>
      </c>
      <c r="H151" s="59">
        <v>5</v>
      </c>
      <c r="I151" s="59">
        <v>5</v>
      </c>
      <c r="J151" s="59">
        <v>5</v>
      </c>
      <c r="K151" s="59">
        <v>5</v>
      </c>
      <c r="L151" s="59">
        <v>5</v>
      </c>
      <c r="M151" s="59">
        <v>5</v>
      </c>
      <c r="N151" s="59">
        <v>5</v>
      </c>
      <c r="O151" s="379">
        <f t="shared" si="25"/>
        <v>0</v>
      </c>
      <c r="P151" s="379">
        <f t="shared" si="25"/>
        <v>0</v>
      </c>
      <c r="Q151" s="379">
        <f t="shared" si="25"/>
        <v>0</v>
      </c>
      <c r="R151" s="379">
        <f t="shared" si="25"/>
        <v>0</v>
      </c>
      <c r="S151" s="379">
        <f t="shared" si="25"/>
        <v>0</v>
      </c>
      <c r="T151" s="379">
        <f t="shared" si="25"/>
        <v>0</v>
      </c>
      <c r="U151" s="379">
        <f t="shared" si="25"/>
        <v>0</v>
      </c>
      <c r="Y151" s="380" t="s">
        <v>350</v>
      </c>
      <c r="Z151" s="380" t="s">
        <v>348</v>
      </c>
      <c r="AA151" s="380" t="s">
        <v>351</v>
      </c>
    </row>
    <row r="152" spans="1:27" ht="18.75" customHeight="1">
      <c r="A152" s="549" t="s">
        <v>307</v>
      </c>
      <c r="B152" s="549"/>
      <c r="C152" s="64">
        <f t="shared" ref="C152:N152" si="26">SUM(C131:C151)</f>
        <v>0</v>
      </c>
      <c r="D152" s="57">
        <f t="shared" si="26"/>
        <v>0</v>
      </c>
      <c r="E152" s="57">
        <f t="shared" si="26"/>
        <v>0</v>
      </c>
      <c r="F152" s="57">
        <f t="shared" si="26"/>
        <v>26</v>
      </c>
      <c r="G152" s="57">
        <f t="shared" si="26"/>
        <v>26</v>
      </c>
      <c r="H152" s="57">
        <f t="shared" si="26"/>
        <v>65</v>
      </c>
      <c r="I152" s="57">
        <f t="shared" si="26"/>
        <v>65</v>
      </c>
      <c r="J152" s="57">
        <f t="shared" si="26"/>
        <v>65</v>
      </c>
      <c r="K152" s="57">
        <f t="shared" si="26"/>
        <v>65</v>
      </c>
      <c r="L152" s="57">
        <f t="shared" si="26"/>
        <v>65</v>
      </c>
      <c r="M152" s="57">
        <f t="shared" si="26"/>
        <v>65</v>
      </c>
      <c r="N152" s="57">
        <f t="shared" si="26"/>
        <v>65</v>
      </c>
      <c r="O152" s="380">
        <f t="shared" ref="O152:U152" si="27">SUM(O126:O151)</f>
        <v>0</v>
      </c>
      <c r="P152" s="380">
        <f t="shared" si="27"/>
        <v>0</v>
      </c>
      <c r="Q152" s="380">
        <f t="shared" si="27"/>
        <v>6650000</v>
      </c>
      <c r="R152" s="380">
        <f t="shared" si="27"/>
        <v>7350000</v>
      </c>
      <c r="S152" s="380">
        <f t="shared" si="27"/>
        <v>4200000</v>
      </c>
      <c r="T152" s="380">
        <f t="shared" si="27"/>
        <v>3850000</v>
      </c>
      <c r="U152" s="380">
        <f t="shared" si="27"/>
        <v>3760000</v>
      </c>
      <c r="Y152" s="380">
        <f>SUM(O152:X152)</f>
        <v>25810000</v>
      </c>
      <c r="Z152" s="380">
        <f>'再見積 (システム・工程別サマリ) _ベース'!$Q$26-'スケジュール案・要員計画 (開発フェーズ_工程別)'!Y152</f>
        <v>49890000</v>
      </c>
      <c r="AA152" s="375">
        <f>Z152/'再見積 (システム・工程別サマリ) _ベース'!$Q$26</f>
        <v>0.65904887714663141</v>
      </c>
    </row>
  </sheetData>
  <mergeCells count="12">
    <mergeCell ref="S3:X3"/>
    <mergeCell ref="A5:B5"/>
    <mergeCell ref="A152:B152"/>
    <mergeCell ref="A3:A4"/>
    <mergeCell ref="B3:B4"/>
    <mergeCell ref="C3:N3"/>
    <mergeCell ref="O3:R3"/>
    <mergeCell ref="A57:B57"/>
    <mergeCell ref="A67:B67"/>
    <mergeCell ref="A94:B94"/>
    <mergeCell ref="A123:B123"/>
    <mergeCell ref="A29:B29"/>
  </mergeCells>
  <phoneticPr fontId="1"/>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4A308-CE55-4F2C-847E-8A1469EDA29E}">
  <sheetPr>
    <tabColor rgb="FF00B0F0"/>
  </sheetPr>
  <dimension ref="A1:AB158"/>
  <sheetViews>
    <sheetView zoomScale="115" zoomScaleNormal="115" workbookViewId="0">
      <pane xSplit="21" ySplit="3" topLeftCell="V92" activePane="bottomRight" state="frozen"/>
      <selection pane="bottomRight" activeCell="K60" sqref="K60"/>
      <selection pane="bottomLeft" activeCell="K60" sqref="K60"/>
      <selection pane="topRight" activeCell="K60" sqref="K60"/>
    </sheetView>
  </sheetViews>
  <sheetFormatPr defaultRowHeight="18.75" customHeight="1" outlineLevelCol="1"/>
  <cols>
    <col min="1" max="1" width="30.625" customWidth="1"/>
    <col min="2" max="2" width="21" customWidth="1"/>
    <col min="3" max="5" width="6.625" hidden="1" customWidth="1" outlineLevel="1"/>
    <col min="6" max="8" width="8.5" hidden="1" customWidth="1" outlineLevel="1"/>
    <col min="9" max="13" width="6.625" hidden="1" customWidth="1" outlineLevel="1"/>
    <col min="14" max="14" width="5" hidden="1" customWidth="1" outlineLevel="1"/>
    <col min="15" max="15" width="7.625" customWidth="1" collapsed="1"/>
    <col min="16" max="21" width="7.625" customWidth="1"/>
  </cols>
  <sheetData>
    <row r="1" spans="1:21" ht="18"/>
    <row r="2" spans="1:21" ht="18">
      <c r="A2" s="554" t="s">
        <v>264</v>
      </c>
      <c r="B2" s="554" t="s">
        <v>265</v>
      </c>
      <c r="C2" s="550" t="s">
        <v>266</v>
      </c>
      <c r="D2" s="550"/>
      <c r="E2" s="550"/>
      <c r="F2" s="550"/>
      <c r="G2" s="550"/>
      <c r="H2" s="550"/>
      <c r="I2" s="550"/>
      <c r="J2" s="550"/>
      <c r="K2" s="550"/>
      <c r="L2" s="550"/>
      <c r="M2" s="550"/>
      <c r="N2" s="551"/>
      <c r="O2" s="552" t="s">
        <v>267</v>
      </c>
      <c r="P2" s="552"/>
      <c r="Q2" s="552"/>
      <c r="R2" s="552"/>
      <c r="S2" s="552" t="s">
        <v>268</v>
      </c>
      <c r="T2" s="552"/>
      <c r="U2" s="552"/>
    </row>
    <row r="3" spans="1:21" ht="18">
      <c r="A3" s="555"/>
      <c r="B3" s="555"/>
      <c r="C3" s="52" t="s">
        <v>269</v>
      </c>
      <c r="D3" s="52" t="s">
        <v>270</v>
      </c>
      <c r="E3" s="52" t="s">
        <v>271</v>
      </c>
      <c r="F3" s="52" t="s">
        <v>272</v>
      </c>
      <c r="G3" s="52" t="s">
        <v>273</v>
      </c>
      <c r="H3" s="52" t="s">
        <v>274</v>
      </c>
      <c r="I3" s="52" t="s">
        <v>275</v>
      </c>
      <c r="J3" s="52" t="s">
        <v>276</v>
      </c>
      <c r="K3" s="52" t="s">
        <v>277</v>
      </c>
      <c r="L3" s="52" t="s">
        <v>278</v>
      </c>
      <c r="M3" s="52" t="s">
        <v>279</v>
      </c>
      <c r="N3" s="373" t="s">
        <v>280</v>
      </c>
      <c r="O3" s="376" t="s">
        <v>277</v>
      </c>
      <c r="P3" s="376" t="s">
        <v>278</v>
      </c>
      <c r="Q3" s="376" t="s">
        <v>279</v>
      </c>
      <c r="R3" s="376" t="s">
        <v>280</v>
      </c>
      <c r="S3" s="376" t="s">
        <v>281</v>
      </c>
      <c r="T3" s="376" t="s">
        <v>282</v>
      </c>
      <c r="U3" s="376" t="s">
        <v>283</v>
      </c>
    </row>
    <row r="4" spans="1:21" ht="18">
      <c r="A4" s="551" t="s">
        <v>287</v>
      </c>
      <c r="B4" s="553"/>
      <c r="C4" s="51"/>
      <c r="D4" s="51"/>
      <c r="E4" s="51"/>
      <c r="F4" s="51"/>
      <c r="G4" s="51"/>
      <c r="H4" s="51"/>
      <c r="I4" s="51"/>
      <c r="J4" s="51"/>
      <c r="K4" s="51" t="s">
        <v>288</v>
      </c>
      <c r="L4" s="51"/>
      <c r="M4" s="51"/>
      <c r="N4" s="372"/>
      <c r="O4" s="377"/>
      <c r="P4" s="377" t="s">
        <v>289</v>
      </c>
      <c r="Q4" s="377"/>
      <c r="R4" s="377"/>
      <c r="S4" s="377"/>
      <c r="T4" s="377"/>
      <c r="U4" s="377" t="s">
        <v>290</v>
      </c>
    </row>
    <row r="5" spans="1:21" ht="18">
      <c r="A5" s="53" t="s">
        <v>252</v>
      </c>
      <c r="B5" s="53"/>
      <c r="C5" s="51"/>
      <c r="D5" s="51"/>
      <c r="E5" s="51"/>
      <c r="F5" s="51"/>
      <c r="G5" s="51"/>
      <c r="H5" s="51"/>
      <c r="I5" s="51"/>
      <c r="J5" s="51"/>
      <c r="K5" s="51"/>
      <c r="L5" s="51"/>
      <c r="M5" s="51"/>
      <c r="N5" s="372"/>
      <c r="O5" s="377"/>
      <c r="P5" s="377"/>
      <c r="Q5" s="377"/>
      <c r="R5" s="377"/>
      <c r="S5" s="377"/>
      <c r="T5" s="377"/>
      <c r="U5" s="377"/>
    </row>
    <row r="6" spans="1:21" ht="18">
      <c r="A6" s="54" t="s">
        <v>291</v>
      </c>
      <c r="B6" s="54"/>
      <c r="C6" s="51"/>
      <c r="D6" s="51"/>
      <c r="E6" s="51"/>
      <c r="F6" s="51"/>
      <c r="G6" s="51"/>
      <c r="H6" s="51"/>
      <c r="I6" s="51"/>
      <c r="J6" s="51"/>
      <c r="K6" s="51"/>
      <c r="L6" s="51"/>
      <c r="M6" s="51"/>
      <c r="N6" s="372"/>
      <c r="O6" s="377"/>
      <c r="P6" s="377"/>
      <c r="Q6" s="377"/>
      <c r="R6" s="377"/>
      <c r="S6" s="377"/>
      <c r="T6" s="377"/>
      <c r="U6" s="377"/>
    </row>
    <row r="7" spans="1:21" ht="18">
      <c r="A7" s="54" t="s">
        <v>97</v>
      </c>
      <c r="B7" s="54"/>
      <c r="C7" s="51"/>
      <c r="D7" s="51"/>
      <c r="E7" s="51"/>
      <c r="F7" s="51"/>
      <c r="G7" s="51"/>
      <c r="H7" s="51"/>
      <c r="I7" s="51"/>
      <c r="J7" s="51"/>
      <c r="K7" s="51"/>
      <c r="L7" s="51"/>
      <c r="M7" s="51"/>
      <c r="N7" s="372"/>
      <c r="O7" s="377"/>
      <c r="P7" s="377"/>
      <c r="Q7" s="377"/>
      <c r="R7" s="377"/>
      <c r="S7" s="377"/>
      <c r="T7" s="377"/>
      <c r="U7" s="377"/>
    </row>
    <row r="8" spans="1:21" ht="18">
      <c r="A8" s="53" t="s">
        <v>227</v>
      </c>
      <c r="B8" s="53"/>
      <c r="C8" s="51"/>
      <c r="D8" s="51"/>
      <c r="E8" s="51"/>
      <c r="F8" s="51"/>
      <c r="G8" s="51"/>
      <c r="H8" s="51"/>
      <c r="I8" s="51"/>
      <c r="J8" s="51"/>
      <c r="K8" s="51"/>
      <c r="L8" s="51"/>
      <c r="M8" s="51"/>
      <c r="N8" s="372"/>
      <c r="O8" s="377"/>
      <c r="P8" s="377"/>
      <c r="Q8" s="377"/>
      <c r="R8" s="377"/>
      <c r="S8" s="377"/>
      <c r="T8" s="377"/>
      <c r="U8" s="377"/>
    </row>
    <row r="9" spans="1:21" ht="18">
      <c r="A9" s="53" t="s">
        <v>292</v>
      </c>
      <c r="B9" s="53"/>
      <c r="C9" s="51"/>
      <c r="D9" s="51"/>
      <c r="E9" s="51"/>
      <c r="F9" s="58"/>
      <c r="G9" s="58"/>
      <c r="H9" s="58"/>
      <c r="I9" s="58"/>
      <c r="J9" s="58"/>
      <c r="K9" s="58"/>
      <c r="L9" s="59"/>
      <c r="M9" s="59"/>
      <c r="N9" s="371"/>
      <c r="O9" s="377"/>
      <c r="P9" s="377"/>
      <c r="Q9" s="377"/>
      <c r="R9" s="377"/>
      <c r="S9" s="377"/>
      <c r="T9" s="377"/>
      <c r="U9" s="377"/>
    </row>
    <row r="10" spans="1:21" ht="18">
      <c r="A10" s="53" t="s">
        <v>106</v>
      </c>
      <c r="B10" s="53"/>
      <c r="C10" s="51"/>
      <c r="D10" s="51"/>
      <c r="E10" s="51"/>
      <c r="F10" s="58"/>
      <c r="G10" s="58"/>
      <c r="H10" s="58"/>
      <c r="I10" s="58"/>
      <c r="J10" s="58"/>
      <c r="K10" s="58"/>
      <c r="L10" s="59"/>
      <c r="M10" s="59"/>
      <c r="N10" s="371"/>
      <c r="O10" s="377"/>
      <c r="P10" s="377"/>
      <c r="Q10" s="377"/>
      <c r="R10" s="377"/>
      <c r="S10" s="377"/>
      <c r="T10" s="377"/>
      <c r="U10" s="377"/>
    </row>
    <row r="11" spans="1:21" ht="18"/>
    <row r="12" spans="1:21" ht="18">
      <c r="B12" t="s">
        <v>293</v>
      </c>
    </row>
    <row r="13" spans="1:21" ht="18">
      <c r="A13" t="s">
        <v>97</v>
      </c>
      <c r="B13" t="s">
        <v>294</v>
      </c>
    </row>
    <row r="14" spans="1:21" ht="18">
      <c r="A14" t="s">
        <v>227</v>
      </c>
      <c r="B14" t="s">
        <v>294</v>
      </c>
    </row>
    <row r="15" spans="1:21" ht="18">
      <c r="A15" t="s">
        <v>106</v>
      </c>
      <c r="B15" t="s">
        <v>294</v>
      </c>
    </row>
    <row r="16" spans="1:21" ht="18">
      <c r="A16" t="s">
        <v>295</v>
      </c>
      <c r="B16" t="s">
        <v>296</v>
      </c>
    </row>
    <row r="17" spans="1:22" ht="18">
      <c r="A17" t="s">
        <v>297</v>
      </c>
      <c r="B17" t="s">
        <v>298</v>
      </c>
    </row>
    <row r="18" spans="1:22" ht="18">
      <c r="A18" t="s">
        <v>299</v>
      </c>
      <c r="B18" t="s">
        <v>298</v>
      </c>
    </row>
    <row r="19" spans="1:22" ht="18"/>
    <row r="20" spans="1:22" ht="18">
      <c r="A20" s="62" t="s">
        <v>360</v>
      </c>
      <c r="B20" s="62"/>
    </row>
    <row r="21" spans="1:22" ht="18">
      <c r="A21" s="52" t="s">
        <v>301</v>
      </c>
      <c r="B21" s="52"/>
      <c r="C21" s="51"/>
      <c r="D21" s="51"/>
      <c r="E21" s="51"/>
      <c r="F21" s="51"/>
      <c r="G21" s="51"/>
      <c r="H21" s="51"/>
      <c r="I21" s="51"/>
      <c r="J21" s="51"/>
      <c r="K21" s="51"/>
      <c r="L21" s="51"/>
      <c r="M21" s="51"/>
      <c r="N21" s="51"/>
      <c r="O21" s="51"/>
      <c r="P21" s="51"/>
      <c r="Q21" s="51">
        <v>3</v>
      </c>
      <c r="R21" s="51">
        <v>3</v>
      </c>
      <c r="S21" s="51">
        <v>1.5</v>
      </c>
      <c r="T21" s="51">
        <v>1.5</v>
      </c>
      <c r="U21" s="51">
        <v>1.5</v>
      </c>
      <c r="V21">
        <f t="shared" ref="V21:V28" si="0">SUM(O21:U21)</f>
        <v>10.5</v>
      </c>
    </row>
    <row r="22" spans="1:22" ht="18">
      <c r="A22" s="52" t="s">
        <v>225</v>
      </c>
      <c r="B22" s="52"/>
      <c r="C22" s="51"/>
      <c r="D22" s="51"/>
      <c r="E22" s="51"/>
      <c r="F22" s="51"/>
      <c r="G22" s="51"/>
      <c r="H22" s="51"/>
      <c r="I22" s="51"/>
      <c r="J22" s="51"/>
      <c r="K22" s="51"/>
      <c r="L22" s="51"/>
      <c r="M22" s="51"/>
      <c r="N22" s="51"/>
      <c r="O22" s="51"/>
      <c r="P22" s="51"/>
      <c r="Q22" s="51">
        <v>5.6</v>
      </c>
      <c r="R22" s="51">
        <v>4</v>
      </c>
      <c r="S22" s="51">
        <v>1</v>
      </c>
      <c r="T22" s="51">
        <v>1</v>
      </c>
      <c r="U22" s="51">
        <v>1</v>
      </c>
      <c r="V22">
        <f t="shared" si="0"/>
        <v>12.6</v>
      </c>
    </row>
    <row r="23" spans="1:22" ht="18">
      <c r="A23" s="52" t="s">
        <v>226</v>
      </c>
      <c r="B23" s="52"/>
      <c r="C23" s="51"/>
      <c r="D23" s="51"/>
      <c r="E23" s="51"/>
      <c r="F23" s="51"/>
      <c r="G23" s="51"/>
      <c r="H23" s="51"/>
      <c r="I23" s="51"/>
      <c r="J23" s="51"/>
      <c r="K23" s="51"/>
      <c r="L23" s="51"/>
      <c r="M23" s="51"/>
      <c r="N23" s="51"/>
      <c r="O23" s="51"/>
      <c r="P23" s="51"/>
      <c r="Q23" s="51">
        <v>3.6</v>
      </c>
      <c r="R23" s="51">
        <v>2.5</v>
      </c>
      <c r="S23" s="51">
        <v>1</v>
      </c>
      <c r="T23" s="51">
        <v>1</v>
      </c>
      <c r="U23" s="51">
        <v>1</v>
      </c>
      <c r="V23">
        <f t="shared" si="0"/>
        <v>9.1</v>
      </c>
    </row>
    <row r="24" spans="1:22" ht="18.75" customHeight="1">
      <c r="A24" s="61" t="s">
        <v>97</v>
      </c>
      <c r="B24" s="61"/>
      <c r="C24" s="60"/>
      <c r="D24" s="60"/>
      <c r="E24" s="60"/>
      <c r="F24" s="60"/>
      <c r="G24" s="60"/>
      <c r="H24" s="60"/>
      <c r="I24" s="60"/>
      <c r="J24" s="60"/>
      <c r="K24" s="60"/>
      <c r="L24" s="60"/>
      <c r="M24" s="60"/>
      <c r="N24" s="60"/>
      <c r="O24" s="60"/>
      <c r="P24" s="51"/>
      <c r="Q24" s="51">
        <v>4</v>
      </c>
      <c r="R24" s="51">
        <v>3.5</v>
      </c>
      <c r="S24" s="51">
        <v>1</v>
      </c>
      <c r="T24" s="51">
        <v>1</v>
      </c>
      <c r="U24" s="60"/>
      <c r="V24">
        <f t="shared" si="0"/>
        <v>9.5</v>
      </c>
    </row>
    <row r="25" spans="1:22" ht="18.75" customHeight="1">
      <c r="A25" s="61" t="s">
        <v>227</v>
      </c>
      <c r="B25" s="61"/>
      <c r="C25" s="60"/>
      <c r="D25" s="60"/>
      <c r="E25" s="60"/>
      <c r="F25" s="60"/>
      <c r="G25" s="60"/>
      <c r="H25" s="60"/>
      <c r="I25" s="60"/>
      <c r="J25" s="60"/>
      <c r="K25" s="60"/>
      <c r="L25" s="60"/>
      <c r="M25" s="60"/>
      <c r="N25" s="60"/>
      <c r="O25" s="59"/>
      <c r="P25" s="51"/>
      <c r="Q25" s="51">
        <v>2</v>
      </c>
      <c r="R25" s="59">
        <v>2</v>
      </c>
      <c r="S25" s="51">
        <v>0.5</v>
      </c>
      <c r="T25" s="51">
        <v>0.5</v>
      </c>
      <c r="U25" s="60"/>
      <c r="V25">
        <f t="shared" si="0"/>
        <v>5</v>
      </c>
    </row>
    <row r="26" spans="1:22" ht="18.75" customHeight="1">
      <c r="A26" s="61" t="s">
        <v>106</v>
      </c>
      <c r="B26" s="61"/>
      <c r="C26" s="60"/>
      <c r="D26" s="60"/>
      <c r="E26" s="60"/>
      <c r="F26" s="60"/>
      <c r="G26" s="60"/>
      <c r="H26" s="60"/>
      <c r="I26" s="60"/>
      <c r="J26" s="60"/>
      <c r="K26" s="60"/>
      <c r="L26" s="60"/>
      <c r="M26" s="60"/>
      <c r="N26" s="60"/>
      <c r="O26" s="60"/>
      <c r="P26" s="51"/>
      <c r="Q26" s="51">
        <v>0</v>
      </c>
      <c r="R26" s="51">
        <v>0</v>
      </c>
      <c r="S26" s="51">
        <v>0</v>
      </c>
      <c r="T26" s="51">
        <v>0.4</v>
      </c>
      <c r="U26" s="60"/>
      <c r="V26">
        <f t="shared" si="0"/>
        <v>0.4</v>
      </c>
    </row>
    <row r="27" spans="1:22" ht="18.75" customHeight="1">
      <c r="A27" s="61" t="s">
        <v>239</v>
      </c>
      <c r="B27" s="61"/>
      <c r="C27" s="60"/>
      <c r="D27" s="60"/>
      <c r="E27" s="60"/>
      <c r="F27" s="60"/>
      <c r="G27" s="60"/>
      <c r="H27" s="60"/>
      <c r="I27" s="60"/>
      <c r="J27" s="60"/>
      <c r="K27" s="60"/>
      <c r="L27" s="60"/>
      <c r="M27" s="60"/>
      <c r="N27" s="60"/>
      <c r="O27" s="59"/>
      <c r="P27" s="51"/>
      <c r="Q27" s="51">
        <v>1.5</v>
      </c>
      <c r="R27" s="59">
        <v>0.5</v>
      </c>
      <c r="S27" s="51">
        <v>1</v>
      </c>
      <c r="T27" s="51">
        <v>1</v>
      </c>
      <c r="U27" s="60"/>
      <c r="V27">
        <f t="shared" si="0"/>
        <v>4</v>
      </c>
    </row>
    <row r="28" spans="1:22" ht="18.75" customHeight="1">
      <c r="A28" s="549" t="s">
        <v>307</v>
      </c>
      <c r="B28" s="549"/>
      <c r="C28" s="64">
        <f t="shared" ref="C28:N28" si="1">SUM(C22:C27)</f>
        <v>0</v>
      </c>
      <c r="D28" s="57">
        <f t="shared" si="1"/>
        <v>0</v>
      </c>
      <c r="E28" s="57">
        <f t="shared" si="1"/>
        <v>0</v>
      </c>
      <c r="F28" s="57">
        <f t="shared" si="1"/>
        <v>0</v>
      </c>
      <c r="G28" s="57">
        <f t="shared" si="1"/>
        <v>0</v>
      </c>
      <c r="H28" s="57">
        <f t="shared" si="1"/>
        <v>0</v>
      </c>
      <c r="I28" s="57">
        <f t="shared" si="1"/>
        <v>0</v>
      </c>
      <c r="J28" s="57">
        <f t="shared" si="1"/>
        <v>0</v>
      </c>
      <c r="K28" s="57">
        <f t="shared" si="1"/>
        <v>0</v>
      </c>
      <c r="L28" s="57">
        <f t="shared" si="1"/>
        <v>0</v>
      </c>
      <c r="M28" s="57">
        <f t="shared" si="1"/>
        <v>0</v>
      </c>
      <c r="N28" s="57">
        <f t="shared" si="1"/>
        <v>0</v>
      </c>
      <c r="O28" s="57">
        <f t="shared" ref="O28:U28" si="2">SUM(O21:O27)</f>
        <v>0</v>
      </c>
      <c r="P28" s="57">
        <f t="shared" si="2"/>
        <v>0</v>
      </c>
      <c r="Q28" s="57">
        <f t="shared" si="2"/>
        <v>19.7</v>
      </c>
      <c r="R28" s="57">
        <f t="shared" si="2"/>
        <v>15.5</v>
      </c>
      <c r="S28" s="57">
        <f t="shared" si="2"/>
        <v>6</v>
      </c>
      <c r="T28" s="57">
        <f t="shared" si="2"/>
        <v>6.4</v>
      </c>
      <c r="U28" s="57">
        <f t="shared" si="2"/>
        <v>3.5</v>
      </c>
      <c r="V28">
        <f t="shared" si="0"/>
        <v>51.1</v>
      </c>
    </row>
    <row r="31" spans="1:22" ht="18.75" hidden="1" customHeight="1">
      <c r="A31" s="62" t="s">
        <v>354</v>
      </c>
      <c r="O31" s="376" t="s">
        <v>231</v>
      </c>
      <c r="P31" s="376" t="s">
        <v>232</v>
      </c>
      <c r="Q31" s="376" t="s">
        <v>233</v>
      </c>
      <c r="R31" s="376" t="s">
        <v>234</v>
      </c>
      <c r="S31" s="376" t="s">
        <v>352</v>
      </c>
      <c r="T31" s="376" t="s">
        <v>353</v>
      </c>
      <c r="U31" s="376" t="s">
        <v>237</v>
      </c>
    </row>
    <row r="32" spans="1:22" ht="18.75" hidden="1" customHeight="1">
      <c r="A32" s="388" t="s">
        <v>301</v>
      </c>
      <c r="B32" s="388"/>
      <c r="C32" s="51"/>
      <c r="D32" s="51"/>
      <c r="E32" s="51"/>
      <c r="F32" s="51"/>
      <c r="G32" s="51"/>
      <c r="H32" s="51"/>
      <c r="I32" s="51"/>
      <c r="J32" s="51"/>
      <c r="K32" s="51"/>
      <c r="L32" s="51"/>
      <c r="M32" s="51"/>
      <c r="N32" s="372"/>
      <c r="O32" s="377"/>
      <c r="P32" s="377"/>
      <c r="Q32" s="377">
        <v>2.6</v>
      </c>
      <c r="R32" s="377">
        <v>3.4</v>
      </c>
      <c r="S32" s="377">
        <v>1.5000000000000002</v>
      </c>
      <c r="T32" s="377">
        <v>1.1000000000000001</v>
      </c>
      <c r="U32" s="377">
        <v>1.9000000000000001</v>
      </c>
    </row>
    <row r="33" spans="1:28" ht="18.75" hidden="1" customHeight="1">
      <c r="A33" s="376" t="s">
        <v>225</v>
      </c>
      <c r="B33" s="376"/>
      <c r="C33" s="387"/>
      <c r="D33" s="51"/>
      <c r="E33" s="51"/>
      <c r="F33" s="51"/>
      <c r="G33" s="51"/>
      <c r="H33" s="51"/>
      <c r="I33" s="51"/>
      <c r="J33" s="51"/>
      <c r="K33" s="51"/>
      <c r="L33" s="51"/>
      <c r="M33" s="51"/>
      <c r="N33" s="372"/>
      <c r="O33" s="377"/>
      <c r="P33" s="377"/>
      <c r="Q33" s="377">
        <v>3.2</v>
      </c>
      <c r="R33" s="377">
        <v>5.2</v>
      </c>
      <c r="S33" s="377">
        <v>1.4</v>
      </c>
      <c r="T33" s="377">
        <v>0.8</v>
      </c>
      <c r="U33" s="377">
        <v>2</v>
      </c>
    </row>
    <row r="34" spans="1:28" ht="18.75" hidden="1" customHeight="1">
      <c r="A34" s="376" t="s">
        <v>226</v>
      </c>
      <c r="B34" s="376"/>
      <c r="C34" s="387"/>
      <c r="D34" s="51"/>
      <c r="E34" s="51"/>
      <c r="F34" s="51"/>
      <c r="G34" s="51"/>
      <c r="H34" s="51"/>
      <c r="I34" s="51"/>
      <c r="J34" s="51"/>
      <c r="K34" s="51"/>
      <c r="L34" s="51"/>
      <c r="M34" s="51"/>
      <c r="N34" s="372"/>
      <c r="O34" s="377"/>
      <c r="P34" s="377"/>
      <c r="Q34" s="377">
        <v>2.1</v>
      </c>
      <c r="R34" s="377">
        <v>3.1</v>
      </c>
      <c r="S34" s="377">
        <v>1.1000000000000001</v>
      </c>
      <c r="T34" s="377">
        <v>0.8</v>
      </c>
      <c r="U34" s="377">
        <v>2</v>
      </c>
    </row>
    <row r="35" spans="1:28" ht="18.75" hidden="1" customHeight="1">
      <c r="A35" s="389" t="s">
        <v>97</v>
      </c>
      <c r="B35" s="389"/>
      <c r="C35" s="390"/>
      <c r="D35" s="391"/>
      <c r="E35" s="391"/>
      <c r="F35" s="391"/>
      <c r="G35" s="391"/>
      <c r="H35" s="391"/>
      <c r="I35" s="391"/>
      <c r="J35" s="391"/>
      <c r="K35" s="391"/>
      <c r="L35" s="391"/>
      <c r="M35" s="391"/>
      <c r="N35" s="392"/>
      <c r="O35" s="393"/>
      <c r="P35" s="393"/>
      <c r="Q35" s="393">
        <v>2.2000000000000002</v>
      </c>
      <c r="R35" s="393">
        <v>5.5</v>
      </c>
      <c r="S35" s="393">
        <v>0.8</v>
      </c>
      <c r="T35" s="393">
        <v>0.5</v>
      </c>
      <c r="U35" s="393">
        <v>0.5</v>
      </c>
    </row>
    <row r="36" spans="1:28" ht="18.75" hidden="1" customHeight="1">
      <c r="A36" s="376" t="s">
        <v>227</v>
      </c>
      <c r="B36" s="376"/>
      <c r="C36" s="377"/>
      <c r="D36" s="377"/>
      <c r="E36" s="377"/>
      <c r="F36" s="377"/>
      <c r="G36" s="377"/>
      <c r="H36" s="377"/>
      <c r="I36" s="377"/>
      <c r="J36" s="377"/>
      <c r="K36" s="377"/>
      <c r="L36" s="377"/>
      <c r="M36" s="377"/>
      <c r="N36" s="377"/>
      <c r="O36" s="377"/>
      <c r="P36" s="377"/>
      <c r="Q36" s="377">
        <v>2.1</v>
      </c>
      <c r="R36" s="377">
        <v>1.2</v>
      </c>
      <c r="S36" s="377">
        <v>0.8</v>
      </c>
      <c r="T36" s="377">
        <v>0.5</v>
      </c>
      <c r="U36" s="377">
        <v>0.5</v>
      </c>
    </row>
    <row r="37" spans="1:28" ht="18.75" hidden="1" customHeight="1">
      <c r="A37" s="376" t="s">
        <v>106</v>
      </c>
      <c r="B37" s="376"/>
      <c r="C37" s="377"/>
      <c r="D37" s="377"/>
      <c r="E37" s="377"/>
      <c r="F37" s="377"/>
      <c r="G37" s="377"/>
      <c r="H37" s="377"/>
      <c r="I37" s="377"/>
      <c r="J37" s="377"/>
      <c r="K37" s="377"/>
      <c r="L37" s="377"/>
      <c r="M37" s="377"/>
      <c r="N37" s="377"/>
      <c r="O37" s="377"/>
      <c r="P37" s="377"/>
      <c r="Q37" s="377">
        <v>0</v>
      </c>
      <c r="R37" s="377">
        <v>0</v>
      </c>
      <c r="S37" s="377">
        <v>0</v>
      </c>
      <c r="T37" s="377">
        <v>0.1</v>
      </c>
      <c r="U37" s="377">
        <v>0.3</v>
      </c>
    </row>
    <row r="38" spans="1:28" ht="18.75" hidden="1" customHeight="1">
      <c r="A38" s="376" t="s">
        <v>239</v>
      </c>
      <c r="B38" s="376"/>
      <c r="C38" s="377"/>
      <c r="D38" s="377"/>
      <c r="E38" s="377"/>
      <c r="F38" s="377"/>
      <c r="G38" s="377"/>
      <c r="H38" s="377"/>
      <c r="I38" s="377"/>
      <c r="J38" s="377"/>
      <c r="K38" s="377"/>
      <c r="L38" s="377"/>
      <c r="M38" s="377"/>
      <c r="N38" s="377"/>
      <c r="O38" s="377"/>
      <c r="P38" s="377"/>
      <c r="Q38" s="377">
        <v>0.9</v>
      </c>
      <c r="R38" s="377">
        <v>1.4</v>
      </c>
      <c r="S38" s="377">
        <v>0.2</v>
      </c>
      <c r="T38" s="377">
        <v>0.1</v>
      </c>
      <c r="U38" s="377">
        <v>1.3</v>
      </c>
    </row>
    <row r="39" spans="1:28" ht="18.75" hidden="1" customHeight="1">
      <c r="A39" s="549" t="s">
        <v>307</v>
      </c>
      <c r="B39" s="549"/>
      <c r="C39" s="64">
        <f t="shared" ref="C39:N39" si="3">SUM(C34:C38)</f>
        <v>0</v>
      </c>
      <c r="D39" s="57">
        <f t="shared" si="3"/>
        <v>0</v>
      </c>
      <c r="E39" s="57">
        <f t="shared" si="3"/>
        <v>0</v>
      </c>
      <c r="F39" s="57">
        <f t="shared" si="3"/>
        <v>0</v>
      </c>
      <c r="G39" s="57">
        <f t="shared" si="3"/>
        <v>0</v>
      </c>
      <c r="H39" s="57">
        <f t="shared" si="3"/>
        <v>0</v>
      </c>
      <c r="I39" s="57">
        <f t="shared" si="3"/>
        <v>0</v>
      </c>
      <c r="J39" s="57">
        <f t="shared" si="3"/>
        <v>0</v>
      </c>
      <c r="K39" s="57">
        <f t="shared" si="3"/>
        <v>0</v>
      </c>
      <c r="L39" s="57">
        <f t="shared" si="3"/>
        <v>0</v>
      </c>
      <c r="M39" s="57">
        <f t="shared" si="3"/>
        <v>0</v>
      </c>
      <c r="N39" s="57">
        <f t="shared" si="3"/>
        <v>0</v>
      </c>
      <c r="O39" s="57">
        <f>SUM(O33:O38)</f>
        <v>0</v>
      </c>
      <c r="P39" s="57">
        <f t="shared" ref="P39" si="4">SUM(P33:P38)</f>
        <v>0</v>
      </c>
      <c r="Q39" s="57">
        <f>SUM(Q32:Q38)</f>
        <v>13.100000000000001</v>
      </c>
      <c r="R39" s="57">
        <f t="shared" ref="R39:U39" si="5">SUM(R32:R38)</f>
        <v>19.799999999999997</v>
      </c>
      <c r="S39" s="57">
        <f t="shared" si="5"/>
        <v>5.8</v>
      </c>
      <c r="T39" s="57">
        <f t="shared" si="5"/>
        <v>3.9000000000000004</v>
      </c>
      <c r="U39" s="57">
        <f t="shared" si="5"/>
        <v>8.5</v>
      </c>
    </row>
    <row r="41" spans="1:28" ht="18.75" customHeight="1">
      <c r="A41" t="s">
        <v>308</v>
      </c>
      <c r="X41" t="s">
        <v>361</v>
      </c>
      <c r="Z41" t="s">
        <v>362</v>
      </c>
      <c r="AB41" t="s">
        <v>363</v>
      </c>
    </row>
    <row r="42" spans="1:28" ht="18">
      <c r="A42" s="52" t="s">
        <v>309</v>
      </c>
      <c r="B42" s="52" t="s">
        <v>310</v>
      </c>
      <c r="C42" s="51"/>
      <c r="D42" s="51"/>
      <c r="E42" s="51"/>
      <c r="F42" s="51"/>
      <c r="G42" s="51"/>
      <c r="H42" s="51"/>
      <c r="I42" s="51"/>
      <c r="J42" s="51"/>
      <c r="K42" s="51"/>
      <c r="L42" s="51"/>
      <c r="M42" s="51"/>
      <c r="N42" s="51"/>
      <c r="O42" s="51"/>
      <c r="P42" s="51"/>
      <c r="Q42" s="51">
        <v>0.5</v>
      </c>
      <c r="R42" s="51">
        <v>0.5</v>
      </c>
      <c r="S42" s="51">
        <v>0.5</v>
      </c>
      <c r="T42" s="51">
        <v>0.5</v>
      </c>
      <c r="U42" s="51">
        <v>0.25</v>
      </c>
      <c r="V42">
        <f t="shared" ref="V42:V77" si="6">SUM(O42:U42)</f>
        <v>2.25</v>
      </c>
      <c r="W42" t="s">
        <v>364</v>
      </c>
      <c r="X42">
        <f t="shared" ref="X42:X50" si="7">SUMIF($A$42:$A$77,W42,$V$42:$V$77)</f>
        <v>11.75</v>
      </c>
      <c r="Y42" t="s">
        <v>311</v>
      </c>
      <c r="Z42">
        <f t="shared" ref="Z42:Z48" si="8">V21</f>
        <v>10.5</v>
      </c>
      <c r="AA42" t="s">
        <v>311</v>
      </c>
      <c r="AB42">
        <v>10.5</v>
      </c>
    </row>
    <row r="43" spans="1:28" ht="18">
      <c r="A43" s="52" t="s">
        <v>309</v>
      </c>
      <c r="B43" s="52" t="s">
        <v>312</v>
      </c>
      <c r="C43" s="51"/>
      <c r="D43" s="51"/>
      <c r="E43" s="51"/>
      <c r="F43" s="51"/>
      <c r="G43" s="51"/>
      <c r="H43" s="51"/>
      <c r="I43" s="51"/>
      <c r="J43" s="51"/>
      <c r="K43" s="51"/>
      <c r="L43" s="51"/>
      <c r="M43" s="51"/>
      <c r="N43" s="51"/>
      <c r="O43" s="51"/>
      <c r="P43" s="51"/>
      <c r="Q43" s="51">
        <v>0.5</v>
      </c>
      <c r="R43" s="51">
        <v>0.5</v>
      </c>
      <c r="S43" s="51">
        <v>0.5</v>
      </c>
      <c r="T43" s="51">
        <v>0.5</v>
      </c>
      <c r="U43" s="51">
        <v>0.5</v>
      </c>
      <c r="V43">
        <f t="shared" si="6"/>
        <v>2.5</v>
      </c>
      <c r="W43" t="s">
        <v>365</v>
      </c>
      <c r="X43">
        <f t="shared" si="7"/>
        <v>12.5</v>
      </c>
      <c r="Y43" t="s">
        <v>311</v>
      </c>
      <c r="Z43">
        <f t="shared" si="8"/>
        <v>12.6</v>
      </c>
      <c r="AA43" t="s">
        <v>311</v>
      </c>
      <c r="AB43">
        <v>12.600000000000001</v>
      </c>
    </row>
    <row r="44" spans="1:28" ht="18">
      <c r="A44" s="52" t="s">
        <v>309</v>
      </c>
      <c r="B44" s="52" t="s">
        <v>313</v>
      </c>
      <c r="C44" s="51"/>
      <c r="D44" s="51"/>
      <c r="E44" s="51"/>
      <c r="F44" s="51"/>
      <c r="G44" s="51"/>
      <c r="H44" s="51"/>
      <c r="I44" s="51"/>
      <c r="J44" s="51"/>
      <c r="K44" s="51"/>
      <c r="L44" s="51"/>
      <c r="M44" s="51"/>
      <c r="N44" s="51"/>
      <c r="O44" s="51"/>
      <c r="P44" s="51"/>
      <c r="Q44" s="51">
        <v>1</v>
      </c>
      <c r="R44" s="51">
        <v>1</v>
      </c>
      <c r="S44" s="51">
        <v>1</v>
      </c>
      <c r="T44" s="51">
        <v>1</v>
      </c>
      <c r="U44" s="51">
        <v>0.5</v>
      </c>
      <c r="V44">
        <f t="shared" si="6"/>
        <v>4.5</v>
      </c>
      <c r="W44" t="s">
        <v>366</v>
      </c>
      <c r="X44">
        <f t="shared" si="7"/>
        <v>10.5</v>
      </c>
      <c r="Y44" t="s">
        <v>311</v>
      </c>
      <c r="Z44">
        <f t="shared" si="8"/>
        <v>9.1</v>
      </c>
      <c r="AA44" t="s">
        <v>311</v>
      </c>
      <c r="AB44">
        <v>9.1000000000000014</v>
      </c>
    </row>
    <row r="45" spans="1:28" ht="18">
      <c r="A45" s="52" t="s">
        <v>302</v>
      </c>
      <c r="B45" s="52" t="s">
        <v>314</v>
      </c>
      <c r="C45" s="51"/>
      <c r="D45" s="51"/>
      <c r="E45" s="51"/>
      <c r="F45" s="51"/>
      <c r="G45" s="51"/>
      <c r="H45" s="51"/>
      <c r="I45" s="51"/>
      <c r="J45" s="51"/>
      <c r="K45" s="51"/>
      <c r="L45" s="51"/>
      <c r="M45" s="51"/>
      <c r="N45" s="51"/>
      <c r="O45" s="51"/>
      <c r="P45" s="51"/>
      <c r="Q45" s="51">
        <v>0.5</v>
      </c>
      <c r="R45" s="51">
        <v>0.5</v>
      </c>
      <c r="S45" s="51">
        <v>0.5</v>
      </c>
      <c r="T45" s="51">
        <v>0.5</v>
      </c>
      <c r="U45" s="51">
        <v>0.5</v>
      </c>
      <c r="V45">
        <f t="shared" si="6"/>
        <v>2.5</v>
      </c>
      <c r="W45" t="s">
        <v>367</v>
      </c>
      <c r="X45">
        <f t="shared" si="7"/>
        <v>12.5</v>
      </c>
      <c r="Y45" t="s">
        <v>311</v>
      </c>
      <c r="Z45">
        <f t="shared" si="8"/>
        <v>9.5</v>
      </c>
      <c r="AA45" t="s">
        <v>311</v>
      </c>
      <c r="AB45">
        <v>9.5</v>
      </c>
    </row>
    <row r="46" spans="1:28" ht="18">
      <c r="A46" s="52" t="s">
        <v>302</v>
      </c>
      <c r="B46" s="52" t="s">
        <v>315</v>
      </c>
      <c r="C46" s="51"/>
      <c r="D46" s="51"/>
      <c r="E46" s="51"/>
      <c r="F46" s="51"/>
      <c r="G46" s="51"/>
      <c r="H46" s="51"/>
      <c r="I46" s="51"/>
      <c r="J46" s="51"/>
      <c r="K46" s="51"/>
      <c r="L46" s="51"/>
      <c r="M46" s="51"/>
      <c r="N46" s="51"/>
      <c r="O46" s="51"/>
      <c r="P46" s="51"/>
      <c r="Q46" s="51">
        <v>0.5</v>
      </c>
      <c r="R46" s="51">
        <v>0.5</v>
      </c>
      <c r="S46" s="51">
        <v>0.5</v>
      </c>
      <c r="T46" s="51">
        <v>0.5</v>
      </c>
      <c r="U46" s="51">
        <v>0.5</v>
      </c>
      <c r="V46">
        <f t="shared" si="6"/>
        <v>2.5</v>
      </c>
      <c r="W46" t="s">
        <v>368</v>
      </c>
      <c r="X46">
        <f t="shared" si="7"/>
        <v>8.5</v>
      </c>
      <c r="Y46" t="s">
        <v>311</v>
      </c>
      <c r="Z46">
        <f t="shared" si="8"/>
        <v>5</v>
      </c>
      <c r="AA46" t="s">
        <v>311</v>
      </c>
      <c r="AB46">
        <v>5</v>
      </c>
    </row>
    <row r="47" spans="1:28" ht="18">
      <c r="A47" s="52" t="s">
        <v>302</v>
      </c>
      <c r="B47" s="52" t="s">
        <v>316</v>
      </c>
      <c r="C47" s="51"/>
      <c r="D47" s="51"/>
      <c r="E47" s="51"/>
      <c r="F47" s="51"/>
      <c r="G47" s="51"/>
      <c r="H47" s="51"/>
      <c r="I47" s="51"/>
      <c r="J47" s="51"/>
      <c r="K47" s="51"/>
      <c r="L47" s="51"/>
      <c r="M47" s="51"/>
      <c r="N47" s="51"/>
      <c r="O47" s="51"/>
      <c r="P47" s="51"/>
      <c r="Q47" s="51">
        <v>1</v>
      </c>
      <c r="R47" s="51">
        <v>1</v>
      </c>
      <c r="S47" s="51"/>
      <c r="T47" s="51"/>
      <c r="U47" s="51"/>
      <c r="V47">
        <f t="shared" si="6"/>
        <v>2</v>
      </c>
      <c r="W47" t="s">
        <v>357</v>
      </c>
      <c r="X47">
        <f t="shared" si="7"/>
        <v>0.4</v>
      </c>
      <c r="Y47" t="s">
        <v>311</v>
      </c>
      <c r="Z47">
        <f t="shared" si="8"/>
        <v>0.4</v>
      </c>
      <c r="AA47" t="s">
        <v>311</v>
      </c>
      <c r="AB47">
        <v>0.4</v>
      </c>
    </row>
    <row r="48" spans="1:28" ht="18">
      <c r="A48" s="52" t="s">
        <v>302</v>
      </c>
      <c r="B48" s="52" t="s">
        <v>317</v>
      </c>
      <c r="C48" s="51"/>
      <c r="D48" s="51"/>
      <c r="E48" s="51"/>
      <c r="F48" s="51"/>
      <c r="G48" s="51"/>
      <c r="H48" s="51"/>
      <c r="I48" s="51"/>
      <c r="J48" s="51"/>
      <c r="K48" s="51"/>
      <c r="L48" s="51"/>
      <c r="M48" s="51"/>
      <c r="N48" s="51"/>
      <c r="O48" s="51"/>
      <c r="P48" s="51"/>
      <c r="Q48" s="51">
        <v>1</v>
      </c>
      <c r="R48" s="51">
        <v>1</v>
      </c>
      <c r="S48" s="51"/>
      <c r="T48" s="51"/>
      <c r="U48" s="51"/>
      <c r="V48">
        <f t="shared" si="6"/>
        <v>2</v>
      </c>
      <c r="W48" t="s">
        <v>369</v>
      </c>
      <c r="X48">
        <f t="shared" si="7"/>
        <v>4</v>
      </c>
      <c r="Y48" t="s">
        <v>311</v>
      </c>
      <c r="Z48">
        <f t="shared" si="8"/>
        <v>4</v>
      </c>
      <c r="AA48" t="s">
        <v>311</v>
      </c>
      <c r="AB48">
        <v>4</v>
      </c>
    </row>
    <row r="49" spans="1:28" ht="18">
      <c r="A49" s="52" t="s">
        <v>302</v>
      </c>
      <c r="B49" s="52" t="s">
        <v>318</v>
      </c>
      <c r="C49" s="51"/>
      <c r="D49" s="51"/>
      <c r="E49" s="51"/>
      <c r="F49" s="51"/>
      <c r="G49" s="51"/>
      <c r="H49" s="51"/>
      <c r="I49" s="51"/>
      <c r="J49" s="51"/>
      <c r="K49" s="51"/>
      <c r="L49" s="51"/>
      <c r="M49" s="51"/>
      <c r="N49" s="51"/>
      <c r="O49" s="51"/>
      <c r="P49" s="51"/>
      <c r="Q49" s="51">
        <v>0.5</v>
      </c>
      <c r="R49" s="51">
        <v>0.5</v>
      </c>
      <c r="S49" s="51"/>
      <c r="T49" s="51"/>
      <c r="U49" s="51"/>
      <c r="V49">
        <f t="shared" si="6"/>
        <v>1</v>
      </c>
      <c r="W49" t="s">
        <v>330</v>
      </c>
      <c r="X49">
        <f t="shared" si="7"/>
        <v>3</v>
      </c>
      <c r="Y49" t="s">
        <v>311</v>
      </c>
      <c r="AA49" t="s">
        <v>311</v>
      </c>
    </row>
    <row r="50" spans="1:28" ht="18">
      <c r="A50" s="52" t="s">
        <v>303</v>
      </c>
      <c r="B50" s="52" t="s">
        <v>314</v>
      </c>
      <c r="C50" s="51"/>
      <c r="D50" s="51"/>
      <c r="E50" s="51"/>
      <c r="F50" s="51"/>
      <c r="G50" s="51"/>
      <c r="H50" s="51"/>
      <c r="I50" s="51"/>
      <c r="J50" s="51"/>
      <c r="K50" s="51"/>
      <c r="L50" s="51"/>
      <c r="M50" s="51"/>
      <c r="N50" s="51"/>
      <c r="O50" s="51"/>
      <c r="P50" s="51"/>
      <c r="Q50" s="51">
        <v>0.5</v>
      </c>
      <c r="R50" s="51">
        <v>0.5</v>
      </c>
      <c r="S50" s="51">
        <v>0.5</v>
      </c>
      <c r="T50" s="51">
        <v>0.5</v>
      </c>
      <c r="U50" s="51">
        <v>0.5</v>
      </c>
      <c r="V50">
        <f t="shared" si="6"/>
        <v>2.5</v>
      </c>
      <c r="W50" t="s">
        <v>370</v>
      </c>
      <c r="X50">
        <f t="shared" si="7"/>
        <v>3</v>
      </c>
      <c r="Y50" t="s">
        <v>311</v>
      </c>
      <c r="AA50" t="s">
        <v>311</v>
      </c>
    </row>
    <row r="51" spans="1:28" ht="18">
      <c r="A51" s="52" t="s">
        <v>303</v>
      </c>
      <c r="B51" s="52" t="s">
        <v>315</v>
      </c>
      <c r="C51" s="51"/>
      <c r="D51" s="51"/>
      <c r="E51" s="51"/>
      <c r="F51" s="51"/>
      <c r="G51" s="51"/>
      <c r="H51" s="51"/>
      <c r="I51" s="51"/>
      <c r="J51" s="51"/>
      <c r="K51" s="51"/>
      <c r="L51" s="51"/>
      <c r="M51" s="51"/>
      <c r="N51" s="51"/>
      <c r="O51" s="51"/>
      <c r="P51" s="51"/>
      <c r="Q51" s="51">
        <v>0.5</v>
      </c>
      <c r="R51" s="51">
        <v>0.5</v>
      </c>
      <c r="S51" s="51">
        <v>0.5</v>
      </c>
      <c r="T51" s="51">
        <v>0.5</v>
      </c>
      <c r="U51" s="51">
        <v>0.5</v>
      </c>
      <c r="V51">
        <f t="shared" si="6"/>
        <v>2.5</v>
      </c>
      <c r="X51">
        <f>SUM(X42:X50)</f>
        <v>66.150000000000006</v>
      </c>
      <c r="Y51" t="s">
        <v>311</v>
      </c>
      <c r="Z51">
        <f>SUM(Z42:Z50)</f>
        <v>51.1</v>
      </c>
      <c r="AB51">
        <f>SUM(AB42:AB50)</f>
        <v>51.1</v>
      </c>
    </row>
    <row r="52" spans="1:28" ht="18">
      <c r="A52" s="52" t="s">
        <v>303</v>
      </c>
      <c r="B52" s="52" t="s">
        <v>320</v>
      </c>
      <c r="C52" s="51"/>
      <c r="D52" s="51"/>
      <c r="E52" s="51"/>
      <c r="F52" s="51"/>
      <c r="G52" s="51"/>
      <c r="H52" s="51"/>
      <c r="I52" s="51"/>
      <c r="J52" s="51"/>
      <c r="K52" s="51"/>
      <c r="L52" s="51"/>
      <c r="M52" s="51"/>
      <c r="N52" s="51"/>
      <c r="O52" s="51"/>
      <c r="P52" s="51"/>
      <c r="Q52" s="51">
        <v>1</v>
      </c>
      <c r="R52" s="51">
        <v>1</v>
      </c>
      <c r="S52" s="51"/>
      <c r="T52" s="51"/>
      <c r="U52" s="51"/>
      <c r="V52">
        <f t="shared" si="6"/>
        <v>2</v>
      </c>
    </row>
    <row r="53" spans="1:28" ht="18">
      <c r="A53" s="52" t="s">
        <v>303</v>
      </c>
      <c r="B53" s="52" t="s">
        <v>318</v>
      </c>
      <c r="C53" s="51"/>
      <c r="D53" s="51"/>
      <c r="E53" s="51"/>
      <c r="F53" s="51"/>
      <c r="G53" s="51"/>
      <c r="H53" s="51"/>
      <c r="I53" s="51"/>
      <c r="J53" s="51"/>
      <c r="K53" s="51"/>
      <c r="L53" s="51"/>
      <c r="M53" s="51"/>
      <c r="N53" s="51"/>
      <c r="O53" s="51"/>
      <c r="P53" s="51"/>
      <c r="Q53" s="51">
        <v>0.5</v>
      </c>
      <c r="R53" s="51">
        <v>0.5</v>
      </c>
      <c r="S53" s="51"/>
      <c r="T53" s="51"/>
      <c r="U53" s="51"/>
      <c r="V53">
        <f t="shared" si="6"/>
        <v>1</v>
      </c>
    </row>
    <row r="54" spans="1:28" ht="18.75" customHeight="1">
      <c r="A54" s="61" t="s">
        <v>304</v>
      </c>
      <c r="B54" s="61" t="s">
        <v>322</v>
      </c>
      <c r="C54" s="60"/>
      <c r="D54" s="60"/>
      <c r="E54" s="60"/>
      <c r="F54" s="60"/>
      <c r="G54" s="60"/>
      <c r="H54" s="60"/>
      <c r="I54" s="60"/>
      <c r="J54" s="60"/>
      <c r="K54" s="60"/>
      <c r="L54" s="60"/>
      <c r="M54" s="60"/>
      <c r="N54" s="60"/>
      <c r="O54" s="51"/>
      <c r="P54" s="51"/>
      <c r="Q54" s="51">
        <v>0.5</v>
      </c>
      <c r="R54" s="51">
        <v>0.5</v>
      </c>
      <c r="S54" s="51">
        <v>0.5</v>
      </c>
      <c r="T54" s="51">
        <v>0.5</v>
      </c>
      <c r="U54" s="51">
        <v>0.5</v>
      </c>
      <c r="V54">
        <f t="shared" si="6"/>
        <v>2.5</v>
      </c>
    </row>
    <row r="55" spans="1:28" ht="18.75" customHeight="1">
      <c r="A55" s="61" t="s">
        <v>304</v>
      </c>
      <c r="B55" s="61" t="s">
        <v>323</v>
      </c>
      <c r="C55" s="60"/>
      <c r="D55" s="60"/>
      <c r="E55" s="60"/>
      <c r="F55" s="60"/>
      <c r="G55" s="60"/>
      <c r="H55" s="60"/>
      <c r="I55" s="60"/>
      <c r="J55" s="60"/>
      <c r="K55" s="60"/>
      <c r="L55" s="60"/>
      <c r="M55" s="60"/>
      <c r="N55" s="60"/>
      <c r="O55" s="51"/>
      <c r="P55" s="51"/>
      <c r="Q55" s="51">
        <v>0.5</v>
      </c>
      <c r="R55" s="51">
        <v>0.5</v>
      </c>
      <c r="S55" s="51">
        <v>0.5</v>
      </c>
      <c r="T55" s="51">
        <v>0.5</v>
      </c>
      <c r="U55" s="60"/>
      <c r="V55">
        <f t="shared" si="6"/>
        <v>2</v>
      </c>
    </row>
    <row r="56" spans="1:28" ht="18.75" customHeight="1">
      <c r="A56" s="61" t="s">
        <v>304</v>
      </c>
      <c r="B56" s="61" t="s">
        <v>324</v>
      </c>
      <c r="C56" s="60"/>
      <c r="D56" s="60"/>
      <c r="E56" s="60"/>
      <c r="F56" s="60"/>
      <c r="G56" s="60"/>
      <c r="H56" s="60"/>
      <c r="I56" s="60"/>
      <c r="J56" s="60"/>
      <c r="K56" s="60"/>
      <c r="L56" s="60"/>
      <c r="M56" s="60"/>
      <c r="N56" s="60"/>
      <c r="O56" s="51"/>
      <c r="P56" s="51"/>
      <c r="Q56" s="51">
        <v>1</v>
      </c>
      <c r="R56" s="51">
        <v>1</v>
      </c>
      <c r="S56" s="51"/>
      <c r="T56" s="51"/>
      <c r="U56" s="60"/>
      <c r="V56">
        <f t="shared" si="6"/>
        <v>2</v>
      </c>
    </row>
    <row r="57" spans="1:28" ht="18.75" customHeight="1">
      <c r="A57" s="61" t="s">
        <v>304</v>
      </c>
      <c r="B57" s="61" t="s">
        <v>325</v>
      </c>
      <c r="C57" s="60"/>
      <c r="D57" s="60"/>
      <c r="E57" s="60"/>
      <c r="F57" s="60"/>
      <c r="G57" s="60"/>
      <c r="H57" s="60"/>
      <c r="I57" s="60"/>
      <c r="J57" s="60"/>
      <c r="K57" s="60"/>
      <c r="L57" s="60"/>
      <c r="M57" s="60"/>
      <c r="N57" s="60"/>
      <c r="O57" s="51"/>
      <c r="P57" s="51"/>
      <c r="Q57" s="51">
        <v>1</v>
      </c>
      <c r="R57" s="51">
        <v>1</v>
      </c>
      <c r="S57" s="51"/>
      <c r="T57" s="51"/>
      <c r="U57" s="60"/>
      <c r="V57">
        <f t="shared" si="6"/>
        <v>2</v>
      </c>
    </row>
    <row r="58" spans="1:28" ht="18">
      <c r="A58" s="61" t="s">
        <v>304</v>
      </c>
      <c r="B58" s="52" t="s">
        <v>321</v>
      </c>
      <c r="C58" s="51"/>
      <c r="D58" s="51"/>
      <c r="E58" s="51"/>
      <c r="F58" s="51"/>
      <c r="G58" s="51"/>
      <c r="H58" s="51"/>
      <c r="I58" s="51"/>
      <c r="J58" s="51"/>
      <c r="K58" s="51"/>
      <c r="L58" s="51"/>
      <c r="M58" s="51"/>
      <c r="N58" s="51"/>
      <c r="O58" s="51"/>
      <c r="P58" s="51"/>
      <c r="Q58" s="51">
        <v>0.5</v>
      </c>
      <c r="R58" s="51">
        <v>0.5</v>
      </c>
      <c r="S58" s="51"/>
      <c r="T58" s="51"/>
      <c r="U58" s="51"/>
      <c r="V58">
        <f t="shared" si="6"/>
        <v>1</v>
      </c>
    </row>
    <row r="59" spans="1:28" ht="18">
      <c r="A59" s="61" t="s">
        <v>304</v>
      </c>
      <c r="B59" s="52" t="s">
        <v>326</v>
      </c>
      <c r="C59" s="51"/>
      <c r="D59" s="51"/>
      <c r="E59" s="51"/>
      <c r="F59" s="51"/>
      <c r="G59" s="51"/>
      <c r="H59" s="51"/>
      <c r="I59" s="51"/>
      <c r="J59" s="51"/>
      <c r="K59" s="51"/>
      <c r="L59" s="51"/>
      <c r="M59" s="51"/>
      <c r="N59" s="51"/>
      <c r="O59" s="51"/>
      <c r="P59" s="51"/>
      <c r="Q59" s="51"/>
      <c r="R59" s="51">
        <v>1</v>
      </c>
      <c r="S59" s="51"/>
      <c r="T59" s="51"/>
      <c r="U59" s="51"/>
      <c r="V59">
        <f t="shared" si="6"/>
        <v>1</v>
      </c>
    </row>
    <row r="60" spans="1:28" ht="18.75" customHeight="1">
      <c r="A60" s="61" t="s">
        <v>305</v>
      </c>
      <c r="B60" s="61" t="s">
        <v>322</v>
      </c>
      <c r="C60" s="60"/>
      <c r="D60" s="60"/>
      <c r="E60" s="60"/>
      <c r="F60" s="60"/>
      <c r="G60" s="60"/>
      <c r="H60" s="60"/>
      <c r="I60" s="60"/>
      <c r="J60" s="60"/>
      <c r="K60" s="60"/>
      <c r="L60" s="60"/>
      <c r="M60" s="60"/>
      <c r="N60" s="60"/>
      <c r="O60" s="51"/>
      <c r="P60" s="51"/>
      <c r="Q60" s="51">
        <v>0.5</v>
      </c>
      <c r="R60" s="51">
        <v>0.5</v>
      </c>
      <c r="S60" s="51">
        <v>0.5</v>
      </c>
      <c r="T60" s="51">
        <v>0.5</v>
      </c>
      <c r="U60" s="51">
        <v>0.5</v>
      </c>
      <c r="V60">
        <f t="shared" si="6"/>
        <v>2.5</v>
      </c>
    </row>
    <row r="61" spans="1:28" ht="18.600000000000001" customHeight="1">
      <c r="A61" s="61" t="s">
        <v>305</v>
      </c>
      <c r="B61" s="61" t="s">
        <v>323</v>
      </c>
      <c r="C61" s="60"/>
      <c r="D61" s="60"/>
      <c r="E61" s="60"/>
      <c r="F61" s="60"/>
      <c r="G61" s="60"/>
      <c r="H61" s="60"/>
      <c r="I61" s="60"/>
      <c r="J61" s="60"/>
      <c r="K61" s="60"/>
      <c r="L61" s="60"/>
      <c r="M61" s="60"/>
      <c r="N61" s="60"/>
      <c r="O61" s="51"/>
      <c r="P61" s="51"/>
      <c r="Q61" s="51">
        <v>0.5</v>
      </c>
      <c r="R61" s="51">
        <v>0.5</v>
      </c>
      <c r="S61" s="51">
        <v>0.5</v>
      </c>
      <c r="T61" s="51">
        <v>0.5</v>
      </c>
      <c r="U61" s="60"/>
      <c r="V61">
        <f t="shared" si="6"/>
        <v>2</v>
      </c>
    </row>
    <row r="62" spans="1:28" ht="18">
      <c r="A62" s="61" t="s">
        <v>305</v>
      </c>
      <c r="B62" s="52" t="s">
        <v>321</v>
      </c>
      <c r="C62" s="51"/>
      <c r="D62" s="51"/>
      <c r="E62" s="51"/>
      <c r="F62" s="51"/>
      <c r="G62" s="51"/>
      <c r="H62" s="51"/>
      <c r="I62" s="51"/>
      <c r="J62" s="51"/>
      <c r="K62" s="51"/>
      <c r="L62" s="51"/>
      <c r="M62" s="51"/>
      <c r="N62" s="51"/>
      <c r="O62" s="51"/>
      <c r="P62" s="51"/>
      <c r="Q62" s="51">
        <v>0.5</v>
      </c>
      <c r="R62" s="51">
        <v>0.5</v>
      </c>
      <c r="S62" s="51"/>
      <c r="T62" s="51"/>
      <c r="U62" s="51"/>
      <c r="V62">
        <f t="shared" si="6"/>
        <v>1</v>
      </c>
    </row>
    <row r="63" spans="1:28" ht="18">
      <c r="A63" s="61" t="s">
        <v>305</v>
      </c>
      <c r="B63" s="52" t="s">
        <v>328</v>
      </c>
      <c r="C63" s="51"/>
      <c r="D63" s="51"/>
      <c r="E63" s="51"/>
      <c r="F63" s="51"/>
      <c r="G63" s="51"/>
      <c r="H63" s="51"/>
      <c r="I63" s="51"/>
      <c r="J63" s="51"/>
      <c r="K63" s="51"/>
      <c r="L63" s="51"/>
      <c r="M63" s="51"/>
      <c r="N63" s="51"/>
      <c r="O63" s="51"/>
      <c r="P63" s="51"/>
      <c r="Q63" s="51"/>
      <c r="R63" s="51">
        <v>1</v>
      </c>
      <c r="S63" s="51"/>
      <c r="T63" s="51"/>
      <c r="U63" s="51"/>
      <c r="V63">
        <f t="shared" si="6"/>
        <v>1</v>
      </c>
    </row>
    <row r="64" spans="1:28" ht="18.75" customHeight="1">
      <c r="A64" s="63" t="s">
        <v>306</v>
      </c>
      <c r="B64" s="63" t="s">
        <v>329</v>
      </c>
      <c r="C64" s="59"/>
      <c r="D64" s="59"/>
      <c r="E64" s="59"/>
      <c r="F64" s="59">
        <v>2</v>
      </c>
      <c r="G64" s="59">
        <v>2</v>
      </c>
      <c r="H64" s="59">
        <v>5</v>
      </c>
      <c r="I64" s="59">
        <v>5</v>
      </c>
      <c r="J64" s="59">
        <v>5</v>
      </c>
      <c r="K64" s="59">
        <v>5</v>
      </c>
      <c r="L64" s="59">
        <v>5</v>
      </c>
      <c r="M64" s="59">
        <v>5</v>
      </c>
      <c r="N64" s="59">
        <v>5</v>
      </c>
      <c r="O64" s="59"/>
      <c r="P64" s="51"/>
      <c r="Q64" s="51">
        <v>1</v>
      </c>
      <c r="R64" s="59">
        <v>1</v>
      </c>
      <c r="S64" s="60">
        <v>1</v>
      </c>
      <c r="T64" s="60">
        <v>1</v>
      </c>
      <c r="U64" s="59"/>
      <c r="V64">
        <f t="shared" si="6"/>
        <v>4</v>
      </c>
    </row>
    <row r="65" spans="1:22" ht="18.75" customHeight="1">
      <c r="A65" s="63" t="s">
        <v>357</v>
      </c>
      <c r="B65" s="63" t="s">
        <v>314</v>
      </c>
      <c r="C65" s="59"/>
      <c r="D65" s="59"/>
      <c r="E65" s="59"/>
      <c r="F65" s="59">
        <v>2</v>
      </c>
      <c r="G65" s="59">
        <v>2</v>
      </c>
      <c r="H65" s="59">
        <v>5</v>
      </c>
      <c r="I65" s="59">
        <v>5</v>
      </c>
      <c r="J65" s="59">
        <v>5</v>
      </c>
      <c r="K65" s="59">
        <v>5</v>
      </c>
      <c r="L65" s="59">
        <v>5</v>
      </c>
      <c r="M65" s="59">
        <v>5</v>
      </c>
      <c r="N65" s="59">
        <v>5</v>
      </c>
      <c r="O65" s="59"/>
      <c r="P65" s="51"/>
      <c r="Q65" s="51"/>
      <c r="R65" s="59"/>
      <c r="S65" s="60"/>
      <c r="T65" s="60">
        <v>0.2</v>
      </c>
      <c r="U65" s="59"/>
      <c r="V65">
        <f t="shared" si="6"/>
        <v>0.2</v>
      </c>
    </row>
    <row r="66" spans="1:22" ht="18.75" customHeight="1">
      <c r="A66" s="63" t="s">
        <v>357</v>
      </c>
      <c r="B66" s="63" t="s">
        <v>322</v>
      </c>
      <c r="C66" s="59"/>
      <c r="D66" s="59"/>
      <c r="E66" s="59"/>
      <c r="F66" s="59">
        <v>2</v>
      </c>
      <c r="G66" s="59">
        <v>2</v>
      </c>
      <c r="H66" s="59">
        <v>5</v>
      </c>
      <c r="I66" s="59">
        <v>5</v>
      </c>
      <c r="J66" s="59">
        <v>5</v>
      </c>
      <c r="K66" s="59">
        <v>5</v>
      </c>
      <c r="L66" s="59">
        <v>5</v>
      </c>
      <c r="M66" s="59">
        <v>5</v>
      </c>
      <c r="N66" s="59">
        <v>5</v>
      </c>
      <c r="O66" s="59"/>
      <c r="P66" s="51"/>
      <c r="Q66" s="51"/>
      <c r="R66" s="59"/>
      <c r="S66" s="60"/>
      <c r="T66" s="60">
        <v>0.2</v>
      </c>
      <c r="U66" s="59"/>
      <c r="V66">
        <f t="shared" si="6"/>
        <v>0.2</v>
      </c>
    </row>
    <row r="67" spans="1:22" ht="18.75" customHeight="1">
      <c r="A67" s="396"/>
      <c r="B67" s="396" t="s">
        <v>371</v>
      </c>
      <c r="C67" s="64">
        <f t="shared" ref="C67:N67" si="9">SUM(C46:C64)</f>
        <v>0</v>
      </c>
      <c r="D67" s="57">
        <f t="shared" si="9"/>
        <v>0</v>
      </c>
      <c r="E67" s="57">
        <f t="shared" si="9"/>
        <v>0</v>
      </c>
      <c r="F67" s="57">
        <f t="shared" si="9"/>
        <v>2</v>
      </c>
      <c r="G67" s="57">
        <f t="shared" si="9"/>
        <v>2</v>
      </c>
      <c r="H67" s="57">
        <f t="shared" si="9"/>
        <v>5</v>
      </c>
      <c r="I67" s="57">
        <f t="shared" si="9"/>
        <v>5</v>
      </c>
      <c r="J67" s="57">
        <f t="shared" si="9"/>
        <v>5</v>
      </c>
      <c r="K67" s="57">
        <f t="shared" si="9"/>
        <v>5</v>
      </c>
      <c r="L67" s="57">
        <f t="shared" si="9"/>
        <v>5</v>
      </c>
      <c r="M67" s="57">
        <f t="shared" si="9"/>
        <v>5</v>
      </c>
      <c r="N67" s="57">
        <f t="shared" si="9"/>
        <v>5</v>
      </c>
      <c r="O67" s="57"/>
      <c r="P67" s="57"/>
      <c r="Q67" s="57">
        <f>SUM(Q42:Q66)</f>
        <v>14</v>
      </c>
      <c r="R67" s="57">
        <f t="shared" ref="R67:U67" si="10">SUM(R42:R66)</f>
        <v>16</v>
      </c>
      <c r="S67" s="57">
        <f t="shared" si="10"/>
        <v>7</v>
      </c>
      <c r="T67" s="57">
        <f t="shared" si="10"/>
        <v>7.4</v>
      </c>
      <c r="U67" s="57">
        <f t="shared" si="10"/>
        <v>4.25</v>
      </c>
      <c r="V67">
        <f t="shared" si="6"/>
        <v>48.65</v>
      </c>
    </row>
    <row r="68" spans="1:22" ht="18.75" customHeight="1">
      <c r="A68" s="63" t="s">
        <v>330</v>
      </c>
      <c r="B68" s="63" t="s">
        <v>331</v>
      </c>
      <c r="C68" s="59"/>
      <c r="D68" s="59"/>
      <c r="E68" s="59"/>
      <c r="F68" s="59">
        <v>2</v>
      </c>
      <c r="G68" s="59">
        <v>2</v>
      </c>
      <c r="H68" s="59">
        <v>5</v>
      </c>
      <c r="I68" s="59">
        <v>5</v>
      </c>
      <c r="J68" s="59">
        <v>5</v>
      </c>
      <c r="K68" s="59">
        <v>5</v>
      </c>
      <c r="L68" s="59">
        <v>5</v>
      </c>
      <c r="M68" s="59">
        <v>5</v>
      </c>
      <c r="N68" s="59">
        <v>5</v>
      </c>
      <c r="O68" s="59"/>
      <c r="P68" s="51"/>
      <c r="Q68" s="51">
        <v>1</v>
      </c>
      <c r="R68" s="59">
        <v>1</v>
      </c>
      <c r="S68" s="60">
        <v>0.5</v>
      </c>
      <c r="T68" s="60">
        <v>0.5</v>
      </c>
      <c r="U68" s="59"/>
      <c r="V68">
        <f t="shared" si="6"/>
        <v>3</v>
      </c>
    </row>
    <row r="69" spans="1:22" ht="18.75" customHeight="1">
      <c r="A69" s="63" t="s">
        <v>332</v>
      </c>
      <c r="B69" s="63" t="s">
        <v>333</v>
      </c>
      <c r="C69" s="59"/>
      <c r="D69" s="59"/>
      <c r="E69" s="59"/>
      <c r="F69" s="59">
        <v>2</v>
      </c>
      <c r="G69" s="59">
        <v>2</v>
      </c>
      <c r="H69" s="59">
        <v>5</v>
      </c>
      <c r="I69" s="59">
        <v>5</v>
      </c>
      <c r="J69" s="59">
        <v>5</v>
      </c>
      <c r="K69" s="59">
        <v>5</v>
      </c>
      <c r="L69" s="59">
        <v>5</v>
      </c>
      <c r="M69" s="59">
        <v>5</v>
      </c>
      <c r="N69" s="59">
        <v>5</v>
      </c>
      <c r="O69" s="59"/>
      <c r="P69" s="51"/>
      <c r="Q69" s="51">
        <v>0.5</v>
      </c>
      <c r="R69" s="51">
        <v>0.5</v>
      </c>
      <c r="S69" s="374"/>
      <c r="T69" s="374"/>
      <c r="U69" s="59"/>
      <c r="V69">
        <f t="shared" si="6"/>
        <v>1</v>
      </c>
    </row>
    <row r="70" spans="1:22" ht="18.75" customHeight="1">
      <c r="A70" s="63" t="s">
        <v>332</v>
      </c>
      <c r="B70" s="63" t="s">
        <v>334</v>
      </c>
      <c r="C70" s="59"/>
      <c r="D70" s="59"/>
      <c r="E70" s="59"/>
      <c r="F70" s="59">
        <v>2</v>
      </c>
      <c r="G70" s="59">
        <v>2</v>
      </c>
      <c r="H70" s="59">
        <v>5</v>
      </c>
      <c r="I70" s="59">
        <v>5</v>
      </c>
      <c r="J70" s="59">
        <v>5</v>
      </c>
      <c r="K70" s="59">
        <v>5</v>
      </c>
      <c r="L70" s="59">
        <v>5</v>
      </c>
      <c r="M70" s="59">
        <v>5</v>
      </c>
      <c r="N70" s="59">
        <v>5</v>
      </c>
      <c r="O70" s="59"/>
      <c r="P70" s="51"/>
      <c r="Q70" s="51"/>
      <c r="R70" s="51"/>
      <c r="S70" s="51"/>
      <c r="T70" s="60"/>
      <c r="U70" s="59"/>
      <c r="V70">
        <f t="shared" si="6"/>
        <v>0</v>
      </c>
    </row>
    <row r="71" spans="1:22" ht="18.75" customHeight="1">
      <c r="A71" s="63" t="s">
        <v>332</v>
      </c>
      <c r="B71" s="63" t="s">
        <v>335</v>
      </c>
      <c r="C71" s="59"/>
      <c r="D71" s="59"/>
      <c r="E71" s="59"/>
      <c r="F71" s="59">
        <v>2</v>
      </c>
      <c r="G71" s="59">
        <v>2</v>
      </c>
      <c r="H71" s="59">
        <v>5</v>
      </c>
      <c r="I71" s="59">
        <v>5</v>
      </c>
      <c r="J71" s="59">
        <v>5</v>
      </c>
      <c r="K71" s="59">
        <v>5</v>
      </c>
      <c r="L71" s="59">
        <v>5</v>
      </c>
      <c r="M71" s="59">
        <v>5</v>
      </c>
      <c r="N71" s="59">
        <v>5</v>
      </c>
      <c r="O71" s="59"/>
      <c r="P71" s="382"/>
      <c r="Q71" s="382">
        <v>0.5</v>
      </c>
      <c r="R71" s="382">
        <v>0.5</v>
      </c>
      <c r="S71" s="382">
        <v>0.5</v>
      </c>
      <c r="T71" s="382">
        <v>0.5</v>
      </c>
      <c r="U71" s="59"/>
      <c r="V71">
        <f t="shared" si="6"/>
        <v>2</v>
      </c>
    </row>
    <row r="72" spans="1:22" ht="18">
      <c r="A72" s="52" t="s">
        <v>309</v>
      </c>
      <c r="B72" s="52" t="s">
        <v>336</v>
      </c>
      <c r="C72" s="51"/>
      <c r="D72" s="51"/>
      <c r="E72" s="51"/>
      <c r="F72" s="51"/>
      <c r="G72" s="51"/>
      <c r="H72" s="51"/>
      <c r="I72" s="51"/>
      <c r="J72" s="51"/>
      <c r="K72" s="51"/>
      <c r="L72" s="51"/>
      <c r="M72" s="51"/>
      <c r="N72" s="51"/>
      <c r="O72" s="51"/>
      <c r="P72" s="51"/>
      <c r="Q72" s="51">
        <v>0.5</v>
      </c>
      <c r="R72" s="51">
        <v>0.5</v>
      </c>
      <c r="S72" s="51">
        <v>0.5</v>
      </c>
      <c r="T72" s="51">
        <v>0.5</v>
      </c>
      <c r="U72" s="51">
        <v>0.5</v>
      </c>
      <c r="V72">
        <f t="shared" si="6"/>
        <v>2.5</v>
      </c>
    </row>
    <row r="73" spans="1:22" ht="18">
      <c r="A73" s="52" t="s">
        <v>302</v>
      </c>
      <c r="B73" s="52" t="s">
        <v>337</v>
      </c>
      <c r="C73" s="51"/>
      <c r="D73" s="51"/>
      <c r="E73" s="51"/>
      <c r="F73" s="51"/>
      <c r="G73" s="51"/>
      <c r="H73" s="51"/>
      <c r="I73" s="51"/>
      <c r="J73" s="51"/>
      <c r="K73" s="51"/>
      <c r="L73" s="51"/>
      <c r="M73" s="51"/>
      <c r="N73" s="51"/>
      <c r="O73" s="51"/>
      <c r="P73" s="51"/>
      <c r="Q73" s="51">
        <v>0.5</v>
      </c>
      <c r="R73" s="51">
        <v>0.5</v>
      </c>
      <c r="S73" s="51">
        <v>0.5</v>
      </c>
      <c r="T73" s="51">
        <v>0.5</v>
      </c>
      <c r="U73" s="51">
        <v>0.5</v>
      </c>
      <c r="V73">
        <f t="shared" si="6"/>
        <v>2.5</v>
      </c>
    </row>
    <row r="74" spans="1:22" ht="18">
      <c r="A74" s="52" t="s">
        <v>303</v>
      </c>
      <c r="B74" s="52" t="s">
        <v>337</v>
      </c>
      <c r="C74" s="51"/>
      <c r="D74" s="51"/>
      <c r="E74" s="51"/>
      <c r="F74" s="51"/>
      <c r="G74" s="51"/>
      <c r="H74" s="51"/>
      <c r="I74" s="51"/>
      <c r="J74" s="51"/>
      <c r="K74" s="51"/>
      <c r="L74" s="51"/>
      <c r="M74" s="51"/>
      <c r="N74" s="51"/>
      <c r="O74" s="51"/>
      <c r="P74" s="51"/>
      <c r="Q74" s="51">
        <v>0.5</v>
      </c>
      <c r="R74" s="51">
        <v>0.5</v>
      </c>
      <c r="S74" s="51">
        <v>0.5</v>
      </c>
      <c r="T74" s="51">
        <v>0.5</v>
      </c>
      <c r="U74" s="51">
        <v>0.5</v>
      </c>
      <c r="V74">
        <f t="shared" si="6"/>
        <v>2.5</v>
      </c>
    </row>
    <row r="75" spans="1:22" ht="18.75" customHeight="1">
      <c r="A75" s="61" t="s">
        <v>304</v>
      </c>
      <c r="B75" s="61" t="s">
        <v>338</v>
      </c>
      <c r="C75" s="60"/>
      <c r="D75" s="60"/>
      <c r="E75" s="60"/>
      <c r="F75" s="60"/>
      <c r="G75" s="60"/>
      <c r="H75" s="60"/>
      <c r="I75" s="60"/>
      <c r="J75" s="60"/>
      <c r="K75" s="60"/>
      <c r="L75" s="60"/>
      <c r="M75" s="60"/>
      <c r="N75" s="60"/>
      <c r="O75" s="51"/>
      <c r="P75" s="51"/>
      <c r="Q75" s="51">
        <v>0.5</v>
      </c>
      <c r="R75" s="51">
        <v>0.5</v>
      </c>
      <c r="S75" s="51">
        <v>0.5</v>
      </c>
      <c r="T75" s="51">
        <v>0.5</v>
      </c>
      <c r="U75" s="60"/>
      <c r="V75">
        <f t="shared" si="6"/>
        <v>2</v>
      </c>
    </row>
    <row r="76" spans="1:22" ht="18.600000000000001" customHeight="1">
      <c r="A76" s="61" t="s">
        <v>305</v>
      </c>
      <c r="B76" s="61" t="s">
        <v>338</v>
      </c>
      <c r="C76" s="60"/>
      <c r="D76" s="60"/>
      <c r="E76" s="60"/>
      <c r="F76" s="60"/>
      <c r="G76" s="60"/>
      <c r="H76" s="60"/>
      <c r="I76" s="60"/>
      <c r="J76" s="60"/>
      <c r="K76" s="60"/>
      <c r="L76" s="60"/>
      <c r="M76" s="60"/>
      <c r="N76" s="60"/>
      <c r="O76" s="51"/>
      <c r="P76" s="51"/>
      <c r="Q76" s="51">
        <v>0.5</v>
      </c>
      <c r="R76" s="51">
        <v>0.5</v>
      </c>
      <c r="S76" s="51">
        <v>0.5</v>
      </c>
      <c r="T76" s="51">
        <v>0.5</v>
      </c>
      <c r="U76" s="60"/>
      <c r="V76">
        <f t="shared" si="6"/>
        <v>2</v>
      </c>
    </row>
    <row r="77" spans="1:22" ht="18.75" customHeight="1">
      <c r="A77" s="397"/>
      <c r="B77" s="397" t="s">
        <v>372</v>
      </c>
      <c r="C77" s="64">
        <f t="shared" ref="C77:N77" si="11">SUM(C51:C71)</f>
        <v>0</v>
      </c>
      <c r="D77" s="57">
        <f t="shared" si="11"/>
        <v>0</v>
      </c>
      <c r="E77" s="57">
        <f t="shared" si="11"/>
        <v>0</v>
      </c>
      <c r="F77" s="57">
        <f t="shared" si="11"/>
        <v>16</v>
      </c>
      <c r="G77" s="57">
        <f t="shared" si="11"/>
        <v>16</v>
      </c>
      <c r="H77" s="57">
        <f t="shared" si="11"/>
        <v>40</v>
      </c>
      <c r="I77" s="57">
        <f t="shared" si="11"/>
        <v>40</v>
      </c>
      <c r="J77" s="57">
        <f t="shared" si="11"/>
        <v>40</v>
      </c>
      <c r="K77" s="57">
        <f t="shared" si="11"/>
        <v>40</v>
      </c>
      <c r="L77" s="57">
        <f t="shared" si="11"/>
        <v>40</v>
      </c>
      <c r="M77" s="57">
        <f t="shared" si="11"/>
        <v>40</v>
      </c>
      <c r="N77" s="57">
        <f t="shared" si="11"/>
        <v>40</v>
      </c>
      <c r="O77" s="57">
        <f t="shared" ref="O77:P77" si="12">SUM(O67:O71)</f>
        <v>0</v>
      </c>
      <c r="P77" s="57">
        <f t="shared" si="12"/>
        <v>0</v>
      </c>
      <c r="Q77" s="57">
        <f>SUM(Q67:Q76)</f>
        <v>18.5</v>
      </c>
      <c r="R77" s="57">
        <f t="shared" ref="R77:U77" si="13">SUM(R67:R76)</f>
        <v>20.5</v>
      </c>
      <c r="S77" s="57">
        <f t="shared" si="13"/>
        <v>10.5</v>
      </c>
      <c r="T77" s="57">
        <f t="shared" si="13"/>
        <v>10.9</v>
      </c>
      <c r="U77" s="57">
        <f t="shared" si="13"/>
        <v>5.75</v>
      </c>
      <c r="V77">
        <f t="shared" si="6"/>
        <v>66.150000000000006</v>
      </c>
    </row>
    <row r="79" spans="1:22" ht="18.75" customHeight="1">
      <c r="A79" t="s">
        <v>339</v>
      </c>
    </row>
    <row r="80" spans="1:22" ht="18">
      <c r="A80" s="52" t="s">
        <v>310</v>
      </c>
      <c r="B80" s="378">
        <v>1000000</v>
      </c>
      <c r="C80" s="51"/>
      <c r="D80" s="51"/>
      <c r="E80" s="51"/>
      <c r="F80" s="51"/>
      <c r="G80" s="51"/>
      <c r="H80" s="51"/>
      <c r="I80" s="51"/>
      <c r="J80" s="51"/>
      <c r="K80" s="51"/>
      <c r="L80" s="51"/>
      <c r="M80" s="51"/>
      <c r="N80" s="51"/>
      <c r="O80" s="379">
        <f t="shared" ref="O80:O103" si="14">SUMIF($B$28:$B$66,$A80,O$28:O$66)*$B80</f>
        <v>0</v>
      </c>
      <c r="P80" s="379">
        <f t="shared" ref="P80:U80" si="15">SUMIF($B$28:$B$66,$A80,P$28:P$66)*$B80</f>
        <v>0</v>
      </c>
      <c r="Q80" s="379">
        <f t="shared" si="15"/>
        <v>500000</v>
      </c>
      <c r="R80" s="379">
        <f t="shared" si="15"/>
        <v>500000</v>
      </c>
      <c r="S80" s="379">
        <f t="shared" si="15"/>
        <v>500000</v>
      </c>
      <c r="T80" s="379">
        <f t="shared" si="15"/>
        <v>500000</v>
      </c>
      <c r="U80" s="379">
        <f t="shared" si="15"/>
        <v>250000</v>
      </c>
    </row>
    <row r="81" spans="1:21" ht="18">
      <c r="A81" s="52" t="s">
        <v>312</v>
      </c>
      <c r="B81" s="378">
        <v>1000000</v>
      </c>
      <c r="C81" s="51"/>
      <c r="D81" s="51"/>
      <c r="E81" s="51"/>
      <c r="F81" s="51"/>
      <c r="G81" s="51"/>
      <c r="H81" s="51"/>
      <c r="I81" s="51"/>
      <c r="J81" s="51"/>
      <c r="K81" s="51"/>
      <c r="L81" s="51"/>
      <c r="M81" s="51"/>
      <c r="N81" s="51"/>
      <c r="O81" s="379">
        <f t="shared" si="14"/>
        <v>0</v>
      </c>
      <c r="P81" s="379">
        <f t="shared" ref="P81:U90" si="16">SUMIF($B$28:$B$66,$A81,P$28:P$66)*$B81</f>
        <v>0</v>
      </c>
      <c r="Q81" s="379">
        <f t="shared" si="16"/>
        <v>500000</v>
      </c>
      <c r="R81" s="379">
        <f t="shared" si="16"/>
        <v>500000</v>
      </c>
      <c r="S81" s="379">
        <f t="shared" si="16"/>
        <v>500000</v>
      </c>
      <c r="T81" s="379">
        <f t="shared" si="16"/>
        <v>500000</v>
      </c>
      <c r="U81" s="379">
        <f t="shared" si="16"/>
        <v>500000</v>
      </c>
    </row>
    <row r="82" spans="1:21" ht="18">
      <c r="A82" s="52" t="s">
        <v>314</v>
      </c>
      <c r="B82" s="378">
        <v>1000000</v>
      </c>
      <c r="C82" s="51"/>
      <c r="D82" s="51"/>
      <c r="E82" s="51"/>
      <c r="F82" s="51"/>
      <c r="G82" s="51"/>
      <c r="H82" s="51"/>
      <c r="I82" s="51"/>
      <c r="J82" s="51"/>
      <c r="K82" s="51"/>
      <c r="L82" s="51"/>
      <c r="M82" s="51"/>
      <c r="N82" s="51"/>
      <c r="O82" s="379">
        <f t="shared" si="14"/>
        <v>0</v>
      </c>
      <c r="P82" s="379">
        <f t="shared" si="16"/>
        <v>0</v>
      </c>
      <c r="Q82" s="379">
        <f t="shared" si="16"/>
        <v>1000000</v>
      </c>
      <c r="R82" s="379">
        <f t="shared" si="16"/>
        <v>1000000</v>
      </c>
      <c r="S82" s="379">
        <f t="shared" si="16"/>
        <v>1000000</v>
      </c>
      <c r="T82" s="379">
        <f t="shared" si="16"/>
        <v>1200000</v>
      </c>
      <c r="U82" s="379">
        <f t="shared" si="16"/>
        <v>1000000</v>
      </c>
    </row>
    <row r="83" spans="1:21" ht="18.75" customHeight="1">
      <c r="A83" s="61" t="s">
        <v>322</v>
      </c>
      <c r="B83" s="378">
        <v>1000000</v>
      </c>
      <c r="C83" s="60"/>
      <c r="D83" s="60"/>
      <c r="E83" s="60"/>
      <c r="F83" s="60"/>
      <c r="G83" s="60"/>
      <c r="H83" s="60"/>
      <c r="I83" s="60"/>
      <c r="J83" s="60"/>
      <c r="K83" s="60"/>
      <c r="L83" s="60"/>
      <c r="M83" s="60"/>
      <c r="N83" s="60"/>
      <c r="O83" s="379">
        <f t="shared" si="14"/>
        <v>0</v>
      </c>
      <c r="P83" s="379">
        <f t="shared" si="16"/>
        <v>0</v>
      </c>
      <c r="Q83" s="379">
        <f t="shared" si="16"/>
        <v>1000000</v>
      </c>
      <c r="R83" s="379">
        <f t="shared" si="16"/>
        <v>1000000</v>
      </c>
      <c r="S83" s="379">
        <f t="shared" si="16"/>
        <v>1000000</v>
      </c>
      <c r="T83" s="379">
        <f t="shared" si="16"/>
        <v>1200000</v>
      </c>
      <c r="U83" s="379">
        <f t="shared" si="16"/>
        <v>1000000</v>
      </c>
    </row>
    <row r="84" spans="1:21" ht="18">
      <c r="A84" s="52" t="s">
        <v>340</v>
      </c>
      <c r="B84" s="378">
        <v>700000</v>
      </c>
      <c r="C84" s="51"/>
      <c r="D84" s="51"/>
      <c r="E84" s="51"/>
      <c r="F84" s="51"/>
      <c r="G84" s="51"/>
      <c r="H84" s="51"/>
      <c r="I84" s="51"/>
      <c r="J84" s="51"/>
      <c r="K84" s="51"/>
      <c r="L84" s="51"/>
      <c r="M84" s="51"/>
      <c r="N84" s="51"/>
      <c r="O84" s="379">
        <f t="shared" si="14"/>
        <v>0</v>
      </c>
      <c r="P84" s="379">
        <f t="shared" si="16"/>
        <v>0</v>
      </c>
      <c r="Q84" s="379">
        <f t="shared" si="16"/>
        <v>700000</v>
      </c>
      <c r="R84" s="379">
        <f t="shared" si="16"/>
        <v>700000</v>
      </c>
      <c r="S84" s="379">
        <f t="shared" si="16"/>
        <v>700000</v>
      </c>
      <c r="T84" s="379">
        <f t="shared" si="16"/>
        <v>700000</v>
      </c>
      <c r="U84" s="379">
        <f t="shared" si="16"/>
        <v>350000</v>
      </c>
    </row>
    <row r="85" spans="1:21" ht="18">
      <c r="A85" s="52" t="s">
        <v>315</v>
      </c>
      <c r="B85" s="378">
        <v>700000</v>
      </c>
      <c r="C85" s="51"/>
      <c r="D85" s="51"/>
      <c r="E85" s="51"/>
      <c r="F85" s="51"/>
      <c r="G85" s="51"/>
      <c r="H85" s="51"/>
      <c r="I85" s="51"/>
      <c r="J85" s="51"/>
      <c r="K85" s="51"/>
      <c r="L85" s="51"/>
      <c r="M85" s="51"/>
      <c r="N85" s="51"/>
      <c r="O85" s="379">
        <f t="shared" si="14"/>
        <v>0</v>
      </c>
      <c r="P85" s="379">
        <f t="shared" si="16"/>
        <v>0</v>
      </c>
      <c r="Q85" s="379">
        <f t="shared" si="16"/>
        <v>700000</v>
      </c>
      <c r="R85" s="379">
        <f t="shared" si="16"/>
        <v>700000</v>
      </c>
      <c r="S85" s="379">
        <f t="shared" si="16"/>
        <v>700000</v>
      </c>
      <c r="T85" s="379">
        <f t="shared" si="16"/>
        <v>700000</v>
      </c>
      <c r="U85" s="379">
        <f t="shared" si="16"/>
        <v>700000</v>
      </c>
    </row>
    <row r="86" spans="1:21" ht="18">
      <c r="A86" s="52" t="s">
        <v>316</v>
      </c>
      <c r="B86" s="378">
        <v>700000</v>
      </c>
      <c r="C86" s="51"/>
      <c r="D86" s="51"/>
      <c r="E86" s="51"/>
      <c r="F86" s="51"/>
      <c r="G86" s="51"/>
      <c r="H86" s="51"/>
      <c r="I86" s="51"/>
      <c r="J86" s="51"/>
      <c r="K86" s="51"/>
      <c r="L86" s="51"/>
      <c r="M86" s="51"/>
      <c r="N86" s="51"/>
      <c r="O86" s="379">
        <f t="shared" si="14"/>
        <v>0</v>
      </c>
      <c r="P86" s="379">
        <f t="shared" si="16"/>
        <v>0</v>
      </c>
      <c r="Q86" s="379">
        <f t="shared" si="16"/>
        <v>700000</v>
      </c>
      <c r="R86" s="379">
        <f t="shared" si="16"/>
        <v>700000</v>
      </c>
      <c r="S86" s="379">
        <f t="shared" si="16"/>
        <v>0</v>
      </c>
      <c r="T86" s="379">
        <f t="shared" si="16"/>
        <v>0</v>
      </c>
      <c r="U86" s="379">
        <f t="shared" si="16"/>
        <v>0</v>
      </c>
    </row>
    <row r="87" spans="1:21" ht="18">
      <c r="A87" s="52" t="s">
        <v>341</v>
      </c>
      <c r="B87" s="378">
        <v>700000</v>
      </c>
      <c r="C87" s="51"/>
      <c r="D87" s="51"/>
      <c r="E87" s="51"/>
      <c r="F87" s="51"/>
      <c r="G87" s="51"/>
      <c r="H87" s="51"/>
      <c r="I87" s="51"/>
      <c r="J87" s="51"/>
      <c r="K87" s="51"/>
      <c r="L87" s="51"/>
      <c r="M87" s="51"/>
      <c r="N87" s="51"/>
      <c r="O87" s="379">
        <f t="shared" si="14"/>
        <v>0</v>
      </c>
      <c r="P87" s="379">
        <f t="shared" si="16"/>
        <v>0</v>
      </c>
      <c r="Q87" s="379">
        <f t="shared" si="16"/>
        <v>700000</v>
      </c>
      <c r="R87" s="379">
        <f t="shared" si="16"/>
        <v>700000</v>
      </c>
      <c r="S87" s="379">
        <f t="shared" si="16"/>
        <v>0</v>
      </c>
      <c r="T87" s="379">
        <f t="shared" si="16"/>
        <v>0</v>
      </c>
      <c r="U87" s="379">
        <f t="shared" si="16"/>
        <v>0</v>
      </c>
    </row>
    <row r="88" spans="1:21" ht="18">
      <c r="A88" s="52" t="s">
        <v>342</v>
      </c>
      <c r="B88" s="378">
        <v>700000</v>
      </c>
      <c r="C88" s="51"/>
      <c r="D88" s="51"/>
      <c r="E88" s="51"/>
      <c r="F88" s="51"/>
      <c r="G88" s="51"/>
      <c r="H88" s="51"/>
      <c r="I88" s="51"/>
      <c r="J88" s="51"/>
      <c r="K88" s="51"/>
      <c r="L88" s="51"/>
      <c r="M88" s="51"/>
      <c r="N88" s="51"/>
      <c r="O88" s="379">
        <f t="shared" si="14"/>
        <v>0</v>
      </c>
      <c r="P88" s="379">
        <f t="shared" si="16"/>
        <v>0</v>
      </c>
      <c r="Q88" s="379">
        <f t="shared" si="16"/>
        <v>700000</v>
      </c>
      <c r="R88" s="379">
        <f t="shared" si="16"/>
        <v>700000</v>
      </c>
      <c r="S88" s="379">
        <f t="shared" si="16"/>
        <v>700000</v>
      </c>
      <c r="T88" s="379">
        <f t="shared" si="16"/>
        <v>700000</v>
      </c>
      <c r="U88" s="379">
        <f t="shared" si="16"/>
        <v>0</v>
      </c>
    </row>
    <row r="89" spans="1:21" ht="18">
      <c r="A89" s="52" t="s">
        <v>343</v>
      </c>
      <c r="B89" s="378">
        <v>700000</v>
      </c>
      <c r="C89" s="51"/>
      <c r="D89" s="51"/>
      <c r="E89" s="51"/>
      <c r="F89" s="51"/>
      <c r="G89" s="51"/>
      <c r="H89" s="51"/>
      <c r="I89" s="51"/>
      <c r="J89" s="51"/>
      <c r="K89" s="51"/>
      <c r="L89" s="51"/>
      <c r="M89" s="51"/>
      <c r="N89" s="51"/>
      <c r="O89" s="379">
        <f t="shared" si="14"/>
        <v>0</v>
      </c>
      <c r="P89" s="379">
        <f t="shared" si="16"/>
        <v>0</v>
      </c>
      <c r="Q89" s="379">
        <f t="shared" si="16"/>
        <v>700000</v>
      </c>
      <c r="R89" s="379">
        <f t="shared" si="16"/>
        <v>700000</v>
      </c>
      <c r="S89" s="379">
        <f t="shared" si="16"/>
        <v>700000</v>
      </c>
      <c r="T89" s="379">
        <f t="shared" si="16"/>
        <v>700000</v>
      </c>
      <c r="U89" s="379">
        <f t="shared" si="16"/>
        <v>0</v>
      </c>
    </row>
    <row r="90" spans="1:21" ht="18.75" customHeight="1">
      <c r="A90" s="61" t="s">
        <v>320</v>
      </c>
      <c r="B90" s="378">
        <v>700000</v>
      </c>
      <c r="C90" s="60"/>
      <c r="D90" s="60"/>
      <c r="E90" s="60"/>
      <c r="F90" s="60"/>
      <c r="G90" s="60"/>
      <c r="H90" s="60"/>
      <c r="I90" s="60"/>
      <c r="J90" s="60"/>
      <c r="K90" s="60"/>
      <c r="L90" s="60"/>
      <c r="M90" s="60"/>
      <c r="N90" s="60"/>
      <c r="O90" s="379">
        <f t="shared" si="14"/>
        <v>0</v>
      </c>
      <c r="P90" s="379">
        <f t="shared" si="16"/>
        <v>0</v>
      </c>
      <c r="Q90" s="379">
        <f t="shared" si="16"/>
        <v>700000</v>
      </c>
      <c r="R90" s="379">
        <f t="shared" si="16"/>
        <v>700000</v>
      </c>
      <c r="S90" s="379">
        <f t="shared" si="16"/>
        <v>0</v>
      </c>
      <c r="T90" s="379">
        <f t="shared" si="16"/>
        <v>0</v>
      </c>
      <c r="U90" s="379">
        <f t="shared" si="16"/>
        <v>0</v>
      </c>
    </row>
    <row r="91" spans="1:21" ht="18.75" customHeight="1">
      <c r="A91" s="61" t="s">
        <v>324</v>
      </c>
      <c r="B91" s="378">
        <v>700000</v>
      </c>
      <c r="C91" s="60"/>
      <c r="D91" s="60"/>
      <c r="E91" s="60"/>
      <c r="F91" s="60"/>
      <c r="G91" s="60"/>
      <c r="H91" s="60"/>
      <c r="I91" s="60"/>
      <c r="J91" s="60"/>
      <c r="K91" s="60"/>
      <c r="L91" s="60"/>
      <c r="M91" s="60"/>
      <c r="N91" s="60"/>
      <c r="O91" s="379">
        <f t="shared" si="14"/>
        <v>0</v>
      </c>
      <c r="P91" s="379">
        <f t="shared" ref="P91:U103" si="17">SUMIF($B$28:$B$66,$A91,P$28:P$66)*$B91</f>
        <v>0</v>
      </c>
      <c r="Q91" s="379">
        <f t="shared" si="17"/>
        <v>700000</v>
      </c>
      <c r="R91" s="379">
        <f t="shared" si="17"/>
        <v>700000</v>
      </c>
      <c r="S91" s="379">
        <f t="shared" si="17"/>
        <v>0</v>
      </c>
      <c r="T91" s="379">
        <f t="shared" si="17"/>
        <v>0</v>
      </c>
      <c r="U91" s="379">
        <f t="shared" si="17"/>
        <v>0</v>
      </c>
    </row>
    <row r="92" spans="1:21" ht="18.75" customHeight="1">
      <c r="A92" s="61" t="s">
        <v>325</v>
      </c>
      <c r="B92" s="378">
        <v>700000</v>
      </c>
      <c r="C92" s="60"/>
      <c r="D92" s="60"/>
      <c r="E92" s="60"/>
      <c r="F92" s="60"/>
      <c r="G92" s="60"/>
      <c r="H92" s="60"/>
      <c r="I92" s="60"/>
      <c r="J92" s="60"/>
      <c r="K92" s="60"/>
      <c r="L92" s="60"/>
      <c r="M92" s="60"/>
      <c r="N92" s="60"/>
      <c r="O92" s="379">
        <f t="shared" si="14"/>
        <v>0</v>
      </c>
      <c r="P92" s="379">
        <f t="shared" si="17"/>
        <v>0</v>
      </c>
      <c r="Q92" s="379">
        <f t="shared" si="17"/>
        <v>700000</v>
      </c>
      <c r="R92" s="379">
        <f t="shared" si="17"/>
        <v>700000</v>
      </c>
      <c r="S92" s="379">
        <f t="shared" si="17"/>
        <v>0</v>
      </c>
      <c r="T92" s="379">
        <f t="shared" si="17"/>
        <v>0</v>
      </c>
      <c r="U92" s="379">
        <f t="shared" si="17"/>
        <v>0</v>
      </c>
    </row>
    <row r="93" spans="1:21" ht="18.75" customHeight="1">
      <c r="A93" s="63" t="s">
        <v>331</v>
      </c>
      <c r="B93" s="378">
        <v>700000</v>
      </c>
      <c r="C93" s="59"/>
      <c r="D93" s="59"/>
      <c r="E93" s="59"/>
      <c r="F93" s="59">
        <v>2</v>
      </c>
      <c r="G93" s="59">
        <v>2</v>
      </c>
      <c r="H93" s="59">
        <v>5</v>
      </c>
      <c r="I93" s="59">
        <v>5</v>
      </c>
      <c r="J93" s="59">
        <v>5</v>
      </c>
      <c r="K93" s="59">
        <v>5</v>
      </c>
      <c r="L93" s="59">
        <v>5</v>
      </c>
      <c r="M93" s="59">
        <v>5</v>
      </c>
      <c r="N93" s="59">
        <v>5</v>
      </c>
      <c r="O93" s="379">
        <f t="shared" si="14"/>
        <v>0</v>
      </c>
      <c r="P93" s="379">
        <f t="shared" si="17"/>
        <v>0</v>
      </c>
      <c r="Q93" s="379">
        <f t="shared" si="17"/>
        <v>0</v>
      </c>
      <c r="R93" s="379">
        <f t="shared" si="17"/>
        <v>0</v>
      </c>
      <c r="S93" s="379">
        <f t="shared" si="17"/>
        <v>0</v>
      </c>
      <c r="T93" s="379">
        <f t="shared" si="17"/>
        <v>0</v>
      </c>
      <c r="U93" s="379">
        <f t="shared" si="17"/>
        <v>0</v>
      </c>
    </row>
    <row r="94" spans="1:21" ht="18.75" customHeight="1">
      <c r="A94" s="63" t="s">
        <v>333</v>
      </c>
      <c r="B94" s="378">
        <v>1000000</v>
      </c>
      <c r="C94" s="59"/>
      <c r="D94" s="59"/>
      <c r="E94" s="59"/>
      <c r="F94" s="59">
        <v>2</v>
      </c>
      <c r="G94" s="59">
        <v>2</v>
      </c>
      <c r="H94" s="59">
        <v>5</v>
      </c>
      <c r="I94" s="59">
        <v>5</v>
      </c>
      <c r="J94" s="59">
        <v>5</v>
      </c>
      <c r="K94" s="59">
        <v>5</v>
      </c>
      <c r="L94" s="59">
        <v>5</v>
      </c>
      <c r="M94" s="59">
        <v>5</v>
      </c>
      <c r="N94" s="59">
        <v>5</v>
      </c>
      <c r="O94" s="379">
        <f t="shared" si="14"/>
        <v>0</v>
      </c>
      <c r="P94" s="379">
        <f t="shared" si="17"/>
        <v>0</v>
      </c>
      <c r="Q94" s="379">
        <f t="shared" si="17"/>
        <v>0</v>
      </c>
      <c r="R94" s="379">
        <f t="shared" si="17"/>
        <v>0</v>
      </c>
      <c r="S94" s="379">
        <f t="shared" si="17"/>
        <v>0</v>
      </c>
      <c r="T94" s="379">
        <f t="shared" si="17"/>
        <v>0</v>
      </c>
      <c r="U94" s="379">
        <f t="shared" si="17"/>
        <v>0</v>
      </c>
    </row>
    <row r="95" spans="1:21" ht="18.75" customHeight="1">
      <c r="A95" s="63" t="s">
        <v>334</v>
      </c>
      <c r="B95" s="378">
        <v>800000</v>
      </c>
      <c r="C95" s="59"/>
      <c r="D95" s="59"/>
      <c r="E95" s="59"/>
      <c r="F95" s="59">
        <v>2</v>
      </c>
      <c r="G95" s="59">
        <v>2</v>
      </c>
      <c r="H95" s="59">
        <v>5</v>
      </c>
      <c r="I95" s="59">
        <v>5</v>
      </c>
      <c r="J95" s="59">
        <v>5</v>
      </c>
      <c r="K95" s="59">
        <v>5</v>
      </c>
      <c r="L95" s="59">
        <v>5</v>
      </c>
      <c r="M95" s="59">
        <v>5</v>
      </c>
      <c r="N95" s="59">
        <v>5</v>
      </c>
      <c r="O95" s="379">
        <f t="shared" si="14"/>
        <v>0</v>
      </c>
      <c r="P95" s="379">
        <f t="shared" si="17"/>
        <v>0</v>
      </c>
      <c r="Q95" s="379">
        <f t="shared" si="17"/>
        <v>0</v>
      </c>
      <c r="R95" s="379">
        <f t="shared" si="17"/>
        <v>0</v>
      </c>
      <c r="S95" s="379">
        <f t="shared" si="17"/>
        <v>0</v>
      </c>
      <c r="T95" s="379">
        <f t="shared" si="17"/>
        <v>0</v>
      </c>
      <c r="U95" s="379">
        <f t="shared" si="17"/>
        <v>0</v>
      </c>
    </row>
    <row r="96" spans="1:21" ht="18.75" customHeight="1">
      <c r="A96" s="63" t="s">
        <v>335</v>
      </c>
      <c r="B96" s="378">
        <v>1000000</v>
      </c>
      <c r="C96" s="59"/>
      <c r="D96" s="59"/>
      <c r="E96" s="59"/>
      <c r="F96" s="59">
        <v>2</v>
      </c>
      <c r="G96" s="59">
        <v>2</v>
      </c>
      <c r="H96" s="59">
        <v>5</v>
      </c>
      <c r="I96" s="59">
        <v>5</v>
      </c>
      <c r="J96" s="59">
        <v>5</v>
      </c>
      <c r="K96" s="59">
        <v>5</v>
      </c>
      <c r="L96" s="59">
        <v>5</v>
      </c>
      <c r="M96" s="59">
        <v>5</v>
      </c>
      <c r="N96" s="59">
        <v>5</v>
      </c>
      <c r="O96" s="379">
        <f t="shared" si="14"/>
        <v>0</v>
      </c>
      <c r="P96" s="379">
        <f t="shared" si="17"/>
        <v>0</v>
      </c>
      <c r="Q96" s="379">
        <f t="shared" si="17"/>
        <v>0</v>
      </c>
      <c r="R96" s="379">
        <f t="shared" si="17"/>
        <v>0</v>
      </c>
      <c r="S96" s="379">
        <f t="shared" si="17"/>
        <v>0</v>
      </c>
      <c r="T96" s="379">
        <f t="shared" si="17"/>
        <v>0</v>
      </c>
      <c r="U96" s="379">
        <f t="shared" si="17"/>
        <v>0</v>
      </c>
    </row>
    <row r="97" spans="1:22" ht="18.75" customHeight="1">
      <c r="A97" s="63" t="s">
        <v>318</v>
      </c>
      <c r="B97" s="378">
        <v>700000</v>
      </c>
      <c r="C97" s="59"/>
      <c r="D97" s="59"/>
      <c r="E97" s="59"/>
      <c r="F97" s="59">
        <v>2</v>
      </c>
      <c r="G97" s="59">
        <v>2</v>
      </c>
      <c r="H97" s="59">
        <v>5</v>
      </c>
      <c r="I97" s="59">
        <v>5</v>
      </c>
      <c r="J97" s="59">
        <v>5</v>
      </c>
      <c r="K97" s="59">
        <v>5</v>
      </c>
      <c r="L97" s="59">
        <v>5</v>
      </c>
      <c r="M97" s="59">
        <v>5</v>
      </c>
      <c r="N97" s="59">
        <v>5</v>
      </c>
      <c r="O97" s="379">
        <f t="shared" si="14"/>
        <v>0</v>
      </c>
      <c r="P97" s="379">
        <f t="shared" si="17"/>
        <v>0</v>
      </c>
      <c r="Q97" s="379">
        <f t="shared" si="17"/>
        <v>700000</v>
      </c>
      <c r="R97" s="379">
        <f t="shared" si="17"/>
        <v>700000</v>
      </c>
      <c r="S97" s="379">
        <f t="shared" si="17"/>
        <v>0</v>
      </c>
      <c r="T97" s="379">
        <f t="shared" si="17"/>
        <v>0</v>
      </c>
      <c r="U97" s="379">
        <f t="shared" si="17"/>
        <v>0</v>
      </c>
    </row>
    <row r="98" spans="1:22" ht="18.75" customHeight="1">
      <c r="A98" s="63" t="s">
        <v>321</v>
      </c>
      <c r="B98" s="378">
        <v>700000</v>
      </c>
      <c r="C98" s="59"/>
      <c r="D98" s="59"/>
      <c r="E98" s="59"/>
      <c r="F98" s="59">
        <v>2</v>
      </c>
      <c r="G98" s="59">
        <v>2</v>
      </c>
      <c r="H98" s="59">
        <v>5</v>
      </c>
      <c r="I98" s="59">
        <v>5</v>
      </c>
      <c r="J98" s="59">
        <v>5</v>
      </c>
      <c r="K98" s="59">
        <v>5</v>
      </c>
      <c r="L98" s="59">
        <v>5</v>
      </c>
      <c r="M98" s="59">
        <v>5</v>
      </c>
      <c r="N98" s="59">
        <v>5</v>
      </c>
      <c r="O98" s="379">
        <f t="shared" si="14"/>
        <v>0</v>
      </c>
      <c r="P98" s="379">
        <f t="shared" si="17"/>
        <v>0</v>
      </c>
      <c r="Q98" s="379">
        <f t="shared" si="17"/>
        <v>700000</v>
      </c>
      <c r="R98" s="379">
        <f t="shared" si="17"/>
        <v>700000</v>
      </c>
      <c r="S98" s="379">
        <f t="shared" si="17"/>
        <v>0</v>
      </c>
      <c r="T98" s="379">
        <f t="shared" si="17"/>
        <v>0</v>
      </c>
      <c r="U98" s="379">
        <f t="shared" si="17"/>
        <v>0</v>
      </c>
    </row>
    <row r="99" spans="1:22" ht="18.75" customHeight="1">
      <c r="A99" s="63" t="s">
        <v>326</v>
      </c>
      <c r="B99" s="378">
        <v>700000</v>
      </c>
      <c r="C99" s="59"/>
      <c r="D99" s="59"/>
      <c r="E99" s="59"/>
      <c r="F99" s="59">
        <v>2</v>
      </c>
      <c r="G99" s="59">
        <v>2</v>
      </c>
      <c r="H99" s="59">
        <v>5</v>
      </c>
      <c r="I99" s="59">
        <v>5</v>
      </c>
      <c r="J99" s="59">
        <v>5</v>
      </c>
      <c r="K99" s="59">
        <v>5</v>
      </c>
      <c r="L99" s="59">
        <v>5</v>
      </c>
      <c r="M99" s="59">
        <v>5</v>
      </c>
      <c r="N99" s="59">
        <v>5</v>
      </c>
      <c r="O99" s="379">
        <f t="shared" si="14"/>
        <v>0</v>
      </c>
      <c r="P99" s="379">
        <f t="shared" si="17"/>
        <v>0</v>
      </c>
      <c r="Q99" s="379">
        <f t="shared" si="17"/>
        <v>0</v>
      </c>
      <c r="R99" s="379">
        <f t="shared" si="17"/>
        <v>700000</v>
      </c>
      <c r="S99" s="379">
        <f t="shared" si="17"/>
        <v>0</v>
      </c>
      <c r="T99" s="379">
        <f t="shared" si="17"/>
        <v>0</v>
      </c>
      <c r="U99" s="379">
        <f t="shared" si="17"/>
        <v>0</v>
      </c>
    </row>
    <row r="100" spans="1:22" ht="18.75" customHeight="1">
      <c r="A100" s="63" t="s">
        <v>328</v>
      </c>
      <c r="B100" s="378">
        <v>700000</v>
      </c>
      <c r="C100" s="59"/>
      <c r="D100" s="59"/>
      <c r="E100" s="59"/>
      <c r="F100" s="59">
        <v>2</v>
      </c>
      <c r="G100" s="59">
        <v>2</v>
      </c>
      <c r="H100" s="59">
        <v>5</v>
      </c>
      <c r="I100" s="59">
        <v>5</v>
      </c>
      <c r="J100" s="59">
        <v>5</v>
      </c>
      <c r="K100" s="59">
        <v>5</v>
      </c>
      <c r="L100" s="59">
        <v>5</v>
      </c>
      <c r="M100" s="59">
        <v>5</v>
      </c>
      <c r="N100" s="59">
        <v>5</v>
      </c>
      <c r="O100" s="379">
        <f t="shared" si="14"/>
        <v>0</v>
      </c>
      <c r="P100" s="379">
        <f t="shared" si="17"/>
        <v>0</v>
      </c>
      <c r="Q100" s="379">
        <f t="shared" si="17"/>
        <v>0</v>
      </c>
      <c r="R100" s="379">
        <f t="shared" si="17"/>
        <v>700000</v>
      </c>
      <c r="S100" s="379">
        <f t="shared" si="17"/>
        <v>0</v>
      </c>
      <c r="T100" s="379">
        <f t="shared" si="17"/>
        <v>0</v>
      </c>
      <c r="U100" s="379">
        <f t="shared" si="17"/>
        <v>0</v>
      </c>
    </row>
    <row r="101" spans="1:22" ht="18.75" customHeight="1">
      <c r="A101" s="63" t="s">
        <v>336</v>
      </c>
      <c r="B101" s="378">
        <v>1000000</v>
      </c>
      <c r="C101" s="59"/>
      <c r="D101" s="59"/>
      <c r="E101" s="59"/>
      <c r="F101" s="59">
        <v>2</v>
      </c>
      <c r="G101" s="59">
        <v>2</v>
      </c>
      <c r="H101" s="59">
        <v>5</v>
      </c>
      <c r="I101" s="59">
        <v>5</v>
      </c>
      <c r="J101" s="59">
        <v>5</v>
      </c>
      <c r="K101" s="59">
        <v>5</v>
      </c>
      <c r="L101" s="59">
        <v>5</v>
      </c>
      <c r="M101" s="59">
        <v>5</v>
      </c>
      <c r="N101" s="59">
        <v>5</v>
      </c>
      <c r="O101" s="379">
        <f t="shared" si="14"/>
        <v>0</v>
      </c>
      <c r="P101" s="379">
        <f t="shared" si="17"/>
        <v>0</v>
      </c>
      <c r="Q101" s="379">
        <f t="shared" si="17"/>
        <v>0</v>
      </c>
      <c r="R101" s="379">
        <f t="shared" si="17"/>
        <v>0</v>
      </c>
      <c r="S101" s="379">
        <f t="shared" si="17"/>
        <v>0</v>
      </c>
      <c r="T101" s="379">
        <f t="shared" si="17"/>
        <v>0</v>
      </c>
      <c r="U101" s="379">
        <f t="shared" si="17"/>
        <v>0</v>
      </c>
    </row>
    <row r="102" spans="1:22" ht="18.75" customHeight="1">
      <c r="A102" s="63" t="s">
        <v>337</v>
      </c>
      <c r="B102" s="378">
        <v>1000000</v>
      </c>
      <c r="C102" s="59"/>
      <c r="D102" s="59"/>
      <c r="E102" s="59"/>
      <c r="F102" s="59">
        <v>2</v>
      </c>
      <c r="G102" s="59">
        <v>2</v>
      </c>
      <c r="H102" s="59">
        <v>5</v>
      </c>
      <c r="I102" s="59">
        <v>5</v>
      </c>
      <c r="J102" s="59">
        <v>5</v>
      </c>
      <c r="K102" s="59">
        <v>5</v>
      </c>
      <c r="L102" s="59">
        <v>5</v>
      </c>
      <c r="M102" s="59">
        <v>5</v>
      </c>
      <c r="N102" s="59">
        <v>5</v>
      </c>
      <c r="O102" s="379">
        <f t="shared" si="14"/>
        <v>0</v>
      </c>
      <c r="P102" s="379">
        <f t="shared" si="17"/>
        <v>0</v>
      </c>
      <c r="Q102" s="379">
        <f t="shared" si="17"/>
        <v>0</v>
      </c>
      <c r="R102" s="379">
        <f t="shared" si="17"/>
        <v>0</v>
      </c>
      <c r="S102" s="379">
        <f t="shared" si="17"/>
        <v>0</v>
      </c>
      <c r="T102" s="379">
        <f t="shared" si="17"/>
        <v>0</v>
      </c>
      <c r="U102" s="379">
        <f t="shared" si="17"/>
        <v>0</v>
      </c>
    </row>
    <row r="103" spans="1:22" ht="18.75" customHeight="1">
      <c r="A103" s="63" t="s">
        <v>338</v>
      </c>
      <c r="B103" s="378">
        <v>1000000</v>
      </c>
      <c r="C103" s="59"/>
      <c r="D103" s="59"/>
      <c r="E103" s="59"/>
      <c r="F103" s="59">
        <v>2</v>
      </c>
      <c r="G103" s="59">
        <v>2</v>
      </c>
      <c r="H103" s="59">
        <v>5</v>
      </c>
      <c r="I103" s="59">
        <v>5</v>
      </c>
      <c r="J103" s="59">
        <v>5</v>
      </c>
      <c r="K103" s="59">
        <v>5</v>
      </c>
      <c r="L103" s="59">
        <v>5</v>
      </c>
      <c r="M103" s="59">
        <v>5</v>
      </c>
      <c r="N103" s="59">
        <v>5</v>
      </c>
      <c r="O103" s="379">
        <f t="shared" si="14"/>
        <v>0</v>
      </c>
      <c r="P103" s="379">
        <f t="shared" si="17"/>
        <v>0</v>
      </c>
      <c r="Q103" s="379">
        <f t="shared" si="17"/>
        <v>0</v>
      </c>
      <c r="R103" s="379">
        <f t="shared" si="17"/>
        <v>0</v>
      </c>
      <c r="S103" s="379">
        <f t="shared" si="17"/>
        <v>0</v>
      </c>
      <c r="T103" s="379">
        <f t="shared" si="17"/>
        <v>0</v>
      </c>
      <c r="U103" s="379">
        <f t="shared" si="17"/>
        <v>0</v>
      </c>
    </row>
    <row r="104" spans="1:22" ht="18.75" customHeight="1">
      <c r="A104" s="549" t="s">
        <v>307</v>
      </c>
      <c r="B104" s="549"/>
      <c r="C104" s="64">
        <f t="shared" ref="C104:N104" si="18">SUM(C85:C103)</f>
        <v>0</v>
      </c>
      <c r="D104" s="57">
        <f t="shared" si="18"/>
        <v>0</v>
      </c>
      <c r="E104" s="57">
        <f t="shared" si="18"/>
        <v>0</v>
      </c>
      <c r="F104" s="57">
        <f t="shared" si="18"/>
        <v>22</v>
      </c>
      <c r="G104" s="57">
        <f t="shared" si="18"/>
        <v>22</v>
      </c>
      <c r="H104" s="57">
        <f t="shared" si="18"/>
        <v>55</v>
      </c>
      <c r="I104" s="57">
        <f t="shared" si="18"/>
        <v>55</v>
      </c>
      <c r="J104" s="57">
        <f t="shared" si="18"/>
        <v>55</v>
      </c>
      <c r="K104" s="57">
        <f t="shared" si="18"/>
        <v>55</v>
      </c>
      <c r="L104" s="57">
        <f t="shared" si="18"/>
        <v>55</v>
      </c>
      <c r="M104" s="57">
        <f t="shared" si="18"/>
        <v>55</v>
      </c>
      <c r="N104" s="57">
        <f t="shared" si="18"/>
        <v>55</v>
      </c>
      <c r="O104" s="380">
        <f t="shared" ref="O104:U104" si="19">SUM(O80:O103)</f>
        <v>0</v>
      </c>
      <c r="P104" s="380">
        <f t="shared" si="19"/>
        <v>0</v>
      </c>
      <c r="Q104" s="380">
        <f t="shared" si="19"/>
        <v>10700000</v>
      </c>
      <c r="R104" s="380">
        <f t="shared" si="19"/>
        <v>12100000</v>
      </c>
      <c r="S104" s="380">
        <f t="shared" si="19"/>
        <v>5800000</v>
      </c>
      <c r="T104" s="380">
        <f t="shared" si="19"/>
        <v>6200000</v>
      </c>
      <c r="U104" s="380">
        <f t="shared" si="19"/>
        <v>3800000</v>
      </c>
      <c r="V104" s="380">
        <f>SUM(O104:U104)</f>
        <v>38600000</v>
      </c>
    </row>
    <row r="106" spans="1:22" ht="18.75" customHeight="1">
      <c r="A106" t="s">
        <v>358</v>
      </c>
    </row>
    <row r="107" spans="1:22" ht="18.75" customHeight="1">
      <c r="A107" s="52" t="s">
        <v>310</v>
      </c>
      <c r="B107" s="378">
        <v>600000</v>
      </c>
      <c r="C107" s="51"/>
      <c r="D107" s="51"/>
      <c r="E107" s="51"/>
      <c r="F107" s="51"/>
      <c r="G107" s="51"/>
      <c r="H107" s="51"/>
      <c r="I107" s="51"/>
      <c r="J107" s="51"/>
      <c r="K107" s="51"/>
      <c r="L107" s="51"/>
      <c r="M107" s="51"/>
      <c r="N107" s="51"/>
      <c r="O107" s="379">
        <f t="shared" ref="O107:O130" si="20">SUMIF($B$28:$B$66,$A107,O$28:O$66)*$B107</f>
        <v>0</v>
      </c>
      <c r="P107" s="379">
        <f t="shared" ref="P107:U107" si="21">SUMIF($B$28:$B$66,$A107,P$28:P$66)*$B107</f>
        <v>0</v>
      </c>
      <c r="Q107" s="379">
        <f t="shared" si="21"/>
        <v>300000</v>
      </c>
      <c r="R107" s="379">
        <f t="shared" si="21"/>
        <v>300000</v>
      </c>
      <c r="S107" s="379">
        <f t="shared" si="21"/>
        <v>300000</v>
      </c>
      <c r="T107" s="379">
        <f t="shared" si="21"/>
        <v>300000</v>
      </c>
      <c r="U107" s="379">
        <f t="shared" si="21"/>
        <v>150000</v>
      </c>
    </row>
    <row r="108" spans="1:22" ht="18.75" customHeight="1">
      <c r="A108" s="52" t="s">
        <v>312</v>
      </c>
      <c r="B108" s="378">
        <v>600000</v>
      </c>
      <c r="C108" s="51"/>
      <c r="D108" s="51"/>
      <c r="E108" s="51"/>
      <c r="F108" s="51"/>
      <c r="G108" s="51"/>
      <c r="H108" s="51"/>
      <c r="I108" s="51"/>
      <c r="J108" s="51"/>
      <c r="K108" s="51"/>
      <c r="L108" s="51"/>
      <c r="M108" s="51"/>
      <c r="N108" s="51"/>
      <c r="O108" s="379">
        <f t="shared" si="20"/>
        <v>0</v>
      </c>
      <c r="P108" s="379">
        <f t="shared" ref="P108:U117" si="22">SUMIF($B$28:$B$66,$A108,P$28:P$66)*$B108</f>
        <v>0</v>
      </c>
      <c r="Q108" s="379">
        <f t="shared" si="22"/>
        <v>300000</v>
      </c>
      <c r="R108" s="379">
        <f t="shared" si="22"/>
        <v>300000</v>
      </c>
      <c r="S108" s="379">
        <f t="shared" si="22"/>
        <v>300000</v>
      </c>
      <c r="T108" s="379">
        <f t="shared" si="22"/>
        <v>300000</v>
      </c>
      <c r="U108" s="379">
        <f t="shared" si="22"/>
        <v>300000</v>
      </c>
    </row>
    <row r="109" spans="1:22" ht="18.75" customHeight="1">
      <c r="A109" s="52" t="s">
        <v>314</v>
      </c>
      <c r="B109" s="378">
        <v>500000</v>
      </c>
      <c r="C109" s="51"/>
      <c r="D109" s="51"/>
      <c r="E109" s="51"/>
      <c r="F109" s="51"/>
      <c r="G109" s="51"/>
      <c r="H109" s="51"/>
      <c r="I109" s="51"/>
      <c r="J109" s="51"/>
      <c r="K109" s="51"/>
      <c r="L109" s="51"/>
      <c r="M109" s="51"/>
      <c r="N109" s="51"/>
      <c r="O109" s="379">
        <f t="shared" si="20"/>
        <v>0</v>
      </c>
      <c r="P109" s="379">
        <f t="shared" si="22"/>
        <v>0</v>
      </c>
      <c r="Q109" s="379">
        <f t="shared" si="22"/>
        <v>500000</v>
      </c>
      <c r="R109" s="379">
        <f t="shared" si="22"/>
        <v>500000</v>
      </c>
      <c r="S109" s="379">
        <f t="shared" si="22"/>
        <v>500000</v>
      </c>
      <c r="T109" s="379">
        <f t="shared" si="22"/>
        <v>600000</v>
      </c>
      <c r="U109" s="379">
        <f t="shared" si="22"/>
        <v>500000</v>
      </c>
    </row>
    <row r="110" spans="1:22" ht="18.75" customHeight="1">
      <c r="A110" s="61" t="s">
        <v>322</v>
      </c>
      <c r="B110" s="378">
        <v>500000</v>
      </c>
      <c r="C110" s="60"/>
      <c r="D110" s="60"/>
      <c r="E110" s="60"/>
      <c r="F110" s="60"/>
      <c r="G110" s="60"/>
      <c r="H110" s="60"/>
      <c r="I110" s="60"/>
      <c r="J110" s="60"/>
      <c r="K110" s="60"/>
      <c r="L110" s="60"/>
      <c r="M110" s="60"/>
      <c r="N110" s="60"/>
      <c r="O110" s="379">
        <f t="shared" si="20"/>
        <v>0</v>
      </c>
      <c r="P110" s="379">
        <f t="shared" si="22"/>
        <v>0</v>
      </c>
      <c r="Q110" s="379">
        <f t="shared" si="22"/>
        <v>500000</v>
      </c>
      <c r="R110" s="379">
        <f t="shared" si="22"/>
        <v>500000</v>
      </c>
      <c r="S110" s="379">
        <f t="shared" si="22"/>
        <v>500000</v>
      </c>
      <c r="T110" s="379">
        <f t="shared" si="22"/>
        <v>600000</v>
      </c>
      <c r="U110" s="379">
        <f t="shared" si="22"/>
        <v>500000</v>
      </c>
    </row>
    <row r="111" spans="1:22" ht="18.75" customHeight="1">
      <c r="A111" s="52" t="s">
        <v>313</v>
      </c>
      <c r="B111" s="378">
        <v>450000</v>
      </c>
      <c r="C111" s="51"/>
      <c r="D111" s="51"/>
      <c r="E111" s="51"/>
      <c r="F111" s="51"/>
      <c r="G111" s="51"/>
      <c r="H111" s="51"/>
      <c r="I111" s="51"/>
      <c r="J111" s="51"/>
      <c r="K111" s="51"/>
      <c r="L111" s="51"/>
      <c r="M111" s="51"/>
      <c r="N111" s="51"/>
      <c r="O111" s="379">
        <f t="shared" si="20"/>
        <v>0</v>
      </c>
      <c r="P111" s="379">
        <f t="shared" si="22"/>
        <v>0</v>
      </c>
      <c r="Q111" s="379">
        <f t="shared" si="22"/>
        <v>450000</v>
      </c>
      <c r="R111" s="379">
        <f t="shared" si="22"/>
        <v>450000</v>
      </c>
      <c r="S111" s="379">
        <f t="shared" si="22"/>
        <v>450000</v>
      </c>
      <c r="T111" s="379">
        <f t="shared" si="22"/>
        <v>450000</v>
      </c>
      <c r="U111" s="379">
        <f t="shared" si="22"/>
        <v>225000</v>
      </c>
    </row>
    <row r="112" spans="1:22" ht="18.75" customHeight="1">
      <c r="A112" s="52" t="s">
        <v>315</v>
      </c>
      <c r="B112" s="378">
        <v>350000</v>
      </c>
      <c r="C112" s="51"/>
      <c r="D112" s="51"/>
      <c r="E112" s="51"/>
      <c r="F112" s="51"/>
      <c r="G112" s="51"/>
      <c r="H112" s="51"/>
      <c r="I112" s="51"/>
      <c r="J112" s="51"/>
      <c r="K112" s="51"/>
      <c r="L112" s="51"/>
      <c r="M112" s="51"/>
      <c r="N112" s="51"/>
      <c r="O112" s="379">
        <f t="shared" si="20"/>
        <v>0</v>
      </c>
      <c r="P112" s="379">
        <f t="shared" si="22"/>
        <v>0</v>
      </c>
      <c r="Q112" s="379">
        <f t="shared" si="22"/>
        <v>350000</v>
      </c>
      <c r="R112" s="379">
        <f t="shared" si="22"/>
        <v>350000</v>
      </c>
      <c r="S112" s="379">
        <f t="shared" si="22"/>
        <v>350000</v>
      </c>
      <c r="T112" s="379">
        <f t="shared" si="22"/>
        <v>350000</v>
      </c>
      <c r="U112" s="379">
        <f t="shared" si="22"/>
        <v>350000</v>
      </c>
    </row>
    <row r="113" spans="1:21" ht="18.75" customHeight="1">
      <c r="A113" s="52" t="s">
        <v>316</v>
      </c>
      <c r="B113" s="378">
        <v>350000</v>
      </c>
      <c r="C113" s="51"/>
      <c r="D113" s="51"/>
      <c r="E113" s="51"/>
      <c r="F113" s="51"/>
      <c r="G113" s="51"/>
      <c r="H113" s="51"/>
      <c r="I113" s="51"/>
      <c r="J113" s="51"/>
      <c r="K113" s="51"/>
      <c r="L113" s="51"/>
      <c r="M113" s="51"/>
      <c r="N113" s="51"/>
      <c r="O113" s="379">
        <f t="shared" si="20"/>
        <v>0</v>
      </c>
      <c r="P113" s="379">
        <f t="shared" si="22"/>
        <v>0</v>
      </c>
      <c r="Q113" s="379">
        <f t="shared" si="22"/>
        <v>350000</v>
      </c>
      <c r="R113" s="379">
        <f t="shared" si="22"/>
        <v>350000</v>
      </c>
      <c r="S113" s="379">
        <f t="shared" si="22"/>
        <v>0</v>
      </c>
      <c r="T113" s="379">
        <f t="shared" si="22"/>
        <v>0</v>
      </c>
      <c r="U113" s="379">
        <f t="shared" si="22"/>
        <v>0</v>
      </c>
    </row>
    <row r="114" spans="1:21" ht="18.75" customHeight="1">
      <c r="A114" s="52" t="s">
        <v>341</v>
      </c>
      <c r="B114" s="378">
        <v>350000</v>
      </c>
      <c r="C114" s="51"/>
      <c r="D114" s="51"/>
      <c r="E114" s="51"/>
      <c r="F114" s="51"/>
      <c r="G114" s="51"/>
      <c r="H114" s="51"/>
      <c r="I114" s="51"/>
      <c r="J114" s="51"/>
      <c r="K114" s="51"/>
      <c r="L114" s="51"/>
      <c r="M114" s="51"/>
      <c r="N114" s="51"/>
      <c r="O114" s="379">
        <f t="shared" si="20"/>
        <v>0</v>
      </c>
      <c r="P114" s="379">
        <f t="shared" si="22"/>
        <v>0</v>
      </c>
      <c r="Q114" s="379">
        <f t="shared" si="22"/>
        <v>350000</v>
      </c>
      <c r="R114" s="379">
        <f t="shared" si="22"/>
        <v>350000</v>
      </c>
      <c r="S114" s="379">
        <f t="shared" si="22"/>
        <v>0</v>
      </c>
      <c r="T114" s="379">
        <f t="shared" si="22"/>
        <v>0</v>
      </c>
      <c r="U114" s="379">
        <f t="shared" si="22"/>
        <v>0</v>
      </c>
    </row>
    <row r="115" spans="1:21" ht="18.75" customHeight="1">
      <c r="A115" s="52" t="s">
        <v>342</v>
      </c>
      <c r="B115" s="378">
        <v>350000</v>
      </c>
      <c r="C115" s="51"/>
      <c r="D115" s="51"/>
      <c r="E115" s="51"/>
      <c r="F115" s="51"/>
      <c r="G115" s="51"/>
      <c r="H115" s="51"/>
      <c r="I115" s="51"/>
      <c r="J115" s="51"/>
      <c r="K115" s="51"/>
      <c r="L115" s="51"/>
      <c r="M115" s="51"/>
      <c r="N115" s="51"/>
      <c r="O115" s="379">
        <f t="shared" si="20"/>
        <v>0</v>
      </c>
      <c r="P115" s="379">
        <f t="shared" si="22"/>
        <v>0</v>
      </c>
      <c r="Q115" s="379">
        <f t="shared" si="22"/>
        <v>350000</v>
      </c>
      <c r="R115" s="379">
        <f t="shared" si="22"/>
        <v>350000</v>
      </c>
      <c r="S115" s="379">
        <f t="shared" si="22"/>
        <v>350000</v>
      </c>
      <c r="T115" s="379">
        <f t="shared" si="22"/>
        <v>350000</v>
      </c>
      <c r="U115" s="379">
        <f t="shared" si="22"/>
        <v>0</v>
      </c>
    </row>
    <row r="116" spans="1:21" ht="18.75" customHeight="1">
      <c r="A116" s="52" t="s">
        <v>343</v>
      </c>
      <c r="B116" s="378">
        <v>350000</v>
      </c>
      <c r="C116" s="51"/>
      <c r="D116" s="51"/>
      <c r="E116" s="51"/>
      <c r="F116" s="51"/>
      <c r="G116" s="51"/>
      <c r="H116" s="51"/>
      <c r="I116" s="51"/>
      <c r="J116" s="51"/>
      <c r="K116" s="51"/>
      <c r="L116" s="51"/>
      <c r="M116" s="51"/>
      <c r="N116" s="51"/>
      <c r="O116" s="379">
        <f t="shared" si="20"/>
        <v>0</v>
      </c>
      <c r="P116" s="379">
        <f t="shared" si="22"/>
        <v>0</v>
      </c>
      <c r="Q116" s="379">
        <f t="shared" si="22"/>
        <v>350000</v>
      </c>
      <c r="R116" s="379">
        <f t="shared" si="22"/>
        <v>350000</v>
      </c>
      <c r="S116" s="379">
        <f t="shared" si="22"/>
        <v>350000</v>
      </c>
      <c r="T116" s="379">
        <f t="shared" si="22"/>
        <v>350000</v>
      </c>
      <c r="U116" s="379">
        <f t="shared" si="22"/>
        <v>0</v>
      </c>
    </row>
    <row r="117" spans="1:21" ht="18.75" customHeight="1">
      <c r="A117" s="61" t="s">
        <v>320</v>
      </c>
      <c r="B117" s="378">
        <v>350000</v>
      </c>
      <c r="C117" s="60"/>
      <c r="D117" s="60"/>
      <c r="E117" s="60"/>
      <c r="F117" s="60"/>
      <c r="G117" s="60"/>
      <c r="H117" s="60"/>
      <c r="I117" s="60"/>
      <c r="J117" s="60"/>
      <c r="K117" s="60"/>
      <c r="L117" s="60"/>
      <c r="M117" s="60"/>
      <c r="N117" s="60"/>
      <c r="O117" s="379">
        <f t="shared" si="20"/>
        <v>0</v>
      </c>
      <c r="P117" s="379">
        <f t="shared" si="22"/>
        <v>0</v>
      </c>
      <c r="Q117" s="379">
        <f t="shared" si="22"/>
        <v>350000</v>
      </c>
      <c r="R117" s="379">
        <f t="shared" si="22"/>
        <v>350000</v>
      </c>
      <c r="S117" s="379">
        <f t="shared" si="22"/>
        <v>0</v>
      </c>
      <c r="T117" s="379">
        <f t="shared" si="22"/>
        <v>0</v>
      </c>
      <c r="U117" s="379">
        <f t="shared" si="22"/>
        <v>0</v>
      </c>
    </row>
    <row r="118" spans="1:21" ht="18.75" customHeight="1">
      <c r="A118" s="61" t="s">
        <v>324</v>
      </c>
      <c r="B118" s="378">
        <v>350000</v>
      </c>
      <c r="C118" s="60"/>
      <c r="D118" s="60"/>
      <c r="E118" s="60"/>
      <c r="F118" s="60"/>
      <c r="G118" s="60"/>
      <c r="H118" s="60"/>
      <c r="I118" s="60"/>
      <c r="J118" s="60"/>
      <c r="K118" s="60"/>
      <c r="L118" s="60"/>
      <c r="M118" s="60"/>
      <c r="N118" s="60"/>
      <c r="O118" s="379">
        <f t="shared" si="20"/>
        <v>0</v>
      </c>
      <c r="P118" s="379">
        <f t="shared" ref="P118:U130" si="23">SUMIF($B$28:$B$66,$A118,P$28:P$66)*$B118</f>
        <v>0</v>
      </c>
      <c r="Q118" s="379">
        <f t="shared" si="23"/>
        <v>350000</v>
      </c>
      <c r="R118" s="379">
        <f t="shared" si="23"/>
        <v>350000</v>
      </c>
      <c r="S118" s="379">
        <f t="shared" si="23"/>
        <v>0</v>
      </c>
      <c r="T118" s="379">
        <f t="shared" si="23"/>
        <v>0</v>
      </c>
      <c r="U118" s="379">
        <f t="shared" si="23"/>
        <v>0</v>
      </c>
    </row>
    <row r="119" spans="1:21" ht="18.75" customHeight="1">
      <c r="A119" s="61" t="s">
        <v>325</v>
      </c>
      <c r="B119" s="378">
        <v>350000</v>
      </c>
      <c r="C119" s="60"/>
      <c r="D119" s="60"/>
      <c r="E119" s="60"/>
      <c r="F119" s="60"/>
      <c r="G119" s="60"/>
      <c r="H119" s="60"/>
      <c r="I119" s="60"/>
      <c r="J119" s="60"/>
      <c r="K119" s="60"/>
      <c r="L119" s="60"/>
      <c r="M119" s="60"/>
      <c r="N119" s="60"/>
      <c r="O119" s="379">
        <f t="shared" si="20"/>
        <v>0</v>
      </c>
      <c r="P119" s="379">
        <f t="shared" si="23"/>
        <v>0</v>
      </c>
      <c r="Q119" s="379">
        <f t="shared" si="23"/>
        <v>350000</v>
      </c>
      <c r="R119" s="379">
        <f t="shared" si="23"/>
        <v>350000</v>
      </c>
      <c r="S119" s="379">
        <f t="shared" si="23"/>
        <v>0</v>
      </c>
      <c r="T119" s="379">
        <f t="shared" si="23"/>
        <v>0</v>
      </c>
      <c r="U119" s="379">
        <f t="shared" si="23"/>
        <v>0</v>
      </c>
    </row>
    <row r="120" spans="1:21" ht="18.75" customHeight="1">
      <c r="A120" s="63" t="s">
        <v>331</v>
      </c>
      <c r="B120" s="378">
        <v>350000</v>
      </c>
      <c r="C120" s="59"/>
      <c r="D120" s="59"/>
      <c r="E120" s="59"/>
      <c r="F120" s="59">
        <v>2</v>
      </c>
      <c r="G120" s="59">
        <v>2</v>
      </c>
      <c r="H120" s="59">
        <v>5</v>
      </c>
      <c r="I120" s="59">
        <v>5</v>
      </c>
      <c r="J120" s="59">
        <v>5</v>
      </c>
      <c r="K120" s="59">
        <v>5</v>
      </c>
      <c r="L120" s="59">
        <v>5</v>
      </c>
      <c r="M120" s="59">
        <v>5</v>
      </c>
      <c r="N120" s="59">
        <v>5</v>
      </c>
      <c r="O120" s="379">
        <f t="shared" si="20"/>
        <v>0</v>
      </c>
      <c r="P120" s="379">
        <f t="shared" si="23"/>
        <v>0</v>
      </c>
      <c r="Q120" s="379">
        <f t="shared" si="23"/>
        <v>0</v>
      </c>
      <c r="R120" s="379">
        <f t="shared" si="23"/>
        <v>0</v>
      </c>
      <c r="S120" s="379">
        <f t="shared" si="23"/>
        <v>0</v>
      </c>
      <c r="T120" s="379">
        <f t="shared" si="23"/>
        <v>0</v>
      </c>
      <c r="U120" s="379">
        <f t="shared" si="23"/>
        <v>0</v>
      </c>
    </row>
    <row r="121" spans="1:21" ht="18.75" customHeight="1">
      <c r="A121" s="63" t="s">
        <v>333</v>
      </c>
      <c r="B121" s="378">
        <v>600000</v>
      </c>
      <c r="C121" s="59"/>
      <c r="D121" s="59"/>
      <c r="E121" s="59"/>
      <c r="F121" s="59">
        <v>2</v>
      </c>
      <c r="G121" s="59">
        <v>2</v>
      </c>
      <c r="H121" s="59">
        <v>5</v>
      </c>
      <c r="I121" s="59">
        <v>5</v>
      </c>
      <c r="J121" s="59">
        <v>5</v>
      </c>
      <c r="K121" s="59">
        <v>5</v>
      </c>
      <c r="L121" s="59">
        <v>5</v>
      </c>
      <c r="M121" s="59">
        <v>5</v>
      </c>
      <c r="N121" s="59">
        <v>5</v>
      </c>
      <c r="O121" s="379">
        <f t="shared" si="20"/>
        <v>0</v>
      </c>
      <c r="P121" s="379">
        <f t="shared" si="23"/>
        <v>0</v>
      </c>
      <c r="Q121" s="379">
        <f t="shared" si="23"/>
        <v>0</v>
      </c>
      <c r="R121" s="379">
        <f t="shared" si="23"/>
        <v>0</v>
      </c>
      <c r="S121" s="379">
        <f t="shared" si="23"/>
        <v>0</v>
      </c>
      <c r="T121" s="379">
        <f t="shared" si="23"/>
        <v>0</v>
      </c>
      <c r="U121" s="379">
        <f t="shared" si="23"/>
        <v>0</v>
      </c>
    </row>
    <row r="122" spans="1:21" ht="18.75" customHeight="1">
      <c r="A122" s="63" t="s">
        <v>334</v>
      </c>
      <c r="B122" s="378">
        <v>400000</v>
      </c>
      <c r="C122" s="59"/>
      <c r="D122" s="59"/>
      <c r="E122" s="59"/>
      <c r="F122" s="59">
        <v>2</v>
      </c>
      <c r="G122" s="59">
        <v>2</v>
      </c>
      <c r="H122" s="59">
        <v>5</v>
      </c>
      <c r="I122" s="59">
        <v>5</v>
      </c>
      <c r="J122" s="59">
        <v>5</v>
      </c>
      <c r="K122" s="59">
        <v>5</v>
      </c>
      <c r="L122" s="59">
        <v>5</v>
      </c>
      <c r="M122" s="59">
        <v>5</v>
      </c>
      <c r="N122" s="59">
        <v>5</v>
      </c>
      <c r="O122" s="379">
        <f t="shared" si="20"/>
        <v>0</v>
      </c>
      <c r="P122" s="379">
        <f t="shared" si="23"/>
        <v>0</v>
      </c>
      <c r="Q122" s="379">
        <f t="shared" si="23"/>
        <v>0</v>
      </c>
      <c r="R122" s="379">
        <f t="shared" si="23"/>
        <v>0</v>
      </c>
      <c r="S122" s="379">
        <f t="shared" si="23"/>
        <v>0</v>
      </c>
      <c r="T122" s="379">
        <f t="shared" si="23"/>
        <v>0</v>
      </c>
      <c r="U122" s="379">
        <f t="shared" si="23"/>
        <v>0</v>
      </c>
    </row>
    <row r="123" spans="1:21" ht="18.75" customHeight="1">
      <c r="A123" s="63" t="s">
        <v>335</v>
      </c>
      <c r="B123" s="378">
        <v>600000</v>
      </c>
      <c r="C123" s="59"/>
      <c r="D123" s="59"/>
      <c r="E123" s="59"/>
      <c r="F123" s="59">
        <v>2</v>
      </c>
      <c r="G123" s="59">
        <v>2</v>
      </c>
      <c r="H123" s="59">
        <v>5</v>
      </c>
      <c r="I123" s="59">
        <v>5</v>
      </c>
      <c r="J123" s="59">
        <v>5</v>
      </c>
      <c r="K123" s="59">
        <v>5</v>
      </c>
      <c r="L123" s="59">
        <v>5</v>
      </c>
      <c r="M123" s="59">
        <v>5</v>
      </c>
      <c r="N123" s="59">
        <v>5</v>
      </c>
      <c r="O123" s="379">
        <f t="shared" si="20"/>
        <v>0</v>
      </c>
      <c r="P123" s="379">
        <f t="shared" si="23"/>
        <v>0</v>
      </c>
      <c r="Q123" s="379">
        <f t="shared" si="23"/>
        <v>0</v>
      </c>
      <c r="R123" s="379">
        <f t="shared" si="23"/>
        <v>0</v>
      </c>
      <c r="S123" s="379">
        <f t="shared" si="23"/>
        <v>0</v>
      </c>
      <c r="T123" s="379">
        <f t="shared" si="23"/>
        <v>0</v>
      </c>
      <c r="U123" s="379">
        <f t="shared" si="23"/>
        <v>0</v>
      </c>
    </row>
    <row r="124" spans="1:21" ht="18.75" customHeight="1">
      <c r="A124" s="63" t="s">
        <v>318</v>
      </c>
      <c r="B124" s="378">
        <v>350000</v>
      </c>
      <c r="C124" s="59"/>
      <c r="D124" s="59"/>
      <c r="E124" s="59"/>
      <c r="F124" s="59">
        <v>2</v>
      </c>
      <c r="G124" s="59">
        <v>2</v>
      </c>
      <c r="H124" s="59">
        <v>5</v>
      </c>
      <c r="I124" s="59">
        <v>5</v>
      </c>
      <c r="J124" s="59">
        <v>5</v>
      </c>
      <c r="K124" s="59">
        <v>5</v>
      </c>
      <c r="L124" s="59">
        <v>5</v>
      </c>
      <c r="M124" s="59">
        <v>5</v>
      </c>
      <c r="N124" s="59">
        <v>5</v>
      </c>
      <c r="O124" s="379">
        <f t="shared" si="20"/>
        <v>0</v>
      </c>
      <c r="P124" s="379">
        <f t="shared" si="23"/>
        <v>0</v>
      </c>
      <c r="Q124" s="379">
        <f t="shared" si="23"/>
        <v>350000</v>
      </c>
      <c r="R124" s="379">
        <f t="shared" si="23"/>
        <v>350000</v>
      </c>
      <c r="S124" s="379">
        <f t="shared" si="23"/>
        <v>0</v>
      </c>
      <c r="T124" s="379">
        <f t="shared" si="23"/>
        <v>0</v>
      </c>
      <c r="U124" s="379">
        <f t="shared" si="23"/>
        <v>0</v>
      </c>
    </row>
    <row r="125" spans="1:21" ht="18.75" customHeight="1">
      <c r="A125" s="63" t="s">
        <v>321</v>
      </c>
      <c r="B125" s="378">
        <v>350000</v>
      </c>
      <c r="C125" s="59"/>
      <c r="D125" s="59"/>
      <c r="E125" s="59"/>
      <c r="F125" s="59">
        <v>2</v>
      </c>
      <c r="G125" s="59">
        <v>2</v>
      </c>
      <c r="H125" s="59">
        <v>5</v>
      </c>
      <c r="I125" s="59">
        <v>5</v>
      </c>
      <c r="J125" s="59">
        <v>5</v>
      </c>
      <c r="K125" s="59">
        <v>5</v>
      </c>
      <c r="L125" s="59">
        <v>5</v>
      </c>
      <c r="M125" s="59">
        <v>5</v>
      </c>
      <c r="N125" s="59">
        <v>5</v>
      </c>
      <c r="O125" s="379">
        <f t="shared" si="20"/>
        <v>0</v>
      </c>
      <c r="P125" s="379">
        <f t="shared" si="23"/>
        <v>0</v>
      </c>
      <c r="Q125" s="379">
        <f t="shared" si="23"/>
        <v>350000</v>
      </c>
      <c r="R125" s="379">
        <f t="shared" si="23"/>
        <v>350000</v>
      </c>
      <c r="S125" s="379">
        <f t="shared" si="23"/>
        <v>0</v>
      </c>
      <c r="T125" s="379">
        <f t="shared" si="23"/>
        <v>0</v>
      </c>
      <c r="U125" s="379">
        <f t="shared" si="23"/>
        <v>0</v>
      </c>
    </row>
    <row r="126" spans="1:21" ht="18.75" customHeight="1">
      <c r="A126" s="63" t="s">
        <v>326</v>
      </c>
      <c r="B126" s="378">
        <v>350000</v>
      </c>
      <c r="C126" s="59"/>
      <c r="D126" s="59"/>
      <c r="E126" s="59"/>
      <c r="F126" s="59">
        <v>2</v>
      </c>
      <c r="G126" s="59">
        <v>2</v>
      </c>
      <c r="H126" s="59">
        <v>5</v>
      </c>
      <c r="I126" s="59">
        <v>5</v>
      </c>
      <c r="J126" s="59">
        <v>5</v>
      </c>
      <c r="K126" s="59">
        <v>5</v>
      </c>
      <c r="L126" s="59">
        <v>5</v>
      </c>
      <c r="M126" s="59">
        <v>5</v>
      </c>
      <c r="N126" s="59">
        <v>5</v>
      </c>
      <c r="O126" s="379">
        <f t="shared" si="20"/>
        <v>0</v>
      </c>
      <c r="P126" s="379">
        <f t="shared" si="23"/>
        <v>0</v>
      </c>
      <c r="Q126" s="379">
        <f t="shared" si="23"/>
        <v>0</v>
      </c>
      <c r="R126" s="379">
        <f t="shared" si="23"/>
        <v>350000</v>
      </c>
      <c r="S126" s="379">
        <f t="shared" si="23"/>
        <v>0</v>
      </c>
      <c r="T126" s="379">
        <f t="shared" si="23"/>
        <v>0</v>
      </c>
      <c r="U126" s="379">
        <f t="shared" si="23"/>
        <v>0</v>
      </c>
    </row>
    <row r="127" spans="1:21" ht="18.75" customHeight="1">
      <c r="A127" s="63" t="s">
        <v>328</v>
      </c>
      <c r="B127" s="378">
        <v>350000</v>
      </c>
      <c r="C127" s="59"/>
      <c r="D127" s="59"/>
      <c r="E127" s="59"/>
      <c r="F127" s="59">
        <v>2</v>
      </c>
      <c r="G127" s="59">
        <v>2</v>
      </c>
      <c r="H127" s="59">
        <v>5</v>
      </c>
      <c r="I127" s="59">
        <v>5</v>
      </c>
      <c r="J127" s="59">
        <v>5</v>
      </c>
      <c r="K127" s="59">
        <v>5</v>
      </c>
      <c r="L127" s="59">
        <v>5</v>
      </c>
      <c r="M127" s="59">
        <v>5</v>
      </c>
      <c r="N127" s="59">
        <v>5</v>
      </c>
      <c r="O127" s="379">
        <f t="shared" si="20"/>
        <v>0</v>
      </c>
      <c r="P127" s="379">
        <f t="shared" si="23"/>
        <v>0</v>
      </c>
      <c r="Q127" s="379">
        <f t="shared" si="23"/>
        <v>0</v>
      </c>
      <c r="R127" s="379">
        <f t="shared" si="23"/>
        <v>350000</v>
      </c>
      <c r="S127" s="379">
        <f t="shared" si="23"/>
        <v>0</v>
      </c>
      <c r="T127" s="379">
        <f t="shared" si="23"/>
        <v>0</v>
      </c>
      <c r="U127" s="379">
        <f t="shared" si="23"/>
        <v>0</v>
      </c>
    </row>
    <row r="128" spans="1:21" ht="18.75" customHeight="1">
      <c r="A128" s="63" t="s">
        <v>336</v>
      </c>
      <c r="B128" s="378">
        <v>600000</v>
      </c>
      <c r="C128" s="59"/>
      <c r="D128" s="59"/>
      <c r="E128" s="59"/>
      <c r="F128" s="59">
        <v>2</v>
      </c>
      <c r="G128" s="59">
        <v>2</v>
      </c>
      <c r="H128" s="59">
        <v>5</v>
      </c>
      <c r="I128" s="59">
        <v>5</v>
      </c>
      <c r="J128" s="59">
        <v>5</v>
      </c>
      <c r="K128" s="59">
        <v>5</v>
      </c>
      <c r="L128" s="59">
        <v>5</v>
      </c>
      <c r="M128" s="59">
        <v>5</v>
      </c>
      <c r="N128" s="59">
        <v>5</v>
      </c>
      <c r="O128" s="379">
        <f t="shared" si="20"/>
        <v>0</v>
      </c>
      <c r="P128" s="379">
        <f t="shared" si="23"/>
        <v>0</v>
      </c>
      <c r="Q128" s="379">
        <f t="shared" si="23"/>
        <v>0</v>
      </c>
      <c r="R128" s="379">
        <f t="shared" si="23"/>
        <v>0</v>
      </c>
      <c r="S128" s="379">
        <f t="shared" si="23"/>
        <v>0</v>
      </c>
      <c r="T128" s="379">
        <f t="shared" si="23"/>
        <v>0</v>
      </c>
      <c r="U128" s="379">
        <f t="shared" si="23"/>
        <v>0</v>
      </c>
    </row>
    <row r="129" spans="1:24" ht="18.75" customHeight="1">
      <c r="A129" s="63" t="s">
        <v>337</v>
      </c>
      <c r="B129" s="378">
        <v>800000</v>
      </c>
      <c r="C129" s="59"/>
      <c r="D129" s="59"/>
      <c r="E129" s="59"/>
      <c r="F129" s="59">
        <v>2</v>
      </c>
      <c r="G129" s="59">
        <v>2</v>
      </c>
      <c r="H129" s="59">
        <v>5</v>
      </c>
      <c r="I129" s="59">
        <v>5</v>
      </c>
      <c r="J129" s="59">
        <v>5</v>
      </c>
      <c r="K129" s="59">
        <v>5</v>
      </c>
      <c r="L129" s="59">
        <v>5</v>
      </c>
      <c r="M129" s="59">
        <v>5</v>
      </c>
      <c r="N129" s="59">
        <v>5</v>
      </c>
      <c r="O129" s="379">
        <f t="shared" si="20"/>
        <v>0</v>
      </c>
      <c r="P129" s="379">
        <f t="shared" si="23"/>
        <v>0</v>
      </c>
      <c r="Q129" s="379">
        <f t="shared" si="23"/>
        <v>0</v>
      </c>
      <c r="R129" s="379">
        <f t="shared" si="23"/>
        <v>0</v>
      </c>
      <c r="S129" s="379">
        <f t="shared" si="23"/>
        <v>0</v>
      </c>
      <c r="T129" s="379">
        <f t="shared" si="23"/>
        <v>0</v>
      </c>
      <c r="U129" s="379">
        <f t="shared" si="23"/>
        <v>0</v>
      </c>
    </row>
    <row r="130" spans="1:24" ht="18.75" customHeight="1">
      <c r="A130" s="63" t="s">
        <v>338</v>
      </c>
      <c r="B130" s="378">
        <v>730000</v>
      </c>
      <c r="C130" s="59"/>
      <c r="D130" s="59"/>
      <c r="E130" s="59"/>
      <c r="F130" s="59">
        <v>2</v>
      </c>
      <c r="G130" s="59">
        <v>2</v>
      </c>
      <c r="H130" s="59">
        <v>5</v>
      </c>
      <c r="I130" s="59">
        <v>5</v>
      </c>
      <c r="J130" s="59">
        <v>5</v>
      </c>
      <c r="K130" s="59">
        <v>5</v>
      </c>
      <c r="L130" s="59">
        <v>5</v>
      </c>
      <c r="M130" s="59">
        <v>5</v>
      </c>
      <c r="N130" s="59">
        <v>5</v>
      </c>
      <c r="O130" s="379">
        <f t="shared" si="20"/>
        <v>0</v>
      </c>
      <c r="P130" s="379">
        <f t="shared" si="23"/>
        <v>0</v>
      </c>
      <c r="Q130" s="379">
        <f t="shared" si="23"/>
        <v>0</v>
      </c>
      <c r="R130" s="379">
        <f t="shared" si="23"/>
        <v>0</v>
      </c>
      <c r="S130" s="379">
        <f t="shared" si="23"/>
        <v>0</v>
      </c>
      <c r="T130" s="379">
        <f t="shared" si="23"/>
        <v>0</v>
      </c>
      <c r="U130" s="379">
        <f t="shared" si="23"/>
        <v>0</v>
      </c>
      <c r="V130" s="380" t="s">
        <v>345</v>
      </c>
      <c r="W130" s="380" t="s">
        <v>346</v>
      </c>
      <c r="X130" s="380" t="s">
        <v>347</v>
      </c>
    </row>
    <row r="131" spans="1:24" ht="18.75" customHeight="1">
      <c r="A131" s="549" t="s">
        <v>307</v>
      </c>
      <c r="B131" s="549"/>
      <c r="C131" s="64">
        <f t="shared" ref="C131:N131" si="24">SUM(C112:C130)</f>
        <v>0</v>
      </c>
      <c r="D131" s="57">
        <f t="shared" si="24"/>
        <v>0</v>
      </c>
      <c r="E131" s="57">
        <f t="shared" si="24"/>
        <v>0</v>
      </c>
      <c r="F131" s="57">
        <f t="shared" si="24"/>
        <v>22</v>
      </c>
      <c r="G131" s="57">
        <f t="shared" si="24"/>
        <v>22</v>
      </c>
      <c r="H131" s="57">
        <f t="shared" si="24"/>
        <v>55</v>
      </c>
      <c r="I131" s="57">
        <f t="shared" si="24"/>
        <v>55</v>
      </c>
      <c r="J131" s="57">
        <f t="shared" si="24"/>
        <v>55</v>
      </c>
      <c r="K131" s="57">
        <f t="shared" si="24"/>
        <v>55</v>
      </c>
      <c r="L131" s="57">
        <f t="shared" si="24"/>
        <v>55</v>
      </c>
      <c r="M131" s="57">
        <f t="shared" si="24"/>
        <v>55</v>
      </c>
      <c r="N131" s="57">
        <f t="shared" si="24"/>
        <v>55</v>
      </c>
      <c r="O131" s="380">
        <f t="shared" ref="O131:U131" si="25">SUM(O107:O130)</f>
        <v>0</v>
      </c>
      <c r="P131" s="380">
        <f t="shared" si="25"/>
        <v>0</v>
      </c>
      <c r="Q131" s="380">
        <f t="shared" si="25"/>
        <v>5550000</v>
      </c>
      <c r="R131" s="380">
        <f t="shared" si="25"/>
        <v>6250000</v>
      </c>
      <c r="S131" s="380">
        <f t="shared" si="25"/>
        <v>3100000</v>
      </c>
      <c r="T131" s="380">
        <f t="shared" si="25"/>
        <v>3300000</v>
      </c>
      <c r="U131" s="380">
        <f t="shared" si="25"/>
        <v>2025000</v>
      </c>
      <c r="V131" s="380">
        <f>SUM(L131:U131)</f>
        <v>20225165</v>
      </c>
      <c r="W131" s="380">
        <f>'再見積 (システム・工程別サマリ) _ベース'!$Q$26-'スケジュール案・要員計画 (開発フェーズ_月別)'!V131</f>
        <v>55474835</v>
      </c>
      <c r="X131" s="375">
        <f>W131/'再見積 (システム・工程別サマリ) _ベース'!$Q$26</f>
        <v>0.73282476882430647</v>
      </c>
    </row>
    <row r="133" spans="1:24" ht="18.75" customHeight="1">
      <c r="A133" t="s">
        <v>359</v>
      </c>
    </row>
    <row r="134" spans="1:24" ht="18.75" customHeight="1">
      <c r="A134" s="52" t="s">
        <v>310</v>
      </c>
      <c r="B134" s="378">
        <v>900000</v>
      </c>
      <c r="C134" s="51"/>
      <c r="D134" s="51"/>
      <c r="E134" s="51"/>
      <c r="F134" s="51"/>
      <c r="G134" s="51"/>
      <c r="H134" s="51"/>
      <c r="I134" s="51"/>
      <c r="J134" s="51"/>
      <c r="K134" s="51"/>
      <c r="L134" s="51"/>
      <c r="M134" s="51"/>
      <c r="N134" s="51"/>
      <c r="O134" s="379">
        <f t="shared" ref="O134:O157" si="26">SUMIF($B$28:$B$66,$A134,O$28:O$66)*$B134</f>
        <v>0</v>
      </c>
      <c r="P134" s="379">
        <f t="shared" ref="P134:U134" si="27">SUMIF($B$28:$B$66,$A134,P$28:P$66)*$B134</f>
        <v>0</v>
      </c>
      <c r="Q134" s="379">
        <f t="shared" si="27"/>
        <v>450000</v>
      </c>
      <c r="R134" s="379">
        <f t="shared" si="27"/>
        <v>450000</v>
      </c>
      <c r="S134" s="379">
        <f t="shared" si="27"/>
        <v>450000</v>
      </c>
      <c r="T134" s="379">
        <f t="shared" si="27"/>
        <v>450000</v>
      </c>
      <c r="U134" s="379">
        <f t="shared" si="27"/>
        <v>225000</v>
      </c>
    </row>
    <row r="135" spans="1:24" ht="18.75" customHeight="1">
      <c r="A135" s="52" t="s">
        <v>312</v>
      </c>
      <c r="B135" s="378">
        <v>900000</v>
      </c>
      <c r="C135" s="51"/>
      <c r="D135" s="51"/>
      <c r="E135" s="51"/>
      <c r="F135" s="51"/>
      <c r="G135" s="51"/>
      <c r="H135" s="51"/>
      <c r="I135" s="51"/>
      <c r="J135" s="51"/>
      <c r="K135" s="51"/>
      <c r="L135" s="51"/>
      <c r="M135" s="51"/>
      <c r="N135" s="51"/>
      <c r="O135" s="379">
        <f t="shared" si="26"/>
        <v>0</v>
      </c>
      <c r="P135" s="379">
        <f t="shared" ref="P135:U144" si="28">SUMIF($B$28:$B$66,$A135,P$28:P$66)*$B135</f>
        <v>0</v>
      </c>
      <c r="Q135" s="379">
        <f t="shared" si="28"/>
        <v>450000</v>
      </c>
      <c r="R135" s="379">
        <f t="shared" si="28"/>
        <v>450000</v>
      </c>
      <c r="S135" s="379">
        <f t="shared" si="28"/>
        <v>450000</v>
      </c>
      <c r="T135" s="379">
        <f t="shared" si="28"/>
        <v>450000</v>
      </c>
      <c r="U135" s="379">
        <f t="shared" si="28"/>
        <v>450000</v>
      </c>
    </row>
    <row r="136" spans="1:24" ht="18.75" customHeight="1">
      <c r="A136" s="52" t="s">
        <v>314</v>
      </c>
      <c r="B136" s="378">
        <v>900000</v>
      </c>
      <c r="C136" s="51"/>
      <c r="D136" s="51"/>
      <c r="E136" s="51"/>
      <c r="F136" s="51"/>
      <c r="G136" s="51"/>
      <c r="H136" s="51"/>
      <c r="I136" s="51"/>
      <c r="J136" s="51"/>
      <c r="K136" s="51"/>
      <c r="L136" s="51"/>
      <c r="M136" s="51"/>
      <c r="N136" s="51"/>
      <c r="O136" s="379">
        <f t="shared" si="26"/>
        <v>0</v>
      </c>
      <c r="P136" s="379">
        <f t="shared" si="28"/>
        <v>0</v>
      </c>
      <c r="Q136" s="379">
        <f t="shared" si="28"/>
        <v>900000</v>
      </c>
      <c r="R136" s="379">
        <f t="shared" si="28"/>
        <v>900000</v>
      </c>
      <c r="S136" s="379">
        <f t="shared" si="28"/>
        <v>900000</v>
      </c>
      <c r="T136" s="379">
        <f t="shared" si="28"/>
        <v>1080000</v>
      </c>
      <c r="U136" s="379">
        <f t="shared" si="28"/>
        <v>900000</v>
      </c>
    </row>
    <row r="137" spans="1:24" ht="18.75" customHeight="1">
      <c r="A137" s="61" t="s">
        <v>322</v>
      </c>
      <c r="B137" s="378">
        <v>900000</v>
      </c>
      <c r="C137" s="60"/>
      <c r="D137" s="60"/>
      <c r="E137" s="60"/>
      <c r="F137" s="60"/>
      <c r="G137" s="60"/>
      <c r="H137" s="60"/>
      <c r="I137" s="60"/>
      <c r="J137" s="60"/>
      <c r="K137" s="60"/>
      <c r="L137" s="60"/>
      <c r="M137" s="60"/>
      <c r="N137" s="60"/>
      <c r="O137" s="379">
        <f t="shared" si="26"/>
        <v>0</v>
      </c>
      <c r="P137" s="379">
        <f t="shared" si="28"/>
        <v>0</v>
      </c>
      <c r="Q137" s="379">
        <f t="shared" si="28"/>
        <v>900000</v>
      </c>
      <c r="R137" s="379">
        <f t="shared" si="28"/>
        <v>900000</v>
      </c>
      <c r="S137" s="379">
        <f t="shared" si="28"/>
        <v>900000</v>
      </c>
      <c r="T137" s="379">
        <f t="shared" si="28"/>
        <v>1080000</v>
      </c>
      <c r="U137" s="379">
        <f t="shared" si="28"/>
        <v>900000</v>
      </c>
    </row>
    <row r="138" spans="1:24" ht="18.75" customHeight="1">
      <c r="A138" s="52" t="s">
        <v>313</v>
      </c>
      <c r="B138" s="378">
        <v>450000</v>
      </c>
      <c r="C138" s="51"/>
      <c r="D138" s="51"/>
      <c r="E138" s="51"/>
      <c r="F138" s="51"/>
      <c r="G138" s="51"/>
      <c r="H138" s="51"/>
      <c r="I138" s="51"/>
      <c r="J138" s="51"/>
      <c r="K138" s="51"/>
      <c r="L138" s="51"/>
      <c r="M138" s="51"/>
      <c r="N138" s="51"/>
      <c r="O138" s="379">
        <f t="shared" si="26"/>
        <v>0</v>
      </c>
      <c r="P138" s="379">
        <f t="shared" si="28"/>
        <v>0</v>
      </c>
      <c r="Q138" s="379">
        <f t="shared" si="28"/>
        <v>450000</v>
      </c>
      <c r="R138" s="379">
        <f t="shared" si="28"/>
        <v>450000</v>
      </c>
      <c r="S138" s="379">
        <f t="shared" si="28"/>
        <v>450000</v>
      </c>
      <c r="T138" s="379">
        <f t="shared" si="28"/>
        <v>450000</v>
      </c>
      <c r="U138" s="379">
        <f t="shared" si="28"/>
        <v>225000</v>
      </c>
    </row>
    <row r="139" spans="1:24" ht="18.75" customHeight="1">
      <c r="A139" s="52" t="s">
        <v>315</v>
      </c>
      <c r="B139" s="378">
        <v>350000</v>
      </c>
      <c r="C139" s="51"/>
      <c r="D139" s="51"/>
      <c r="E139" s="51"/>
      <c r="F139" s="51"/>
      <c r="G139" s="51"/>
      <c r="H139" s="51"/>
      <c r="I139" s="51"/>
      <c r="J139" s="51"/>
      <c r="K139" s="51"/>
      <c r="L139" s="51"/>
      <c r="M139" s="51"/>
      <c r="N139" s="51"/>
      <c r="O139" s="379">
        <f t="shared" si="26"/>
        <v>0</v>
      </c>
      <c r="P139" s="379">
        <f t="shared" si="28"/>
        <v>0</v>
      </c>
      <c r="Q139" s="379">
        <f t="shared" si="28"/>
        <v>350000</v>
      </c>
      <c r="R139" s="379">
        <f t="shared" si="28"/>
        <v>350000</v>
      </c>
      <c r="S139" s="379">
        <f t="shared" si="28"/>
        <v>350000</v>
      </c>
      <c r="T139" s="379">
        <f t="shared" si="28"/>
        <v>350000</v>
      </c>
      <c r="U139" s="379">
        <f t="shared" si="28"/>
        <v>350000</v>
      </c>
    </row>
    <row r="140" spans="1:24" ht="18.75" customHeight="1">
      <c r="A140" s="52" t="s">
        <v>316</v>
      </c>
      <c r="B140" s="378">
        <v>350000</v>
      </c>
      <c r="C140" s="51"/>
      <c r="D140" s="51"/>
      <c r="E140" s="51"/>
      <c r="F140" s="51"/>
      <c r="G140" s="51"/>
      <c r="H140" s="51"/>
      <c r="I140" s="51"/>
      <c r="J140" s="51"/>
      <c r="K140" s="51"/>
      <c r="L140" s="51"/>
      <c r="M140" s="51"/>
      <c r="N140" s="51"/>
      <c r="O140" s="379">
        <f t="shared" si="26"/>
        <v>0</v>
      </c>
      <c r="P140" s="379">
        <f t="shared" si="28"/>
        <v>0</v>
      </c>
      <c r="Q140" s="379">
        <f t="shared" si="28"/>
        <v>350000</v>
      </c>
      <c r="R140" s="379">
        <f t="shared" si="28"/>
        <v>350000</v>
      </c>
      <c r="S140" s="379">
        <f t="shared" si="28"/>
        <v>0</v>
      </c>
      <c r="T140" s="379">
        <f t="shared" si="28"/>
        <v>0</v>
      </c>
      <c r="U140" s="379">
        <f t="shared" si="28"/>
        <v>0</v>
      </c>
    </row>
    <row r="141" spans="1:24" ht="18.75" customHeight="1">
      <c r="A141" s="52" t="s">
        <v>341</v>
      </c>
      <c r="B141" s="378">
        <v>350000</v>
      </c>
      <c r="C141" s="51"/>
      <c r="D141" s="51"/>
      <c r="E141" s="51"/>
      <c r="F141" s="51"/>
      <c r="G141" s="51"/>
      <c r="H141" s="51"/>
      <c r="I141" s="51"/>
      <c r="J141" s="51"/>
      <c r="K141" s="51"/>
      <c r="L141" s="51"/>
      <c r="M141" s="51"/>
      <c r="N141" s="51"/>
      <c r="O141" s="379">
        <f t="shared" si="26"/>
        <v>0</v>
      </c>
      <c r="P141" s="379">
        <f t="shared" si="28"/>
        <v>0</v>
      </c>
      <c r="Q141" s="379">
        <f t="shared" si="28"/>
        <v>350000</v>
      </c>
      <c r="R141" s="379">
        <f t="shared" si="28"/>
        <v>350000</v>
      </c>
      <c r="S141" s="379">
        <f t="shared" si="28"/>
        <v>0</v>
      </c>
      <c r="T141" s="379">
        <f t="shared" si="28"/>
        <v>0</v>
      </c>
      <c r="U141" s="379">
        <f t="shared" si="28"/>
        <v>0</v>
      </c>
    </row>
    <row r="142" spans="1:24" ht="18.75" customHeight="1">
      <c r="A142" s="52" t="s">
        <v>342</v>
      </c>
      <c r="B142" s="378">
        <v>350000</v>
      </c>
      <c r="C142" s="51"/>
      <c r="D142" s="51"/>
      <c r="E142" s="51"/>
      <c r="F142" s="51"/>
      <c r="G142" s="51"/>
      <c r="H142" s="51"/>
      <c r="I142" s="51"/>
      <c r="J142" s="51"/>
      <c r="K142" s="51"/>
      <c r="L142" s="51"/>
      <c r="M142" s="51"/>
      <c r="N142" s="51"/>
      <c r="O142" s="379">
        <f t="shared" si="26"/>
        <v>0</v>
      </c>
      <c r="P142" s="379">
        <f t="shared" si="28"/>
        <v>0</v>
      </c>
      <c r="Q142" s="379">
        <f t="shared" si="28"/>
        <v>350000</v>
      </c>
      <c r="R142" s="379">
        <f t="shared" si="28"/>
        <v>350000</v>
      </c>
      <c r="S142" s="379">
        <f t="shared" si="28"/>
        <v>350000</v>
      </c>
      <c r="T142" s="379">
        <f t="shared" si="28"/>
        <v>350000</v>
      </c>
      <c r="U142" s="379">
        <f t="shared" si="28"/>
        <v>0</v>
      </c>
    </row>
    <row r="143" spans="1:24" ht="18.75" customHeight="1">
      <c r="A143" s="52" t="s">
        <v>343</v>
      </c>
      <c r="B143" s="378">
        <v>350000</v>
      </c>
      <c r="C143" s="51"/>
      <c r="D143" s="51"/>
      <c r="E143" s="51"/>
      <c r="F143" s="51"/>
      <c r="G143" s="51"/>
      <c r="H143" s="51"/>
      <c r="I143" s="51"/>
      <c r="J143" s="51"/>
      <c r="K143" s="51"/>
      <c r="L143" s="51"/>
      <c r="M143" s="51"/>
      <c r="N143" s="51"/>
      <c r="O143" s="379">
        <f t="shared" si="26"/>
        <v>0</v>
      </c>
      <c r="P143" s="379">
        <f t="shared" si="28"/>
        <v>0</v>
      </c>
      <c r="Q143" s="379">
        <f t="shared" si="28"/>
        <v>350000</v>
      </c>
      <c r="R143" s="379">
        <f t="shared" si="28"/>
        <v>350000</v>
      </c>
      <c r="S143" s="379">
        <f t="shared" si="28"/>
        <v>350000</v>
      </c>
      <c r="T143" s="379">
        <f t="shared" si="28"/>
        <v>350000</v>
      </c>
      <c r="U143" s="379">
        <f t="shared" si="28"/>
        <v>0</v>
      </c>
    </row>
    <row r="144" spans="1:24" ht="18.75" customHeight="1">
      <c r="A144" s="61" t="s">
        <v>320</v>
      </c>
      <c r="B144" s="378">
        <v>350000</v>
      </c>
      <c r="C144" s="60"/>
      <c r="D144" s="60"/>
      <c r="E144" s="60"/>
      <c r="F144" s="60"/>
      <c r="G144" s="60"/>
      <c r="H144" s="60"/>
      <c r="I144" s="60"/>
      <c r="J144" s="60"/>
      <c r="K144" s="60"/>
      <c r="L144" s="60"/>
      <c r="M144" s="60"/>
      <c r="N144" s="60"/>
      <c r="O144" s="379">
        <f t="shared" si="26"/>
        <v>0</v>
      </c>
      <c r="P144" s="379">
        <f t="shared" si="28"/>
        <v>0</v>
      </c>
      <c r="Q144" s="379">
        <f t="shared" si="28"/>
        <v>350000</v>
      </c>
      <c r="R144" s="379">
        <f t="shared" si="28"/>
        <v>350000</v>
      </c>
      <c r="S144" s="379">
        <f t="shared" si="28"/>
        <v>0</v>
      </c>
      <c r="T144" s="379">
        <f t="shared" si="28"/>
        <v>0</v>
      </c>
      <c r="U144" s="379">
        <f t="shared" si="28"/>
        <v>0</v>
      </c>
    </row>
    <row r="145" spans="1:24" ht="18.75" customHeight="1">
      <c r="A145" s="61" t="s">
        <v>324</v>
      </c>
      <c r="B145" s="378">
        <v>350000</v>
      </c>
      <c r="C145" s="60"/>
      <c r="D145" s="60"/>
      <c r="E145" s="60"/>
      <c r="F145" s="60"/>
      <c r="G145" s="60"/>
      <c r="H145" s="60"/>
      <c r="I145" s="60"/>
      <c r="J145" s="60"/>
      <c r="K145" s="60"/>
      <c r="L145" s="60"/>
      <c r="M145" s="60"/>
      <c r="N145" s="60"/>
      <c r="O145" s="379">
        <f t="shared" si="26"/>
        <v>0</v>
      </c>
      <c r="P145" s="379">
        <f t="shared" ref="P145:U157" si="29">SUMIF($B$28:$B$66,$A145,P$28:P$66)*$B145</f>
        <v>0</v>
      </c>
      <c r="Q145" s="379">
        <f t="shared" si="29"/>
        <v>350000</v>
      </c>
      <c r="R145" s="379">
        <f t="shared" si="29"/>
        <v>350000</v>
      </c>
      <c r="S145" s="379">
        <f t="shared" si="29"/>
        <v>0</v>
      </c>
      <c r="T145" s="379">
        <f t="shared" si="29"/>
        <v>0</v>
      </c>
      <c r="U145" s="379">
        <f t="shared" si="29"/>
        <v>0</v>
      </c>
    </row>
    <row r="146" spans="1:24" ht="18.75" customHeight="1">
      <c r="A146" s="61" t="s">
        <v>325</v>
      </c>
      <c r="B146" s="378">
        <v>350000</v>
      </c>
      <c r="C146" s="60"/>
      <c r="D146" s="60"/>
      <c r="E146" s="60"/>
      <c r="F146" s="60"/>
      <c r="G146" s="60"/>
      <c r="H146" s="60"/>
      <c r="I146" s="60"/>
      <c r="J146" s="60"/>
      <c r="K146" s="60"/>
      <c r="L146" s="60"/>
      <c r="M146" s="60"/>
      <c r="N146" s="60"/>
      <c r="O146" s="379">
        <f t="shared" si="26"/>
        <v>0</v>
      </c>
      <c r="P146" s="379">
        <f t="shared" si="29"/>
        <v>0</v>
      </c>
      <c r="Q146" s="379">
        <f t="shared" si="29"/>
        <v>350000</v>
      </c>
      <c r="R146" s="379">
        <f t="shared" si="29"/>
        <v>350000</v>
      </c>
      <c r="S146" s="379">
        <f t="shared" si="29"/>
        <v>0</v>
      </c>
      <c r="T146" s="379">
        <f t="shared" si="29"/>
        <v>0</v>
      </c>
      <c r="U146" s="379">
        <f t="shared" si="29"/>
        <v>0</v>
      </c>
    </row>
    <row r="147" spans="1:24" ht="18.75" customHeight="1">
      <c r="A147" s="63" t="s">
        <v>349</v>
      </c>
      <c r="B147" s="378">
        <v>350000</v>
      </c>
      <c r="C147" s="59"/>
      <c r="D147" s="59"/>
      <c r="E147" s="59"/>
      <c r="F147" s="59">
        <v>2</v>
      </c>
      <c r="G147" s="59">
        <v>2</v>
      </c>
      <c r="H147" s="59">
        <v>5</v>
      </c>
      <c r="I147" s="59">
        <v>5</v>
      </c>
      <c r="J147" s="59">
        <v>5</v>
      </c>
      <c r="K147" s="59">
        <v>5</v>
      </c>
      <c r="L147" s="59">
        <v>5</v>
      </c>
      <c r="M147" s="59">
        <v>5</v>
      </c>
      <c r="N147" s="59">
        <v>5</v>
      </c>
      <c r="O147" s="379">
        <f t="shared" si="26"/>
        <v>0</v>
      </c>
      <c r="P147" s="379">
        <f t="shared" si="29"/>
        <v>0</v>
      </c>
      <c r="Q147" s="379">
        <f t="shared" si="29"/>
        <v>0</v>
      </c>
      <c r="R147" s="379">
        <f t="shared" si="29"/>
        <v>0</v>
      </c>
      <c r="S147" s="379">
        <f t="shared" si="29"/>
        <v>0</v>
      </c>
      <c r="T147" s="379">
        <f t="shared" si="29"/>
        <v>0</v>
      </c>
      <c r="U147" s="379">
        <f t="shared" si="29"/>
        <v>0</v>
      </c>
    </row>
    <row r="148" spans="1:24" ht="18.75" customHeight="1">
      <c r="A148" s="63" t="s">
        <v>333</v>
      </c>
      <c r="B148" s="378">
        <v>600000</v>
      </c>
      <c r="C148" s="59"/>
      <c r="D148" s="59"/>
      <c r="E148" s="59"/>
      <c r="F148" s="59">
        <v>2</v>
      </c>
      <c r="G148" s="59">
        <v>2</v>
      </c>
      <c r="H148" s="59">
        <v>5</v>
      </c>
      <c r="I148" s="59">
        <v>5</v>
      </c>
      <c r="J148" s="59">
        <v>5</v>
      </c>
      <c r="K148" s="59">
        <v>5</v>
      </c>
      <c r="L148" s="59">
        <v>5</v>
      </c>
      <c r="M148" s="59">
        <v>5</v>
      </c>
      <c r="N148" s="59">
        <v>5</v>
      </c>
      <c r="O148" s="379">
        <f t="shared" si="26"/>
        <v>0</v>
      </c>
      <c r="P148" s="379">
        <f t="shared" si="29"/>
        <v>0</v>
      </c>
      <c r="Q148" s="379">
        <f t="shared" si="29"/>
        <v>0</v>
      </c>
      <c r="R148" s="379">
        <f t="shared" si="29"/>
        <v>0</v>
      </c>
      <c r="S148" s="379">
        <f t="shared" si="29"/>
        <v>0</v>
      </c>
      <c r="T148" s="379">
        <f t="shared" si="29"/>
        <v>0</v>
      </c>
      <c r="U148" s="379">
        <f t="shared" si="29"/>
        <v>0</v>
      </c>
    </row>
    <row r="149" spans="1:24" ht="18.75" customHeight="1">
      <c r="A149" s="63" t="s">
        <v>334</v>
      </c>
      <c r="B149" s="378">
        <v>400000</v>
      </c>
      <c r="C149" s="59"/>
      <c r="D149" s="59"/>
      <c r="E149" s="59"/>
      <c r="F149" s="59">
        <v>2</v>
      </c>
      <c r="G149" s="59">
        <v>2</v>
      </c>
      <c r="H149" s="59">
        <v>5</v>
      </c>
      <c r="I149" s="59">
        <v>5</v>
      </c>
      <c r="J149" s="59">
        <v>5</v>
      </c>
      <c r="K149" s="59">
        <v>5</v>
      </c>
      <c r="L149" s="59">
        <v>5</v>
      </c>
      <c r="M149" s="59">
        <v>5</v>
      </c>
      <c r="N149" s="59">
        <v>5</v>
      </c>
      <c r="O149" s="379">
        <f t="shared" si="26"/>
        <v>0</v>
      </c>
      <c r="P149" s="379">
        <f t="shared" si="29"/>
        <v>0</v>
      </c>
      <c r="Q149" s="379">
        <f t="shared" si="29"/>
        <v>0</v>
      </c>
      <c r="R149" s="379">
        <f t="shared" si="29"/>
        <v>0</v>
      </c>
      <c r="S149" s="379">
        <f t="shared" si="29"/>
        <v>0</v>
      </c>
      <c r="T149" s="379">
        <f t="shared" si="29"/>
        <v>0</v>
      </c>
      <c r="U149" s="379">
        <f t="shared" si="29"/>
        <v>0</v>
      </c>
    </row>
    <row r="150" spans="1:24" ht="18.75" customHeight="1">
      <c r="A150" s="63" t="s">
        <v>335</v>
      </c>
      <c r="B150" s="378">
        <v>600000</v>
      </c>
      <c r="C150" s="59"/>
      <c r="D150" s="59"/>
      <c r="E150" s="59"/>
      <c r="F150" s="59">
        <v>2</v>
      </c>
      <c r="G150" s="59">
        <v>2</v>
      </c>
      <c r="H150" s="59">
        <v>5</v>
      </c>
      <c r="I150" s="59">
        <v>5</v>
      </c>
      <c r="J150" s="59">
        <v>5</v>
      </c>
      <c r="K150" s="59">
        <v>5</v>
      </c>
      <c r="L150" s="59">
        <v>5</v>
      </c>
      <c r="M150" s="59">
        <v>5</v>
      </c>
      <c r="N150" s="59">
        <v>5</v>
      </c>
      <c r="O150" s="379">
        <f t="shared" si="26"/>
        <v>0</v>
      </c>
      <c r="P150" s="379">
        <f t="shared" si="29"/>
        <v>0</v>
      </c>
      <c r="Q150" s="379">
        <f t="shared" si="29"/>
        <v>0</v>
      </c>
      <c r="R150" s="379">
        <f t="shared" si="29"/>
        <v>0</v>
      </c>
      <c r="S150" s="379">
        <f t="shared" si="29"/>
        <v>0</v>
      </c>
      <c r="T150" s="379">
        <f t="shared" si="29"/>
        <v>0</v>
      </c>
      <c r="U150" s="379">
        <f t="shared" si="29"/>
        <v>0</v>
      </c>
    </row>
    <row r="151" spans="1:24" ht="18.75" customHeight="1">
      <c r="A151" s="63" t="s">
        <v>318</v>
      </c>
      <c r="B151" s="378">
        <v>350000</v>
      </c>
      <c r="C151" s="59"/>
      <c r="D151" s="59"/>
      <c r="E151" s="59"/>
      <c r="F151" s="59">
        <v>2</v>
      </c>
      <c r="G151" s="59">
        <v>2</v>
      </c>
      <c r="H151" s="59">
        <v>5</v>
      </c>
      <c r="I151" s="59">
        <v>5</v>
      </c>
      <c r="J151" s="59">
        <v>5</v>
      </c>
      <c r="K151" s="59">
        <v>5</v>
      </c>
      <c r="L151" s="59">
        <v>5</v>
      </c>
      <c r="M151" s="59">
        <v>5</v>
      </c>
      <c r="N151" s="59">
        <v>5</v>
      </c>
      <c r="O151" s="379">
        <f t="shared" si="26"/>
        <v>0</v>
      </c>
      <c r="P151" s="379">
        <f t="shared" si="29"/>
        <v>0</v>
      </c>
      <c r="Q151" s="379">
        <f t="shared" si="29"/>
        <v>350000</v>
      </c>
      <c r="R151" s="379">
        <f t="shared" si="29"/>
        <v>350000</v>
      </c>
      <c r="S151" s="379">
        <f t="shared" si="29"/>
        <v>0</v>
      </c>
      <c r="T151" s="379">
        <f t="shared" si="29"/>
        <v>0</v>
      </c>
      <c r="U151" s="379">
        <f t="shared" si="29"/>
        <v>0</v>
      </c>
    </row>
    <row r="152" spans="1:24" ht="18.75" customHeight="1">
      <c r="A152" s="63" t="s">
        <v>321</v>
      </c>
      <c r="B152" s="378">
        <v>350000</v>
      </c>
      <c r="C152" s="59"/>
      <c r="D152" s="59"/>
      <c r="E152" s="59"/>
      <c r="F152" s="59">
        <v>2</v>
      </c>
      <c r="G152" s="59">
        <v>2</v>
      </c>
      <c r="H152" s="59">
        <v>5</v>
      </c>
      <c r="I152" s="59">
        <v>5</v>
      </c>
      <c r="J152" s="59">
        <v>5</v>
      </c>
      <c r="K152" s="59">
        <v>5</v>
      </c>
      <c r="L152" s="59">
        <v>5</v>
      </c>
      <c r="M152" s="59">
        <v>5</v>
      </c>
      <c r="N152" s="59">
        <v>5</v>
      </c>
      <c r="O152" s="379">
        <f t="shared" si="26"/>
        <v>0</v>
      </c>
      <c r="P152" s="379">
        <f t="shared" si="29"/>
        <v>0</v>
      </c>
      <c r="Q152" s="379">
        <f t="shared" si="29"/>
        <v>350000</v>
      </c>
      <c r="R152" s="379">
        <f t="shared" si="29"/>
        <v>350000</v>
      </c>
      <c r="S152" s="379">
        <f t="shared" si="29"/>
        <v>0</v>
      </c>
      <c r="T152" s="379">
        <f t="shared" si="29"/>
        <v>0</v>
      </c>
      <c r="U152" s="379">
        <f t="shared" si="29"/>
        <v>0</v>
      </c>
    </row>
    <row r="153" spans="1:24" ht="18.75" customHeight="1">
      <c r="A153" s="63" t="s">
        <v>326</v>
      </c>
      <c r="B153" s="378">
        <v>350000</v>
      </c>
      <c r="C153" s="59"/>
      <c r="D153" s="59"/>
      <c r="E153" s="59"/>
      <c r="F153" s="59">
        <v>2</v>
      </c>
      <c r="G153" s="59">
        <v>2</v>
      </c>
      <c r="H153" s="59">
        <v>5</v>
      </c>
      <c r="I153" s="59">
        <v>5</v>
      </c>
      <c r="J153" s="59">
        <v>5</v>
      </c>
      <c r="K153" s="59">
        <v>5</v>
      </c>
      <c r="L153" s="59">
        <v>5</v>
      </c>
      <c r="M153" s="59">
        <v>5</v>
      </c>
      <c r="N153" s="59">
        <v>5</v>
      </c>
      <c r="O153" s="379">
        <f t="shared" si="26"/>
        <v>0</v>
      </c>
      <c r="P153" s="379">
        <f t="shared" si="29"/>
        <v>0</v>
      </c>
      <c r="Q153" s="379">
        <f t="shared" si="29"/>
        <v>0</v>
      </c>
      <c r="R153" s="379">
        <f t="shared" si="29"/>
        <v>350000</v>
      </c>
      <c r="S153" s="379">
        <f t="shared" si="29"/>
        <v>0</v>
      </c>
      <c r="T153" s="379">
        <f t="shared" si="29"/>
        <v>0</v>
      </c>
      <c r="U153" s="379">
        <f t="shared" si="29"/>
        <v>0</v>
      </c>
    </row>
    <row r="154" spans="1:24" ht="18.75" customHeight="1">
      <c r="A154" s="63" t="s">
        <v>328</v>
      </c>
      <c r="B154" s="378">
        <v>350000</v>
      </c>
      <c r="C154" s="59"/>
      <c r="D154" s="59"/>
      <c r="E154" s="59"/>
      <c r="F154" s="59">
        <v>2</v>
      </c>
      <c r="G154" s="59">
        <v>2</v>
      </c>
      <c r="H154" s="59">
        <v>5</v>
      </c>
      <c r="I154" s="59">
        <v>5</v>
      </c>
      <c r="J154" s="59">
        <v>5</v>
      </c>
      <c r="K154" s="59">
        <v>5</v>
      </c>
      <c r="L154" s="59">
        <v>5</v>
      </c>
      <c r="M154" s="59">
        <v>5</v>
      </c>
      <c r="N154" s="59">
        <v>5</v>
      </c>
      <c r="O154" s="379">
        <f t="shared" si="26"/>
        <v>0</v>
      </c>
      <c r="P154" s="379">
        <f t="shared" si="29"/>
        <v>0</v>
      </c>
      <c r="Q154" s="379">
        <f t="shared" si="29"/>
        <v>0</v>
      </c>
      <c r="R154" s="379">
        <f t="shared" si="29"/>
        <v>350000</v>
      </c>
      <c r="S154" s="379">
        <f t="shared" si="29"/>
        <v>0</v>
      </c>
      <c r="T154" s="379">
        <f t="shared" si="29"/>
        <v>0</v>
      </c>
      <c r="U154" s="379">
        <f t="shared" si="29"/>
        <v>0</v>
      </c>
    </row>
    <row r="155" spans="1:24" ht="18.75" customHeight="1">
      <c r="A155" s="63" t="s">
        <v>336</v>
      </c>
      <c r="B155" s="378">
        <v>900000</v>
      </c>
      <c r="C155" s="59"/>
      <c r="D155" s="59"/>
      <c r="E155" s="59"/>
      <c r="F155" s="59">
        <v>2</v>
      </c>
      <c r="G155" s="59">
        <v>2</v>
      </c>
      <c r="H155" s="59">
        <v>5</v>
      </c>
      <c r="I155" s="59">
        <v>5</v>
      </c>
      <c r="J155" s="59">
        <v>5</v>
      </c>
      <c r="K155" s="59">
        <v>5</v>
      </c>
      <c r="L155" s="59">
        <v>5</v>
      </c>
      <c r="M155" s="59">
        <v>5</v>
      </c>
      <c r="N155" s="59">
        <v>5</v>
      </c>
      <c r="O155" s="379">
        <f t="shared" si="26"/>
        <v>0</v>
      </c>
      <c r="P155" s="379">
        <f t="shared" si="29"/>
        <v>0</v>
      </c>
      <c r="Q155" s="379">
        <f t="shared" si="29"/>
        <v>0</v>
      </c>
      <c r="R155" s="379">
        <f t="shared" si="29"/>
        <v>0</v>
      </c>
      <c r="S155" s="379">
        <f t="shared" si="29"/>
        <v>0</v>
      </c>
      <c r="T155" s="379">
        <f t="shared" si="29"/>
        <v>0</v>
      </c>
      <c r="U155" s="379">
        <f t="shared" si="29"/>
        <v>0</v>
      </c>
    </row>
    <row r="156" spans="1:24" ht="18.75" customHeight="1">
      <c r="A156" s="63" t="s">
        <v>337</v>
      </c>
      <c r="B156" s="378">
        <v>800000</v>
      </c>
      <c r="C156" s="59"/>
      <c r="D156" s="59"/>
      <c r="E156" s="59"/>
      <c r="F156" s="59">
        <v>2</v>
      </c>
      <c r="G156" s="59">
        <v>2</v>
      </c>
      <c r="H156" s="59">
        <v>5</v>
      </c>
      <c r="I156" s="59">
        <v>5</v>
      </c>
      <c r="J156" s="59">
        <v>5</v>
      </c>
      <c r="K156" s="59">
        <v>5</v>
      </c>
      <c r="L156" s="59">
        <v>5</v>
      </c>
      <c r="M156" s="59">
        <v>5</v>
      </c>
      <c r="N156" s="59">
        <v>5</v>
      </c>
      <c r="O156" s="379">
        <f t="shared" si="26"/>
        <v>0</v>
      </c>
      <c r="P156" s="379">
        <f t="shared" si="29"/>
        <v>0</v>
      </c>
      <c r="Q156" s="379">
        <f t="shared" si="29"/>
        <v>0</v>
      </c>
      <c r="R156" s="379">
        <f t="shared" si="29"/>
        <v>0</v>
      </c>
      <c r="S156" s="379">
        <f t="shared" si="29"/>
        <v>0</v>
      </c>
      <c r="T156" s="379">
        <f t="shared" si="29"/>
        <v>0</v>
      </c>
      <c r="U156" s="379">
        <f t="shared" si="29"/>
        <v>0</v>
      </c>
    </row>
    <row r="157" spans="1:24" ht="18.75" customHeight="1">
      <c r="A157" s="63" t="s">
        <v>338</v>
      </c>
      <c r="B157" s="378">
        <v>730000</v>
      </c>
      <c r="C157" s="59"/>
      <c r="D157" s="59"/>
      <c r="E157" s="59"/>
      <c r="F157" s="59">
        <v>2</v>
      </c>
      <c r="G157" s="59">
        <v>2</v>
      </c>
      <c r="H157" s="59">
        <v>5</v>
      </c>
      <c r="I157" s="59">
        <v>5</v>
      </c>
      <c r="J157" s="59">
        <v>5</v>
      </c>
      <c r="K157" s="59">
        <v>5</v>
      </c>
      <c r="L157" s="59">
        <v>5</v>
      </c>
      <c r="M157" s="59">
        <v>5</v>
      </c>
      <c r="N157" s="59">
        <v>5</v>
      </c>
      <c r="O157" s="379">
        <f t="shared" si="26"/>
        <v>0</v>
      </c>
      <c r="P157" s="379">
        <f t="shared" si="29"/>
        <v>0</v>
      </c>
      <c r="Q157" s="379">
        <f t="shared" si="29"/>
        <v>0</v>
      </c>
      <c r="R157" s="379">
        <f t="shared" si="29"/>
        <v>0</v>
      </c>
      <c r="S157" s="379">
        <f t="shared" si="29"/>
        <v>0</v>
      </c>
      <c r="T157" s="379">
        <f t="shared" si="29"/>
        <v>0</v>
      </c>
      <c r="U157" s="379">
        <f t="shared" si="29"/>
        <v>0</v>
      </c>
      <c r="V157" s="380" t="s">
        <v>350</v>
      </c>
      <c r="W157" s="380" t="s">
        <v>348</v>
      </c>
      <c r="X157" s="380" t="s">
        <v>351</v>
      </c>
    </row>
    <row r="158" spans="1:24" ht="18.75" customHeight="1">
      <c r="A158" s="549" t="s">
        <v>307</v>
      </c>
      <c r="B158" s="549"/>
      <c r="C158" s="64">
        <f t="shared" ref="C158:N158" si="30">SUM(C139:C157)</f>
        <v>0</v>
      </c>
      <c r="D158" s="57">
        <f t="shared" si="30"/>
        <v>0</v>
      </c>
      <c r="E158" s="57">
        <f t="shared" si="30"/>
        <v>0</v>
      </c>
      <c r="F158" s="57">
        <f t="shared" si="30"/>
        <v>22</v>
      </c>
      <c r="G158" s="57">
        <f t="shared" si="30"/>
        <v>22</v>
      </c>
      <c r="H158" s="57">
        <f t="shared" si="30"/>
        <v>55</v>
      </c>
      <c r="I158" s="57">
        <f t="shared" si="30"/>
        <v>55</v>
      </c>
      <c r="J158" s="57">
        <f t="shared" si="30"/>
        <v>55</v>
      </c>
      <c r="K158" s="57">
        <f t="shared" si="30"/>
        <v>55</v>
      </c>
      <c r="L158" s="57">
        <f t="shared" si="30"/>
        <v>55</v>
      </c>
      <c r="M158" s="57">
        <f t="shared" si="30"/>
        <v>55</v>
      </c>
      <c r="N158" s="57">
        <f t="shared" si="30"/>
        <v>55</v>
      </c>
      <c r="O158" s="380">
        <f t="shared" ref="O158:U158" si="31">SUM(O134:O157)</f>
        <v>0</v>
      </c>
      <c r="P158" s="380">
        <f t="shared" si="31"/>
        <v>0</v>
      </c>
      <c r="Q158" s="380">
        <f t="shared" si="31"/>
        <v>6650000</v>
      </c>
      <c r="R158" s="380">
        <f t="shared" si="31"/>
        <v>7350000</v>
      </c>
      <c r="S158" s="380">
        <f t="shared" si="31"/>
        <v>4200000</v>
      </c>
      <c r="T158" s="380">
        <f t="shared" si="31"/>
        <v>4560000</v>
      </c>
      <c r="U158" s="380">
        <f t="shared" si="31"/>
        <v>3050000</v>
      </c>
      <c r="V158" s="380">
        <f>SUM(L158:U158)</f>
        <v>25810165</v>
      </c>
      <c r="W158" s="380">
        <f>'再見積 (システム・工程別サマリ) _ベース'!$Q$26-'スケジュール案・要員計画 (開発フェーズ_月別)'!V158</f>
        <v>49889835</v>
      </c>
      <c r="X158" s="375">
        <f>W158/'再見積 (システム・工程別サマリ) _ベース'!$Q$26</f>
        <v>0.65904669749009248</v>
      </c>
    </row>
  </sheetData>
  <mergeCells count="11">
    <mergeCell ref="S2:U2"/>
    <mergeCell ref="A158:B158"/>
    <mergeCell ref="A28:B28"/>
    <mergeCell ref="A39:B39"/>
    <mergeCell ref="A104:B104"/>
    <mergeCell ref="A131:B131"/>
    <mergeCell ref="A4:B4"/>
    <mergeCell ref="A2:A3"/>
    <mergeCell ref="B2:B3"/>
    <mergeCell ref="C2:N2"/>
    <mergeCell ref="O2:R2"/>
  </mergeCells>
  <phoneticPr fontId="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99C13-88DF-4B0A-BBDA-B4DCCCEB8599}">
  <sheetPr>
    <tabColor theme="0" tint="-0.34998626667073579"/>
  </sheetPr>
  <dimension ref="B1:R83"/>
  <sheetViews>
    <sheetView topLeftCell="A4" zoomScale="85" zoomScaleNormal="85" workbookViewId="0">
      <selection activeCell="B85" sqref="B85"/>
    </sheetView>
  </sheetViews>
  <sheetFormatPr defaultColWidth="8.625" defaultRowHeight="18.75" customHeight="1"/>
  <cols>
    <col min="1" max="1" width="2.625" style="26" customWidth="1"/>
    <col min="2" max="2" width="4.125" style="26" bestFit="1" customWidth="1"/>
    <col min="3" max="3" width="31.125" style="26" customWidth="1"/>
    <col min="4" max="6" width="14.125" style="214" customWidth="1"/>
    <col min="7" max="7" width="13.5" style="214" customWidth="1"/>
    <col min="8" max="8" width="15.625" style="214" customWidth="1"/>
    <col min="9" max="10" width="13.5" style="214" customWidth="1"/>
    <col min="11" max="11" width="15.125" style="214" customWidth="1"/>
    <col min="12" max="12" width="13.5" style="98" customWidth="1"/>
    <col min="13" max="13" width="15.125" style="195" bestFit="1" customWidth="1"/>
    <col min="14" max="14" width="13.5" style="26" customWidth="1"/>
    <col min="15" max="15" width="14.25" style="26" customWidth="1"/>
    <col min="16" max="16" width="13.5" style="26" customWidth="1"/>
    <col min="17" max="17" width="15.125" style="26" bestFit="1" customWidth="1"/>
    <col min="18" max="18" width="53.125" style="26" customWidth="1"/>
    <col min="19" max="16384" width="8.625" style="26"/>
  </cols>
  <sheetData>
    <row r="1" spans="2:18" ht="18">
      <c r="C1" s="71" t="s">
        <v>176</v>
      </c>
    </row>
    <row r="2" spans="2:18" ht="18.600000000000001" thickBot="1">
      <c r="C2" s="98" t="s">
        <v>230</v>
      </c>
    </row>
    <row r="3" spans="2:18" ht="18">
      <c r="B3" s="27"/>
      <c r="C3" s="28" t="s">
        <v>163</v>
      </c>
      <c r="D3" s="510" t="s">
        <v>213</v>
      </c>
      <c r="E3" s="510"/>
      <c r="F3" s="510"/>
      <c r="G3" s="510"/>
      <c r="H3" s="510"/>
      <c r="I3" s="510"/>
      <c r="J3" s="510"/>
      <c r="K3" s="510"/>
      <c r="L3" s="510"/>
      <c r="M3" s="510"/>
      <c r="N3" s="510"/>
      <c r="O3" s="510"/>
      <c r="P3" s="510"/>
      <c r="Q3" s="511"/>
      <c r="R3" s="512" t="s">
        <v>178</v>
      </c>
    </row>
    <row r="4" spans="2:18" ht="22.5" customHeight="1">
      <c r="B4" s="43"/>
      <c r="C4" s="44"/>
      <c r="D4" s="515" t="s">
        <v>214</v>
      </c>
      <c r="E4" s="515"/>
      <c r="F4" s="515"/>
      <c r="G4" s="515"/>
      <c r="H4" s="515"/>
      <c r="I4" s="515"/>
      <c r="J4" s="515"/>
      <c r="K4" s="515"/>
      <c r="L4" s="515"/>
      <c r="M4" s="516"/>
      <c r="N4" s="517" t="s">
        <v>215</v>
      </c>
      <c r="O4" s="518"/>
      <c r="P4" s="517" t="s">
        <v>216</v>
      </c>
      <c r="Q4" s="519"/>
      <c r="R4" s="513"/>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14"/>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0">
        <v>0</v>
      </c>
      <c r="O6" s="523">
        <v>0</v>
      </c>
      <c r="P6" s="520">
        <f>SUM(L6:L10)+N6</f>
        <v>58.4</v>
      </c>
      <c r="Q6" s="526">
        <f>SUM(M6:M10)+O6</f>
        <v>63040000</v>
      </c>
      <c r="R6" s="529"/>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1"/>
      <c r="O7" s="524"/>
      <c r="P7" s="521"/>
      <c r="Q7" s="527"/>
      <c r="R7" s="530"/>
    </row>
    <row r="8" spans="2:18" ht="18">
      <c r="B8" s="33">
        <v>3</v>
      </c>
      <c r="C8" s="34" t="s">
        <v>97</v>
      </c>
      <c r="D8" s="217">
        <v>1.7</v>
      </c>
      <c r="E8" s="218">
        <v>1.4</v>
      </c>
      <c r="F8" s="218">
        <v>1.6</v>
      </c>
      <c r="G8" s="218">
        <v>5.5</v>
      </c>
      <c r="H8" s="218">
        <v>0.8</v>
      </c>
      <c r="I8" s="218">
        <v>0.5</v>
      </c>
      <c r="J8" s="218">
        <v>0.6</v>
      </c>
      <c r="K8" s="218">
        <v>2.8</v>
      </c>
      <c r="L8" s="199">
        <f>SUM(D8:K8)</f>
        <v>14.899999999999999</v>
      </c>
      <c r="M8" s="200">
        <f t="shared" ref="M8:M11" si="1">SUM(D8:J8)*1000000+K8*1400000</f>
        <v>16020000</v>
      </c>
      <c r="N8" s="521"/>
      <c r="O8" s="524"/>
      <c r="P8" s="521"/>
      <c r="Q8" s="527"/>
      <c r="R8" s="530"/>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521"/>
      <c r="O9" s="524"/>
      <c r="P9" s="521"/>
      <c r="Q9" s="527"/>
      <c r="R9" s="530"/>
    </row>
    <row r="10" spans="2:18" ht="18.600000000000001" thickBot="1">
      <c r="B10" s="33">
        <v>5</v>
      </c>
      <c r="C10" s="19" t="s">
        <v>106</v>
      </c>
      <c r="D10" s="219"/>
      <c r="E10" s="220"/>
      <c r="F10" s="220"/>
      <c r="G10" s="220"/>
      <c r="H10" s="220"/>
      <c r="I10" s="220"/>
      <c r="J10" s="218">
        <v>0.4</v>
      </c>
      <c r="K10" s="218">
        <v>0.5</v>
      </c>
      <c r="L10" s="199">
        <f t="shared" si="2"/>
        <v>0.9</v>
      </c>
      <c r="M10" s="200">
        <f t="shared" si="1"/>
        <v>1100000</v>
      </c>
      <c r="N10" s="522"/>
      <c r="O10" s="525"/>
      <c r="P10" s="522"/>
      <c r="Q10" s="528"/>
      <c r="R10" s="531"/>
    </row>
    <row r="11" spans="2:18" ht="18.600000000000001"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504" t="s">
        <v>191</v>
      </c>
      <c r="C12" s="505"/>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12.5</v>
      </c>
      <c r="L12" s="201">
        <f>SUM(D12:K12)</f>
        <v>64.099999999999994</v>
      </c>
      <c r="M12" s="202">
        <f>SUM(M6:M11)</f>
        <v>69100000</v>
      </c>
      <c r="N12" s="42">
        <f>SUM(N6:N11)</f>
        <v>0</v>
      </c>
      <c r="O12" s="25">
        <f>SUM(O6:O11)</f>
        <v>0</v>
      </c>
      <c r="P12" s="42">
        <f>SUM(P6:P11)</f>
        <v>64.099999999999994</v>
      </c>
      <c r="Q12" s="45">
        <f>SUM(Q6:Q11)</f>
        <v>69100000</v>
      </c>
      <c r="R12" s="35"/>
    </row>
    <row r="13" spans="2:18" ht="18">
      <c r="B13" s="506" t="s">
        <v>229</v>
      </c>
      <c r="C13" s="507"/>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600000000000001" thickBot="1">
      <c r="B14" s="508" t="s">
        <v>165</v>
      </c>
      <c r="C14" s="509"/>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17500000</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thickBot="1">
      <c r="C16" s="367" t="s">
        <v>373</v>
      </c>
    </row>
    <row r="17" spans="2:18" ht="18">
      <c r="B17" s="27"/>
      <c r="C17" s="28" t="s">
        <v>163</v>
      </c>
      <c r="D17" s="510" t="s">
        <v>213</v>
      </c>
      <c r="E17" s="510"/>
      <c r="F17" s="510"/>
      <c r="G17" s="510"/>
      <c r="H17" s="510"/>
      <c r="I17" s="510"/>
      <c r="J17" s="510"/>
      <c r="K17" s="510"/>
      <c r="L17" s="510"/>
      <c r="M17" s="510"/>
      <c r="N17" s="510"/>
      <c r="O17" s="510"/>
      <c r="P17" s="510"/>
      <c r="Q17" s="511"/>
      <c r="R17" s="512" t="s">
        <v>178</v>
      </c>
    </row>
    <row r="18" spans="2:18" ht="22.5" customHeight="1">
      <c r="B18" s="43"/>
      <c r="C18" s="44"/>
      <c r="D18" s="515" t="s">
        <v>214</v>
      </c>
      <c r="E18" s="515"/>
      <c r="F18" s="515"/>
      <c r="G18" s="515"/>
      <c r="H18" s="515"/>
      <c r="I18" s="515"/>
      <c r="J18" s="515"/>
      <c r="K18" s="515"/>
      <c r="L18" s="515"/>
      <c r="M18" s="516"/>
      <c r="N18" s="517" t="s">
        <v>215</v>
      </c>
      <c r="O18" s="518"/>
      <c r="P18" s="517" t="s">
        <v>216</v>
      </c>
      <c r="Q18" s="519"/>
      <c r="R18" s="513"/>
    </row>
    <row r="19" spans="2:18" ht="18">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29" t="s">
        <v>224</v>
      </c>
      <c r="Q19" s="47" t="s">
        <v>165</v>
      </c>
      <c r="R19" s="514"/>
    </row>
    <row r="20" spans="2:18" ht="18">
      <c r="B20" s="33">
        <v>1</v>
      </c>
      <c r="C20" s="19" t="s">
        <v>225</v>
      </c>
      <c r="D20" s="217">
        <v>3.2</v>
      </c>
      <c r="E20" s="218">
        <v>1.6</v>
      </c>
      <c r="F20" s="381">
        <v>3.2</v>
      </c>
      <c r="G20" s="218">
        <v>5.2</v>
      </c>
      <c r="H20" s="218">
        <v>1.4</v>
      </c>
      <c r="I20" s="218">
        <v>0.8</v>
      </c>
      <c r="J20" s="218">
        <v>2</v>
      </c>
      <c r="K20" s="381">
        <v>3.9</v>
      </c>
      <c r="L20" s="199">
        <f>SUM(D20:K20)</f>
        <v>21.299999999999997</v>
      </c>
      <c r="M20" s="200">
        <f>SUM(D20:J20)*1000000+K20*1400000</f>
        <v>22860000</v>
      </c>
      <c r="N20" s="520">
        <v>0</v>
      </c>
      <c r="O20" s="523">
        <v>0</v>
      </c>
      <c r="P20" s="520">
        <f>SUM(L20:L24)+N20</f>
        <v>60.999999999999993</v>
      </c>
      <c r="Q20" s="526">
        <f>SUM(M20:M24)+O20</f>
        <v>65800000</v>
      </c>
      <c r="R20" s="529"/>
    </row>
    <row r="21" spans="2:18" ht="18">
      <c r="B21" s="33">
        <v>2</v>
      </c>
      <c r="C21" s="34" t="s">
        <v>226</v>
      </c>
      <c r="D21" s="217">
        <v>1.4</v>
      </c>
      <c r="E21" s="218">
        <v>1.1000000000000001</v>
      </c>
      <c r="F21" s="381">
        <v>2.1</v>
      </c>
      <c r="G21" s="218">
        <v>3.1</v>
      </c>
      <c r="H21" s="218">
        <v>1.1000000000000001</v>
      </c>
      <c r="I21" s="218">
        <v>0.8</v>
      </c>
      <c r="J21" s="218">
        <v>2</v>
      </c>
      <c r="K21" s="381">
        <v>2.7</v>
      </c>
      <c r="L21" s="199">
        <f t="shared" ref="L21" si="5">SUM(D21:K21)</f>
        <v>14.3</v>
      </c>
      <c r="M21" s="200">
        <f>SUM(D21:J21)*1000000+K21*1400000</f>
        <v>15380000</v>
      </c>
      <c r="N21" s="521"/>
      <c r="O21" s="524"/>
      <c r="P21" s="521"/>
      <c r="Q21" s="527"/>
      <c r="R21" s="530"/>
    </row>
    <row r="22" spans="2:18" ht="18">
      <c r="B22" s="33">
        <v>3</v>
      </c>
      <c r="C22" s="34" t="s">
        <v>97</v>
      </c>
      <c r="D22" s="217">
        <v>1.7</v>
      </c>
      <c r="E22" s="218">
        <v>1.4</v>
      </c>
      <c r="F22" s="381">
        <v>2.2000000000000002</v>
      </c>
      <c r="G22" s="218">
        <v>5.5</v>
      </c>
      <c r="H22" s="218">
        <v>0.8</v>
      </c>
      <c r="I22" s="218">
        <v>0.5</v>
      </c>
      <c r="J22" s="218">
        <v>0.6</v>
      </c>
      <c r="K22" s="381">
        <v>2.9</v>
      </c>
      <c r="L22" s="199">
        <f>SUM(D22:K22)</f>
        <v>15.600000000000001</v>
      </c>
      <c r="M22" s="200">
        <f t="shared" ref="M22:M25" si="6">SUM(D22:J22)*1000000+K22*1400000</f>
        <v>16760000.000000002</v>
      </c>
      <c r="N22" s="521"/>
      <c r="O22" s="524"/>
      <c r="P22" s="521"/>
      <c r="Q22" s="527"/>
      <c r="R22" s="530"/>
    </row>
    <row r="23" spans="2:18" ht="18">
      <c r="B23" s="33">
        <v>4</v>
      </c>
      <c r="C23" s="19" t="s">
        <v>227</v>
      </c>
      <c r="D23" s="217">
        <v>1.3</v>
      </c>
      <c r="E23" s="218">
        <v>0.4</v>
      </c>
      <c r="F23" s="381">
        <v>2.1</v>
      </c>
      <c r="G23" s="218">
        <v>1.2</v>
      </c>
      <c r="H23" s="218">
        <v>0.8</v>
      </c>
      <c r="I23" s="218">
        <v>0.5</v>
      </c>
      <c r="J23" s="218">
        <v>0.6</v>
      </c>
      <c r="K23" s="381">
        <v>2</v>
      </c>
      <c r="L23" s="199">
        <f t="shared" ref="L23:L25" si="7">SUM(D23:K23)</f>
        <v>8.8999999999999986</v>
      </c>
      <c r="M23" s="200">
        <f t="shared" si="6"/>
        <v>9700000</v>
      </c>
      <c r="N23" s="521"/>
      <c r="O23" s="524"/>
      <c r="P23" s="521"/>
      <c r="Q23" s="527"/>
      <c r="R23" s="530"/>
    </row>
    <row r="24" spans="2:18" ht="18.600000000000001" thickBot="1">
      <c r="B24" s="33">
        <v>5</v>
      </c>
      <c r="C24" s="19" t="s">
        <v>106</v>
      </c>
      <c r="D24" s="219"/>
      <c r="E24" s="220"/>
      <c r="F24" s="220"/>
      <c r="G24" s="220"/>
      <c r="H24" s="220"/>
      <c r="I24" s="220"/>
      <c r="J24" s="218">
        <v>0.4</v>
      </c>
      <c r="K24" s="218">
        <v>0.5</v>
      </c>
      <c r="L24" s="199">
        <f t="shared" si="7"/>
        <v>0.9</v>
      </c>
      <c r="M24" s="200">
        <f t="shared" si="6"/>
        <v>1100000</v>
      </c>
      <c r="N24" s="522"/>
      <c r="O24" s="525"/>
      <c r="P24" s="522"/>
      <c r="Q24" s="528"/>
      <c r="R24" s="531"/>
    </row>
    <row r="25" spans="2:18" ht="18.600000000000001" thickBot="1">
      <c r="B25" s="33">
        <v>6</v>
      </c>
      <c r="C25" s="19" t="s">
        <v>228</v>
      </c>
      <c r="D25" s="217">
        <v>0.5</v>
      </c>
      <c r="E25" s="218">
        <v>0.4</v>
      </c>
      <c r="F25" s="381">
        <v>0.9</v>
      </c>
      <c r="G25" s="218">
        <v>1.4</v>
      </c>
      <c r="H25" s="218">
        <v>0.2</v>
      </c>
      <c r="I25" s="218">
        <v>0.1</v>
      </c>
      <c r="J25" s="218">
        <v>1.5</v>
      </c>
      <c r="K25" s="381">
        <v>0.9</v>
      </c>
      <c r="L25" s="199">
        <f t="shared" si="7"/>
        <v>5.9</v>
      </c>
      <c r="M25" s="200">
        <f t="shared" si="6"/>
        <v>6260000</v>
      </c>
      <c r="N25" s="130">
        <v>0</v>
      </c>
      <c r="O25" s="25">
        <f>SUM(O19:O24)</f>
        <v>0</v>
      </c>
      <c r="P25" s="130">
        <f>SUM(L25:L25)+N25</f>
        <v>5.9</v>
      </c>
      <c r="Q25" s="131">
        <f>SUM(M25:M25)+O20</f>
        <v>6260000</v>
      </c>
      <c r="R25" s="49"/>
    </row>
    <row r="26" spans="2:18" ht="18">
      <c r="B26" s="504" t="s">
        <v>191</v>
      </c>
      <c r="C26" s="505"/>
      <c r="D26" s="221">
        <f t="shared" ref="D26:K26" si="8">SUM(D20:D25)</f>
        <v>8.1</v>
      </c>
      <c r="E26" s="222">
        <f t="shared" si="8"/>
        <v>4.9000000000000004</v>
      </c>
      <c r="F26" s="222">
        <f t="shared" si="8"/>
        <v>10.500000000000002</v>
      </c>
      <c r="G26" s="222">
        <f t="shared" si="8"/>
        <v>16.399999999999999</v>
      </c>
      <c r="H26" s="222">
        <f t="shared" si="8"/>
        <v>4.3</v>
      </c>
      <c r="I26" s="222">
        <f t="shared" si="8"/>
        <v>2.7</v>
      </c>
      <c r="J26" s="222">
        <f t="shared" si="8"/>
        <v>7.1</v>
      </c>
      <c r="K26" s="222">
        <f t="shared" si="8"/>
        <v>12.9</v>
      </c>
      <c r="L26" s="201">
        <f>SUM(D26:K26)</f>
        <v>66.900000000000006</v>
      </c>
      <c r="M26" s="202">
        <f>SUM(M20:M25)</f>
        <v>72060000</v>
      </c>
      <c r="N26" s="42">
        <f>SUM(N20:N25)</f>
        <v>0</v>
      </c>
      <c r="O26" s="25">
        <f>SUM(O20:O25)</f>
        <v>0</v>
      </c>
      <c r="P26" s="42">
        <f>SUM(P20:P25)</f>
        <v>66.899999999999991</v>
      </c>
      <c r="Q26" s="45">
        <f>SUM(Q20:Q25)</f>
        <v>72060000</v>
      </c>
      <c r="R26" s="35"/>
    </row>
    <row r="27" spans="2:18" ht="18">
      <c r="B27" s="506" t="s">
        <v>229</v>
      </c>
      <c r="C27" s="507"/>
      <c r="D27" s="223">
        <v>1000000</v>
      </c>
      <c r="E27" s="224">
        <v>1000000</v>
      </c>
      <c r="F27" s="224">
        <v>1000000</v>
      </c>
      <c r="G27" s="224">
        <v>1000000</v>
      </c>
      <c r="H27" s="224">
        <v>1000000</v>
      </c>
      <c r="I27" s="224">
        <v>1000000</v>
      </c>
      <c r="J27" s="224">
        <v>1000000</v>
      </c>
      <c r="K27" s="224">
        <v>1400000</v>
      </c>
      <c r="L27" s="203"/>
      <c r="M27" s="204"/>
      <c r="N27" s="36"/>
      <c r="O27" s="37"/>
      <c r="P27" s="36"/>
      <c r="Q27" s="48"/>
      <c r="R27" s="38"/>
    </row>
    <row r="28" spans="2:18" ht="18.600000000000001" thickBot="1">
      <c r="B28" s="508" t="s">
        <v>165</v>
      </c>
      <c r="C28" s="509"/>
      <c r="D28" s="225">
        <f t="shared" ref="D28:K28" si="9">D26*D27</f>
        <v>8100000</v>
      </c>
      <c r="E28" s="226">
        <f t="shared" si="9"/>
        <v>4900000</v>
      </c>
      <c r="F28" s="226">
        <f t="shared" si="9"/>
        <v>10500000.000000002</v>
      </c>
      <c r="G28" s="226">
        <f t="shared" si="9"/>
        <v>16399999.999999998</v>
      </c>
      <c r="H28" s="226">
        <f t="shared" si="9"/>
        <v>4300000</v>
      </c>
      <c r="I28" s="226">
        <f t="shared" si="9"/>
        <v>2700000</v>
      </c>
      <c r="J28" s="226">
        <f t="shared" si="9"/>
        <v>7100000</v>
      </c>
      <c r="K28" s="226">
        <f t="shared" si="9"/>
        <v>18060000</v>
      </c>
      <c r="L28" s="205"/>
      <c r="M28" s="206"/>
      <c r="N28" s="39"/>
      <c r="O28" s="40"/>
      <c r="P28" s="39"/>
      <c r="Q28" s="46"/>
      <c r="R28" s="41"/>
    </row>
    <row r="29" spans="2:18" ht="18.75" customHeight="1">
      <c r="Q29" s="370">
        <f>Q26-Q12</f>
        <v>2960000</v>
      </c>
    </row>
    <row r="31" spans="2:18" ht="18.75" customHeight="1" thickBot="1">
      <c r="C31" s="367" t="s">
        <v>374</v>
      </c>
    </row>
    <row r="32" spans="2:18" ht="18">
      <c r="B32" s="27"/>
      <c r="C32" s="28" t="s">
        <v>163</v>
      </c>
      <c r="D32" s="510" t="s">
        <v>213</v>
      </c>
      <c r="E32" s="510"/>
      <c r="F32" s="510"/>
      <c r="G32" s="510"/>
      <c r="H32" s="510"/>
      <c r="I32" s="510"/>
      <c r="J32" s="510"/>
      <c r="K32" s="510"/>
      <c r="L32" s="510"/>
      <c r="M32" s="510"/>
      <c r="N32" s="510"/>
      <c r="O32" s="510"/>
      <c r="P32" s="510"/>
      <c r="Q32" s="511"/>
      <c r="R32" s="512" t="s">
        <v>178</v>
      </c>
    </row>
    <row r="33" spans="2:18" ht="22.5" customHeight="1">
      <c r="B33" s="43"/>
      <c r="C33" s="44"/>
      <c r="D33" s="515" t="s">
        <v>214</v>
      </c>
      <c r="E33" s="515"/>
      <c r="F33" s="515"/>
      <c r="G33" s="515"/>
      <c r="H33" s="515"/>
      <c r="I33" s="515"/>
      <c r="J33" s="515"/>
      <c r="K33" s="515"/>
      <c r="L33" s="515"/>
      <c r="M33" s="516"/>
      <c r="N33" s="517" t="s">
        <v>215</v>
      </c>
      <c r="O33" s="518"/>
      <c r="P33" s="517" t="s">
        <v>216</v>
      </c>
      <c r="Q33" s="519"/>
      <c r="R33" s="513"/>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29" t="s">
        <v>224</v>
      </c>
      <c r="Q34" s="47" t="s">
        <v>165</v>
      </c>
      <c r="R34" s="514"/>
    </row>
    <row r="35" spans="2:18" ht="18">
      <c r="B35" s="33">
        <v>1</v>
      </c>
      <c r="C35" s="19" t="s">
        <v>225</v>
      </c>
      <c r="D35" s="217"/>
      <c r="E35" s="218"/>
      <c r="F35" s="381">
        <v>3.2</v>
      </c>
      <c r="G35" s="218">
        <v>5.2</v>
      </c>
      <c r="H35" s="218">
        <v>1.4</v>
      </c>
      <c r="I35" s="218">
        <v>1</v>
      </c>
      <c r="J35" s="218">
        <v>2</v>
      </c>
      <c r="K35" s="218">
        <v>3.1</v>
      </c>
      <c r="L35" s="199">
        <f>SUM(D35:K35)</f>
        <v>15.9</v>
      </c>
      <c r="M35" s="200">
        <f>SUM(D35:J35)*1000000+K35*1400000</f>
        <v>17140000</v>
      </c>
      <c r="N35" s="520">
        <v>0</v>
      </c>
      <c r="O35" s="523">
        <v>0</v>
      </c>
      <c r="P35" s="520">
        <f>SUM(L35:L39)+N35</f>
        <v>47.1</v>
      </c>
      <c r="Q35" s="526">
        <f>SUM(M35:M39)+O35</f>
        <v>50860000</v>
      </c>
      <c r="R35" s="529"/>
    </row>
    <row r="36" spans="2:18" ht="18">
      <c r="B36" s="33">
        <v>2</v>
      </c>
      <c r="C36" s="34" t="s">
        <v>226</v>
      </c>
      <c r="D36" s="217"/>
      <c r="E36" s="218"/>
      <c r="F36" s="381">
        <v>2.1</v>
      </c>
      <c r="G36" s="218">
        <v>3.1</v>
      </c>
      <c r="H36" s="218">
        <v>1.1000000000000001</v>
      </c>
      <c r="I36" s="218">
        <v>1</v>
      </c>
      <c r="J36" s="218">
        <v>2</v>
      </c>
      <c r="K36" s="218">
        <v>2.2000000000000002</v>
      </c>
      <c r="L36" s="199">
        <f t="shared" ref="L36" si="10">SUM(D36:K36)</f>
        <v>11.5</v>
      </c>
      <c r="M36" s="200">
        <f>SUM(D36:J36)*1000000+K36*1400000</f>
        <v>12380000</v>
      </c>
      <c r="N36" s="521"/>
      <c r="O36" s="524"/>
      <c r="P36" s="521"/>
      <c r="Q36" s="527"/>
      <c r="R36" s="530"/>
    </row>
    <row r="37" spans="2:18" ht="18">
      <c r="B37" s="33">
        <v>3</v>
      </c>
      <c r="C37" s="34" t="s">
        <v>97</v>
      </c>
      <c r="D37" s="217"/>
      <c r="E37" s="218"/>
      <c r="F37" s="381">
        <v>2.2000000000000002</v>
      </c>
      <c r="G37" s="218">
        <v>5.5</v>
      </c>
      <c r="H37" s="218">
        <v>0.8</v>
      </c>
      <c r="I37" s="218">
        <v>0.7</v>
      </c>
      <c r="J37" s="218">
        <v>0.6</v>
      </c>
      <c r="K37" s="218">
        <v>2.2999999999999998</v>
      </c>
      <c r="L37" s="199">
        <f>SUM(D37:K37)</f>
        <v>12.099999999999998</v>
      </c>
      <c r="M37" s="200">
        <f t="shared" ref="M37:M40" si="11">SUM(D37:J37)*1000000+K37*1400000</f>
        <v>13019999.999999998</v>
      </c>
      <c r="N37" s="521"/>
      <c r="O37" s="524"/>
      <c r="P37" s="521"/>
      <c r="Q37" s="527"/>
      <c r="R37" s="530"/>
    </row>
    <row r="38" spans="2:18" ht="18">
      <c r="B38" s="33">
        <v>4</v>
      </c>
      <c r="C38" s="19" t="s">
        <v>227</v>
      </c>
      <c r="D38" s="217"/>
      <c r="E38" s="218"/>
      <c r="F38" s="381">
        <v>2.1</v>
      </c>
      <c r="G38" s="218">
        <v>1.2</v>
      </c>
      <c r="H38" s="218">
        <v>0.8</v>
      </c>
      <c r="I38" s="218">
        <v>0.7</v>
      </c>
      <c r="J38" s="218">
        <v>0.6</v>
      </c>
      <c r="K38" s="218">
        <v>1.7</v>
      </c>
      <c r="L38" s="199">
        <f t="shared" ref="L38:L40" si="12">SUM(D38:K38)</f>
        <v>7.1</v>
      </c>
      <c r="M38" s="200">
        <f t="shared" si="11"/>
        <v>7779999.9999999991</v>
      </c>
      <c r="N38" s="521"/>
      <c r="O38" s="524"/>
      <c r="P38" s="521"/>
      <c r="Q38" s="527"/>
      <c r="R38" s="530"/>
    </row>
    <row r="39" spans="2:18" ht="18.600000000000001" thickBot="1">
      <c r="B39" s="33">
        <v>5</v>
      </c>
      <c r="C39" s="19" t="s">
        <v>106</v>
      </c>
      <c r="D39" s="219"/>
      <c r="E39" s="220"/>
      <c r="F39" s="220"/>
      <c r="G39" s="220"/>
      <c r="H39" s="220"/>
      <c r="I39" s="220"/>
      <c r="J39" s="218">
        <v>0.4</v>
      </c>
      <c r="K39" s="218">
        <v>0.1</v>
      </c>
      <c r="L39" s="199">
        <f t="shared" si="12"/>
        <v>0.5</v>
      </c>
      <c r="M39" s="200">
        <f t="shared" si="11"/>
        <v>540000</v>
      </c>
      <c r="N39" s="522"/>
      <c r="O39" s="525"/>
      <c r="P39" s="522"/>
      <c r="Q39" s="528"/>
      <c r="R39" s="531"/>
    </row>
    <row r="40" spans="2:18" ht="18.600000000000001" thickBot="1">
      <c r="B40" s="33">
        <v>6</v>
      </c>
      <c r="C40" s="19" t="s">
        <v>228</v>
      </c>
      <c r="D40" s="217"/>
      <c r="E40" s="218"/>
      <c r="F40" s="381">
        <v>0.9</v>
      </c>
      <c r="G40" s="218">
        <v>1.4</v>
      </c>
      <c r="H40" s="218">
        <v>0.2</v>
      </c>
      <c r="I40" s="218">
        <v>0.3</v>
      </c>
      <c r="J40" s="218">
        <v>1.5</v>
      </c>
      <c r="K40" s="218">
        <v>0.7</v>
      </c>
      <c r="L40" s="199">
        <f t="shared" si="12"/>
        <v>5</v>
      </c>
      <c r="M40" s="200">
        <f t="shared" si="11"/>
        <v>5280000</v>
      </c>
      <c r="N40" s="130">
        <v>0</v>
      </c>
      <c r="O40" s="25">
        <f>SUM(O34:O39)</f>
        <v>0</v>
      </c>
      <c r="P40" s="130">
        <f>SUM(L40:L40)+N40</f>
        <v>5</v>
      </c>
      <c r="Q40" s="131">
        <f>SUM(M40:M40)+O35</f>
        <v>5280000</v>
      </c>
      <c r="R40" s="49"/>
    </row>
    <row r="41" spans="2:18" ht="18">
      <c r="B41" s="504" t="s">
        <v>191</v>
      </c>
      <c r="C41" s="505"/>
      <c r="D41" s="221">
        <f t="shared" ref="D41:K41" si="13">SUM(D35:D40)</f>
        <v>0</v>
      </c>
      <c r="E41" s="222">
        <f t="shared" si="13"/>
        <v>0</v>
      </c>
      <c r="F41" s="222">
        <f t="shared" si="13"/>
        <v>10.500000000000002</v>
      </c>
      <c r="G41" s="222">
        <f t="shared" si="13"/>
        <v>16.399999999999999</v>
      </c>
      <c r="H41" s="222">
        <f t="shared" si="13"/>
        <v>4.3</v>
      </c>
      <c r="I41" s="222">
        <f t="shared" si="13"/>
        <v>3.7</v>
      </c>
      <c r="J41" s="222">
        <f t="shared" si="13"/>
        <v>7.1</v>
      </c>
      <c r="K41" s="394">
        <f t="shared" si="13"/>
        <v>10.1</v>
      </c>
      <c r="L41" s="201">
        <f>SUM(D41:K41)</f>
        <v>52.1</v>
      </c>
      <c r="M41" s="202">
        <f>SUM(M35:M40)</f>
        <v>56140000</v>
      </c>
      <c r="N41" s="42">
        <f>SUM(N35:N40)</f>
        <v>0</v>
      </c>
      <c r="O41" s="25">
        <f>SUM(O35:O40)</f>
        <v>0</v>
      </c>
      <c r="P41" s="42">
        <f>SUM(P35:P40)</f>
        <v>52.1</v>
      </c>
      <c r="Q41" s="45">
        <f>SUM(Q35:Q40)</f>
        <v>56140000</v>
      </c>
      <c r="R41" s="35"/>
    </row>
    <row r="42" spans="2:18" ht="18">
      <c r="B42" s="506" t="s">
        <v>229</v>
      </c>
      <c r="C42" s="507"/>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600000000000001" thickBot="1">
      <c r="B43" s="508" t="s">
        <v>165</v>
      </c>
      <c r="C43" s="509"/>
      <c r="D43" s="225">
        <f t="shared" ref="D43:K43" si="14">D41*D42</f>
        <v>0</v>
      </c>
      <c r="E43" s="226">
        <f t="shared" si="14"/>
        <v>0</v>
      </c>
      <c r="F43" s="226">
        <f t="shared" si="14"/>
        <v>10500000.000000002</v>
      </c>
      <c r="G43" s="226">
        <f t="shared" si="14"/>
        <v>16399999.999999998</v>
      </c>
      <c r="H43" s="226">
        <f t="shared" si="14"/>
        <v>4300000</v>
      </c>
      <c r="I43" s="226">
        <f t="shared" si="14"/>
        <v>3700000</v>
      </c>
      <c r="J43" s="226">
        <f t="shared" si="14"/>
        <v>7100000</v>
      </c>
      <c r="K43" s="226">
        <f t="shared" si="14"/>
        <v>14140000</v>
      </c>
      <c r="L43" s="205"/>
      <c r="M43" s="206"/>
      <c r="N43" s="39"/>
      <c r="O43" s="40"/>
      <c r="P43" s="39"/>
      <c r="Q43" s="46"/>
      <c r="R43" s="41"/>
    </row>
    <row r="44" spans="2:18" ht="18.75" customHeight="1">
      <c r="Q44" s="370">
        <f>Q41-Q27</f>
        <v>56140000</v>
      </c>
    </row>
    <row r="45" spans="2:18" ht="18.75" customHeight="1" thickBot="1">
      <c r="C45" s="367" t="s">
        <v>375</v>
      </c>
    </row>
    <row r="46" spans="2:18" ht="18">
      <c r="B46" s="27"/>
      <c r="C46" s="28" t="s">
        <v>163</v>
      </c>
      <c r="D46" s="510" t="s">
        <v>213</v>
      </c>
      <c r="E46" s="510"/>
      <c r="F46" s="510"/>
      <c r="G46" s="510"/>
      <c r="H46" s="510"/>
      <c r="I46" s="510"/>
      <c r="J46" s="510"/>
      <c r="K46" s="510"/>
      <c r="L46" s="510"/>
      <c r="M46" s="510"/>
      <c r="N46" s="510"/>
      <c r="O46" s="510"/>
      <c r="P46" s="510"/>
      <c r="Q46" s="511"/>
      <c r="R46" s="512" t="s">
        <v>178</v>
      </c>
    </row>
    <row r="47" spans="2:18" ht="22.5" customHeight="1">
      <c r="B47" s="43"/>
      <c r="C47" s="44"/>
      <c r="D47" s="515" t="s">
        <v>214</v>
      </c>
      <c r="E47" s="515"/>
      <c r="F47" s="515"/>
      <c r="G47" s="515"/>
      <c r="H47" s="515"/>
      <c r="I47" s="515"/>
      <c r="J47" s="515"/>
      <c r="K47" s="515"/>
      <c r="L47" s="515"/>
      <c r="M47" s="516"/>
      <c r="N47" s="517" t="s">
        <v>215</v>
      </c>
      <c r="O47" s="518"/>
      <c r="P47" s="517" t="s">
        <v>216</v>
      </c>
      <c r="Q47" s="519"/>
      <c r="R47" s="513"/>
    </row>
    <row r="48" spans="2:18" ht="18">
      <c r="B48" s="31" t="s">
        <v>179</v>
      </c>
      <c r="C48" s="32" t="s">
        <v>217</v>
      </c>
      <c r="D48" s="215" t="s">
        <v>231</v>
      </c>
      <c r="E48" s="216" t="s">
        <v>232</v>
      </c>
      <c r="F48" s="216" t="s">
        <v>233</v>
      </c>
      <c r="G48" s="216" t="s">
        <v>234</v>
      </c>
      <c r="H48" s="216" t="s">
        <v>235</v>
      </c>
      <c r="I48" s="216" t="s">
        <v>236</v>
      </c>
      <c r="J48" s="216" t="s">
        <v>237</v>
      </c>
      <c r="K48" s="216" t="s">
        <v>223</v>
      </c>
      <c r="L48" s="197" t="s">
        <v>224</v>
      </c>
      <c r="M48" s="198" t="s">
        <v>165</v>
      </c>
      <c r="N48" s="29" t="s">
        <v>224</v>
      </c>
      <c r="O48" s="30" t="s">
        <v>165</v>
      </c>
      <c r="P48" s="29" t="s">
        <v>224</v>
      </c>
      <c r="Q48" s="47" t="s">
        <v>165</v>
      </c>
      <c r="R48" s="514"/>
    </row>
    <row r="49" spans="2:18" ht="18">
      <c r="B49" s="33">
        <v>1</v>
      </c>
      <c r="C49" s="19" t="s">
        <v>225</v>
      </c>
      <c r="D49" s="219"/>
      <c r="E49" s="220"/>
      <c r="F49" s="218">
        <v>3.2</v>
      </c>
      <c r="G49" s="218">
        <v>5.2</v>
      </c>
      <c r="H49" s="220"/>
      <c r="I49" s="220"/>
      <c r="J49" s="220"/>
      <c r="K49" s="218">
        <v>1.6</v>
      </c>
      <c r="L49" s="199">
        <f>SUM(D49:K49)</f>
        <v>10</v>
      </c>
      <c r="M49" s="200">
        <f>SUM(D49:J49)*1000000+K49*1400000</f>
        <v>10640000</v>
      </c>
      <c r="N49" s="520">
        <v>0</v>
      </c>
      <c r="O49" s="523">
        <v>0</v>
      </c>
      <c r="P49" s="520">
        <f>SUM(L49:L53)+N49</f>
        <v>29.799999999999997</v>
      </c>
      <c r="Q49" s="526">
        <f>SUM(M49:M53)+O49</f>
        <v>31880000</v>
      </c>
      <c r="R49" s="529"/>
    </row>
    <row r="50" spans="2:18" ht="18">
      <c r="B50" s="33">
        <v>2</v>
      </c>
      <c r="C50" s="34" t="s">
        <v>226</v>
      </c>
      <c r="D50" s="219"/>
      <c r="E50" s="220"/>
      <c r="F50" s="218">
        <v>2.1</v>
      </c>
      <c r="G50" s="218">
        <v>3.1</v>
      </c>
      <c r="H50" s="220"/>
      <c r="I50" s="220"/>
      <c r="J50" s="220"/>
      <c r="K50" s="218">
        <v>1.2</v>
      </c>
      <c r="L50" s="199">
        <f t="shared" ref="L50" si="15">SUM(D50:K50)</f>
        <v>6.4</v>
      </c>
      <c r="M50" s="200">
        <f>SUM(D50:J50)*1000000+K50*1400000</f>
        <v>6880000</v>
      </c>
      <c r="N50" s="521"/>
      <c r="O50" s="524"/>
      <c r="P50" s="521"/>
      <c r="Q50" s="527"/>
      <c r="R50" s="530"/>
    </row>
    <row r="51" spans="2:18" ht="18">
      <c r="B51" s="33">
        <v>3</v>
      </c>
      <c r="C51" s="34" t="s">
        <v>97</v>
      </c>
      <c r="D51" s="219"/>
      <c r="E51" s="220"/>
      <c r="F51" s="218">
        <v>2.2000000000000002</v>
      </c>
      <c r="G51" s="218">
        <v>5.5</v>
      </c>
      <c r="H51" s="220"/>
      <c r="I51" s="220"/>
      <c r="J51" s="220"/>
      <c r="K51" s="218">
        <v>1.5</v>
      </c>
      <c r="L51" s="199">
        <f>SUM(D51:K51)</f>
        <v>9.1999999999999993</v>
      </c>
      <c r="M51" s="200">
        <f t="shared" ref="M51:M54" si="16">SUM(D51:J51)*1000000+K51*1400000</f>
        <v>9800000</v>
      </c>
      <c r="N51" s="521"/>
      <c r="O51" s="524"/>
      <c r="P51" s="521"/>
      <c r="Q51" s="527"/>
      <c r="R51" s="530"/>
    </row>
    <row r="52" spans="2:18" ht="18">
      <c r="B52" s="33">
        <v>4</v>
      </c>
      <c r="C52" s="19" t="s">
        <v>227</v>
      </c>
      <c r="D52" s="219"/>
      <c r="E52" s="220"/>
      <c r="F52" s="218">
        <v>2.1</v>
      </c>
      <c r="G52" s="218">
        <v>1.2</v>
      </c>
      <c r="H52" s="220"/>
      <c r="I52" s="220"/>
      <c r="J52" s="220"/>
      <c r="K52" s="218">
        <v>0.9</v>
      </c>
      <c r="L52" s="199">
        <f t="shared" ref="L52:L54" si="17">SUM(D52:K52)</f>
        <v>4.2</v>
      </c>
      <c r="M52" s="200">
        <f t="shared" si="16"/>
        <v>4560000</v>
      </c>
      <c r="N52" s="521"/>
      <c r="O52" s="524"/>
      <c r="P52" s="521"/>
      <c r="Q52" s="527"/>
      <c r="R52" s="530"/>
    </row>
    <row r="53" spans="2:18" ht="18.600000000000001" thickBot="1">
      <c r="B53" s="33">
        <v>5</v>
      </c>
      <c r="C53" s="19" t="s">
        <v>106</v>
      </c>
      <c r="D53" s="219"/>
      <c r="E53" s="220"/>
      <c r="F53" s="220"/>
      <c r="G53" s="220"/>
      <c r="H53" s="220"/>
      <c r="I53" s="220"/>
      <c r="J53" s="220"/>
      <c r="K53" s="220"/>
      <c r="L53" s="199">
        <f t="shared" si="17"/>
        <v>0</v>
      </c>
      <c r="M53" s="200">
        <f t="shared" si="16"/>
        <v>0</v>
      </c>
      <c r="N53" s="522"/>
      <c r="O53" s="525"/>
      <c r="P53" s="522"/>
      <c r="Q53" s="528"/>
      <c r="R53" s="531"/>
    </row>
    <row r="54" spans="2:18" ht="18.600000000000001" thickBot="1">
      <c r="B54" s="33">
        <v>6</v>
      </c>
      <c r="C54" s="19" t="s">
        <v>228</v>
      </c>
      <c r="D54" s="219"/>
      <c r="E54" s="220"/>
      <c r="F54" s="218">
        <v>0.9</v>
      </c>
      <c r="G54" s="218">
        <v>1.4</v>
      </c>
      <c r="H54" s="220"/>
      <c r="I54" s="220"/>
      <c r="J54" s="220"/>
      <c r="K54" s="218">
        <v>0.3</v>
      </c>
      <c r="L54" s="199">
        <f t="shared" si="17"/>
        <v>2.5999999999999996</v>
      </c>
      <c r="M54" s="200">
        <f t="shared" si="16"/>
        <v>2720000</v>
      </c>
      <c r="N54" s="130">
        <v>0</v>
      </c>
      <c r="O54" s="25">
        <f>SUM(O48:O53)</f>
        <v>0</v>
      </c>
      <c r="P54" s="130">
        <f>SUM(L54:L54)+N54</f>
        <v>2.5999999999999996</v>
      </c>
      <c r="Q54" s="131">
        <f>SUM(M54:M54)+O49</f>
        <v>2720000</v>
      </c>
      <c r="R54" s="49"/>
    </row>
    <row r="55" spans="2:18" ht="18">
      <c r="B55" s="504" t="s">
        <v>191</v>
      </c>
      <c r="C55" s="505"/>
      <c r="D55" s="221">
        <f t="shared" ref="D55:K55" si="18">SUM(D49:D54)</f>
        <v>0</v>
      </c>
      <c r="E55" s="222">
        <f t="shared" si="18"/>
        <v>0</v>
      </c>
      <c r="F55" s="222">
        <f t="shared" si="18"/>
        <v>10.500000000000002</v>
      </c>
      <c r="G55" s="222">
        <f t="shared" si="18"/>
        <v>16.399999999999999</v>
      </c>
      <c r="H55" s="222">
        <f t="shared" si="18"/>
        <v>0</v>
      </c>
      <c r="I55" s="222">
        <f t="shared" si="18"/>
        <v>0</v>
      </c>
      <c r="J55" s="222">
        <f t="shared" si="18"/>
        <v>0</v>
      </c>
      <c r="K55" s="222">
        <f t="shared" si="18"/>
        <v>5.5</v>
      </c>
      <c r="L55" s="201">
        <f>SUM(D55:K55)</f>
        <v>32.4</v>
      </c>
      <c r="M55" s="202">
        <f>SUM(M49:M54)</f>
        <v>34600000</v>
      </c>
      <c r="N55" s="42">
        <f>SUM(N49:N54)</f>
        <v>0</v>
      </c>
      <c r="O55" s="25">
        <f>SUM(O49:O54)</f>
        <v>0</v>
      </c>
      <c r="P55" s="42">
        <f>SUM(P49:P54)</f>
        <v>32.4</v>
      </c>
      <c r="Q55" s="45">
        <f>SUM(Q49:Q54)</f>
        <v>34600000</v>
      </c>
      <c r="R55" s="35"/>
    </row>
    <row r="56" spans="2:18" ht="18">
      <c r="B56" s="506" t="s">
        <v>229</v>
      </c>
      <c r="C56" s="507"/>
      <c r="D56" s="223">
        <v>1000000</v>
      </c>
      <c r="E56" s="224">
        <v>1000000</v>
      </c>
      <c r="F56" s="224">
        <v>1000000</v>
      </c>
      <c r="G56" s="224">
        <v>1000000</v>
      </c>
      <c r="H56" s="224">
        <v>1000000</v>
      </c>
      <c r="I56" s="224">
        <v>1000000</v>
      </c>
      <c r="J56" s="224">
        <v>1000000</v>
      </c>
      <c r="K56" s="224">
        <v>1400000</v>
      </c>
      <c r="L56" s="203"/>
      <c r="M56" s="204"/>
      <c r="N56" s="36"/>
      <c r="O56" s="37"/>
      <c r="P56" s="36"/>
      <c r="Q56" s="48"/>
      <c r="R56" s="38"/>
    </row>
    <row r="57" spans="2:18" ht="18.600000000000001" thickBot="1">
      <c r="B57" s="508" t="s">
        <v>165</v>
      </c>
      <c r="C57" s="509"/>
      <c r="D57" s="225">
        <f t="shared" ref="D57:K57" si="19">D55*D56</f>
        <v>0</v>
      </c>
      <c r="E57" s="226">
        <f t="shared" si="19"/>
        <v>0</v>
      </c>
      <c r="F57" s="226">
        <f t="shared" si="19"/>
        <v>10500000.000000002</v>
      </c>
      <c r="G57" s="226">
        <f t="shared" si="19"/>
        <v>16399999.999999998</v>
      </c>
      <c r="H57" s="226">
        <f t="shared" si="19"/>
        <v>0</v>
      </c>
      <c r="I57" s="226">
        <f t="shared" si="19"/>
        <v>0</v>
      </c>
      <c r="J57" s="226">
        <f t="shared" si="19"/>
        <v>0</v>
      </c>
      <c r="K57" s="226">
        <f t="shared" si="19"/>
        <v>7700000</v>
      </c>
      <c r="L57" s="205"/>
      <c r="M57" s="206"/>
      <c r="N57" s="39"/>
      <c r="O57" s="40"/>
      <c r="P57" s="39"/>
      <c r="Q57" s="46"/>
      <c r="R57" s="41"/>
    </row>
    <row r="60" spans="2:18" ht="18.75" customHeight="1" thickBot="1">
      <c r="C60" s="367" t="s">
        <v>376</v>
      </c>
    </row>
    <row r="61" spans="2:18" ht="18">
      <c r="B61" s="27"/>
      <c r="C61" s="28" t="s">
        <v>163</v>
      </c>
      <c r="D61" s="510" t="s">
        <v>213</v>
      </c>
      <c r="E61" s="510"/>
      <c r="F61" s="510"/>
      <c r="G61" s="510"/>
      <c r="H61" s="510"/>
      <c r="I61" s="510"/>
      <c r="J61" s="510"/>
      <c r="K61" s="510"/>
      <c r="L61" s="510"/>
      <c r="M61" s="510"/>
      <c r="N61" s="510"/>
      <c r="O61" s="510"/>
      <c r="P61" s="510"/>
      <c r="Q61" s="511"/>
      <c r="R61" s="512" t="s">
        <v>178</v>
      </c>
    </row>
    <row r="62" spans="2:18" ht="22.5" customHeight="1">
      <c r="B62" s="43"/>
      <c r="C62" s="44"/>
      <c r="D62" s="515" t="s">
        <v>214</v>
      </c>
      <c r="E62" s="515"/>
      <c r="F62" s="515"/>
      <c r="G62" s="515"/>
      <c r="H62" s="515"/>
      <c r="I62" s="515"/>
      <c r="J62" s="515"/>
      <c r="K62" s="515"/>
      <c r="L62" s="515"/>
      <c r="M62" s="516"/>
      <c r="N62" s="517" t="s">
        <v>215</v>
      </c>
      <c r="O62" s="518"/>
      <c r="P62" s="517" t="s">
        <v>216</v>
      </c>
      <c r="Q62" s="519"/>
      <c r="R62" s="513"/>
    </row>
    <row r="63" spans="2:18" ht="18">
      <c r="B63" s="31" t="s">
        <v>179</v>
      </c>
      <c r="C63" s="32" t="s">
        <v>217</v>
      </c>
      <c r="D63" s="215" t="s">
        <v>231</v>
      </c>
      <c r="E63" s="216" t="s">
        <v>232</v>
      </c>
      <c r="F63" s="216" t="s">
        <v>233</v>
      </c>
      <c r="G63" s="216" t="s">
        <v>234</v>
      </c>
      <c r="H63" s="216" t="s">
        <v>235</v>
      </c>
      <c r="I63" s="216" t="s">
        <v>236</v>
      </c>
      <c r="J63" s="216" t="s">
        <v>237</v>
      </c>
      <c r="K63" s="216" t="s">
        <v>223</v>
      </c>
      <c r="L63" s="197" t="s">
        <v>224</v>
      </c>
      <c r="M63" s="198" t="s">
        <v>165</v>
      </c>
      <c r="N63" s="29" t="s">
        <v>224</v>
      </c>
      <c r="O63" s="30" t="s">
        <v>165</v>
      </c>
      <c r="P63" s="29" t="s">
        <v>224</v>
      </c>
      <c r="Q63" s="47" t="s">
        <v>165</v>
      </c>
      <c r="R63" s="514"/>
    </row>
    <row r="64" spans="2:18" ht="18">
      <c r="B64" s="33">
        <v>1</v>
      </c>
      <c r="C64" s="19" t="s">
        <v>225</v>
      </c>
      <c r="D64" s="219"/>
      <c r="E64" s="220"/>
      <c r="F64" s="220"/>
      <c r="G64" s="220"/>
      <c r="H64" s="218">
        <v>1.4</v>
      </c>
      <c r="I64" s="381">
        <v>1</v>
      </c>
      <c r="J64" s="218">
        <v>2</v>
      </c>
      <c r="K64" s="218">
        <v>1.5</v>
      </c>
      <c r="L64" s="199">
        <f>SUM(D64:K64)</f>
        <v>5.9</v>
      </c>
      <c r="M64" s="200">
        <f>SUM(D64:J64)*1000000+K64*1400000</f>
        <v>6500000</v>
      </c>
      <c r="N64" s="520">
        <v>0</v>
      </c>
      <c r="O64" s="523">
        <v>0</v>
      </c>
      <c r="P64" s="520">
        <f>SUM(L64:L68)+N64</f>
        <v>17.3</v>
      </c>
      <c r="Q64" s="526">
        <f>SUM(M64:M68)+O64</f>
        <v>18980000</v>
      </c>
      <c r="R64" s="529"/>
    </row>
    <row r="65" spans="2:18" ht="18">
      <c r="B65" s="33">
        <v>2</v>
      </c>
      <c r="C65" s="34" t="s">
        <v>226</v>
      </c>
      <c r="D65" s="219"/>
      <c r="E65" s="220"/>
      <c r="F65" s="220"/>
      <c r="G65" s="220"/>
      <c r="H65" s="218">
        <v>1.1000000000000001</v>
      </c>
      <c r="I65" s="381">
        <v>1</v>
      </c>
      <c r="J65" s="218">
        <v>2</v>
      </c>
      <c r="K65" s="218">
        <v>1</v>
      </c>
      <c r="L65" s="199">
        <f t="shared" ref="L65" si="20">SUM(D65:K65)</f>
        <v>5.0999999999999996</v>
      </c>
      <c r="M65" s="200">
        <f>SUM(D65:J65)*1000000+K65*1400000</f>
        <v>5500000</v>
      </c>
      <c r="N65" s="521"/>
      <c r="O65" s="524"/>
      <c r="P65" s="521"/>
      <c r="Q65" s="527"/>
      <c r="R65" s="530"/>
    </row>
    <row r="66" spans="2:18" ht="18">
      <c r="B66" s="33">
        <v>3</v>
      </c>
      <c r="C66" s="34" t="s">
        <v>97</v>
      </c>
      <c r="D66" s="219"/>
      <c r="E66" s="220"/>
      <c r="F66" s="220"/>
      <c r="G66" s="220"/>
      <c r="H66" s="218">
        <v>0.8</v>
      </c>
      <c r="I66" s="381">
        <v>0.7</v>
      </c>
      <c r="J66" s="218">
        <v>0.6</v>
      </c>
      <c r="K66" s="218">
        <v>0.8</v>
      </c>
      <c r="L66" s="199">
        <f>SUM(D66:K66)</f>
        <v>2.9000000000000004</v>
      </c>
      <c r="M66" s="200">
        <f t="shared" ref="M66:M69" si="21">SUM(D66:J66)*1000000+K66*1400000</f>
        <v>3220000</v>
      </c>
      <c r="N66" s="521"/>
      <c r="O66" s="524"/>
      <c r="P66" s="521"/>
      <c r="Q66" s="527"/>
      <c r="R66" s="530"/>
    </row>
    <row r="67" spans="2:18" ht="18">
      <c r="B67" s="33">
        <v>4</v>
      </c>
      <c r="C67" s="19" t="s">
        <v>227</v>
      </c>
      <c r="D67" s="219"/>
      <c r="E67" s="220"/>
      <c r="F67" s="220"/>
      <c r="G67" s="220"/>
      <c r="H67" s="218">
        <v>0.8</v>
      </c>
      <c r="I67" s="381">
        <v>0.7</v>
      </c>
      <c r="J67" s="218">
        <v>0.6</v>
      </c>
      <c r="K67" s="218">
        <v>0.8</v>
      </c>
      <c r="L67" s="199">
        <f t="shared" ref="L67:L69" si="22">SUM(D67:K67)</f>
        <v>2.9000000000000004</v>
      </c>
      <c r="M67" s="200">
        <f t="shared" si="21"/>
        <v>3220000</v>
      </c>
      <c r="N67" s="521"/>
      <c r="O67" s="524"/>
      <c r="P67" s="521"/>
      <c r="Q67" s="527"/>
      <c r="R67" s="530"/>
    </row>
    <row r="68" spans="2:18" ht="18.600000000000001" thickBot="1">
      <c r="B68" s="33">
        <v>5</v>
      </c>
      <c r="C68" s="19" t="s">
        <v>106</v>
      </c>
      <c r="D68" s="219"/>
      <c r="E68" s="220"/>
      <c r="F68" s="220"/>
      <c r="G68" s="220"/>
      <c r="H68" s="220"/>
      <c r="I68" s="405"/>
      <c r="J68" s="218">
        <v>0.4</v>
      </c>
      <c r="K68" s="218">
        <v>0.1</v>
      </c>
      <c r="L68" s="199">
        <f t="shared" si="22"/>
        <v>0.5</v>
      </c>
      <c r="M68" s="200">
        <f t="shared" si="21"/>
        <v>540000</v>
      </c>
      <c r="N68" s="522"/>
      <c r="O68" s="525"/>
      <c r="P68" s="522"/>
      <c r="Q68" s="528"/>
      <c r="R68" s="531"/>
    </row>
    <row r="69" spans="2:18" ht="18.600000000000001" thickBot="1">
      <c r="B69" s="33">
        <v>6</v>
      </c>
      <c r="C69" s="19" t="s">
        <v>228</v>
      </c>
      <c r="D69" s="219"/>
      <c r="E69" s="220"/>
      <c r="F69" s="220"/>
      <c r="G69" s="220"/>
      <c r="H69" s="218">
        <v>0.2</v>
      </c>
      <c r="I69" s="381">
        <v>0.3</v>
      </c>
      <c r="J69" s="218">
        <v>1.5</v>
      </c>
      <c r="K69" s="218">
        <v>0.4</v>
      </c>
      <c r="L69" s="199">
        <f t="shared" si="22"/>
        <v>2.4</v>
      </c>
      <c r="M69" s="200">
        <f t="shared" si="21"/>
        <v>2560000</v>
      </c>
      <c r="N69" s="130">
        <v>0</v>
      </c>
      <c r="O69" s="25">
        <f>SUM(O63:O68)</f>
        <v>0</v>
      </c>
      <c r="P69" s="130">
        <f>SUM(L69:L69)+N69</f>
        <v>2.4</v>
      </c>
      <c r="Q69" s="131">
        <f>SUM(M69:M69)+O64</f>
        <v>2560000</v>
      </c>
      <c r="R69" s="49"/>
    </row>
    <row r="70" spans="2:18" ht="18">
      <c r="B70" s="504" t="s">
        <v>191</v>
      </c>
      <c r="C70" s="505"/>
      <c r="D70" s="221">
        <f t="shared" ref="D70:K70" si="23">SUM(D64:D69)</f>
        <v>0</v>
      </c>
      <c r="E70" s="222">
        <f t="shared" si="23"/>
        <v>0</v>
      </c>
      <c r="F70" s="222">
        <f t="shared" si="23"/>
        <v>0</v>
      </c>
      <c r="G70" s="222">
        <f t="shared" si="23"/>
        <v>0</v>
      </c>
      <c r="H70" s="222">
        <f t="shared" si="23"/>
        <v>4.3</v>
      </c>
      <c r="I70" s="222">
        <f t="shared" si="23"/>
        <v>3.7</v>
      </c>
      <c r="J70" s="222">
        <f t="shared" si="23"/>
        <v>7.1</v>
      </c>
      <c r="K70" s="222">
        <f t="shared" si="23"/>
        <v>4.5999999999999996</v>
      </c>
      <c r="L70" s="201">
        <f>SUM(D70:K70)</f>
        <v>19.7</v>
      </c>
      <c r="M70" s="202">
        <f>SUM(M64:M69)</f>
        <v>21540000</v>
      </c>
      <c r="N70" s="42">
        <f>SUM(N64:N69)</f>
        <v>0</v>
      </c>
      <c r="O70" s="25">
        <f>SUM(O64:O69)</f>
        <v>0</v>
      </c>
      <c r="P70" s="42">
        <f>SUM(P64:P69)</f>
        <v>19.7</v>
      </c>
      <c r="Q70" s="45">
        <f>SUM(Q64:Q69)</f>
        <v>21540000</v>
      </c>
      <c r="R70" s="35"/>
    </row>
    <row r="71" spans="2:18" ht="18">
      <c r="B71" s="506" t="s">
        <v>229</v>
      </c>
      <c r="C71" s="507"/>
      <c r="D71" s="223">
        <v>1000000</v>
      </c>
      <c r="E71" s="224">
        <v>1000000</v>
      </c>
      <c r="F71" s="224">
        <v>1000000</v>
      </c>
      <c r="G71" s="224">
        <v>1000000</v>
      </c>
      <c r="H71" s="224">
        <v>1000000</v>
      </c>
      <c r="I71" s="224">
        <v>1000000</v>
      </c>
      <c r="J71" s="224">
        <v>1000000</v>
      </c>
      <c r="K71" s="224">
        <v>1400000</v>
      </c>
      <c r="L71" s="203"/>
      <c r="M71" s="204"/>
      <c r="N71" s="36"/>
      <c r="O71" s="37"/>
      <c r="P71" s="36"/>
      <c r="Q71" s="48"/>
      <c r="R71" s="38"/>
    </row>
    <row r="72" spans="2:18" ht="18.600000000000001" thickBot="1">
      <c r="B72" s="508" t="s">
        <v>165</v>
      </c>
      <c r="C72" s="509"/>
      <c r="D72" s="225">
        <f t="shared" ref="D72:K72" si="24">D70*D71</f>
        <v>0</v>
      </c>
      <c r="E72" s="226">
        <f t="shared" si="24"/>
        <v>0</v>
      </c>
      <c r="F72" s="226">
        <f t="shared" si="24"/>
        <v>0</v>
      </c>
      <c r="G72" s="226">
        <f t="shared" si="24"/>
        <v>0</v>
      </c>
      <c r="H72" s="226">
        <f t="shared" si="24"/>
        <v>4300000</v>
      </c>
      <c r="I72" s="226">
        <f t="shared" si="24"/>
        <v>3700000</v>
      </c>
      <c r="J72" s="226">
        <f t="shared" si="24"/>
        <v>7100000</v>
      </c>
      <c r="K72" s="226">
        <f t="shared" si="24"/>
        <v>6439999.9999999991</v>
      </c>
      <c r="L72" s="205"/>
      <c r="M72" s="206"/>
      <c r="N72" s="39"/>
      <c r="O72" s="40"/>
      <c r="P72" s="39"/>
      <c r="Q72" s="46"/>
      <c r="R72" s="41"/>
    </row>
    <row r="75" spans="2:18" ht="18.75" customHeight="1">
      <c r="K75" s="285" t="s">
        <v>377</v>
      </c>
    </row>
    <row r="76" spans="2:18" ht="18.75" customHeight="1">
      <c r="L76" s="98" t="s">
        <v>378</v>
      </c>
      <c r="M76" s="195" t="s">
        <v>379</v>
      </c>
      <c r="N76" s="26" t="s">
        <v>380</v>
      </c>
    </row>
    <row r="77" spans="2:18" ht="18.75" customHeight="1">
      <c r="L77" s="98" t="s">
        <v>225</v>
      </c>
      <c r="M77" s="195">
        <f>M49+M64</f>
        <v>17140000</v>
      </c>
      <c r="N77" s="283">
        <f t="shared" ref="N77:N82" si="25">M35</f>
        <v>17140000</v>
      </c>
    </row>
    <row r="78" spans="2:18" ht="18.75" customHeight="1">
      <c r="L78" s="98" t="s">
        <v>226</v>
      </c>
      <c r="M78" s="195">
        <f t="shared" ref="M78:M82" si="26">M50+M65</f>
        <v>12380000</v>
      </c>
      <c r="N78" s="283">
        <f t="shared" si="25"/>
        <v>12380000</v>
      </c>
    </row>
    <row r="79" spans="2:18" ht="18.75" customHeight="1">
      <c r="L79" s="98" t="s">
        <v>97</v>
      </c>
      <c r="M79" s="195">
        <f t="shared" si="26"/>
        <v>13020000</v>
      </c>
      <c r="N79" s="195">
        <f t="shared" si="25"/>
        <v>13019999.999999998</v>
      </c>
    </row>
    <row r="80" spans="2:18" ht="18.75" customHeight="1">
      <c r="L80" s="98" t="s">
        <v>227</v>
      </c>
      <c r="M80" s="195">
        <f t="shared" si="26"/>
        <v>7780000</v>
      </c>
      <c r="N80" s="283">
        <f t="shared" si="25"/>
        <v>7779999.9999999991</v>
      </c>
    </row>
    <row r="81" spans="12:14" ht="18.75" customHeight="1">
      <c r="L81" s="98" t="s">
        <v>106</v>
      </c>
      <c r="M81" s="195">
        <f t="shared" si="26"/>
        <v>540000</v>
      </c>
      <c r="N81" s="283">
        <f t="shared" si="25"/>
        <v>540000</v>
      </c>
    </row>
    <row r="82" spans="12:14" ht="18.75" customHeight="1">
      <c r="L82" s="98" t="s">
        <v>239</v>
      </c>
      <c r="M82" s="195">
        <f t="shared" si="26"/>
        <v>5280000</v>
      </c>
      <c r="N82" s="283">
        <f t="shared" si="25"/>
        <v>5280000</v>
      </c>
    </row>
    <row r="83" spans="12:14" ht="18.75" customHeight="1">
      <c r="M83" s="213">
        <f>SUM(M77:M82)</f>
        <v>56140000</v>
      </c>
      <c r="N83" s="213">
        <f>SUM(N77:N82)</f>
        <v>56140000</v>
      </c>
    </row>
  </sheetData>
  <mergeCells count="65">
    <mergeCell ref="B71:C71"/>
    <mergeCell ref="B72:C72"/>
    <mergeCell ref="N64:N68"/>
    <mergeCell ref="O64:O68"/>
    <mergeCell ref="P64:P68"/>
    <mergeCell ref="Q64:Q68"/>
    <mergeCell ref="R64:R68"/>
    <mergeCell ref="B70:C70"/>
    <mergeCell ref="B56:C56"/>
    <mergeCell ref="B57:C57"/>
    <mergeCell ref="D61:Q61"/>
    <mergeCell ref="R61:R63"/>
    <mergeCell ref="D62:M62"/>
    <mergeCell ref="N62:O62"/>
    <mergeCell ref="P62:Q62"/>
    <mergeCell ref="B55:C55"/>
    <mergeCell ref="B42:C42"/>
    <mergeCell ref="B43:C43"/>
    <mergeCell ref="D46:Q46"/>
    <mergeCell ref="R46:R48"/>
    <mergeCell ref="D47:M47"/>
    <mergeCell ref="N47:O47"/>
    <mergeCell ref="P47:Q47"/>
    <mergeCell ref="N49:N53"/>
    <mergeCell ref="O49:O53"/>
    <mergeCell ref="P49:P53"/>
    <mergeCell ref="Q49:Q53"/>
    <mergeCell ref="R49:R53"/>
    <mergeCell ref="R20:R24"/>
    <mergeCell ref="B41:C41"/>
    <mergeCell ref="B27:C27"/>
    <mergeCell ref="B28:C28"/>
    <mergeCell ref="D32:Q32"/>
    <mergeCell ref="R32:R34"/>
    <mergeCell ref="D33:M33"/>
    <mergeCell ref="N33:O33"/>
    <mergeCell ref="P33:Q33"/>
    <mergeCell ref="N35:N39"/>
    <mergeCell ref="O35:O39"/>
    <mergeCell ref="P35:P39"/>
    <mergeCell ref="Q35:Q39"/>
    <mergeCell ref="R35:R39"/>
    <mergeCell ref="B26:C26"/>
    <mergeCell ref="B12:C12"/>
    <mergeCell ref="B13:C13"/>
    <mergeCell ref="B14:C14"/>
    <mergeCell ref="D17:Q17"/>
    <mergeCell ref="N20:N24"/>
    <mergeCell ref="O20:O24"/>
    <mergeCell ref="P20:P24"/>
    <mergeCell ref="Q20:Q24"/>
    <mergeCell ref="R17:R19"/>
    <mergeCell ref="D18:M18"/>
    <mergeCell ref="N18:O18"/>
    <mergeCell ref="P18:Q18"/>
    <mergeCell ref="D3:Q3"/>
    <mergeCell ref="R3:R5"/>
    <mergeCell ref="D4:M4"/>
    <mergeCell ref="N4:O4"/>
    <mergeCell ref="P4:Q4"/>
    <mergeCell ref="N6:N10"/>
    <mergeCell ref="O6:O10"/>
    <mergeCell ref="P6:P10"/>
    <mergeCell ref="Q6:Q10"/>
    <mergeCell ref="R6:R10"/>
  </mergeCells>
  <phoneticPr fontId="1"/>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0CB55-30E6-4BE2-A20E-ABA0EB698DB6}">
  <sheetPr>
    <tabColor theme="0" tint="-0.34998626667073579"/>
  </sheetPr>
  <dimension ref="A2:AB158"/>
  <sheetViews>
    <sheetView zoomScale="115" zoomScaleNormal="115" workbookViewId="0">
      <pane xSplit="21" ySplit="3" topLeftCell="V77" activePane="bottomRight" state="frozen"/>
      <selection pane="bottomRight" activeCell="B85" sqref="B85"/>
      <selection pane="bottomLeft" activeCell="B85" sqref="B85"/>
      <selection pane="topRight" activeCell="B85" sqref="B85"/>
    </sheetView>
  </sheetViews>
  <sheetFormatPr defaultRowHeight="18.75" customHeight="1" outlineLevelCol="1"/>
  <cols>
    <col min="1" max="1" width="30.625" customWidth="1"/>
    <col min="2" max="2" width="21" customWidth="1"/>
    <col min="3" max="5" width="6.625" hidden="1" customWidth="1" outlineLevel="1"/>
    <col min="6" max="8" width="8.5" hidden="1" customWidth="1" outlineLevel="1"/>
    <col min="9" max="13" width="6.625" hidden="1" customWidth="1" outlineLevel="1"/>
    <col min="14" max="14" width="5" hidden="1" customWidth="1" outlineLevel="1"/>
    <col min="15" max="15" width="7.625" customWidth="1" collapsed="1"/>
    <col min="16" max="21" width="7.625" customWidth="1"/>
  </cols>
  <sheetData>
    <row r="2" spans="1:21" ht="18">
      <c r="A2" s="554" t="s">
        <v>264</v>
      </c>
      <c r="B2" s="554" t="s">
        <v>265</v>
      </c>
      <c r="C2" s="550" t="s">
        <v>266</v>
      </c>
      <c r="D2" s="550"/>
      <c r="E2" s="550"/>
      <c r="F2" s="550"/>
      <c r="G2" s="550"/>
      <c r="H2" s="550"/>
      <c r="I2" s="550"/>
      <c r="J2" s="550"/>
      <c r="K2" s="550"/>
      <c r="L2" s="550"/>
      <c r="M2" s="550"/>
      <c r="N2" s="551"/>
      <c r="O2" s="552" t="s">
        <v>267</v>
      </c>
      <c r="P2" s="552"/>
      <c r="Q2" s="552"/>
      <c r="R2" s="552"/>
      <c r="S2" s="552" t="s">
        <v>268</v>
      </c>
      <c r="T2" s="552"/>
      <c r="U2" s="552"/>
    </row>
    <row r="3" spans="1:21" ht="18">
      <c r="A3" s="555"/>
      <c r="B3" s="555"/>
      <c r="C3" s="52" t="s">
        <v>269</v>
      </c>
      <c r="D3" s="52" t="s">
        <v>270</v>
      </c>
      <c r="E3" s="52" t="s">
        <v>271</v>
      </c>
      <c r="F3" s="52" t="s">
        <v>272</v>
      </c>
      <c r="G3" s="52" t="s">
        <v>273</v>
      </c>
      <c r="H3" s="52" t="s">
        <v>274</v>
      </c>
      <c r="I3" s="52" t="s">
        <v>275</v>
      </c>
      <c r="J3" s="52" t="s">
        <v>276</v>
      </c>
      <c r="K3" s="52" t="s">
        <v>277</v>
      </c>
      <c r="L3" s="52" t="s">
        <v>278</v>
      </c>
      <c r="M3" s="52" t="s">
        <v>279</v>
      </c>
      <c r="N3" s="373" t="s">
        <v>280</v>
      </c>
      <c r="O3" s="376" t="s">
        <v>277</v>
      </c>
      <c r="P3" s="376" t="s">
        <v>278</v>
      </c>
      <c r="Q3" s="376" t="s">
        <v>279</v>
      </c>
      <c r="R3" s="376" t="s">
        <v>280</v>
      </c>
      <c r="S3" s="376" t="s">
        <v>281</v>
      </c>
      <c r="T3" s="376" t="s">
        <v>282</v>
      </c>
      <c r="U3" s="376" t="s">
        <v>283</v>
      </c>
    </row>
    <row r="4" spans="1:21" ht="18">
      <c r="A4" s="551" t="s">
        <v>287</v>
      </c>
      <c r="B4" s="553"/>
      <c r="C4" s="51"/>
      <c r="D4" s="51"/>
      <c r="E4" s="51"/>
      <c r="F4" s="51"/>
      <c r="G4" s="51"/>
      <c r="H4" s="51"/>
      <c r="I4" s="51"/>
      <c r="J4" s="51"/>
      <c r="K4" s="51" t="s">
        <v>288</v>
      </c>
      <c r="L4" s="51"/>
      <c r="M4" s="51"/>
      <c r="N4" s="372"/>
      <c r="O4" s="377"/>
      <c r="P4" s="377" t="s">
        <v>289</v>
      </c>
      <c r="Q4" s="377"/>
      <c r="R4" s="377"/>
      <c r="S4" s="377"/>
      <c r="T4" s="377"/>
      <c r="U4" s="377" t="s">
        <v>290</v>
      </c>
    </row>
    <row r="5" spans="1:21" ht="18">
      <c r="A5" s="403" t="s">
        <v>252</v>
      </c>
      <c r="B5" s="403"/>
      <c r="C5" s="51"/>
      <c r="D5" s="51"/>
      <c r="E5" s="51"/>
      <c r="F5" s="51"/>
      <c r="G5" s="51"/>
      <c r="H5" s="51"/>
      <c r="I5" s="51"/>
      <c r="J5" s="51"/>
      <c r="K5" s="51"/>
      <c r="L5" s="51"/>
      <c r="M5" s="51"/>
      <c r="N5" s="372"/>
      <c r="O5" s="377"/>
      <c r="P5" s="377"/>
      <c r="Q5" s="377"/>
      <c r="R5" s="377"/>
      <c r="S5" s="377"/>
      <c r="T5" s="377"/>
      <c r="U5" s="377"/>
    </row>
    <row r="6" spans="1:21" ht="18">
      <c r="A6" s="52" t="s">
        <v>291</v>
      </c>
      <c r="B6" s="52"/>
      <c r="C6" s="51"/>
      <c r="D6" s="51"/>
      <c r="E6" s="51"/>
      <c r="F6" s="51"/>
      <c r="G6" s="51"/>
      <c r="H6" s="51"/>
      <c r="I6" s="51"/>
      <c r="J6" s="51"/>
      <c r="K6" s="51"/>
      <c r="L6" s="51"/>
      <c r="M6" s="51"/>
      <c r="N6" s="372"/>
      <c r="O6" s="377"/>
      <c r="P6" s="377"/>
      <c r="Q6" s="377"/>
      <c r="R6" s="377"/>
      <c r="S6" s="377"/>
      <c r="T6" s="377"/>
      <c r="U6" s="377"/>
    </row>
    <row r="7" spans="1:21" ht="18">
      <c r="A7" s="52" t="s">
        <v>97</v>
      </c>
      <c r="B7" s="52"/>
      <c r="C7" s="51"/>
      <c r="D7" s="51"/>
      <c r="E7" s="51"/>
      <c r="F7" s="51"/>
      <c r="G7" s="51"/>
      <c r="H7" s="51"/>
      <c r="I7" s="51"/>
      <c r="J7" s="51"/>
      <c r="K7" s="51"/>
      <c r="L7" s="51"/>
      <c r="M7" s="51"/>
      <c r="N7" s="372"/>
      <c r="O7" s="377"/>
      <c r="P7" s="377"/>
      <c r="Q7" s="377"/>
      <c r="R7" s="377"/>
      <c r="S7" s="377"/>
      <c r="T7" s="377"/>
      <c r="U7" s="377"/>
    </row>
    <row r="8" spans="1:21" ht="18">
      <c r="A8" s="403" t="s">
        <v>227</v>
      </c>
      <c r="B8" s="403"/>
      <c r="C8" s="51"/>
      <c r="D8" s="51"/>
      <c r="E8" s="51"/>
      <c r="F8" s="51"/>
      <c r="G8" s="51"/>
      <c r="H8" s="51"/>
      <c r="I8" s="51"/>
      <c r="J8" s="51"/>
      <c r="K8" s="51"/>
      <c r="L8" s="51"/>
      <c r="M8" s="51"/>
      <c r="N8" s="372"/>
      <c r="O8" s="377"/>
      <c r="P8" s="377"/>
      <c r="Q8" s="377"/>
      <c r="R8" s="377"/>
      <c r="S8" s="377"/>
      <c r="T8" s="377"/>
      <c r="U8" s="377"/>
    </row>
    <row r="9" spans="1:21" ht="18">
      <c r="A9" s="403" t="s">
        <v>292</v>
      </c>
      <c r="B9" s="403"/>
      <c r="C9" s="51"/>
      <c r="D9" s="51"/>
      <c r="E9" s="51"/>
      <c r="F9" s="58"/>
      <c r="G9" s="58"/>
      <c r="H9" s="58"/>
      <c r="I9" s="58"/>
      <c r="J9" s="58"/>
      <c r="K9" s="58"/>
      <c r="L9" s="59"/>
      <c r="M9" s="59"/>
      <c r="N9" s="371"/>
      <c r="O9" s="377"/>
      <c r="P9" s="377"/>
      <c r="Q9" s="377"/>
      <c r="R9" s="377"/>
      <c r="S9" s="377"/>
      <c r="T9" s="377"/>
      <c r="U9" s="377"/>
    </row>
    <row r="10" spans="1:21" ht="18">
      <c r="A10" s="403" t="s">
        <v>106</v>
      </c>
      <c r="B10" s="403"/>
      <c r="C10" s="51"/>
      <c r="D10" s="51"/>
      <c r="E10" s="51"/>
      <c r="F10" s="58"/>
      <c r="G10" s="58"/>
      <c r="H10" s="58"/>
      <c r="I10" s="58"/>
      <c r="J10" s="58"/>
      <c r="K10" s="58"/>
      <c r="L10" s="59"/>
      <c r="M10" s="59"/>
      <c r="N10" s="371"/>
      <c r="O10" s="377"/>
      <c r="P10" s="377"/>
      <c r="Q10" s="377"/>
      <c r="R10" s="377"/>
      <c r="S10" s="377"/>
      <c r="T10" s="377"/>
      <c r="U10" s="377"/>
    </row>
    <row r="11" spans="1:21" ht="18"/>
    <row r="12" spans="1:21" ht="18">
      <c r="B12" t="s">
        <v>293</v>
      </c>
    </row>
    <row r="13" spans="1:21" ht="18">
      <c r="A13" t="s">
        <v>97</v>
      </c>
      <c r="B13" t="s">
        <v>294</v>
      </c>
    </row>
    <row r="14" spans="1:21" ht="18">
      <c r="A14" t="s">
        <v>227</v>
      </c>
      <c r="B14" t="s">
        <v>294</v>
      </c>
    </row>
    <row r="15" spans="1:21" ht="18">
      <c r="A15" t="s">
        <v>106</v>
      </c>
      <c r="B15" t="s">
        <v>294</v>
      </c>
    </row>
    <row r="16" spans="1:21" ht="18">
      <c r="A16" t="s">
        <v>295</v>
      </c>
      <c r="B16" t="s">
        <v>296</v>
      </c>
    </row>
    <row r="17" spans="1:22" ht="18">
      <c r="A17" t="s">
        <v>297</v>
      </c>
      <c r="B17" t="s">
        <v>298</v>
      </c>
    </row>
    <row r="18" spans="1:22" ht="18">
      <c r="A18" t="s">
        <v>299</v>
      </c>
      <c r="B18" t="s">
        <v>298</v>
      </c>
    </row>
    <row r="19" spans="1:22" ht="18"/>
    <row r="20" spans="1:22" ht="18">
      <c r="A20" s="62" t="s">
        <v>360</v>
      </c>
      <c r="B20" s="62"/>
    </row>
    <row r="21" spans="1:22" ht="18">
      <c r="A21" s="52" t="s">
        <v>301</v>
      </c>
      <c r="B21" s="52"/>
      <c r="C21" s="51"/>
      <c r="D21" s="51"/>
      <c r="E21" s="51"/>
      <c r="F21" s="51"/>
      <c r="G21" s="51"/>
      <c r="H21" s="51"/>
      <c r="I21" s="51"/>
      <c r="J21" s="51"/>
      <c r="K21" s="51"/>
      <c r="L21" s="51"/>
      <c r="M21" s="51"/>
      <c r="N21" s="51"/>
      <c r="O21" s="51"/>
      <c r="P21" s="51"/>
      <c r="Q21" s="51">
        <v>3</v>
      </c>
      <c r="R21" s="51">
        <v>3</v>
      </c>
      <c r="S21" s="51">
        <v>1.5</v>
      </c>
      <c r="T21" s="51">
        <v>1.5</v>
      </c>
      <c r="U21" s="51">
        <v>1.5</v>
      </c>
      <c r="V21">
        <f t="shared" ref="V21:V28" si="0">SUM(O21:U21)</f>
        <v>10.5</v>
      </c>
    </row>
    <row r="22" spans="1:22" ht="18">
      <c r="A22" s="52" t="s">
        <v>225</v>
      </c>
      <c r="B22" s="52"/>
      <c r="C22" s="51"/>
      <c r="D22" s="51"/>
      <c r="E22" s="51"/>
      <c r="F22" s="51"/>
      <c r="G22" s="51"/>
      <c r="H22" s="51"/>
      <c r="I22" s="51"/>
      <c r="J22" s="51"/>
      <c r="K22" s="51"/>
      <c r="L22" s="51"/>
      <c r="M22" s="51"/>
      <c r="N22" s="51"/>
      <c r="O22" s="51"/>
      <c r="P22" s="51"/>
      <c r="Q22" s="51">
        <v>5.6</v>
      </c>
      <c r="R22" s="51">
        <v>4</v>
      </c>
      <c r="S22" s="51">
        <v>1</v>
      </c>
      <c r="T22" s="51">
        <v>1</v>
      </c>
      <c r="U22" s="51">
        <v>1</v>
      </c>
      <c r="V22">
        <f t="shared" si="0"/>
        <v>12.6</v>
      </c>
    </row>
    <row r="23" spans="1:22" ht="18">
      <c r="A23" s="52" t="s">
        <v>226</v>
      </c>
      <c r="B23" s="52"/>
      <c r="C23" s="51"/>
      <c r="D23" s="51"/>
      <c r="E23" s="51"/>
      <c r="F23" s="51"/>
      <c r="G23" s="51"/>
      <c r="H23" s="51"/>
      <c r="I23" s="51"/>
      <c r="J23" s="51"/>
      <c r="K23" s="51"/>
      <c r="L23" s="51"/>
      <c r="M23" s="51"/>
      <c r="N23" s="51"/>
      <c r="O23" s="51"/>
      <c r="P23" s="51"/>
      <c r="Q23" s="51">
        <v>3.6</v>
      </c>
      <c r="R23" s="51">
        <v>2.5</v>
      </c>
      <c r="S23" s="51">
        <v>1</v>
      </c>
      <c r="T23" s="51">
        <v>1</v>
      </c>
      <c r="U23" s="51">
        <v>1</v>
      </c>
      <c r="V23">
        <f t="shared" si="0"/>
        <v>9.1</v>
      </c>
    </row>
    <row r="24" spans="1:22" ht="18.75" customHeight="1">
      <c r="A24" s="61" t="s">
        <v>97</v>
      </c>
      <c r="B24" s="61"/>
      <c r="C24" s="60"/>
      <c r="D24" s="60"/>
      <c r="E24" s="60"/>
      <c r="F24" s="60"/>
      <c r="G24" s="60"/>
      <c r="H24" s="60"/>
      <c r="I24" s="60"/>
      <c r="J24" s="60"/>
      <c r="K24" s="60"/>
      <c r="L24" s="60"/>
      <c r="M24" s="60"/>
      <c r="N24" s="60"/>
      <c r="O24" s="60"/>
      <c r="P24" s="51"/>
      <c r="Q24" s="51">
        <v>4</v>
      </c>
      <c r="R24" s="51">
        <v>3.5</v>
      </c>
      <c r="S24" s="51">
        <v>1</v>
      </c>
      <c r="T24" s="51">
        <v>1</v>
      </c>
      <c r="U24" s="60"/>
      <c r="V24">
        <f t="shared" si="0"/>
        <v>9.5</v>
      </c>
    </row>
    <row r="25" spans="1:22" ht="18.75" customHeight="1">
      <c r="A25" s="61" t="s">
        <v>227</v>
      </c>
      <c r="B25" s="61"/>
      <c r="C25" s="60"/>
      <c r="D25" s="60"/>
      <c r="E25" s="60"/>
      <c r="F25" s="60"/>
      <c r="G25" s="60"/>
      <c r="H25" s="60"/>
      <c r="I25" s="60"/>
      <c r="J25" s="60"/>
      <c r="K25" s="60"/>
      <c r="L25" s="60"/>
      <c r="M25" s="60"/>
      <c r="N25" s="60"/>
      <c r="O25" s="59"/>
      <c r="P25" s="51"/>
      <c r="Q25" s="51">
        <v>2</v>
      </c>
      <c r="R25" s="59">
        <v>2</v>
      </c>
      <c r="S25" s="51">
        <v>0.5</v>
      </c>
      <c r="T25" s="51">
        <v>0.5</v>
      </c>
      <c r="U25" s="60"/>
      <c r="V25">
        <f t="shared" si="0"/>
        <v>5</v>
      </c>
    </row>
    <row r="26" spans="1:22" ht="18.75" customHeight="1">
      <c r="A26" s="61" t="s">
        <v>106</v>
      </c>
      <c r="B26" s="61"/>
      <c r="C26" s="60"/>
      <c r="D26" s="60"/>
      <c r="E26" s="60"/>
      <c r="F26" s="60"/>
      <c r="G26" s="60"/>
      <c r="H26" s="60"/>
      <c r="I26" s="60"/>
      <c r="J26" s="60"/>
      <c r="K26" s="60"/>
      <c r="L26" s="60"/>
      <c r="M26" s="60"/>
      <c r="N26" s="60"/>
      <c r="O26" s="60"/>
      <c r="P26" s="51"/>
      <c r="Q26" s="51">
        <v>0</v>
      </c>
      <c r="R26" s="51">
        <v>0</v>
      </c>
      <c r="S26" s="51">
        <v>0</v>
      </c>
      <c r="T26" s="51">
        <v>0.4</v>
      </c>
      <c r="U26" s="60"/>
      <c r="V26">
        <f t="shared" si="0"/>
        <v>0.4</v>
      </c>
    </row>
    <row r="27" spans="1:22" ht="18.75" customHeight="1">
      <c r="A27" s="61" t="s">
        <v>239</v>
      </c>
      <c r="B27" s="61"/>
      <c r="C27" s="60"/>
      <c r="D27" s="60"/>
      <c r="E27" s="60"/>
      <c r="F27" s="60"/>
      <c r="G27" s="60"/>
      <c r="H27" s="60"/>
      <c r="I27" s="60"/>
      <c r="J27" s="60"/>
      <c r="K27" s="60"/>
      <c r="L27" s="60"/>
      <c r="M27" s="60"/>
      <c r="N27" s="60"/>
      <c r="O27" s="59"/>
      <c r="P27" s="51"/>
      <c r="Q27" s="51">
        <v>1.5</v>
      </c>
      <c r="R27" s="59">
        <v>0.5</v>
      </c>
      <c r="S27" s="51">
        <v>1</v>
      </c>
      <c r="T27" s="51">
        <v>1</v>
      </c>
      <c r="U27" s="60"/>
      <c r="V27">
        <f t="shared" si="0"/>
        <v>4</v>
      </c>
    </row>
    <row r="28" spans="1:22" ht="18.75" customHeight="1">
      <c r="A28" s="549" t="s">
        <v>307</v>
      </c>
      <c r="B28" s="549"/>
      <c r="C28" s="64">
        <f t="shared" ref="C28:N28" si="1">SUM(C22:C27)</f>
        <v>0</v>
      </c>
      <c r="D28" s="57">
        <f t="shared" si="1"/>
        <v>0</v>
      </c>
      <c r="E28" s="57">
        <f t="shared" si="1"/>
        <v>0</v>
      </c>
      <c r="F28" s="57">
        <f t="shared" si="1"/>
        <v>0</v>
      </c>
      <c r="G28" s="57">
        <f t="shared" si="1"/>
        <v>0</v>
      </c>
      <c r="H28" s="57">
        <f t="shared" si="1"/>
        <v>0</v>
      </c>
      <c r="I28" s="57">
        <f t="shared" si="1"/>
        <v>0</v>
      </c>
      <c r="J28" s="57">
        <f t="shared" si="1"/>
        <v>0</v>
      </c>
      <c r="K28" s="57">
        <f t="shared" si="1"/>
        <v>0</v>
      </c>
      <c r="L28" s="57">
        <f t="shared" si="1"/>
        <v>0</v>
      </c>
      <c r="M28" s="57">
        <f t="shared" si="1"/>
        <v>0</v>
      </c>
      <c r="N28" s="57">
        <f t="shared" si="1"/>
        <v>0</v>
      </c>
      <c r="O28" s="57">
        <f t="shared" ref="O28:U28" si="2">SUM(O21:O27)</f>
        <v>0</v>
      </c>
      <c r="P28" s="57">
        <f t="shared" si="2"/>
        <v>0</v>
      </c>
      <c r="Q28" s="57">
        <f t="shared" si="2"/>
        <v>19.7</v>
      </c>
      <c r="R28" s="57">
        <f t="shared" si="2"/>
        <v>15.5</v>
      </c>
      <c r="S28" s="57">
        <f t="shared" si="2"/>
        <v>6</v>
      </c>
      <c r="T28" s="57">
        <f t="shared" si="2"/>
        <v>6.4</v>
      </c>
      <c r="U28" s="57">
        <f t="shared" si="2"/>
        <v>3.5</v>
      </c>
      <c r="V28">
        <f t="shared" si="0"/>
        <v>51.1</v>
      </c>
    </row>
    <row r="29" spans="1:22" ht="18.75" customHeight="1">
      <c r="R29">
        <v>7.75</v>
      </c>
    </row>
    <row r="31" spans="1:22" ht="18.75" hidden="1" customHeight="1">
      <c r="A31" s="62" t="s">
        <v>354</v>
      </c>
      <c r="O31" s="376" t="s">
        <v>231</v>
      </c>
      <c r="P31" s="376" t="s">
        <v>232</v>
      </c>
      <c r="Q31" s="376" t="s">
        <v>233</v>
      </c>
      <c r="R31" s="376" t="s">
        <v>234</v>
      </c>
      <c r="S31" s="376" t="s">
        <v>352</v>
      </c>
      <c r="T31" s="376" t="s">
        <v>353</v>
      </c>
      <c r="U31" s="376" t="s">
        <v>237</v>
      </c>
    </row>
    <row r="32" spans="1:22" ht="18.75" hidden="1" customHeight="1">
      <c r="A32" s="388" t="s">
        <v>301</v>
      </c>
      <c r="B32" s="388"/>
      <c r="C32" s="51"/>
      <c r="D32" s="51"/>
      <c r="E32" s="51"/>
      <c r="F32" s="51"/>
      <c r="G32" s="51"/>
      <c r="H32" s="51"/>
      <c r="I32" s="51"/>
      <c r="J32" s="51"/>
      <c r="K32" s="51"/>
      <c r="L32" s="51"/>
      <c r="M32" s="51"/>
      <c r="N32" s="372"/>
      <c r="O32" s="377"/>
      <c r="P32" s="377"/>
      <c r="Q32" s="377">
        <v>2.6</v>
      </c>
      <c r="R32" s="377">
        <v>3.4</v>
      </c>
      <c r="S32" s="377">
        <v>1.5000000000000002</v>
      </c>
      <c r="T32" s="377">
        <v>1.1000000000000001</v>
      </c>
      <c r="U32" s="377">
        <v>1.9000000000000001</v>
      </c>
    </row>
    <row r="33" spans="1:28" ht="18.75" hidden="1" customHeight="1">
      <c r="A33" s="376" t="s">
        <v>225</v>
      </c>
      <c r="B33" s="376"/>
      <c r="C33" s="387"/>
      <c r="D33" s="51"/>
      <c r="E33" s="51"/>
      <c r="F33" s="51"/>
      <c r="G33" s="51"/>
      <c r="H33" s="51"/>
      <c r="I33" s="51"/>
      <c r="J33" s="51"/>
      <c r="K33" s="51"/>
      <c r="L33" s="51"/>
      <c r="M33" s="51"/>
      <c r="N33" s="372"/>
      <c r="O33" s="377"/>
      <c r="P33" s="377"/>
      <c r="Q33" s="377">
        <v>3.2</v>
      </c>
      <c r="R33" s="377">
        <v>5.2</v>
      </c>
      <c r="S33" s="377">
        <v>1.4</v>
      </c>
      <c r="T33" s="377">
        <v>0.8</v>
      </c>
      <c r="U33" s="377">
        <v>2</v>
      </c>
    </row>
    <row r="34" spans="1:28" ht="18.75" hidden="1" customHeight="1">
      <c r="A34" s="376" t="s">
        <v>226</v>
      </c>
      <c r="B34" s="376"/>
      <c r="C34" s="387"/>
      <c r="D34" s="51"/>
      <c r="E34" s="51"/>
      <c r="F34" s="51"/>
      <c r="G34" s="51"/>
      <c r="H34" s="51"/>
      <c r="I34" s="51"/>
      <c r="J34" s="51"/>
      <c r="K34" s="51"/>
      <c r="L34" s="51"/>
      <c r="M34" s="51"/>
      <c r="N34" s="372"/>
      <c r="O34" s="377"/>
      <c r="P34" s="377"/>
      <c r="Q34" s="377">
        <v>2.1</v>
      </c>
      <c r="R34" s="377">
        <v>3.1</v>
      </c>
      <c r="S34" s="377">
        <v>1.1000000000000001</v>
      </c>
      <c r="T34" s="377">
        <v>0.8</v>
      </c>
      <c r="U34" s="377">
        <v>2</v>
      </c>
    </row>
    <row r="35" spans="1:28" ht="18.75" hidden="1" customHeight="1">
      <c r="A35" s="389" t="s">
        <v>97</v>
      </c>
      <c r="B35" s="389"/>
      <c r="C35" s="390"/>
      <c r="D35" s="391"/>
      <c r="E35" s="391"/>
      <c r="F35" s="391"/>
      <c r="G35" s="391"/>
      <c r="H35" s="391"/>
      <c r="I35" s="391"/>
      <c r="J35" s="391"/>
      <c r="K35" s="391"/>
      <c r="L35" s="391"/>
      <c r="M35" s="391"/>
      <c r="N35" s="392"/>
      <c r="O35" s="393"/>
      <c r="P35" s="393"/>
      <c r="Q35" s="393">
        <v>2.2000000000000002</v>
      </c>
      <c r="R35" s="393">
        <v>5.5</v>
      </c>
      <c r="S35" s="393">
        <v>0.8</v>
      </c>
      <c r="T35" s="393">
        <v>0.5</v>
      </c>
      <c r="U35" s="393">
        <v>0.5</v>
      </c>
    </row>
    <row r="36" spans="1:28" ht="18.75" hidden="1" customHeight="1">
      <c r="A36" s="376" t="s">
        <v>227</v>
      </c>
      <c r="B36" s="376"/>
      <c r="C36" s="377"/>
      <c r="D36" s="377"/>
      <c r="E36" s="377"/>
      <c r="F36" s="377"/>
      <c r="G36" s="377"/>
      <c r="H36" s="377"/>
      <c r="I36" s="377"/>
      <c r="J36" s="377"/>
      <c r="K36" s="377"/>
      <c r="L36" s="377"/>
      <c r="M36" s="377"/>
      <c r="N36" s="377"/>
      <c r="O36" s="377"/>
      <c r="P36" s="377"/>
      <c r="Q36" s="377">
        <v>2.1</v>
      </c>
      <c r="R36" s="377">
        <v>1.2</v>
      </c>
      <c r="S36" s="377">
        <v>0.8</v>
      </c>
      <c r="T36" s="377">
        <v>0.5</v>
      </c>
      <c r="U36" s="377">
        <v>0.5</v>
      </c>
    </row>
    <row r="37" spans="1:28" ht="18.75" hidden="1" customHeight="1">
      <c r="A37" s="376" t="s">
        <v>106</v>
      </c>
      <c r="B37" s="376"/>
      <c r="C37" s="377"/>
      <c r="D37" s="377"/>
      <c r="E37" s="377"/>
      <c r="F37" s="377"/>
      <c r="G37" s="377"/>
      <c r="H37" s="377"/>
      <c r="I37" s="377"/>
      <c r="J37" s="377"/>
      <c r="K37" s="377"/>
      <c r="L37" s="377"/>
      <c r="M37" s="377"/>
      <c r="N37" s="377"/>
      <c r="O37" s="377"/>
      <c r="P37" s="377"/>
      <c r="Q37" s="377">
        <v>0</v>
      </c>
      <c r="R37" s="377">
        <v>0</v>
      </c>
      <c r="S37" s="377">
        <v>0</v>
      </c>
      <c r="T37" s="377">
        <v>0.1</v>
      </c>
      <c r="U37" s="377">
        <v>0.3</v>
      </c>
    </row>
    <row r="38" spans="1:28" ht="18.75" hidden="1" customHeight="1">
      <c r="A38" s="376" t="s">
        <v>239</v>
      </c>
      <c r="B38" s="376"/>
      <c r="C38" s="377"/>
      <c r="D38" s="377"/>
      <c r="E38" s="377"/>
      <c r="F38" s="377"/>
      <c r="G38" s="377"/>
      <c r="H38" s="377"/>
      <c r="I38" s="377"/>
      <c r="J38" s="377"/>
      <c r="K38" s="377"/>
      <c r="L38" s="377"/>
      <c r="M38" s="377"/>
      <c r="N38" s="377"/>
      <c r="O38" s="377"/>
      <c r="P38" s="377"/>
      <c r="Q38" s="377">
        <v>0.9</v>
      </c>
      <c r="R38" s="377">
        <v>1.4</v>
      </c>
      <c r="S38" s="377">
        <v>0.2</v>
      </c>
      <c r="T38" s="377">
        <v>0.1</v>
      </c>
      <c r="U38" s="377">
        <v>1.3</v>
      </c>
    </row>
    <row r="39" spans="1:28" ht="18.75" hidden="1" customHeight="1">
      <c r="A39" s="549" t="s">
        <v>307</v>
      </c>
      <c r="B39" s="549"/>
      <c r="C39" s="64">
        <f t="shared" ref="C39:N39" si="3">SUM(C34:C38)</f>
        <v>0</v>
      </c>
      <c r="D39" s="57">
        <f t="shared" si="3"/>
        <v>0</v>
      </c>
      <c r="E39" s="57">
        <f t="shared" si="3"/>
        <v>0</v>
      </c>
      <c r="F39" s="57">
        <f t="shared" si="3"/>
        <v>0</v>
      </c>
      <c r="G39" s="57">
        <f t="shared" si="3"/>
        <v>0</v>
      </c>
      <c r="H39" s="57">
        <f t="shared" si="3"/>
        <v>0</v>
      </c>
      <c r="I39" s="57">
        <f t="shared" si="3"/>
        <v>0</v>
      </c>
      <c r="J39" s="57">
        <f t="shared" si="3"/>
        <v>0</v>
      </c>
      <c r="K39" s="57">
        <f t="shared" si="3"/>
        <v>0</v>
      </c>
      <c r="L39" s="57">
        <f t="shared" si="3"/>
        <v>0</v>
      </c>
      <c r="M39" s="57">
        <f t="shared" si="3"/>
        <v>0</v>
      </c>
      <c r="N39" s="57">
        <f t="shared" si="3"/>
        <v>0</v>
      </c>
      <c r="O39" s="57">
        <f>SUM(O33:O38)</f>
        <v>0</v>
      </c>
      <c r="P39" s="57">
        <f>SUM(P33:P38)</f>
        <v>0</v>
      </c>
      <c r="Q39" s="57">
        <f>SUM(Q32:Q38)</f>
        <v>13.100000000000001</v>
      </c>
      <c r="R39" s="57">
        <f>SUM(R32:R38)</f>
        <v>19.799999999999997</v>
      </c>
      <c r="S39" s="57">
        <f>SUM(S32:S38)</f>
        <v>5.8</v>
      </c>
      <c r="T39" s="57">
        <f>SUM(T32:T38)</f>
        <v>3.9000000000000004</v>
      </c>
      <c r="U39" s="57">
        <f>SUM(U32:U38)</f>
        <v>8.5</v>
      </c>
    </row>
    <row r="41" spans="1:28" ht="18.75" customHeight="1">
      <c r="A41" t="s">
        <v>308</v>
      </c>
      <c r="X41" t="s">
        <v>361</v>
      </c>
      <c r="Z41" t="s">
        <v>362</v>
      </c>
      <c r="AB41" t="s">
        <v>363</v>
      </c>
    </row>
    <row r="42" spans="1:28" ht="18">
      <c r="A42" s="52" t="s">
        <v>309</v>
      </c>
      <c r="B42" s="52" t="s">
        <v>310</v>
      </c>
      <c r="C42" s="51"/>
      <c r="D42" s="51"/>
      <c r="E42" s="51"/>
      <c r="F42" s="51"/>
      <c r="G42" s="51"/>
      <c r="H42" s="51"/>
      <c r="I42" s="51"/>
      <c r="J42" s="51"/>
      <c r="K42" s="51"/>
      <c r="L42" s="51"/>
      <c r="M42" s="51"/>
      <c r="N42" s="51"/>
      <c r="O42" s="51"/>
      <c r="P42" s="51"/>
      <c r="Q42" s="51">
        <v>0.5</v>
      </c>
      <c r="R42" s="51">
        <v>0.5</v>
      </c>
      <c r="S42" s="51">
        <v>0.5</v>
      </c>
      <c r="T42" s="51">
        <v>0.5</v>
      </c>
      <c r="U42" s="51">
        <v>0.25</v>
      </c>
      <c r="V42">
        <f t="shared" ref="V42:V77" si="4">SUM(O42:U42)</f>
        <v>2.25</v>
      </c>
      <c r="W42" t="s">
        <v>364</v>
      </c>
      <c r="X42">
        <f t="shared" ref="X42:X50" si="5">SUMIF($A$42:$A$77,W42,$V$42:$V$77)</f>
        <v>11.5</v>
      </c>
      <c r="Y42" t="s">
        <v>311</v>
      </c>
      <c r="Z42">
        <f t="shared" ref="Z42:Z48" si="6">V21</f>
        <v>10.5</v>
      </c>
      <c r="AA42" t="s">
        <v>311</v>
      </c>
      <c r="AB42">
        <v>10.5</v>
      </c>
    </row>
    <row r="43" spans="1:28" ht="18">
      <c r="A43" s="52" t="s">
        <v>309</v>
      </c>
      <c r="B43" s="52" t="s">
        <v>312</v>
      </c>
      <c r="C43" s="51"/>
      <c r="D43" s="51"/>
      <c r="E43" s="51"/>
      <c r="F43" s="51"/>
      <c r="G43" s="51"/>
      <c r="H43" s="51"/>
      <c r="I43" s="51"/>
      <c r="J43" s="51"/>
      <c r="K43" s="51"/>
      <c r="L43" s="51"/>
      <c r="M43" s="51"/>
      <c r="N43" s="51"/>
      <c r="O43" s="51"/>
      <c r="P43" s="51"/>
      <c r="Q43" s="51">
        <v>0.5</v>
      </c>
      <c r="R43" s="51">
        <v>0.5</v>
      </c>
      <c r="S43" s="51">
        <v>0.5</v>
      </c>
      <c r="T43" s="51">
        <v>0.5</v>
      </c>
      <c r="U43" s="59">
        <v>0.25</v>
      </c>
      <c r="V43">
        <f t="shared" si="4"/>
        <v>2.25</v>
      </c>
      <c r="W43" t="s">
        <v>365</v>
      </c>
      <c r="X43">
        <f t="shared" si="5"/>
        <v>11.75</v>
      </c>
      <c r="Y43" t="s">
        <v>311</v>
      </c>
      <c r="Z43">
        <f t="shared" si="6"/>
        <v>12.6</v>
      </c>
      <c r="AA43" t="s">
        <v>311</v>
      </c>
      <c r="AB43">
        <v>12.600000000000001</v>
      </c>
    </row>
    <row r="44" spans="1:28" ht="18">
      <c r="A44" s="52" t="s">
        <v>309</v>
      </c>
      <c r="B44" s="52" t="s">
        <v>313</v>
      </c>
      <c r="C44" s="51"/>
      <c r="D44" s="51"/>
      <c r="E44" s="51"/>
      <c r="F44" s="51"/>
      <c r="G44" s="51"/>
      <c r="H44" s="51"/>
      <c r="I44" s="51"/>
      <c r="J44" s="51"/>
      <c r="K44" s="51"/>
      <c r="L44" s="51"/>
      <c r="M44" s="51"/>
      <c r="N44" s="51"/>
      <c r="O44" s="51"/>
      <c r="P44" s="51"/>
      <c r="Q44" s="51">
        <v>1</v>
      </c>
      <c r="R44" s="51">
        <v>1</v>
      </c>
      <c r="S44" s="51">
        <v>1</v>
      </c>
      <c r="T44" s="51">
        <v>1</v>
      </c>
      <c r="U44" s="59">
        <v>0.5</v>
      </c>
      <c r="V44">
        <f t="shared" si="4"/>
        <v>4.5</v>
      </c>
      <c r="W44" t="s">
        <v>366</v>
      </c>
      <c r="X44">
        <f t="shared" si="5"/>
        <v>9.25</v>
      </c>
      <c r="Y44" t="s">
        <v>311</v>
      </c>
      <c r="Z44">
        <f t="shared" si="6"/>
        <v>9.1</v>
      </c>
      <c r="AA44" t="s">
        <v>311</v>
      </c>
      <c r="AB44">
        <v>9.1000000000000014</v>
      </c>
    </row>
    <row r="45" spans="1:28" ht="18">
      <c r="A45" s="52" t="s">
        <v>302</v>
      </c>
      <c r="B45" s="52" t="s">
        <v>314</v>
      </c>
      <c r="C45" s="51"/>
      <c r="D45" s="51"/>
      <c r="E45" s="51"/>
      <c r="F45" s="51"/>
      <c r="G45" s="51"/>
      <c r="H45" s="51"/>
      <c r="I45" s="51"/>
      <c r="J45" s="51"/>
      <c r="K45" s="51"/>
      <c r="L45" s="51"/>
      <c r="M45" s="51"/>
      <c r="N45" s="51"/>
      <c r="O45" s="51"/>
      <c r="P45" s="51"/>
      <c r="Q45" s="51">
        <v>0.5</v>
      </c>
      <c r="R45" s="51">
        <v>0.5</v>
      </c>
      <c r="S45" s="51">
        <v>0.5</v>
      </c>
      <c r="T45" s="51">
        <v>0.5</v>
      </c>
      <c r="U45" s="59"/>
      <c r="V45">
        <f t="shared" si="4"/>
        <v>2</v>
      </c>
      <c r="W45" t="s">
        <v>367</v>
      </c>
      <c r="X45">
        <f t="shared" si="5"/>
        <v>12</v>
      </c>
      <c r="Y45" t="s">
        <v>311</v>
      </c>
      <c r="Z45">
        <f t="shared" si="6"/>
        <v>9.5</v>
      </c>
      <c r="AA45" t="s">
        <v>311</v>
      </c>
      <c r="AB45">
        <v>9.5</v>
      </c>
    </row>
    <row r="46" spans="1:28" ht="18">
      <c r="A46" s="52" t="s">
        <v>302</v>
      </c>
      <c r="B46" s="52" t="s">
        <v>315</v>
      </c>
      <c r="C46" s="51"/>
      <c r="D46" s="51"/>
      <c r="E46" s="51"/>
      <c r="F46" s="51"/>
      <c r="G46" s="51"/>
      <c r="H46" s="51"/>
      <c r="I46" s="51"/>
      <c r="J46" s="51"/>
      <c r="K46" s="51"/>
      <c r="L46" s="51"/>
      <c r="M46" s="51"/>
      <c r="N46" s="51"/>
      <c r="O46" s="51"/>
      <c r="P46" s="51"/>
      <c r="Q46" s="51">
        <v>0.5</v>
      </c>
      <c r="R46" s="51">
        <v>0.5</v>
      </c>
      <c r="S46" s="51">
        <v>0.5</v>
      </c>
      <c r="T46" s="51">
        <v>0.5</v>
      </c>
      <c r="U46" s="59">
        <v>0.25</v>
      </c>
      <c r="V46">
        <f t="shared" si="4"/>
        <v>2.25</v>
      </c>
      <c r="W46" t="s">
        <v>368</v>
      </c>
      <c r="X46">
        <f t="shared" si="5"/>
        <v>8</v>
      </c>
      <c r="Y46" t="s">
        <v>311</v>
      </c>
      <c r="Z46">
        <f t="shared" si="6"/>
        <v>5</v>
      </c>
      <c r="AA46" t="s">
        <v>311</v>
      </c>
      <c r="AB46">
        <v>5</v>
      </c>
    </row>
    <row r="47" spans="1:28" ht="18">
      <c r="A47" s="52" t="s">
        <v>302</v>
      </c>
      <c r="B47" s="52" t="s">
        <v>316</v>
      </c>
      <c r="C47" s="51"/>
      <c r="D47" s="51"/>
      <c r="E47" s="51"/>
      <c r="F47" s="51"/>
      <c r="G47" s="51"/>
      <c r="H47" s="51"/>
      <c r="I47" s="51"/>
      <c r="J47" s="51"/>
      <c r="K47" s="51"/>
      <c r="L47" s="51"/>
      <c r="M47" s="51"/>
      <c r="N47" s="51"/>
      <c r="O47" s="51"/>
      <c r="P47" s="51"/>
      <c r="Q47" s="51">
        <v>1</v>
      </c>
      <c r="R47" s="51">
        <v>1</v>
      </c>
      <c r="S47" s="51"/>
      <c r="T47" s="51"/>
      <c r="U47" s="51"/>
      <c r="V47">
        <f t="shared" si="4"/>
        <v>2</v>
      </c>
      <c r="W47" t="s">
        <v>357</v>
      </c>
      <c r="X47">
        <f t="shared" si="5"/>
        <v>0.4</v>
      </c>
      <c r="Y47" t="s">
        <v>311</v>
      </c>
      <c r="Z47">
        <f t="shared" si="6"/>
        <v>0.4</v>
      </c>
      <c r="AA47" t="s">
        <v>311</v>
      </c>
      <c r="AB47">
        <v>0.4</v>
      </c>
    </row>
    <row r="48" spans="1:28" ht="18">
      <c r="A48" s="52" t="s">
        <v>302</v>
      </c>
      <c r="B48" s="52" t="s">
        <v>317</v>
      </c>
      <c r="C48" s="51"/>
      <c r="D48" s="51"/>
      <c r="E48" s="51"/>
      <c r="F48" s="51"/>
      <c r="G48" s="51"/>
      <c r="H48" s="51"/>
      <c r="I48" s="51"/>
      <c r="J48" s="51"/>
      <c r="K48" s="51"/>
      <c r="L48" s="51"/>
      <c r="M48" s="51"/>
      <c r="N48" s="51"/>
      <c r="O48" s="51"/>
      <c r="P48" s="51"/>
      <c r="Q48" s="51">
        <v>1</v>
      </c>
      <c r="R48" s="51">
        <v>1</v>
      </c>
      <c r="S48" s="51"/>
      <c r="T48" s="51"/>
      <c r="U48" s="51"/>
      <c r="V48">
        <f t="shared" si="4"/>
        <v>2</v>
      </c>
      <c r="W48" t="s">
        <v>369</v>
      </c>
      <c r="X48">
        <f t="shared" si="5"/>
        <v>4</v>
      </c>
      <c r="Y48" t="s">
        <v>311</v>
      </c>
      <c r="Z48">
        <f t="shared" si="6"/>
        <v>4</v>
      </c>
      <c r="AA48" t="s">
        <v>311</v>
      </c>
      <c r="AB48">
        <v>4</v>
      </c>
    </row>
    <row r="49" spans="1:28" ht="18">
      <c r="A49" s="52" t="s">
        <v>302</v>
      </c>
      <c r="B49" s="52" t="s">
        <v>318</v>
      </c>
      <c r="C49" s="51"/>
      <c r="D49" s="51"/>
      <c r="E49" s="51"/>
      <c r="F49" s="51"/>
      <c r="G49" s="51"/>
      <c r="H49" s="51"/>
      <c r="I49" s="51"/>
      <c r="J49" s="51"/>
      <c r="K49" s="51"/>
      <c r="L49" s="51"/>
      <c r="M49" s="51"/>
      <c r="N49" s="51"/>
      <c r="O49" s="51"/>
      <c r="P49" s="51"/>
      <c r="Q49" s="51">
        <v>0.5</v>
      </c>
      <c r="R49" s="51">
        <v>0.5</v>
      </c>
      <c r="S49" s="51"/>
      <c r="T49" s="51"/>
      <c r="U49" s="51"/>
      <c r="V49">
        <f t="shared" si="4"/>
        <v>1</v>
      </c>
      <c r="W49" t="s">
        <v>330</v>
      </c>
      <c r="X49">
        <f t="shared" si="5"/>
        <v>3</v>
      </c>
      <c r="Y49" t="s">
        <v>311</v>
      </c>
      <c r="AA49" t="s">
        <v>311</v>
      </c>
    </row>
    <row r="50" spans="1:28" ht="18">
      <c r="A50" s="52" t="s">
        <v>303</v>
      </c>
      <c r="B50" s="52" t="s">
        <v>314</v>
      </c>
      <c r="C50" s="51"/>
      <c r="D50" s="51"/>
      <c r="E50" s="51"/>
      <c r="F50" s="51"/>
      <c r="G50" s="51"/>
      <c r="H50" s="51"/>
      <c r="I50" s="51"/>
      <c r="J50" s="51"/>
      <c r="K50" s="51"/>
      <c r="L50" s="51"/>
      <c r="M50" s="51"/>
      <c r="N50" s="51"/>
      <c r="O50" s="51"/>
      <c r="P50" s="51"/>
      <c r="Q50" s="51">
        <v>0.5</v>
      </c>
      <c r="R50" s="51">
        <v>0.5</v>
      </c>
      <c r="S50" s="51">
        <v>0.5</v>
      </c>
      <c r="T50" s="51">
        <v>0.5</v>
      </c>
      <c r="U50" s="59"/>
      <c r="V50">
        <f t="shared" si="4"/>
        <v>2</v>
      </c>
      <c r="W50" t="s">
        <v>370</v>
      </c>
      <c r="X50">
        <f t="shared" si="5"/>
        <v>3.25</v>
      </c>
      <c r="Y50" t="s">
        <v>311</v>
      </c>
      <c r="AA50" t="s">
        <v>311</v>
      </c>
    </row>
    <row r="51" spans="1:28" ht="18">
      <c r="A51" s="52" t="s">
        <v>303</v>
      </c>
      <c r="B51" s="52" t="s">
        <v>315</v>
      </c>
      <c r="C51" s="51"/>
      <c r="D51" s="51"/>
      <c r="E51" s="51"/>
      <c r="F51" s="51"/>
      <c r="G51" s="51"/>
      <c r="H51" s="51"/>
      <c r="I51" s="51"/>
      <c r="J51" s="51"/>
      <c r="K51" s="51"/>
      <c r="L51" s="51"/>
      <c r="M51" s="51"/>
      <c r="N51" s="51"/>
      <c r="O51" s="51"/>
      <c r="P51" s="51"/>
      <c r="Q51" s="51">
        <v>0.5</v>
      </c>
      <c r="R51" s="51">
        <v>0.5</v>
      </c>
      <c r="S51" s="51">
        <v>0.5</v>
      </c>
      <c r="T51" s="51">
        <v>0.5</v>
      </c>
      <c r="U51" s="59">
        <v>0.25</v>
      </c>
      <c r="V51">
        <f t="shared" si="4"/>
        <v>2.25</v>
      </c>
      <c r="X51">
        <f>SUM(X42:X50)</f>
        <v>63.15</v>
      </c>
      <c r="Y51" t="s">
        <v>311</v>
      </c>
      <c r="Z51">
        <f>SUM(Z42:Z50)</f>
        <v>51.1</v>
      </c>
      <c r="AB51">
        <f>SUM(AB42:AB50)</f>
        <v>51.1</v>
      </c>
    </row>
    <row r="52" spans="1:28" ht="18">
      <c r="A52" s="52" t="s">
        <v>303</v>
      </c>
      <c r="B52" s="52" t="s">
        <v>320</v>
      </c>
      <c r="C52" s="51"/>
      <c r="D52" s="51"/>
      <c r="E52" s="51"/>
      <c r="F52" s="51"/>
      <c r="G52" s="51"/>
      <c r="H52" s="51"/>
      <c r="I52" s="51"/>
      <c r="J52" s="51"/>
      <c r="K52" s="51"/>
      <c r="L52" s="51"/>
      <c r="M52" s="51"/>
      <c r="N52" s="51"/>
      <c r="O52" s="51"/>
      <c r="P52" s="51"/>
      <c r="Q52" s="51">
        <v>1</v>
      </c>
      <c r="R52" s="51">
        <v>1</v>
      </c>
      <c r="S52" s="51"/>
      <c r="T52" s="51"/>
      <c r="U52" s="51"/>
      <c r="V52">
        <f t="shared" si="4"/>
        <v>2</v>
      </c>
    </row>
    <row r="53" spans="1:28" ht="18">
      <c r="A53" s="52" t="s">
        <v>303</v>
      </c>
      <c r="B53" s="52" t="s">
        <v>318</v>
      </c>
      <c r="C53" s="51"/>
      <c r="D53" s="51"/>
      <c r="E53" s="51"/>
      <c r="F53" s="51"/>
      <c r="G53" s="51"/>
      <c r="H53" s="51"/>
      <c r="I53" s="51"/>
      <c r="J53" s="51"/>
      <c r="K53" s="51"/>
      <c r="L53" s="51"/>
      <c r="M53" s="51"/>
      <c r="N53" s="51"/>
      <c r="O53" s="51"/>
      <c r="P53" s="51"/>
      <c r="Q53" s="51">
        <v>0.5</v>
      </c>
      <c r="R53" s="51"/>
      <c r="S53" s="51"/>
      <c r="T53" s="51"/>
      <c r="U53" s="51"/>
      <c r="V53">
        <f t="shared" si="4"/>
        <v>0.5</v>
      </c>
    </row>
    <row r="54" spans="1:28" ht="18.75" customHeight="1">
      <c r="A54" s="61" t="s">
        <v>304</v>
      </c>
      <c r="B54" s="61" t="s">
        <v>322</v>
      </c>
      <c r="C54" s="60"/>
      <c r="D54" s="60"/>
      <c r="E54" s="60"/>
      <c r="F54" s="60"/>
      <c r="G54" s="60"/>
      <c r="H54" s="60"/>
      <c r="I54" s="60"/>
      <c r="J54" s="60"/>
      <c r="K54" s="60"/>
      <c r="L54" s="60"/>
      <c r="M54" s="60"/>
      <c r="N54" s="60"/>
      <c r="O54" s="51"/>
      <c r="P54" s="51"/>
      <c r="Q54" s="51">
        <v>0.5</v>
      </c>
      <c r="R54" s="51">
        <v>0.5</v>
      </c>
      <c r="S54" s="51">
        <v>0.5</v>
      </c>
      <c r="T54" s="51">
        <v>0.5</v>
      </c>
      <c r="U54" s="59"/>
      <c r="V54">
        <f t="shared" si="4"/>
        <v>2</v>
      </c>
    </row>
    <row r="55" spans="1:28" ht="18.75" customHeight="1">
      <c r="A55" s="61" t="s">
        <v>304</v>
      </c>
      <c r="B55" s="61" t="s">
        <v>323</v>
      </c>
      <c r="C55" s="60"/>
      <c r="D55" s="60"/>
      <c r="E55" s="60"/>
      <c r="F55" s="60"/>
      <c r="G55" s="60"/>
      <c r="H55" s="60"/>
      <c r="I55" s="60"/>
      <c r="J55" s="60"/>
      <c r="K55" s="60"/>
      <c r="L55" s="60"/>
      <c r="M55" s="60"/>
      <c r="N55" s="60"/>
      <c r="O55" s="51"/>
      <c r="P55" s="51"/>
      <c r="Q55" s="51">
        <v>0.5</v>
      </c>
      <c r="R55" s="51">
        <v>0.5</v>
      </c>
      <c r="S55" s="51">
        <v>0.5</v>
      </c>
      <c r="T55" s="51">
        <v>0.5</v>
      </c>
      <c r="U55" s="60"/>
      <c r="V55">
        <f t="shared" si="4"/>
        <v>2</v>
      </c>
    </row>
    <row r="56" spans="1:28" ht="18.75" customHeight="1">
      <c r="A56" s="61" t="s">
        <v>304</v>
      </c>
      <c r="B56" s="61" t="s">
        <v>324</v>
      </c>
      <c r="C56" s="60"/>
      <c r="D56" s="60"/>
      <c r="E56" s="60"/>
      <c r="F56" s="60"/>
      <c r="G56" s="60"/>
      <c r="H56" s="60"/>
      <c r="I56" s="60"/>
      <c r="J56" s="60"/>
      <c r="K56" s="60"/>
      <c r="L56" s="60"/>
      <c r="M56" s="60"/>
      <c r="N56" s="60"/>
      <c r="O56" s="51"/>
      <c r="P56" s="51"/>
      <c r="Q56" s="51">
        <v>1</v>
      </c>
      <c r="R56" s="51">
        <v>1</v>
      </c>
      <c r="S56" s="51"/>
      <c r="T56" s="51"/>
      <c r="U56" s="60"/>
      <c r="V56">
        <f t="shared" si="4"/>
        <v>2</v>
      </c>
    </row>
    <row r="57" spans="1:28" ht="18.75" customHeight="1">
      <c r="A57" s="61" t="s">
        <v>304</v>
      </c>
      <c r="B57" s="61" t="s">
        <v>325</v>
      </c>
      <c r="C57" s="60"/>
      <c r="D57" s="60"/>
      <c r="E57" s="60"/>
      <c r="F57" s="60"/>
      <c r="G57" s="60"/>
      <c r="H57" s="60"/>
      <c r="I57" s="60"/>
      <c r="J57" s="60"/>
      <c r="K57" s="60"/>
      <c r="L57" s="60"/>
      <c r="M57" s="60"/>
      <c r="N57" s="60"/>
      <c r="O57" s="51"/>
      <c r="P57" s="51"/>
      <c r="Q57" s="51">
        <v>1</v>
      </c>
      <c r="R57" s="51">
        <v>1</v>
      </c>
      <c r="S57" s="51"/>
      <c r="T57" s="51"/>
      <c r="U57" s="60"/>
      <c r="V57">
        <f t="shared" si="4"/>
        <v>2</v>
      </c>
    </row>
    <row r="58" spans="1:28" ht="18">
      <c r="A58" s="61" t="s">
        <v>304</v>
      </c>
      <c r="B58" s="52" t="s">
        <v>321</v>
      </c>
      <c r="C58" s="51"/>
      <c r="D58" s="51"/>
      <c r="E58" s="51"/>
      <c r="F58" s="51"/>
      <c r="G58" s="51"/>
      <c r="H58" s="51"/>
      <c r="I58" s="51"/>
      <c r="J58" s="51"/>
      <c r="K58" s="51"/>
      <c r="L58" s="51"/>
      <c r="M58" s="51"/>
      <c r="N58" s="51"/>
      <c r="O58" s="51"/>
      <c r="P58" s="51"/>
      <c r="Q58" s="51">
        <v>0.5</v>
      </c>
      <c r="R58" s="51">
        <v>0.5</v>
      </c>
      <c r="S58" s="51"/>
      <c r="T58" s="51"/>
      <c r="U58" s="51"/>
      <c r="V58">
        <f t="shared" si="4"/>
        <v>1</v>
      </c>
    </row>
    <row r="59" spans="1:28" ht="18">
      <c r="A59" s="61" t="s">
        <v>304</v>
      </c>
      <c r="B59" s="52" t="s">
        <v>326</v>
      </c>
      <c r="C59" s="51"/>
      <c r="D59" s="51"/>
      <c r="E59" s="51"/>
      <c r="F59" s="51"/>
      <c r="G59" s="51"/>
      <c r="H59" s="51"/>
      <c r="I59" s="51"/>
      <c r="J59" s="51"/>
      <c r="K59" s="51"/>
      <c r="L59" s="51"/>
      <c r="M59" s="51"/>
      <c r="N59" s="51"/>
      <c r="O59" s="51"/>
      <c r="P59" s="51"/>
      <c r="Q59" s="51"/>
      <c r="R59" s="404">
        <v>1</v>
      </c>
      <c r="S59" s="404"/>
      <c r="T59" s="51"/>
      <c r="U59" s="51"/>
      <c r="V59">
        <f t="shared" si="4"/>
        <v>1</v>
      </c>
    </row>
    <row r="60" spans="1:28" ht="18.75" customHeight="1">
      <c r="A60" s="61" t="s">
        <v>305</v>
      </c>
      <c r="B60" s="61" t="s">
        <v>322</v>
      </c>
      <c r="C60" s="60"/>
      <c r="D60" s="60"/>
      <c r="E60" s="60"/>
      <c r="F60" s="60"/>
      <c r="G60" s="60"/>
      <c r="H60" s="60"/>
      <c r="I60" s="60"/>
      <c r="J60" s="60"/>
      <c r="K60" s="60"/>
      <c r="L60" s="60"/>
      <c r="M60" s="60"/>
      <c r="N60" s="60"/>
      <c r="O60" s="51"/>
      <c r="P60" s="51"/>
      <c r="Q60" s="51">
        <v>0.5</v>
      </c>
      <c r="R60" s="51">
        <v>0.5</v>
      </c>
      <c r="S60" s="51">
        <v>0.5</v>
      </c>
      <c r="T60" s="51">
        <v>0.5</v>
      </c>
      <c r="U60" s="59"/>
      <c r="V60">
        <f t="shared" si="4"/>
        <v>2</v>
      </c>
    </row>
    <row r="61" spans="1:28" ht="18.600000000000001" customHeight="1">
      <c r="A61" s="61" t="s">
        <v>305</v>
      </c>
      <c r="B61" s="61" t="s">
        <v>323</v>
      </c>
      <c r="C61" s="60"/>
      <c r="D61" s="60"/>
      <c r="E61" s="60"/>
      <c r="F61" s="60"/>
      <c r="G61" s="60"/>
      <c r="H61" s="60"/>
      <c r="I61" s="60"/>
      <c r="J61" s="60"/>
      <c r="K61" s="60"/>
      <c r="L61" s="60"/>
      <c r="M61" s="60"/>
      <c r="N61" s="60"/>
      <c r="O61" s="51"/>
      <c r="P61" s="51"/>
      <c r="Q61" s="51">
        <v>0.5</v>
      </c>
      <c r="R61" s="51">
        <v>0.5</v>
      </c>
      <c r="S61" s="51">
        <v>0.5</v>
      </c>
      <c r="T61" s="51">
        <v>0.5</v>
      </c>
      <c r="U61" s="60"/>
      <c r="V61">
        <f t="shared" si="4"/>
        <v>2</v>
      </c>
    </row>
    <row r="62" spans="1:28" ht="18">
      <c r="A62" s="61" t="s">
        <v>305</v>
      </c>
      <c r="B62" s="52" t="s">
        <v>321</v>
      </c>
      <c r="C62" s="51"/>
      <c r="D62" s="51"/>
      <c r="E62" s="51"/>
      <c r="F62" s="51"/>
      <c r="G62" s="51"/>
      <c r="H62" s="51"/>
      <c r="I62" s="51"/>
      <c r="J62" s="51"/>
      <c r="K62" s="51"/>
      <c r="L62" s="51"/>
      <c r="M62" s="51"/>
      <c r="N62" s="51"/>
      <c r="O62" s="51"/>
      <c r="P62" s="51"/>
      <c r="Q62" s="51">
        <v>0.5</v>
      </c>
      <c r="R62" s="51">
        <v>0.5</v>
      </c>
      <c r="S62" s="51"/>
      <c r="T62" s="51"/>
      <c r="U62" s="51"/>
      <c r="V62">
        <f t="shared" si="4"/>
        <v>1</v>
      </c>
    </row>
    <row r="63" spans="1:28" ht="18">
      <c r="A63" s="61" t="s">
        <v>305</v>
      </c>
      <c r="B63" s="52" t="s">
        <v>328</v>
      </c>
      <c r="C63" s="51"/>
      <c r="D63" s="51"/>
      <c r="E63" s="51"/>
      <c r="F63" s="51"/>
      <c r="G63" s="51"/>
      <c r="H63" s="51"/>
      <c r="I63" s="51"/>
      <c r="J63" s="51"/>
      <c r="K63" s="51"/>
      <c r="L63" s="51"/>
      <c r="M63" s="51"/>
      <c r="N63" s="51"/>
      <c r="O63" s="51"/>
      <c r="P63" s="51"/>
      <c r="Q63" s="51"/>
      <c r="R63" s="404">
        <v>1</v>
      </c>
      <c r="S63" s="404"/>
      <c r="T63" s="51"/>
      <c r="U63" s="51"/>
      <c r="V63">
        <f t="shared" si="4"/>
        <v>1</v>
      </c>
    </row>
    <row r="64" spans="1:28" ht="18.75" customHeight="1">
      <c r="A64" s="63" t="s">
        <v>306</v>
      </c>
      <c r="B64" s="63" t="s">
        <v>329</v>
      </c>
      <c r="C64" s="59"/>
      <c r="D64" s="59"/>
      <c r="E64" s="59"/>
      <c r="F64" s="59">
        <v>2</v>
      </c>
      <c r="G64" s="59">
        <v>2</v>
      </c>
      <c r="H64" s="59">
        <v>5</v>
      </c>
      <c r="I64" s="59">
        <v>5</v>
      </c>
      <c r="J64" s="59">
        <v>5</v>
      </c>
      <c r="K64" s="59">
        <v>5</v>
      </c>
      <c r="L64" s="59">
        <v>5</v>
      </c>
      <c r="M64" s="59">
        <v>5</v>
      </c>
      <c r="N64" s="59">
        <v>5</v>
      </c>
      <c r="O64" s="59"/>
      <c r="P64" s="51"/>
      <c r="Q64" s="51">
        <v>1</v>
      </c>
      <c r="R64" s="59">
        <v>1</v>
      </c>
      <c r="S64" s="60">
        <v>1</v>
      </c>
      <c r="T64" s="60">
        <v>1</v>
      </c>
      <c r="U64" s="59"/>
      <c r="V64">
        <f t="shared" si="4"/>
        <v>4</v>
      </c>
    </row>
    <row r="65" spans="1:22" ht="18.75" customHeight="1">
      <c r="A65" s="63" t="s">
        <v>357</v>
      </c>
      <c r="B65" s="63" t="s">
        <v>314</v>
      </c>
      <c r="C65" s="59"/>
      <c r="D65" s="59"/>
      <c r="E65" s="59"/>
      <c r="F65" s="59">
        <v>2</v>
      </c>
      <c r="G65" s="59">
        <v>2</v>
      </c>
      <c r="H65" s="59">
        <v>5</v>
      </c>
      <c r="I65" s="59">
        <v>5</v>
      </c>
      <c r="J65" s="59">
        <v>5</v>
      </c>
      <c r="K65" s="59">
        <v>5</v>
      </c>
      <c r="L65" s="59">
        <v>5</v>
      </c>
      <c r="M65" s="59">
        <v>5</v>
      </c>
      <c r="N65" s="59">
        <v>5</v>
      </c>
      <c r="O65" s="59"/>
      <c r="P65" s="51"/>
      <c r="Q65" s="51"/>
      <c r="R65" s="59"/>
      <c r="S65" s="60"/>
      <c r="T65" s="60">
        <v>0.2</v>
      </c>
      <c r="U65" s="59"/>
      <c r="V65">
        <f t="shared" si="4"/>
        <v>0.2</v>
      </c>
    </row>
    <row r="66" spans="1:22" ht="18.75" customHeight="1">
      <c r="A66" s="63" t="s">
        <v>357</v>
      </c>
      <c r="B66" s="63" t="s">
        <v>322</v>
      </c>
      <c r="C66" s="59"/>
      <c r="D66" s="59"/>
      <c r="E66" s="59"/>
      <c r="F66" s="59">
        <v>2</v>
      </c>
      <c r="G66" s="59">
        <v>2</v>
      </c>
      <c r="H66" s="59">
        <v>5</v>
      </c>
      <c r="I66" s="59">
        <v>5</v>
      </c>
      <c r="J66" s="59">
        <v>5</v>
      </c>
      <c r="K66" s="59">
        <v>5</v>
      </c>
      <c r="L66" s="59">
        <v>5</v>
      </c>
      <c r="M66" s="59">
        <v>5</v>
      </c>
      <c r="N66" s="59">
        <v>5</v>
      </c>
      <c r="O66" s="59"/>
      <c r="P66" s="51"/>
      <c r="Q66" s="51"/>
      <c r="R66" s="59"/>
      <c r="S66" s="60"/>
      <c r="T66" s="60">
        <v>0.2</v>
      </c>
      <c r="U66" s="59"/>
      <c r="V66">
        <f t="shared" si="4"/>
        <v>0.2</v>
      </c>
    </row>
    <row r="67" spans="1:22" ht="18.75" customHeight="1">
      <c r="A67" s="63" t="s">
        <v>330</v>
      </c>
      <c r="B67" s="63" t="s">
        <v>331</v>
      </c>
      <c r="C67" s="59"/>
      <c r="D67" s="59"/>
      <c r="E67" s="59"/>
      <c r="F67" s="59">
        <v>2</v>
      </c>
      <c r="G67" s="59">
        <v>2</v>
      </c>
      <c r="H67" s="59">
        <v>5</v>
      </c>
      <c r="I67" s="59">
        <v>5</v>
      </c>
      <c r="J67" s="59">
        <v>5</v>
      </c>
      <c r="K67" s="59">
        <v>5</v>
      </c>
      <c r="L67" s="59">
        <v>5</v>
      </c>
      <c r="M67" s="59">
        <v>5</v>
      </c>
      <c r="N67" s="59">
        <v>5</v>
      </c>
      <c r="O67" s="59"/>
      <c r="P67" s="51"/>
      <c r="Q67" s="51">
        <v>1</v>
      </c>
      <c r="R67" s="59">
        <v>1</v>
      </c>
      <c r="S67" s="60">
        <v>0.5</v>
      </c>
      <c r="T67" s="60">
        <v>0.5</v>
      </c>
      <c r="U67" s="59"/>
      <c r="V67">
        <f t="shared" si="4"/>
        <v>3</v>
      </c>
    </row>
    <row r="68" spans="1:22" ht="18.75" customHeight="1">
      <c r="A68" s="63" t="s">
        <v>332</v>
      </c>
      <c r="B68" s="63" t="s">
        <v>333</v>
      </c>
      <c r="C68" s="59"/>
      <c r="D68" s="59"/>
      <c r="E68" s="59"/>
      <c r="F68" s="59">
        <v>2</v>
      </c>
      <c r="G68" s="59">
        <v>2</v>
      </c>
      <c r="H68" s="59">
        <v>5</v>
      </c>
      <c r="I68" s="59">
        <v>5</v>
      </c>
      <c r="J68" s="59">
        <v>5</v>
      </c>
      <c r="K68" s="59">
        <v>5</v>
      </c>
      <c r="L68" s="59">
        <v>5</v>
      </c>
      <c r="M68" s="59">
        <v>5</v>
      </c>
      <c r="N68" s="59">
        <v>5</v>
      </c>
      <c r="O68" s="59"/>
      <c r="P68" s="51"/>
      <c r="Q68" s="51">
        <v>0.5</v>
      </c>
      <c r="R68" s="51">
        <v>0.5</v>
      </c>
      <c r="S68" s="374"/>
      <c r="T68" s="374"/>
      <c r="U68" s="59"/>
      <c r="V68">
        <f t="shared" si="4"/>
        <v>1</v>
      </c>
    </row>
    <row r="69" spans="1:22" ht="18.75" customHeight="1">
      <c r="A69" s="63" t="s">
        <v>332</v>
      </c>
      <c r="B69" s="63" t="s">
        <v>334</v>
      </c>
      <c r="C69" s="59"/>
      <c r="D69" s="59"/>
      <c r="E69" s="59"/>
      <c r="F69" s="59">
        <v>2</v>
      </c>
      <c r="G69" s="59">
        <v>2</v>
      </c>
      <c r="H69" s="59">
        <v>5</v>
      </c>
      <c r="I69" s="59">
        <v>5</v>
      </c>
      <c r="J69" s="59">
        <v>5</v>
      </c>
      <c r="K69" s="59">
        <v>5</v>
      </c>
      <c r="L69" s="59">
        <v>5</v>
      </c>
      <c r="M69" s="59">
        <v>5</v>
      </c>
      <c r="N69" s="59">
        <v>5</v>
      </c>
      <c r="O69" s="59"/>
      <c r="P69" s="51"/>
      <c r="Q69" s="51"/>
      <c r="R69" s="51"/>
      <c r="S69" s="51"/>
      <c r="T69" s="60"/>
      <c r="U69" s="59"/>
      <c r="V69">
        <f t="shared" si="4"/>
        <v>0</v>
      </c>
    </row>
    <row r="70" spans="1:22" ht="18.75" customHeight="1">
      <c r="A70" s="63" t="s">
        <v>332</v>
      </c>
      <c r="B70" s="63" t="s">
        <v>335</v>
      </c>
      <c r="C70" s="59"/>
      <c r="D70" s="59"/>
      <c r="E70" s="59"/>
      <c r="F70" s="59">
        <v>2</v>
      </c>
      <c r="G70" s="59">
        <v>2</v>
      </c>
      <c r="H70" s="59">
        <v>5</v>
      </c>
      <c r="I70" s="59">
        <v>5</v>
      </c>
      <c r="J70" s="59">
        <v>5</v>
      </c>
      <c r="K70" s="59">
        <v>5</v>
      </c>
      <c r="L70" s="59">
        <v>5</v>
      </c>
      <c r="M70" s="59">
        <v>5</v>
      </c>
      <c r="N70" s="59">
        <v>5</v>
      </c>
      <c r="O70" s="59"/>
      <c r="P70" s="382"/>
      <c r="Q70" s="382">
        <v>0.5</v>
      </c>
      <c r="R70" s="382">
        <v>0.5</v>
      </c>
      <c r="S70" s="382">
        <v>0.5</v>
      </c>
      <c r="T70" s="382">
        <v>0.5</v>
      </c>
      <c r="U70" s="59">
        <v>0.25</v>
      </c>
      <c r="V70">
        <f t="shared" si="4"/>
        <v>2.25</v>
      </c>
    </row>
    <row r="71" spans="1:22" ht="18">
      <c r="A71" s="52" t="s">
        <v>309</v>
      </c>
      <c r="B71" s="52" t="s">
        <v>336</v>
      </c>
      <c r="C71" s="51"/>
      <c r="D71" s="51"/>
      <c r="E71" s="51"/>
      <c r="F71" s="51"/>
      <c r="G71" s="51"/>
      <c r="H71" s="51"/>
      <c r="I71" s="51"/>
      <c r="J71" s="51"/>
      <c r="K71" s="51"/>
      <c r="L71" s="51"/>
      <c r="M71" s="51"/>
      <c r="N71" s="51"/>
      <c r="O71" s="51"/>
      <c r="P71" s="51"/>
      <c r="Q71" s="51">
        <v>0.5</v>
      </c>
      <c r="R71" s="51">
        <v>0.5</v>
      </c>
      <c r="S71" s="51">
        <v>0.5</v>
      </c>
      <c r="T71" s="51">
        <v>0.5</v>
      </c>
      <c r="U71" s="59">
        <v>0.5</v>
      </c>
      <c r="V71">
        <f t="shared" si="4"/>
        <v>2.5</v>
      </c>
    </row>
    <row r="72" spans="1:22" ht="18">
      <c r="A72" s="52" t="s">
        <v>302</v>
      </c>
      <c r="B72" s="52" t="s">
        <v>337</v>
      </c>
      <c r="C72" s="51"/>
      <c r="D72" s="51"/>
      <c r="E72" s="51"/>
      <c r="F72" s="51"/>
      <c r="G72" s="51"/>
      <c r="H72" s="51"/>
      <c r="I72" s="51"/>
      <c r="J72" s="51"/>
      <c r="K72" s="51"/>
      <c r="L72" s="51"/>
      <c r="M72" s="51"/>
      <c r="N72" s="51"/>
      <c r="O72" s="51"/>
      <c r="P72" s="51"/>
      <c r="Q72" s="51">
        <v>0.5</v>
      </c>
      <c r="R72" s="51">
        <v>0.5</v>
      </c>
      <c r="S72" s="51">
        <v>0.5</v>
      </c>
      <c r="T72" s="51">
        <v>0.5</v>
      </c>
      <c r="U72" s="59">
        <v>0.5</v>
      </c>
      <c r="V72">
        <f t="shared" si="4"/>
        <v>2.5</v>
      </c>
    </row>
    <row r="73" spans="1:22" ht="18">
      <c r="A73" s="52" t="s">
        <v>303</v>
      </c>
      <c r="B73" s="52" t="s">
        <v>337</v>
      </c>
      <c r="C73" s="51"/>
      <c r="D73" s="51"/>
      <c r="E73" s="51"/>
      <c r="F73" s="51"/>
      <c r="G73" s="51"/>
      <c r="H73" s="51"/>
      <c r="I73" s="51"/>
      <c r="J73" s="51"/>
      <c r="K73" s="51"/>
      <c r="L73" s="51"/>
      <c r="M73" s="51"/>
      <c r="N73" s="51"/>
      <c r="O73" s="51"/>
      <c r="P73" s="51"/>
      <c r="Q73" s="51">
        <v>0.5</v>
      </c>
      <c r="R73" s="51">
        <v>0.5</v>
      </c>
      <c r="S73" s="51">
        <v>0.5</v>
      </c>
      <c r="T73" s="51">
        <v>0.5</v>
      </c>
      <c r="U73" s="59">
        <v>0.5</v>
      </c>
      <c r="V73">
        <f t="shared" si="4"/>
        <v>2.5</v>
      </c>
    </row>
    <row r="74" spans="1:22" ht="18.75" customHeight="1">
      <c r="A74" s="61" t="s">
        <v>304</v>
      </c>
      <c r="B74" s="61" t="s">
        <v>338</v>
      </c>
      <c r="C74" s="60"/>
      <c r="D74" s="60"/>
      <c r="E74" s="60"/>
      <c r="F74" s="60"/>
      <c r="G74" s="60"/>
      <c r="H74" s="60"/>
      <c r="I74" s="60"/>
      <c r="J74" s="60"/>
      <c r="K74" s="60"/>
      <c r="L74" s="60"/>
      <c r="M74" s="60"/>
      <c r="N74" s="60"/>
      <c r="O74" s="51"/>
      <c r="P74" s="51"/>
      <c r="Q74" s="51">
        <v>0.5</v>
      </c>
      <c r="R74" s="51">
        <v>0.5</v>
      </c>
      <c r="S74" s="51">
        <v>0.5</v>
      </c>
      <c r="T74" s="51">
        <v>0.5</v>
      </c>
      <c r="U74" s="60"/>
      <c r="V74">
        <f t="shared" si="4"/>
        <v>2</v>
      </c>
    </row>
    <row r="75" spans="1:22" ht="18.600000000000001" customHeight="1">
      <c r="A75" s="61" t="s">
        <v>305</v>
      </c>
      <c r="B75" s="61" t="s">
        <v>338</v>
      </c>
      <c r="C75" s="60"/>
      <c r="D75" s="60"/>
      <c r="E75" s="60"/>
      <c r="F75" s="60"/>
      <c r="G75" s="60"/>
      <c r="H75" s="60"/>
      <c r="I75" s="60"/>
      <c r="J75" s="60"/>
      <c r="K75" s="60"/>
      <c r="L75" s="60"/>
      <c r="M75" s="60"/>
      <c r="N75" s="60"/>
      <c r="O75" s="51"/>
      <c r="P75" s="51"/>
      <c r="Q75" s="51">
        <v>0.5</v>
      </c>
      <c r="R75" s="51">
        <v>0.5</v>
      </c>
      <c r="S75" s="51">
        <v>0.5</v>
      </c>
      <c r="T75" s="51">
        <v>0.5</v>
      </c>
      <c r="U75" s="60"/>
      <c r="V75">
        <f t="shared" si="4"/>
        <v>2</v>
      </c>
    </row>
    <row r="76" spans="1:22" ht="18.75" customHeight="1">
      <c r="A76" s="396"/>
      <c r="B76" s="396" t="s">
        <v>371</v>
      </c>
      <c r="C76" s="64">
        <f t="shared" ref="C76:N76" si="7">SUM(C46:C64)</f>
        <v>0</v>
      </c>
      <c r="D76" s="57">
        <f t="shared" si="7"/>
        <v>0</v>
      </c>
      <c r="E76" s="57">
        <f t="shared" si="7"/>
        <v>0</v>
      </c>
      <c r="F76" s="57">
        <f t="shared" si="7"/>
        <v>2</v>
      </c>
      <c r="G76" s="57">
        <f t="shared" si="7"/>
        <v>2</v>
      </c>
      <c r="H76" s="57">
        <f t="shared" si="7"/>
        <v>5</v>
      </c>
      <c r="I76" s="57">
        <f t="shared" si="7"/>
        <v>5</v>
      </c>
      <c r="J76" s="57">
        <f t="shared" si="7"/>
        <v>5</v>
      </c>
      <c r="K76" s="57">
        <f t="shared" si="7"/>
        <v>5</v>
      </c>
      <c r="L76" s="57">
        <f t="shared" si="7"/>
        <v>5</v>
      </c>
      <c r="M76" s="57">
        <f t="shared" si="7"/>
        <v>5</v>
      </c>
      <c r="N76" s="57">
        <f t="shared" si="7"/>
        <v>5</v>
      </c>
      <c r="O76" s="57"/>
      <c r="P76" s="57"/>
      <c r="Q76" s="57">
        <f>SUM(Q42:Q75)</f>
        <v>18.5</v>
      </c>
      <c r="R76" s="57">
        <f t="shared" ref="R76:U76" si="8">SUM(R42:R75)</f>
        <v>20</v>
      </c>
      <c r="S76" s="57">
        <f t="shared" si="8"/>
        <v>10.5</v>
      </c>
      <c r="T76" s="57">
        <f t="shared" si="8"/>
        <v>10.9</v>
      </c>
      <c r="U76" s="57">
        <f t="shared" si="8"/>
        <v>3.25</v>
      </c>
      <c r="V76">
        <f t="shared" si="4"/>
        <v>63.15</v>
      </c>
    </row>
    <row r="77" spans="1:22" ht="18.75" customHeight="1">
      <c r="A77" s="397"/>
      <c r="B77" s="397" t="s">
        <v>372</v>
      </c>
      <c r="C77" s="64">
        <f t="shared" ref="C77:N77" si="9">SUM(C51:C70)</f>
        <v>0</v>
      </c>
      <c r="D77" s="57">
        <f t="shared" si="9"/>
        <v>0</v>
      </c>
      <c r="E77" s="57">
        <f t="shared" si="9"/>
        <v>0</v>
      </c>
      <c r="F77" s="57">
        <f t="shared" si="9"/>
        <v>14</v>
      </c>
      <c r="G77" s="57">
        <f t="shared" si="9"/>
        <v>14</v>
      </c>
      <c r="H77" s="57">
        <f t="shared" si="9"/>
        <v>35</v>
      </c>
      <c r="I77" s="57">
        <f t="shared" si="9"/>
        <v>35</v>
      </c>
      <c r="J77" s="57">
        <f t="shared" si="9"/>
        <v>35</v>
      </c>
      <c r="K77" s="57">
        <f t="shared" si="9"/>
        <v>35</v>
      </c>
      <c r="L77" s="57">
        <f t="shared" si="9"/>
        <v>35</v>
      </c>
      <c r="M77" s="57">
        <f t="shared" si="9"/>
        <v>35</v>
      </c>
      <c r="N77" s="57">
        <f t="shared" si="9"/>
        <v>35</v>
      </c>
      <c r="O77" s="57">
        <f t="shared" ref="O77:U77" si="10">SUM(O76:O76)</f>
        <v>0</v>
      </c>
      <c r="P77" s="57">
        <f t="shared" si="10"/>
        <v>0</v>
      </c>
      <c r="Q77" s="57">
        <f t="shared" si="10"/>
        <v>18.5</v>
      </c>
      <c r="R77" s="57">
        <f t="shared" si="10"/>
        <v>20</v>
      </c>
      <c r="S77" s="57">
        <f t="shared" si="10"/>
        <v>10.5</v>
      </c>
      <c r="T77" s="57">
        <f t="shared" si="10"/>
        <v>10.9</v>
      </c>
      <c r="U77" s="57">
        <f t="shared" si="10"/>
        <v>3.25</v>
      </c>
      <c r="V77">
        <f t="shared" si="4"/>
        <v>63.15</v>
      </c>
    </row>
    <row r="79" spans="1:22" ht="18.75" customHeight="1">
      <c r="A79" t="s">
        <v>339</v>
      </c>
    </row>
    <row r="80" spans="1:22" ht="18">
      <c r="A80" s="52" t="s">
        <v>310</v>
      </c>
      <c r="B80" s="378">
        <v>1000000</v>
      </c>
      <c r="C80" s="51"/>
      <c r="D80" s="51"/>
      <c r="E80" s="51"/>
      <c r="F80" s="51"/>
      <c r="G80" s="51"/>
      <c r="H80" s="51"/>
      <c r="I80" s="51"/>
      <c r="J80" s="51"/>
      <c r="K80" s="51"/>
      <c r="L80" s="51"/>
      <c r="M80" s="51"/>
      <c r="N80" s="51"/>
      <c r="O80" s="379">
        <f t="shared" ref="O80:U89" si="11">SUMIF($B$28:$B$75,$A80,O$28:O$75)*$B80</f>
        <v>0</v>
      </c>
      <c r="P80" s="379">
        <f t="shared" si="11"/>
        <v>0</v>
      </c>
      <c r="Q80" s="379">
        <f t="shared" si="11"/>
        <v>500000</v>
      </c>
      <c r="R80" s="379">
        <f t="shared" si="11"/>
        <v>500000</v>
      </c>
      <c r="S80" s="379">
        <f t="shared" si="11"/>
        <v>500000</v>
      </c>
      <c r="T80" s="379">
        <f t="shared" si="11"/>
        <v>500000</v>
      </c>
      <c r="U80" s="379">
        <f t="shared" si="11"/>
        <v>250000</v>
      </c>
    </row>
    <row r="81" spans="1:21" ht="18">
      <c r="A81" s="52" t="s">
        <v>312</v>
      </c>
      <c r="B81" s="378">
        <v>1000000</v>
      </c>
      <c r="C81" s="51"/>
      <c r="D81" s="51"/>
      <c r="E81" s="51"/>
      <c r="F81" s="51"/>
      <c r="G81" s="51"/>
      <c r="H81" s="51"/>
      <c r="I81" s="51"/>
      <c r="J81" s="51"/>
      <c r="K81" s="51"/>
      <c r="L81" s="51"/>
      <c r="M81" s="51"/>
      <c r="N81" s="51"/>
      <c r="O81" s="379">
        <f t="shared" si="11"/>
        <v>0</v>
      </c>
      <c r="P81" s="379">
        <f t="shared" si="11"/>
        <v>0</v>
      </c>
      <c r="Q81" s="379">
        <f t="shared" si="11"/>
        <v>500000</v>
      </c>
      <c r="R81" s="379">
        <f t="shared" si="11"/>
        <v>500000</v>
      </c>
      <c r="S81" s="379">
        <f t="shared" si="11"/>
        <v>500000</v>
      </c>
      <c r="T81" s="379">
        <f t="shared" si="11"/>
        <v>500000</v>
      </c>
      <c r="U81" s="379">
        <f t="shared" si="11"/>
        <v>250000</v>
      </c>
    </row>
    <row r="82" spans="1:21" ht="18">
      <c r="A82" s="52" t="s">
        <v>314</v>
      </c>
      <c r="B82" s="378">
        <v>1000000</v>
      </c>
      <c r="C82" s="51"/>
      <c r="D82" s="51"/>
      <c r="E82" s="51"/>
      <c r="F82" s="51"/>
      <c r="G82" s="51"/>
      <c r="H82" s="51"/>
      <c r="I82" s="51"/>
      <c r="J82" s="51"/>
      <c r="K82" s="51"/>
      <c r="L82" s="51"/>
      <c r="M82" s="51"/>
      <c r="N82" s="51"/>
      <c r="O82" s="379">
        <f t="shared" si="11"/>
        <v>0</v>
      </c>
      <c r="P82" s="379">
        <f t="shared" si="11"/>
        <v>0</v>
      </c>
      <c r="Q82" s="379">
        <f t="shared" si="11"/>
        <v>1000000</v>
      </c>
      <c r="R82" s="379">
        <f t="shared" si="11"/>
        <v>1000000</v>
      </c>
      <c r="S82" s="379">
        <f t="shared" si="11"/>
        <v>1000000</v>
      </c>
      <c r="T82" s="379">
        <f t="shared" si="11"/>
        <v>1200000</v>
      </c>
      <c r="U82" s="379">
        <f t="shared" si="11"/>
        <v>0</v>
      </c>
    </row>
    <row r="83" spans="1:21" ht="18.75" customHeight="1">
      <c r="A83" s="61" t="s">
        <v>322</v>
      </c>
      <c r="B83" s="378">
        <v>1000000</v>
      </c>
      <c r="C83" s="60"/>
      <c r="D83" s="60"/>
      <c r="E83" s="60"/>
      <c r="F83" s="60"/>
      <c r="G83" s="60"/>
      <c r="H83" s="60"/>
      <c r="I83" s="60"/>
      <c r="J83" s="60"/>
      <c r="K83" s="60"/>
      <c r="L83" s="60"/>
      <c r="M83" s="60"/>
      <c r="N83" s="60"/>
      <c r="O83" s="379">
        <f t="shared" si="11"/>
        <v>0</v>
      </c>
      <c r="P83" s="379">
        <f t="shared" si="11"/>
        <v>0</v>
      </c>
      <c r="Q83" s="379">
        <f t="shared" si="11"/>
        <v>1000000</v>
      </c>
      <c r="R83" s="379">
        <f t="shared" si="11"/>
        <v>1000000</v>
      </c>
      <c r="S83" s="379">
        <f t="shared" si="11"/>
        <v>1000000</v>
      </c>
      <c r="T83" s="379">
        <f t="shared" si="11"/>
        <v>1200000</v>
      </c>
      <c r="U83" s="379">
        <f t="shared" si="11"/>
        <v>0</v>
      </c>
    </row>
    <row r="84" spans="1:21" ht="18">
      <c r="A84" s="52" t="s">
        <v>340</v>
      </c>
      <c r="B84" s="378">
        <v>700000</v>
      </c>
      <c r="C84" s="51"/>
      <c r="D84" s="51"/>
      <c r="E84" s="51"/>
      <c r="F84" s="51"/>
      <c r="G84" s="51"/>
      <c r="H84" s="51"/>
      <c r="I84" s="51"/>
      <c r="J84" s="51"/>
      <c r="K84" s="51"/>
      <c r="L84" s="51"/>
      <c r="M84" s="51"/>
      <c r="N84" s="51"/>
      <c r="O84" s="379">
        <f t="shared" si="11"/>
        <v>0</v>
      </c>
      <c r="P84" s="379">
        <f t="shared" si="11"/>
        <v>0</v>
      </c>
      <c r="Q84" s="379">
        <f t="shared" si="11"/>
        <v>700000</v>
      </c>
      <c r="R84" s="379">
        <f t="shared" si="11"/>
        <v>700000</v>
      </c>
      <c r="S84" s="379">
        <f t="shared" si="11"/>
        <v>700000</v>
      </c>
      <c r="T84" s="379">
        <f t="shared" si="11"/>
        <v>700000</v>
      </c>
      <c r="U84" s="379">
        <f t="shared" si="11"/>
        <v>350000</v>
      </c>
    </row>
    <row r="85" spans="1:21" ht="18">
      <c r="A85" s="52" t="s">
        <v>315</v>
      </c>
      <c r="B85" s="378">
        <v>700000</v>
      </c>
      <c r="C85" s="51"/>
      <c r="D85" s="51"/>
      <c r="E85" s="51"/>
      <c r="F85" s="51"/>
      <c r="G85" s="51"/>
      <c r="H85" s="51"/>
      <c r="I85" s="51"/>
      <c r="J85" s="51"/>
      <c r="K85" s="51"/>
      <c r="L85" s="51"/>
      <c r="M85" s="51"/>
      <c r="N85" s="51"/>
      <c r="O85" s="379">
        <f t="shared" si="11"/>
        <v>0</v>
      </c>
      <c r="P85" s="379">
        <f t="shared" si="11"/>
        <v>0</v>
      </c>
      <c r="Q85" s="379">
        <f t="shared" si="11"/>
        <v>700000</v>
      </c>
      <c r="R85" s="379">
        <f t="shared" si="11"/>
        <v>700000</v>
      </c>
      <c r="S85" s="379">
        <f t="shared" si="11"/>
        <v>700000</v>
      </c>
      <c r="T85" s="379">
        <f t="shared" si="11"/>
        <v>700000</v>
      </c>
      <c r="U85" s="379">
        <f t="shared" si="11"/>
        <v>350000</v>
      </c>
    </row>
    <row r="86" spans="1:21" ht="18">
      <c r="A86" s="52" t="s">
        <v>316</v>
      </c>
      <c r="B86" s="378">
        <v>700000</v>
      </c>
      <c r="C86" s="51"/>
      <c r="D86" s="51"/>
      <c r="E86" s="51"/>
      <c r="F86" s="51"/>
      <c r="G86" s="51"/>
      <c r="H86" s="51"/>
      <c r="I86" s="51"/>
      <c r="J86" s="51"/>
      <c r="K86" s="51"/>
      <c r="L86" s="51"/>
      <c r="M86" s="51"/>
      <c r="N86" s="51"/>
      <c r="O86" s="379">
        <f t="shared" si="11"/>
        <v>0</v>
      </c>
      <c r="P86" s="379">
        <f t="shared" si="11"/>
        <v>0</v>
      </c>
      <c r="Q86" s="379">
        <f t="shared" si="11"/>
        <v>700000</v>
      </c>
      <c r="R86" s="379">
        <f t="shared" si="11"/>
        <v>700000</v>
      </c>
      <c r="S86" s="379">
        <f t="shared" si="11"/>
        <v>0</v>
      </c>
      <c r="T86" s="379">
        <f t="shared" si="11"/>
        <v>0</v>
      </c>
      <c r="U86" s="379">
        <f t="shared" si="11"/>
        <v>0</v>
      </c>
    </row>
    <row r="87" spans="1:21" ht="18">
      <c r="A87" s="52" t="s">
        <v>341</v>
      </c>
      <c r="B87" s="378">
        <v>700000</v>
      </c>
      <c r="C87" s="51"/>
      <c r="D87" s="51"/>
      <c r="E87" s="51"/>
      <c r="F87" s="51"/>
      <c r="G87" s="51"/>
      <c r="H87" s="51"/>
      <c r="I87" s="51"/>
      <c r="J87" s="51"/>
      <c r="K87" s="51"/>
      <c r="L87" s="51"/>
      <c r="M87" s="51"/>
      <c r="N87" s="51"/>
      <c r="O87" s="379">
        <f t="shared" si="11"/>
        <v>0</v>
      </c>
      <c r="P87" s="379">
        <f t="shared" si="11"/>
        <v>0</v>
      </c>
      <c r="Q87" s="379">
        <f t="shared" si="11"/>
        <v>700000</v>
      </c>
      <c r="R87" s="379">
        <f t="shared" si="11"/>
        <v>700000</v>
      </c>
      <c r="S87" s="379">
        <f t="shared" si="11"/>
        <v>0</v>
      </c>
      <c r="T87" s="379">
        <f t="shared" si="11"/>
        <v>0</v>
      </c>
      <c r="U87" s="379">
        <f t="shared" si="11"/>
        <v>0</v>
      </c>
    </row>
    <row r="88" spans="1:21" ht="18">
      <c r="A88" s="52" t="s">
        <v>342</v>
      </c>
      <c r="B88" s="378">
        <v>700000</v>
      </c>
      <c r="C88" s="51"/>
      <c r="D88" s="51"/>
      <c r="E88" s="51"/>
      <c r="F88" s="51"/>
      <c r="G88" s="51"/>
      <c r="H88" s="51"/>
      <c r="I88" s="51"/>
      <c r="J88" s="51"/>
      <c r="K88" s="51"/>
      <c r="L88" s="51"/>
      <c r="M88" s="51"/>
      <c r="N88" s="51"/>
      <c r="O88" s="379">
        <f t="shared" si="11"/>
        <v>0</v>
      </c>
      <c r="P88" s="379">
        <f t="shared" si="11"/>
        <v>0</v>
      </c>
      <c r="Q88" s="379">
        <f t="shared" si="11"/>
        <v>700000</v>
      </c>
      <c r="R88" s="379">
        <f t="shared" si="11"/>
        <v>700000</v>
      </c>
      <c r="S88" s="379">
        <f t="shared" si="11"/>
        <v>700000</v>
      </c>
      <c r="T88" s="379">
        <f t="shared" si="11"/>
        <v>700000</v>
      </c>
      <c r="U88" s="379">
        <f t="shared" si="11"/>
        <v>0</v>
      </c>
    </row>
    <row r="89" spans="1:21" ht="18">
      <c r="A89" s="52" t="s">
        <v>343</v>
      </c>
      <c r="B89" s="378">
        <v>700000</v>
      </c>
      <c r="C89" s="51"/>
      <c r="D89" s="51"/>
      <c r="E89" s="51"/>
      <c r="F89" s="51"/>
      <c r="G89" s="51"/>
      <c r="H89" s="51"/>
      <c r="I89" s="51"/>
      <c r="J89" s="51"/>
      <c r="K89" s="51"/>
      <c r="L89" s="51"/>
      <c r="M89" s="51"/>
      <c r="N89" s="51"/>
      <c r="O89" s="379">
        <f t="shared" si="11"/>
        <v>0</v>
      </c>
      <c r="P89" s="379">
        <f t="shared" si="11"/>
        <v>0</v>
      </c>
      <c r="Q89" s="379">
        <f t="shared" si="11"/>
        <v>700000</v>
      </c>
      <c r="R89" s="379">
        <f t="shared" si="11"/>
        <v>700000</v>
      </c>
      <c r="S89" s="379">
        <f t="shared" si="11"/>
        <v>700000</v>
      </c>
      <c r="T89" s="379">
        <f t="shared" si="11"/>
        <v>700000</v>
      </c>
      <c r="U89" s="379">
        <f t="shared" si="11"/>
        <v>0</v>
      </c>
    </row>
    <row r="90" spans="1:21" ht="18.75" customHeight="1">
      <c r="A90" s="61" t="s">
        <v>320</v>
      </c>
      <c r="B90" s="378">
        <v>700000</v>
      </c>
      <c r="C90" s="60"/>
      <c r="D90" s="60"/>
      <c r="E90" s="60"/>
      <c r="F90" s="60"/>
      <c r="G90" s="60"/>
      <c r="H90" s="60"/>
      <c r="I90" s="60"/>
      <c r="J90" s="60"/>
      <c r="K90" s="60"/>
      <c r="L90" s="60"/>
      <c r="M90" s="60"/>
      <c r="N90" s="60"/>
      <c r="O90" s="379">
        <f t="shared" ref="O90:U103" si="12">SUMIF($B$28:$B$75,$A90,O$28:O$75)*$B90</f>
        <v>0</v>
      </c>
      <c r="P90" s="379">
        <f t="shared" si="12"/>
        <v>0</v>
      </c>
      <c r="Q90" s="379">
        <f t="shared" si="12"/>
        <v>700000</v>
      </c>
      <c r="R90" s="379">
        <f t="shared" si="12"/>
        <v>700000</v>
      </c>
      <c r="S90" s="379">
        <f t="shared" si="12"/>
        <v>0</v>
      </c>
      <c r="T90" s="379">
        <f t="shared" si="12"/>
        <v>0</v>
      </c>
      <c r="U90" s="379">
        <f t="shared" si="12"/>
        <v>0</v>
      </c>
    </row>
    <row r="91" spans="1:21" ht="18.75" customHeight="1">
      <c r="A91" s="61" t="s">
        <v>324</v>
      </c>
      <c r="B91" s="378">
        <v>700000</v>
      </c>
      <c r="C91" s="60"/>
      <c r="D91" s="60"/>
      <c r="E91" s="60"/>
      <c r="F91" s="60"/>
      <c r="G91" s="60"/>
      <c r="H91" s="60"/>
      <c r="I91" s="60"/>
      <c r="J91" s="60"/>
      <c r="K91" s="60"/>
      <c r="L91" s="60"/>
      <c r="M91" s="60"/>
      <c r="N91" s="60"/>
      <c r="O91" s="379">
        <f t="shared" si="12"/>
        <v>0</v>
      </c>
      <c r="P91" s="379">
        <f t="shared" si="12"/>
        <v>0</v>
      </c>
      <c r="Q91" s="379">
        <f t="shared" si="12"/>
        <v>700000</v>
      </c>
      <c r="R91" s="379">
        <f t="shared" si="12"/>
        <v>700000</v>
      </c>
      <c r="S91" s="379">
        <f t="shared" si="12"/>
        <v>0</v>
      </c>
      <c r="T91" s="379">
        <f t="shared" si="12"/>
        <v>0</v>
      </c>
      <c r="U91" s="379">
        <f t="shared" si="12"/>
        <v>0</v>
      </c>
    </row>
    <row r="92" spans="1:21" ht="18.75" customHeight="1">
      <c r="A92" s="61" t="s">
        <v>325</v>
      </c>
      <c r="B92" s="378">
        <v>700000</v>
      </c>
      <c r="C92" s="60"/>
      <c r="D92" s="60"/>
      <c r="E92" s="60"/>
      <c r="F92" s="60"/>
      <c r="G92" s="60"/>
      <c r="H92" s="60"/>
      <c r="I92" s="60"/>
      <c r="J92" s="60"/>
      <c r="K92" s="60"/>
      <c r="L92" s="60"/>
      <c r="M92" s="60"/>
      <c r="N92" s="60"/>
      <c r="O92" s="379">
        <f t="shared" si="12"/>
        <v>0</v>
      </c>
      <c r="P92" s="379">
        <f t="shared" si="12"/>
        <v>0</v>
      </c>
      <c r="Q92" s="379">
        <f t="shared" si="12"/>
        <v>700000</v>
      </c>
      <c r="R92" s="379">
        <f t="shared" si="12"/>
        <v>700000</v>
      </c>
      <c r="S92" s="379">
        <f t="shared" si="12"/>
        <v>0</v>
      </c>
      <c r="T92" s="379">
        <f t="shared" si="12"/>
        <v>0</v>
      </c>
      <c r="U92" s="379">
        <f t="shared" si="12"/>
        <v>0</v>
      </c>
    </row>
    <row r="93" spans="1:21" ht="18.75" customHeight="1">
      <c r="A93" s="63" t="s">
        <v>331</v>
      </c>
      <c r="B93" s="378">
        <v>700000</v>
      </c>
      <c r="C93" s="59"/>
      <c r="D93" s="59"/>
      <c r="E93" s="59"/>
      <c r="F93" s="59">
        <v>2</v>
      </c>
      <c r="G93" s="59">
        <v>2</v>
      </c>
      <c r="H93" s="59">
        <v>5</v>
      </c>
      <c r="I93" s="59">
        <v>5</v>
      </c>
      <c r="J93" s="59">
        <v>5</v>
      </c>
      <c r="K93" s="59">
        <v>5</v>
      </c>
      <c r="L93" s="59">
        <v>5</v>
      </c>
      <c r="M93" s="59">
        <v>5</v>
      </c>
      <c r="N93" s="59">
        <v>5</v>
      </c>
      <c r="O93" s="379">
        <f t="shared" si="12"/>
        <v>0</v>
      </c>
      <c r="P93" s="379">
        <f t="shared" si="12"/>
        <v>0</v>
      </c>
      <c r="Q93" s="379">
        <f t="shared" si="12"/>
        <v>700000</v>
      </c>
      <c r="R93" s="379">
        <f t="shared" si="12"/>
        <v>700000</v>
      </c>
      <c r="S93" s="379">
        <f t="shared" si="12"/>
        <v>350000</v>
      </c>
      <c r="T93" s="379">
        <f t="shared" si="12"/>
        <v>350000</v>
      </c>
      <c r="U93" s="379">
        <f t="shared" si="12"/>
        <v>0</v>
      </c>
    </row>
    <row r="94" spans="1:21" ht="18.75" customHeight="1">
      <c r="A94" s="63" t="s">
        <v>333</v>
      </c>
      <c r="B94" s="378">
        <v>1000000</v>
      </c>
      <c r="C94" s="59"/>
      <c r="D94" s="59"/>
      <c r="E94" s="59"/>
      <c r="F94" s="59">
        <v>2</v>
      </c>
      <c r="G94" s="59">
        <v>2</v>
      </c>
      <c r="H94" s="59">
        <v>5</v>
      </c>
      <c r="I94" s="59">
        <v>5</v>
      </c>
      <c r="J94" s="59">
        <v>5</v>
      </c>
      <c r="K94" s="59">
        <v>5</v>
      </c>
      <c r="L94" s="59">
        <v>5</v>
      </c>
      <c r="M94" s="59">
        <v>5</v>
      </c>
      <c r="N94" s="59">
        <v>5</v>
      </c>
      <c r="O94" s="379">
        <f t="shared" si="12"/>
        <v>0</v>
      </c>
      <c r="P94" s="379">
        <f t="shared" si="12"/>
        <v>0</v>
      </c>
      <c r="Q94" s="379">
        <f t="shared" si="12"/>
        <v>500000</v>
      </c>
      <c r="R94" s="379">
        <f t="shared" si="12"/>
        <v>500000</v>
      </c>
      <c r="S94" s="379">
        <f t="shared" si="12"/>
        <v>0</v>
      </c>
      <c r="T94" s="379">
        <f t="shared" si="12"/>
        <v>0</v>
      </c>
      <c r="U94" s="379">
        <f t="shared" si="12"/>
        <v>0</v>
      </c>
    </row>
    <row r="95" spans="1:21" ht="18.75" customHeight="1">
      <c r="A95" s="63" t="s">
        <v>334</v>
      </c>
      <c r="B95" s="378">
        <v>800000</v>
      </c>
      <c r="C95" s="59"/>
      <c r="D95" s="59"/>
      <c r="E95" s="59"/>
      <c r="F95" s="59">
        <v>2</v>
      </c>
      <c r="G95" s="59">
        <v>2</v>
      </c>
      <c r="H95" s="59">
        <v>5</v>
      </c>
      <c r="I95" s="59">
        <v>5</v>
      </c>
      <c r="J95" s="59">
        <v>5</v>
      </c>
      <c r="K95" s="59">
        <v>5</v>
      </c>
      <c r="L95" s="59">
        <v>5</v>
      </c>
      <c r="M95" s="59">
        <v>5</v>
      </c>
      <c r="N95" s="59">
        <v>5</v>
      </c>
      <c r="O95" s="379">
        <f t="shared" si="12"/>
        <v>0</v>
      </c>
      <c r="P95" s="379">
        <f t="shared" si="12"/>
        <v>0</v>
      </c>
      <c r="Q95" s="379">
        <f t="shared" si="12"/>
        <v>0</v>
      </c>
      <c r="R95" s="379">
        <f t="shared" si="12"/>
        <v>0</v>
      </c>
      <c r="S95" s="379">
        <f t="shared" si="12"/>
        <v>0</v>
      </c>
      <c r="T95" s="379">
        <f t="shared" si="12"/>
        <v>0</v>
      </c>
      <c r="U95" s="379">
        <f t="shared" si="12"/>
        <v>0</v>
      </c>
    </row>
    <row r="96" spans="1:21" ht="18.75" customHeight="1">
      <c r="A96" s="63" t="s">
        <v>335</v>
      </c>
      <c r="B96" s="378">
        <v>1000000</v>
      </c>
      <c r="C96" s="59"/>
      <c r="D96" s="59"/>
      <c r="E96" s="59"/>
      <c r="F96" s="59">
        <v>2</v>
      </c>
      <c r="G96" s="59">
        <v>2</v>
      </c>
      <c r="H96" s="59">
        <v>5</v>
      </c>
      <c r="I96" s="59">
        <v>5</v>
      </c>
      <c r="J96" s="59">
        <v>5</v>
      </c>
      <c r="K96" s="59">
        <v>5</v>
      </c>
      <c r="L96" s="59">
        <v>5</v>
      </c>
      <c r="M96" s="59">
        <v>5</v>
      </c>
      <c r="N96" s="59">
        <v>5</v>
      </c>
      <c r="O96" s="379">
        <f t="shared" si="12"/>
        <v>0</v>
      </c>
      <c r="P96" s="379">
        <f t="shared" si="12"/>
        <v>0</v>
      </c>
      <c r="Q96" s="379">
        <f t="shared" si="12"/>
        <v>500000</v>
      </c>
      <c r="R96" s="379">
        <f t="shared" si="12"/>
        <v>500000</v>
      </c>
      <c r="S96" s="379">
        <f t="shared" si="12"/>
        <v>500000</v>
      </c>
      <c r="T96" s="379">
        <f t="shared" si="12"/>
        <v>500000</v>
      </c>
      <c r="U96" s="379">
        <f t="shared" si="12"/>
        <v>250000</v>
      </c>
    </row>
    <row r="97" spans="1:22" ht="18.75" customHeight="1">
      <c r="A97" s="63" t="s">
        <v>318</v>
      </c>
      <c r="B97" s="378">
        <v>700000</v>
      </c>
      <c r="C97" s="59"/>
      <c r="D97" s="59"/>
      <c r="E97" s="59"/>
      <c r="F97" s="59">
        <v>2</v>
      </c>
      <c r="G97" s="59">
        <v>2</v>
      </c>
      <c r="H97" s="59">
        <v>5</v>
      </c>
      <c r="I97" s="59">
        <v>5</v>
      </c>
      <c r="J97" s="59">
        <v>5</v>
      </c>
      <c r="K97" s="59">
        <v>5</v>
      </c>
      <c r="L97" s="59">
        <v>5</v>
      </c>
      <c r="M97" s="59">
        <v>5</v>
      </c>
      <c r="N97" s="59">
        <v>5</v>
      </c>
      <c r="O97" s="379">
        <f t="shared" si="12"/>
        <v>0</v>
      </c>
      <c r="P97" s="379">
        <f t="shared" si="12"/>
        <v>0</v>
      </c>
      <c r="Q97" s="379">
        <f t="shared" si="12"/>
        <v>700000</v>
      </c>
      <c r="R97" s="379">
        <f t="shared" si="12"/>
        <v>350000</v>
      </c>
      <c r="S97" s="379">
        <f t="shared" si="12"/>
        <v>0</v>
      </c>
      <c r="T97" s="379">
        <f t="shared" si="12"/>
        <v>0</v>
      </c>
      <c r="U97" s="379">
        <f t="shared" si="12"/>
        <v>0</v>
      </c>
    </row>
    <row r="98" spans="1:22" ht="18.75" customHeight="1">
      <c r="A98" s="63" t="s">
        <v>321</v>
      </c>
      <c r="B98" s="378">
        <v>700000</v>
      </c>
      <c r="C98" s="59"/>
      <c r="D98" s="59"/>
      <c r="E98" s="59"/>
      <c r="F98" s="59">
        <v>2</v>
      </c>
      <c r="G98" s="59">
        <v>2</v>
      </c>
      <c r="H98" s="59">
        <v>5</v>
      </c>
      <c r="I98" s="59">
        <v>5</v>
      </c>
      <c r="J98" s="59">
        <v>5</v>
      </c>
      <c r="K98" s="59">
        <v>5</v>
      </c>
      <c r="L98" s="59">
        <v>5</v>
      </c>
      <c r="M98" s="59">
        <v>5</v>
      </c>
      <c r="N98" s="59">
        <v>5</v>
      </c>
      <c r="O98" s="379">
        <f t="shared" si="12"/>
        <v>0</v>
      </c>
      <c r="P98" s="379">
        <f t="shared" si="12"/>
        <v>0</v>
      </c>
      <c r="Q98" s="379">
        <f t="shared" si="12"/>
        <v>700000</v>
      </c>
      <c r="R98" s="379">
        <f t="shared" si="12"/>
        <v>700000</v>
      </c>
      <c r="S98" s="379">
        <f t="shared" si="12"/>
        <v>0</v>
      </c>
      <c r="T98" s="379">
        <f t="shared" si="12"/>
        <v>0</v>
      </c>
      <c r="U98" s="379">
        <f t="shared" si="12"/>
        <v>0</v>
      </c>
    </row>
    <row r="99" spans="1:22" ht="18.75" customHeight="1">
      <c r="A99" s="63" t="s">
        <v>326</v>
      </c>
      <c r="B99" s="378">
        <v>700000</v>
      </c>
      <c r="C99" s="59"/>
      <c r="D99" s="59"/>
      <c r="E99" s="59"/>
      <c r="F99" s="59">
        <v>2</v>
      </c>
      <c r="G99" s="59">
        <v>2</v>
      </c>
      <c r="H99" s="59">
        <v>5</v>
      </c>
      <c r="I99" s="59">
        <v>5</v>
      </c>
      <c r="J99" s="59">
        <v>5</v>
      </c>
      <c r="K99" s="59">
        <v>5</v>
      </c>
      <c r="L99" s="59">
        <v>5</v>
      </c>
      <c r="M99" s="59">
        <v>5</v>
      </c>
      <c r="N99" s="59">
        <v>5</v>
      </c>
      <c r="O99" s="379">
        <f t="shared" si="12"/>
        <v>0</v>
      </c>
      <c r="P99" s="379">
        <f t="shared" si="12"/>
        <v>0</v>
      </c>
      <c r="Q99" s="379">
        <f t="shared" si="12"/>
        <v>0</v>
      </c>
      <c r="R99" s="379">
        <f t="shared" si="12"/>
        <v>700000</v>
      </c>
      <c r="S99" s="379">
        <f t="shared" si="12"/>
        <v>0</v>
      </c>
      <c r="T99" s="379">
        <f t="shared" si="12"/>
        <v>0</v>
      </c>
      <c r="U99" s="379">
        <f t="shared" si="12"/>
        <v>0</v>
      </c>
    </row>
    <row r="100" spans="1:22" ht="18.75" customHeight="1">
      <c r="A100" s="63" t="s">
        <v>328</v>
      </c>
      <c r="B100" s="378">
        <v>700000</v>
      </c>
      <c r="C100" s="59"/>
      <c r="D100" s="59"/>
      <c r="E100" s="59"/>
      <c r="F100" s="59">
        <v>2</v>
      </c>
      <c r="G100" s="59">
        <v>2</v>
      </c>
      <c r="H100" s="59">
        <v>5</v>
      </c>
      <c r="I100" s="59">
        <v>5</v>
      </c>
      <c r="J100" s="59">
        <v>5</v>
      </c>
      <c r="K100" s="59">
        <v>5</v>
      </c>
      <c r="L100" s="59">
        <v>5</v>
      </c>
      <c r="M100" s="59">
        <v>5</v>
      </c>
      <c r="N100" s="59">
        <v>5</v>
      </c>
      <c r="O100" s="379">
        <f t="shared" si="12"/>
        <v>0</v>
      </c>
      <c r="P100" s="379">
        <f t="shared" si="12"/>
        <v>0</v>
      </c>
      <c r="Q100" s="379">
        <f t="shared" si="12"/>
        <v>0</v>
      </c>
      <c r="R100" s="379">
        <f t="shared" si="12"/>
        <v>700000</v>
      </c>
      <c r="S100" s="379">
        <f t="shared" si="12"/>
        <v>0</v>
      </c>
      <c r="T100" s="379">
        <f t="shared" si="12"/>
        <v>0</v>
      </c>
      <c r="U100" s="379">
        <f t="shared" si="12"/>
        <v>0</v>
      </c>
    </row>
    <row r="101" spans="1:22" ht="18.75" customHeight="1">
      <c r="A101" s="63" t="s">
        <v>336</v>
      </c>
      <c r="B101" s="378">
        <v>1000000</v>
      </c>
      <c r="C101" s="59"/>
      <c r="D101" s="59"/>
      <c r="E101" s="59"/>
      <c r="F101" s="59">
        <v>2</v>
      </c>
      <c r="G101" s="59">
        <v>2</v>
      </c>
      <c r="H101" s="59">
        <v>5</v>
      </c>
      <c r="I101" s="59">
        <v>5</v>
      </c>
      <c r="J101" s="59">
        <v>5</v>
      </c>
      <c r="K101" s="59">
        <v>5</v>
      </c>
      <c r="L101" s="59">
        <v>5</v>
      </c>
      <c r="M101" s="59">
        <v>5</v>
      </c>
      <c r="N101" s="59">
        <v>5</v>
      </c>
      <c r="O101" s="379">
        <f t="shared" si="12"/>
        <v>0</v>
      </c>
      <c r="P101" s="379">
        <f t="shared" si="12"/>
        <v>0</v>
      </c>
      <c r="Q101" s="379">
        <f t="shared" si="12"/>
        <v>500000</v>
      </c>
      <c r="R101" s="379">
        <f t="shared" si="12"/>
        <v>500000</v>
      </c>
      <c r="S101" s="379">
        <f t="shared" si="12"/>
        <v>500000</v>
      </c>
      <c r="T101" s="379">
        <f t="shared" si="12"/>
        <v>500000</v>
      </c>
      <c r="U101" s="379">
        <f t="shared" si="12"/>
        <v>500000</v>
      </c>
    </row>
    <row r="102" spans="1:22" ht="18.75" customHeight="1">
      <c r="A102" s="63" t="s">
        <v>337</v>
      </c>
      <c r="B102" s="378">
        <v>1000000</v>
      </c>
      <c r="C102" s="59"/>
      <c r="D102" s="59"/>
      <c r="E102" s="59"/>
      <c r="F102" s="59">
        <v>2</v>
      </c>
      <c r="G102" s="59">
        <v>2</v>
      </c>
      <c r="H102" s="59">
        <v>5</v>
      </c>
      <c r="I102" s="59">
        <v>5</v>
      </c>
      <c r="J102" s="59">
        <v>5</v>
      </c>
      <c r="K102" s="59">
        <v>5</v>
      </c>
      <c r="L102" s="59">
        <v>5</v>
      </c>
      <c r="M102" s="59">
        <v>5</v>
      </c>
      <c r="N102" s="59">
        <v>5</v>
      </c>
      <c r="O102" s="379">
        <f t="shared" si="12"/>
        <v>0</v>
      </c>
      <c r="P102" s="379">
        <f t="shared" si="12"/>
        <v>0</v>
      </c>
      <c r="Q102" s="379">
        <f t="shared" si="12"/>
        <v>1000000</v>
      </c>
      <c r="R102" s="379">
        <f t="shared" si="12"/>
        <v>1000000</v>
      </c>
      <c r="S102" s="379">
        <f t="shared" si="12"/>
        <v>1000000</v>
      </c>
      <c r="T102" s="379">
        <f t="shared" si="12"/>
        <v>1000000</v>
      </c>
      <c r="U102" s="379">
        <f t="shared" si="12"/>
        <v>1000000</v>
      </c>
    </row>
    <row r="103" spans="1:22" ht="18.75" customHeight="1">
      <c r="A103" s="63" t="s">
        <v>338</v>
      </c>
      <c r="B103" s="378">
        <v>1000000</v>
      </c>
      <c r="C103" s="59"/>
      <c r="D103" s="59"/>
      <c r="E103" s="59"/>
      <c r="F103" s="59">
        <v>2</v>
      </c>
      <c r="G103" s="59">
        <v>2</v>
      </c>
      <c r="H103" s="59">
        <v>5</v>
      </c>
      <c r="I103" s="59">
        <v>5</v>
      </c>
      <c r="J103" s="59">
        <v>5</v>
      </c>
      <c r="K103" s="59">
        <v>5</v>
      </c>
      <c r="L103" s="59">
        <v>5</v>
      </c>
      <c r="M103" s="59">
        <v>5</v>
      </c>
      <c r="N103" s="59">
        <v>5</v>
      </c>
      <c r="O103" s="379">
        <f t="shared" si="12"/>
        <v>0</v>
      </c>
      <c r="P103" s="379">
        <f t="shared" si="12"/>
        <v>0</v>
      </c>
      <c r="Q103" s="379">
        <f t="shared" si="12"/>
        <v>1000000</v>
      </c>
      <c r="R103" s="379">
        <f t="shared" si="12"/>
        <v>1000000</v>
      </c>
      <c r="S103" s="379">
        <f t="shared" si="12"/>
        <v>1000000</v>
      </c>
      <c r="T103" s="379">
        <f t="shared" si="12"/>
        <v>1000000</v>
      </c>
      <c r="U103" s="379">
        <f t="shared" si="12"/>
        <v>0</v>
      </c>
    </row>
    <row r="104" spans="1:22" ht="18.75" customHeight="1">
      <c r="A104" s="549" t="s">
        <v>307</v>
      </c>
      <c r="B104" s="549"/>
      <c r="C104" s="64">
        <f t="shared" ref="C104:N104" si="13">SUM(C85:C103)</f>
        <v>0</v>
      </c>
      <c r="D104" s="57">
        <f t="shared" si="13"/>
        <v>0</v>
      </c>
      <c r="E104" s="57">
        <f t="shared" si="13"/>
        <v>0</v>
      </c>
      <c r="F104" s="57">
        <f t="shared" si="13"/>
        <v>22</v>
      </c>
      <c r="G104" s="57">
        <f t="shared" si="13"/>
        <v>22</v>
      </c>
      <c r="H104" s="57">
        <f t="shared" si="13"/>
        <v>55</v>
      </c>
      <c r="I104" s="57">
        <f t="shared" si="13"/>
        <v>55</v>
      </c>
      <c r="J104" s="57">
        <f t="shared" si="13"/>
        <v>55</v>
      </c>
      <c r="K104" s="57">
        <f t="shared" si="13"/>
        <v>55</v>
      </c>
      <c r="L104" s="57">
        <f t="shared" si="13"/>
        <v>55</v>
      </c>
      <c r="M104" s="57">
        <f t="shared" si="13"/>
        <v>55</v>
      </c>
      <c r="N104" s="57">
        <f t="shared" si="13"/>
        <v>55</v>
      </c>
      <c r="O104" s="380">
        <f t="shared" ref="O104:U104" si="14">SUM(O80:O103)</f>
        <v>0</v>
      </c>
      <c r="P104" s="380">
        <f t="shared" si="14"/>
        <v>0</v>
      </c>
      <c r="Q104" s="380">
        <f t="shared" si="14"/>
        <v>14900000</v>
      </c>
      <c r="R104" s="380">
        <f t="shared" si="14"/>
        <v>15950000</v>
      </c>
      <c r="S104" s="380">
        <f t="shared" si="14"/>
        <v>9150000</v>
      </c>
      <c r="T104" s="380">
        <f t="shared" si="14"/>
        <v>9550000</v>
      </c>
      <c r="U104" s="380">
        <f t="shared" si="14"/>
        <v>2950000</v>
      </c>
      <c r="V104" s="380">
        <f>SUM(O104:U104)</f>
        <v>52500000</v>
      </c>
    </row>
    <row r="106" spans="1:22" ht="18.75" customHeight="1">
      <c r="A106" t="s">
        <v>358</v>
      </c>
    </row>
    <row r="107" spans="1:22" ht="18.75" customHeight="1">
      <c r="A107" s="52" t="s">
        <v>310</v>
      </c>
      <c r="B107" s="378">
        <v>600000</v>
      </c>
      <c r="C107" s="51"/>
      <c r="D107" s="51"/>
      <c r="E107" s="51"/>
      <c r="F107" s="51"/>
      <c r="G107" s="51"/>
      <c r="H107" s="51"/>
      <c r="I107" s="51"/>
      <c r="J107" s="51"/>
      <c r="K107" s="51"/>
      <c r="L107" s="51"/>
      <c r="M107" s="51"/>
      <c r="N107" s="51"/>
      <c r="O107" s="379">
        <f t="shared" ref="O107:U116" si="15">SUMIF($B$28:$B$66,$A107,O$28:O$66)*$B107</f>
        <v>0</v>
      </c>
      <c r="P107" s="379">
        <f t="shared" si="15"/>
        <v>0</v>
      </c>
      <c r="Q107" s="379">
        <f t="shared" si="15"/>
        <v>300000</v>
      </c>
      <c r="R107" s="379">
        <f t="shared" si="15"/>
        <v>300000</v>
      </c>
      <c r="S107" s="379">
        <f t="shared" si="15"/>
        <v>300000</v>
      </c>
      <c r="T107" s="379">
        <f t="shared" si="15"/>
        <v>300000</v>
      </c>
      <c r="U107" s="379">
        <f t="shared" si="15"/>
        <v>150000</v>
      </c>
    </row>
    <row r="108" spans="1:22" ht="18.75" customHeight="1">
      <c r="A108" s="52" t="s">
        <v>312</v>
      </c>
      <c r="B108" s="378">
        <v>600000</v>
      </c>
      <c r="C108" s="51"/>
      <c r="D108" s="51"/>
      <c r="E108" s="51"/>
      <c r="F108" s="51"/>
      <c r="G108" s="51"/>
      <c r="H108" s="51"/>
      <c r="I108" s="51"/>
      <c r="J108" s="51"/>
      <c r="K108" s="51"/>
      <c r="L108" s="51"/>
      <c r="M108" s="51"/>
      <c r="N108" s="51"/>
      <c r="O108" s="379">
        <f t="shared" si="15"/>
        <v>0</v>
      </c>
      <c r="P108" s="379">
        <f t="shared" si="15"/>
        <v>0</v>
      </c>
      <c r="Q108" s="379">
        <f t="shared" si="15"/>
        <v>300000</v>
      </c>
      <c r="R108" s="379">
        <f t="shared" si="15"/>
        <v>300000</v>
      </c>
      <c r="S108" s="379">
        <f t="shared" si="15"/>
        <v>300000</v>
      </c>
      <c r="T108" s="379">
        <f t="shared" si="15"/>
        <v>300000</v>
      </c>
      <c r="U108" s="379">
        <f t="shared" si="15"/>
        <v>150000</v>
      </c>
    </row>
    <row r="109" spans="1:22" ht="18.75" customHeight="1">
      <c r="A109" s="52" t="s">
        <v>314</v>
      </c>
      <c r="B109" s="378">
        <v>500000</v>
      </c>
      <c r="C109" s="51"/>
      <c r="D109" s="51"/>
      <c r="E109" s="51"/>
      <c r="F109" s="51"/>
      <c r="G109" s="51"/>
      <c r="H109" s="51"/>
      <c r="I109" s="51"/>
      <c r="J109" s="51"/>
      <c r="K109" s="51"/>
      <c r="L109" s="51"/>
      <c r="M109" s="51"/>
      <c r="N109" s="51"/>
      <c r="O109" s="379">
        <f t="shared" si="15"/>
        <v>0</v>
      </c>
      <c r="P109" s="379">
        <f t="shared" si="15"/>
        <v>0</v>
      </c>
      <c r="Q109" s="379">
        <f t="shared" si="15"/>
        <v>500000</v>
      </c>
      <c r="R109" s="379">
        <f t="shared" si="15"/>
        <v>500000</v>
      </c>
      <c r="S109" s="379">
        <f t="shared" si="15"/>
        <v>500000</v>
      </c>
      <c r="T109" s="379">
        <f t="shared" si="15"/>
        <v>600000</v>
      </c>
      <c r="U109" s="379">
        <f t="shared" si="15"/>
        <v>0</v>
      </c>
    </row>
    <row r="110" spans="1:22" ht="18.75" customHeight="1">
      <c r="A110" s="61" t="s">
        <v>322</v>
      </c>
      <c r="B110" s="378">
        <v>500000</v>
      </c>
      <c r="C110" s="60"/>
      <c r="D110" s="60"/>
      <c r="E110" s="60"/>
      <c r="F110" s="60"/>
      <c r="G110" s="60"/>
      <c r="H110" s="60"/>
      <c r="I110" s="60"/>
      <c r="J110" s="60"/>
      <c r="K110" s="60"/>
      <c r="L110" s="60"/>
      <c r="M110" s="60"/>
      <c r="N110" s="60"/>
      <c r="O110" s="379">
        <f t="shared" si="15"/>
        <v>0</v>
      </c>
      <c r="P110" s="379">
        <f t="shared" si="15"/>
        <v>0</v>
      </c>
      <c r="Q110" s="379">
        <f t="shared" si="15"/>
        <v>500000</v>
      </c>
      <c r="R110" s="379">
        <f t="shared" si="15"/>
        <v>500000</v>
      </c>
      <c r="S110" s="379">
        <f t="shared" si="15"/>
        <v>500000</v>
      </c>
      <c r="T110" s="379">
        <f t="shared" si="15"/>
        <v>600000</v>
      </c>
      <c r="U110" s="379">
        <f t="shared" si="15"/>
        <v>0</v>
      </c>
    </row>
    <row r="111" spans="1:22" ht="18.75" customHeight="1">
      <c r="A111" s="52" t="s">
        <v>313</v>
      </c>
      <c r="B111" s="378">
        <v>450000</v>
      </c>
      <c r="C111" s="51"/>
      <c r="D111" s="51"/>
      <c r="E111" s="51"/>
      <c r="F111" s="51"/>
      <c r="G111" s="51"/>
      <c r="H111" s="51"/>
      <c r="I111" s="51"/>
      <c r="J111" s="51"/>
      <c r="K111" s="51"/>
      <c r="L111" s="51"/>
      <c r="M111" s="51"/>
      <c r="N111" s="51"/>
      <c r="O111" s="379">
        <f t="shared" si="15"/>
        <v>0</v>
      </c>
      <c r="P111" s="379">
        <f t="shared" si="15"/>
        <v>0</v>
      </c>
      <c r="Q111" s="379">
        <f t="shared" si="15"/>
        <v>450000</v>
      </c>
      <c r="R111" s="379">
        <f t="shared" si="15"/>
        <v>450000</v>
      </c>
      <c r="S111" s="379">
        <f t="shared" si="15"/>
        <v>450000</v>
      </c>
      <c r="T111" s="379">
        <f t="shared" si="15"/>
        <v>450000</v>
      </c>
      <c r="U111" s="379">
        <f t="shared" si="15"/>
        <v>225000</v>
      </c>
    </row>
    <row r="112" spans="1:22" ht="18.75" customHeight="1">
      <c r="A112" s="52" t="s">
        <v>315</v>
      </c>
      <c r="B112" s="378">
        <v>350000</v>
      </c>
      <c r="C112" s="51"/>
      <c r="D112" s="51"/>
      <c r="E112" s="51"/>
      <c r="F112" s="51"/>
      <c r="G112" s="51"/>
      <c r="H112" s="51"/>
      <c r="I112" s="51"/>
      <c r="J112" s="51"/>
      <c r="K112" s="51"/>
      <c r="L112" s="51"/>
      <c r="M112" s="51"/>
      <c r="N112" s="51"/>
      <c r="O112" s="379">
        <f t="shared" si="15"/>
        <v>0</v>
      </c>
      <c r="P112" s="379">
        <f t="shared" si="15"/>
        <v>0</v>
      </c>
      <c r="Q112" s="379">
        <f t="shared" si="15"/>
        <v>350000</v>
      </c>
      <c r="R112" s="379">
        <f t="shared" si="15"/>
        <v>350000</v>
      </c>
      <c r="S112" s="379">
        <f t="shared" si="15"/>
        <v>350000</v>
      </c>
      <c r="T112" s="379">
        <f t="shared" si="15"/>
        <v>350000</v>
      </c>
      <c r="U112" s="379">
        <f t="shared" si="15"/>
        <v>175000</v>
      </c>
    </row>
    <row r="113" spans="1:21" ht="18.75" customHeight="1">
      <c r="A113" s="52" t="s">
        <v>316</v>
      </c>
      <c r="B113" s="378">
        <v>350000</v>
      </c>
      <c r="C113" s="51"/>
      <c r="D113" s="51"/>
      <c r="E113" s="51"/>
      <c r="F113" s="51"/>
      <c r="G113" s="51"/>
      <c r="H113" s="51"/>
      <c r="I113" s="51"/>
      <c r="J113" s="51"/>
      <c r="K113" s="51"/>
      <c r="L113" s="51"/>
      <c r="M113" s="51"/>
      <c r="N113" s="51"/>
      <c r="O113" s="379">
        <f t="shared" si="15"/>
        <v>0</v>
      </c>
      <c r="P113" s="379">
        <f t="shared" si="15"/>
        <v>0</v>
      </c>
      <c r="Q113" s="379">
        <f t="shared" si="15"/>
        <v>350000</v>
      </c>
      <c r="R113" s="379">
        <f t="shared" si="15"/>
        <v>350000</v>
      </c>
      <c r="S113" s="379">
        <f t="shared" si="15"/>
        <v>0</v>
      </c>
      <c r="T113" s="379">
        <f t="shared" si="15"/>
        <v>0</v>
      </c>
      <c r="U113" s="379">
        <f t="shared" si="15"/>
        <v>0</v>
      </c>
    </row>
    <row r="114" spans="1:21" ht="18.75" customHeight="1">
      <c r="A114" s="52" t="s">
        <v>341</v>
      </c>
      <c r="B114" s="378">
        <v>350000</v>
      </c>
      <c r="C114" s="51"/>
      <c r="D114" s="51"/>
      <c r="E114" s="51"/>
      <c r="F114" s="51"/>
      <c r="G114" s="51"/>
      <c r="H114" s="51"/>
      <c r="I114" s="51"/>
      <c r="J114" s="51"/>
      <c r="K114" s="51"/>
      <c r="L114" s="51"/>
      <c r="M114" s="51"/>
      <c r="N114" s="51"/>
      <c r="O114" s="379">
        <f t="shared" si="15"/>
        <v>0</v>
      </c>
      <c r="P114" s="379">
        <f t="shared" si="15"/>
        <v>0</v>
      </c>
      <c r="Q114" s="379">
        <f t="shared" si="15"/>
        <v>350000</v>
      </c>
      <c r="R114" s="379">
        <f t="shared" si="15"/>
        <v>350000</v>
      </c>
      <c r="S114" s="379">
        <f t="shared" si="15"/>
        <v>0</v>
      </c>
      <c r="T114" s="379">
        <f t="shared" si="15"/>
        <v>0</v>
      </c>
      <c r="U114" s="379">
        <f t="shared" si="15"/>
        <v>0</v>
      </c>
    </row>
    <row r="115" spans="1:21" ht="18.75" customHeight="1">
      <c r="A115" s="52" t="s">
        <v>342</v>
      </c>
      <c r="B115" s="378">
        <v>350000</v>
      </c>
      <c r="C115" s="51"/>
      <c r="D115" s="51"/>
      <c r="E115" s="51"/>
      <c r="F115" s="51"/>
      <c r="G115" s="51"/>
      <c r="H115" s="51"/>
      <c r="I115" s="51"/>
      <c r="J115" s="51"/>
      <c r="K115" s="51"/>
      <c r="L115" s="51"/>
      <c r="M115" s="51"/>
      <c r="N115" s="51"/>
      <c r="O115" s="379">
        <f t="shared" si="15"/>
        <v>0</v>
      </c>
      <c r="P115" s="379">
        <f t="shared" si="15"/>
        <v>0</v>
      </c>
      <c r="Q115" s="379">
        <f t="shared" si="15"/>
        <v>350000</v>
      </c>
      <c r="R115" s="379">
        <f t="shared" si="15"/>
        <v>350000</v>
      </c>
      <c r="S115" s="379">
        <f t="shared" si="15"/>
        <v>350000</v>
      </c>
      <c r="T115" s="379">
        <f t="shared" si="15"/>
        <v>350000</v>
      </c>
      <c r="U115" s="379">
        <f t="shared" si="15"/>
        <v>0</v>
      </c>
    </row>
    <row r="116" spans="1:21" ht="18.75" customHeight="1">
      <c r="A116" s="52" t="s">
        <v>343</v>
      </c>
      <c r="B116" s="378">
        <v>350000</v>
      </c>
      <c r="C116" s="51"/>
      <c r="D116" s="51"/>
      <c r="E116" s="51"/>
      <c r="F116" s="51"/>
      <c r="G116" s="51"/>
      <c r="H116" s="51"/>
      <c r="I116" s="51"/>
      <c r="J116" s="51"/>
      <c r="K116" s="51"/>
      <c r="L116" s="51"/>
      <c r="M116" s="51"/>
      <c r="N116" s="51"/>
      <c r="O116" s="379">
        <f t="shared" si="15"/>
        <v>0</v>
      </c>
      <c r="P116" s="379">
        <f t="shared" si="15"/>
        <v>0</v>
      </c>
      <c r="Q116" s="379">
        <f t="shared" si="15"/>
        <v>350000</v>
      </c>
      <c r="R116" s="379">
        <f t="shared" si="15"/>
        <v>350000</v>
      </c>
      <c r="S116" s="379">
        <f t="shared" si="15"/>
        <v>350000</v>
      </c>
      <c r="T116" s="379">
        <f t="shared" si="15"/>
        <v>350000</v>
      </c>
      <c r="U116" s="379">
        <f t="shared" si="15"/>
        <v>0</v>
      </c>
    </row>
    <row r="117" spans="1:21" ht="18.75" customHeight="1">
      <c r="A117" s="61" t="s">
        <v>320</v>
      </c>
      <c r="B117" s="378">
        <v>350000</v>
      </c>
      <c r="C117" s="60"/>
      <c r="D117" s="60"/>
      <c r="E117" s="60"/>
      <c r="F117" s="60"/>
      <c r="G117" s="60"/>
      <c r="H117" s="60"/>
      <c r="I117" s="60"/>
      <c r="J117" s="60"/>
      <c r="K117" s="60"/>
      <c r="L117" s="60"/>
      <c r="M117" s="60"/>
      <c r="N117" s="60"/>
      <c r="O117" s="379">
        <f t="shared" ref="O117:U130" si="16">SUMIF($B$28:$B$66,$A117,O$28:O$66)*$B117</f>
        <v>0</v>
      </c>
      <c r="P117" s="379">
        <f t="shared" si="16"/>
        <v>0</v>
      </c>
      <c r="Q117" s="379">
        <f t="shared" si="16"/>
        <v>350000</v>
      </c>
      <c r="R117" s="379">
        <f t="shared" si="16"/>
        <v>350000</v>
      </c>
      <c r="S117" s="379">
        <f t="shared" si="16"/>
        <v>0</v>
      </c>
      <c r="T117" s="379">
        <f t="shared" si="16"/>
        <v>0</v>
      </c>
      <c r="U117" s="379">
        <f t="shared" si="16"/>
        <v>0</v>
      </c>
    </row>
    <row r="118" spans="1:21" ht="18.75" customHeight="1">
      <c r="A118" s="61" t="s">
        <v>324</v>
      </c>
      <c r="B118" s="378">
        <v>350000</v>
      </c>
      <c r="C118" s="60"/>
      <c r="D118" s="60"/>
      <c r="E118" s="60"/>
      <c r="F118" s="60"/>
      <c r="G118" s="60"/>
      <c r="H118" s="60"/>
      <c r="I118" s="60"/>
      <c r="J118" s="60"/>
      <c r="K118" s="60"/>
      <c r="L118" s="60"/>
      <c r="M118" s="60"/>
      <c r="N118" s="60"/>
      <c r="O118" s="379">
        <f t="shared" si="16"/>
        <v>0</v>
      </c>
      <c r="P118" s="379">
        <f t="shared" si="16"/>
        <v>0</v>
      </c>
      <c r="Q118" s="379">
        <f t="shared" si="16"/>
        <v>350000</v>
      </c>
      <c r="R118" s="379">
        <f t="shared" si="16"/>
        <v>350000</v>
      </c>
      <c r="S118" s="379">
        <f t="shared" si="16"/>
        <v>0</v>
      </c>
      <c r="T118" s="379">
        <f t="shared" si="16"/>
        <v>0</v>
      </c>
      <c r="U118" s="379">
        <f t="shared" si="16"/>
        <v>0</v>
      </c>
    </row>
    <row r="119" spans="1:21" ht="18.75" customHeight="1">
      <c r="A119" s="61" t="s">
        <v>325</v>
      </c>
      <c r="B119" s="378">
        <v>350000</v>
      </c>
      <c r="C119" s="60"/>
      <c r="D119" s="60"/>
      <c r="E119" s="60"/>
      <c r="F119" s="60"/>
      <c r="G119" s="60"/>
      <c r="H119" s="60"/>
      <c r="I119" s="60"/>
      <c r="J119" s="60"/>
      <c r="K119" s="60"/>
      <c r="L119" s="60"/>
      <c r="M119" s="60"/>
      <c r="N119" s="60"/>
      <c r="O119" s="379">
        <f t="shared" si="16"/>
        <v>0</v>
      </c>
      <c r="P119" s="379">
        <f t="shared" si="16"/>
        <v>0</v>
      </c>
      <c r="Q119" s="379">
        <f t="shared" si="16"/>
        <v>350000</v>
      </c>
      <c r="R119" s="379">
        <f t="shared" si="16"/>
        <v>350000</v>
      </c>
      <c r="S119" s="379">
        <f t="shared" si="16"/>
        <v>0</v>
      </c>
      <c r="T119" s="379">
        <f t="shared" si="16"/>
        <v>0</v>
      </c>
      <c r="U119" s="379">
        <f t="shared" si="16"/>
        <v>0</v>
      </c>
    </row>
    <row r="120" spans="1:21" ht="18.75" customHeight="1">
      <c r="A120" s="63" t="s">
        <v>331</v>
      </c>
      <c r="B120" s="378">
        <v>350000</v>
      </c>
      <c r="C120" s="59"/>
      <c r="D120" s="59"/>
      <c r="E120" s="59"/>
      <c r="F120" s="59">
        <v>2</v>
      </c>
      <c r="G120" s="59">
        <v>2</v>
      </c>
      <c r="H120" s="59">
        <v>5</v>
      </c>
      <c r="I120" s="59">
        <v>5</v>
      </c>
      <c r="J120" s="59">
        <v>5</v>
      </c>
      <c r="K120" s="59">
        <v>5</v>
      </c>
      <c r="L120" s="59">
        <v>5</v>
      </c>
      <c r="M120" s="59">
        <v>5</v>
      </c>
      <c r="N120" s="59">
        <v>5</v>
      </c>
      <c r="O120" s="379">
        <f t="shared" si="16"/>
        <v>0</v>
      </c>
      <c r="P120" s="379">
        <f t="shared" si="16"/>
        <v>0</v>
      </c>
      <c r="Q120" s="379">
        <f t="shared" si="16"/>
        <v>0</v>
      </c>
      <c r="R120" s="379">
        <f t="shared" si="16"/>
        <v>0</v>
      </c>
      <c r="S120" s="379">
        <f t="shared" si="16"/>
        <v>0</v>
      </c>
      <c r="T120" s="379">
        <f t="shared" si="16"/>
        <v>0</v>
      </c>
      <c r="U120" s="379">
        <f t="shared" si="16"/>
        <v>0</v>
      </c>
    </row>
    <row r="121" spans="1:21" ht="18.75" customHeight="1">
      <c r="A121" s="63" t="s">
        <v>333</v>
      </c>
      <c r="B121" s="378">
        <v>600000</v>
      </c>
      <c r="C121" s="59"/>
      <c r="D121" s="59"/>
      <c r="E121" s="59"/>
      <c r="F121" s="59">
        <v>2</v>
      </c>
      <c r="G121" s="59">
        <v>2</v>
      </c>
      <c r="H121" s="59">
        <v>5</v>
      </c>
      <c r="I121" s="59">
        <v>5</v>
      </c>
      <c r="J121" s="59">
        <v>5</v>
      </c>
      <c r="K121" s="59">
        <v>5</v>
      </c>
      <c r="L121" s="59">
        <v>5</v>
      </c>
      <c r="M121" s="59">
        <v>5</v>
      </c>
      <c r="N121" s="59">
        <v>5</v>
      </c>
      <c r="O121" s="379">
        <f t="shared" si="16"/>
        <v>0</v>
      </c>
      <c r="P121" s="379">
        <f t="shared" si="16"/>
        <v>0</v>
      </c>
      <c r="Q121" s="379">
        <f t="shared" si="16"/>
        <v>0</v>
      </c>
      <c r="R121" s="379">
        <f t="shared" si="16"/>
        <v>0</v>
      </c>
      <c r="S121" s="379">
        <f t="shared" si="16"/>
        <v>0</v>
      </c>
      <c r="T121" s="379">
        <f t="shared" si="16"/>
        <v>0</v>
      </c>
      <c r="U121" s="379">
        <f t="shared" si="16"/>
        <v>0</v>
      </c>
    </row>
    <row r="122" spans="1:21" ht="18.75" customHeight="1">
      <c r="A122" s="63" t="s">
        <v>334</v>
      </c>
      <c r="B122" s="378">
        <v>400000</v>
      </c>
      <c r="C122" s="59"/>
      <c r="D122" s="59"/>
      <c r="E122" s="59"/>
      <c r="F122" s="59">
        <v>2</v>
      </c>
      <c r="G122" s="59">
        <v>2</v>
      </c>
      <c r="H122" s="59">
        <v>5</v>
      </c>
      <c r="I122" s="59">
        <v>5</v>
      </c>
      <c r="J122" s="59">
        <v>5</v>
      </c>
      <c r="K122" s="59">
        <v>5</v>
      </c>
      <c r="L122" s="59">
        <v>5</v>
      </c>
      <c r="M122" s="59">
        <v>5</v>
      </c>
      <c r="N122" s="59">
        <v>5</v>
      </c>
      <c r="O122" s="379">
        <f t="shared" si="16"/>
        <v>0</v>
      </c>
      <c r="P122" s="379">
        <f t="shared" si="16"/>
        <v>0</v>
      </c>
      <c r="Q122" s="379">
        <f t="shared" si="16"/>
        <v>0</v>
      </c>
      <c r="R122" s="379">
        <f t="shared" si="16"/>
        <v>0</v>
      </c>
      <c r="S122" s="379">
        <f t="shared" si="16"/>
        <v>0</v>
      </c>
      <c r="T122" s="379">
        <f t="shared" si="16"/>
        <v>0</v>
      </c>
      <c r="U122" s="379">
        <f t="shared" si="16"/>
        <v>0</v>
      </c>
    </row>
    <row r="123" spans="1:21" ht="18.75" customHeight="1">
      <c r="A123" s="63" t="s">
        <v>335</v>
      </c>
      <c r="B123" s="378">
        <v>600000</v>
      </c>
      <c r="C123" s="59"/>
      <c r="D123" s="59"/>
      <c r="E123" s="59"/>
      <c r="F123" s="59">
        <v>2</v>
      </c>
      <c r="G123" s="59">
        <v>2</v>
      </c>
      <c r="H123" s="59">
        <v>5</v>
      </c>
      <c r="I123" s="59">
        <v>5</v>
      </c>
      <c r="J123" s="59">
        <v>5</v>
      </c>
      <c r="K123" s="59">
        <v>5</v>
      </c>
      <c r="L123" s="59">
        <v>5</v>
      </c>
      <c r="M123" s="59">
        <v>5</v>
      </c>
      <c r="N123" s="59">
        <v>5</v>
      </c>
      <c r="O123" s="379">
        <f t="shared" si="16"/>
        <v>0</v>
      </c>
      <c r="P123" s="379">
        <f t="shared" si="16"/>
        <v>0</v>
      </c>
      <c r="Q123" s="379">
        <f t="shared" si="16"/>
        <v>0</v>
      </c>
      <c r="R123" s="379">
        <f t="shared" si="16"/>
        <v>0</v>
      </c>
      <c r="S123" s="379">
        <f t="shared" si="16"/>
        <v>0</v>
      </c>
      <c r="T123" s="379">
        <f t="shared" si="16"/>
        <v>0</v>
      </c>
      <c r="U123" s="379">
        <f t="shared" si="16"/>
        <v>0</v>
      </c>
    </row>
    <row r="124" spans="1:21" ht="18.75" customHeight="1">
      <c r="A124" s="63" t="s">
        <v>318</v>
      </c>
      <c r="B124" s="378">
        <v>350000</v>
      </c>
      <c r="C124" s="59"/>
      <c r="D124" s="59"/>
      <c r="E124" s="59"/>
      <c r="F124" s="59">
        <v>2</v>
      </c>
      <c r="G124" s="59">
        <v>2</v>
      </c>
      <c r="H124" s="59">
        <v>5</v>
      </c>
      <c r="I124" s="59">
        <v>5</v>
      </c>
      <c r="J124" s="59">
        <v>5</v>
      </c>
      <c r="K124" s="59">
        <v>5</v>
      </c>
      <c r="L124" s="59">
        <v>5</v>
      </c>
      <c r="M124" s="59">
        <v>5</v>
      </c>
      <c r="N124" s="59">
        <v>5</v>
      </c>
      <c r="O124" s="379">
        <f t="shared" si="16"/>
        <v>0</v>
      </c>
      <c r="P124" s="379">
        <f t="shared" si="16"/>
        <v>0</v>
      </c>
      <c r="Q124" s="379">
        <f t="shared" si="16"/>
        <v>350000</v>
      </c>
      <c r="R124" s="379">
        <f t="shared" si="16"/>
        <v>175000</v>
      </c>
      <c r="S124" s="379">
        <f t="shared" si="16"/>
        <v>0</v>
      </c>
      <c r="T124" s="379">
        <f t="shared" si="16"/>
        <v>0</v>
      </c>
      <c r="U124" s="379">
        <f t="shared" si="16"/>
        <v>0</v>
      </c>
    </row>
    <row r="125" spans="1:21" ht="18.75" customHeight="1">
      <c r="A125" s="63" t="s">
        <v>321</v>
      </c>
      <c r="B125" s="378">
        <v>350000</v>
      </c>
      <c r="C125" s="59"/>
      <c r="D125" s="59"/>
      <c r="E125" s="59"/>
      <c r="F125" s="59">
        <v>2</v>
      </c>
      <c r="G125" s="59">
        <v>2</v>
      </c>
      <c r="H125" s="59">
        <v>5</v>
      </c>
      <c r="I125" s="59">
        <v>5</v>
      </c>
      <c r="J125" s="59">
        <v>5</v>
      </c>
      <c r="K125" s="59">
        <v>5</v>
      </c>
      <c r="L125" s="59">
        <v>5</v>
      </c>
      <c r="M125" s="59">
        <v>5</v>
      </c>
      <c r="N125" s="59">
        <v>5</v>
      </c>
      <c r="O125" s="379">
        <f t="shared" si="16"/>
        <v>0</v>
      </c>
      <c r="P125" s="379">
        <f t="shared" si="16"/>
        <v>0</v>
      </c>
      <c r="Q125" s="379">
        <f t="shared" si="16"/>
        <v>350000</v>
      </c>
      <c r="R125" s="379">
        <f t="shared" si="16"/>
        <v>350000</v>
      </c>
      <c r="S125" s="379">
        <f t="shared" si="16"/>
        <v>0</v>
      </c>
      <c r="T125" s="379">
        <f t="shared" si="16"/>
        <v>0</v>
      </c>
      <c r="U125" s="379">
        <f t="shared" si="16"/>
        <v>0</v>
      </c>
    </row>
    <row r="126" spans="1:21" ht="18.75" customHeight="1">
      <c r="A126" s="63" t="s">
        <v>326</v>
      </c>
      <c r="B126" s="378">
        <v>350000</v>
      </c>
      <c r="C126" s="59"/>
      <c r="D126" s="59"/>
      <c r="E126" s="59"/>
      <c r="F126" s="59">
        <v>2</v>
      </c>
      <c r="G126" s="59">
        <v>2</v>
      </c>
      <c r="H126" s="59">
        <v>5</v>
      </c>
      <c r="I126" s="59">
        <v>5</v>
      </c>
      <c r="J126" s="59">
        <v>5</v>
      </c>
      <c r="K126" s="59">
        <v>5</v>
      </c>
      <c r="L126" s="59">
        <v>5</v>
      </c>
      <c r="M126" s="59">
        <v>5</v>
      </c>
      <c r="N126" s="59">
        <v>5</v>
      </c>
      <c r="O126" s="379">
        <f t="shared" si="16"/>
        <v>0</v>
      </c>
      <c r="P126" s="379">
        <f t="shared" si="16"/>
        <v>0</v>
      </c>
      <c r="Q126" s="379">
        <f t="shared" si="16"/>
        <v>0</v>
      </c>
      <c r="R126" s="379">
        <f t="shared" si="16"/>
        <v>350000</v>
      </c>
      <c r="S126" s="379">
        <f t="shared" si="16"/>
        <v>0</v>
      </c>
      <c r="T126" s="379">
        <f t="shared" si="16"/>
        <v>0</v>
      </c>
      <c r="U126" s="379">
        <f t="shared" si="16"/>
        <v>0</v>
      </c>
    </row>
    <row r="127" spans="1:21" ht="18.75" customHeight="1">
      <c r="A127" s="63" t="s">
        <v>328</v>
      </c>
      <c r="B127" s="378">
        <v>350000</v>
      </c>
      <c r="C127" s="59"/>
      <c r="D127" s="59"/>
      <c r="E127" s="59"/>
      <c r="F127" s="59">
        <v>2</v>
      </c>
      <c r="G127" s="59">
        <v>2</v>
      </c>
      <c r="H127" s="59">
        <v>5</v>
      </c>
      <c r="I127" s="59">
        <v>5</v>
      </c>
      <c r="J127" s="59">
        <v>5</v>
      </c>
      <c r="K127" s="59">
        <v>5</v>
      </c>
      <c r="L127" s="59">
        <v>5</v>
      </c>
      <c r="M127" s="59">
        <v>5</v>
      </c>
      <c r="N127" s="59">
        <v>5</v>
      </c>
      <c r="O127" s="379">
        <f t="shared" si="16"/>
        <v>0</v>
      </c>
      <c r="P127" s="379">
        <f t="shared" si="16"/>
        <v>0</v>
      </c>
      <c r="Q127" s="379">
        <f t="shared" si="16"/>
        <v>0</v>
      </c>
      <c r="R127" s="379">
        <f t="shared" si="16"/>
        <v>350000</v>
      </c>
      <c r="S127" s="379">
        <f t="shared" si="16"/>
        <v>0</v>
      </c>
      <c r="T127" s="379">
        <f t="shared" si="16"/>
        <v>0</v>
      </c>
      <c r="U127" s="379">
        <f t="shared" si="16"/>
        <v>0</v>
      </c>
    </row>
    <row r="128" spans="1:21" ht="18.75" customHeight="1">
      <c r="A128" s="63" t="s">
        <v>336</v>
      </c>
      <c r="B128" s="378">
        <v>600000</v>
      </c>
      <c r="C128" s="59"/>
      <c r="D128" s="59"/>
      <c r="E128" s="59"/>
      <c r="F128" s="59">
        <v>2</v>
      </c>
      <c r="G128" s="59">
        <v>2</v>
      </c>
      <c r="H128" s="59">
        <v>5</v>
      </c>
      <c r="I128" s="59">
        <v>5</v>
      </c>
      <c r="J128" s="59">
        <v>5</v>
      </c>
      <c r="K128" s="59">
        <v>5</v>
      </c>
      <c r="L128" s="59">
        <v>5</v>
      </c>
      <c r="M128" s="59">
        <v>5</v>
      </c>
      <c r="N128" s="59">
        <v>5</v>
      </c>
      <c r="O128" s="379">
        <f t="shared" si="16"/>
        <v>0</v>
      </c>
      <c r="P128" s="379">
        <f t="shared" si="16"/>
        <v>0</v>
      </c>
      <c r="Q128" s="379">
        <f t="shared" si="16"/>
        <v>0</v>
      </c>
      <c r="R128" s="379">
        <f t="shared" si="16"/>
        <v>0</v>
      </c>
      <c r="S128" s="379">
        <f t="shared" si="16"/>
        <v>0</v>
      </c>
      <c r="T128" s="379">
        <f t="shared" si="16"/>
        <v>0</v>
      </c>
      <c r="U128" s="379">
        <f t="shared" si="16"/>
        <v>0</v>
      </c>
    </row>
    <row r="129" spans="1:24" ht="18.75" customHeight="1">
      <c r="A129" s="63" t="s">
        <v>337</v>
      </c>
      <c r="B129" s="378">
        <v>800000</v>
      </c>
      <c r="C129" s="59"/>
      <c r="D129" s="59"/>
      <c r="E129" s="59"/>
      <c r="F129" s="59">
        <v>2</v>
      </c>
      <c r="G129" s="59">
        <v>2</v>
      </c>
      <c r="H129" s="59">
        <v>5</v>
      </c>
      <c r="I129" s="59">
        <v>5</v>
      </c>
      <c r="J129" s="59">
        <v>5</v>
      </c>
      <c r="K129" s="59">
        <v>5</v>
      </c>
      <c r="L129" s="59">
        <v>5</v>
      </c>
      <c r="M129" s="59">
        <v>5</v>
      </c>
      <c r="N129" s="59">
        <v>5</v>
      </c>
      <c r="O129" s="379">
        <f t="shared" si="16"/>
        <v>0</v>
      </c>
      <c r="P129" s="379">
        <f t="shared" si="16"/>
        <v>0</v>
      </c>
      <c r="Q129" s="379">
        <f t="shared" si="16"/>
        <v>0</v>
      </c>
      <c r="R129" s="379">
        <f t="shared" si="16"/>
        <v>0</v>
      </c>
      <c r="S129" s="379">
        <f t="shared" si="16"/>
        <v>0</v>
      </c>
      <c r="T129" s="379">
        <f t="shared" si="16"/>
        <v>0</v>
      </c>
      <c r="U129" s="379">
        <f t="shared" si="16"/>
        <v>0</v>
      </c>
    </row>
    <row r="130" spans="1:24" ht="18.75" customHeight="1">
      <c r="A130" s="63" t="s">
        <v>338</v>
      </c>
      <c r="B130" s="378">
        <v>730000</v>
      </c>
      <c r="C130" s="59"/>
      <c r="D130" s="59"/>
      <c r="E130" s="59"/>
      <c r="F130" s="59">
        <v>2</v>
      </c>
      <c r="G130" s="59">
        <v>2</v>
      </c>
      <c r="H130" s="59">
        <v>5</v>
      </c>
      <c r="I130" s="59">
        <v>5</v>
      </c>
      <c r="J130" s="59">
        <v>5</v>
      </c>
      <c r="K130" s="59">
        <v>5</v>
      </c>
      <c r="L130" s="59">
        <v>5</v>
      </c>
      <c r="M130" s="59">
        <v>5</v>
      </c>
      <c r="N130" s="59">
        <v>5</v>
      </c>
      <c r="O130" s="379">
        <f t="shared" si="16"/>
        <v>0</v>
      </c>
      <c r="P130" s="379">
        <f t="shared" si="16"/>
        <v>0</v>
      </c>
      <c r="Q130" s="379">
        <f t="shared" si="16"/>
        <v>0</v>
      </c>
      <c r="R130" s="379">
        <f t="shared" si="16"/>
        <v>0</v>
      </c>
      <c r="S130" s="379">
        <f t="shared" si="16"/>
        <v>0</v>
      </c>
      <c r="T130" s="379">
        <f t="shared" si="16"/>
        <v>0</v>
      </c>
      <c r="U130" s="379">
        <f t="shared" si="16"/>
        <v>0</v>
      </c>
      <c r="V130" s="380" t="s">
        <v>345</v>
      </c>
      <c r="W130" s="380" t="s">
        <v>346</v>
      </c>
      <c r="X130" s="380" t="s">
        <v>347</v>
      </c>
    </row>
    <row r="131" spans="1:24" ht="18.75" customHeight="1">
      <c r="A131" s="549" t="s">
        <v>307</v>
      </c>
      <c r="B131" s="549"/>
      <c r="C131" s="64">
        <f t="shared" ref="C131:N131" si="17">SUM(C112:C130)</f>
        <v>0</v>
      </c>
      <c r="D131" s="57">
        <f t="shared" si="17"/>
        <v>0</v>
      </c>
      <c r="E131" s="57">
        <f t="shared" si="17"/>
        <v>0</v>
      </c>
      <c r="F131" s="57">
        <f t="shared" si="17"/>
        <v>22</v>
      </c>
      <c r="G131" s="57">
        <f t="shared" si="17"/>
        <v>22</v>
      </c>
      <c r="H131" s="57">
        <f t="shared" si="17"/>
        <v>55</v>
      </c>
      <c r="I131" s="57">
        <f t="shared" si="17"/>
        <v>55</v>
      </c>
      <c r="J131" s="57">
        <f t="shared" si="17"/>
        <v>55</v>
      </c>
      <c r="K131" s="57">
        <f t="shared" si="17"/>
        <v>55</v>
      </c>
      <c r="L131" s="57">
        <f t="shared" si="17"/>
        <v>55</v>
      </c>
      <c r="M131" s="57">
        <f t="shared" si="17"/>
        <v>55</v>
      </c>
      <c r="N131" s="57">
        <f t="shared" si="17"/>
        <v>55</v>
      </c>
      <c r="O131" s="380">
        <f t="shared" ref="O131:U131" si="18">SUM(O107:O130)</f>
        <v>0</v>
      </c>
      <c r="P131" s="380">
        <f t="shared" si="18"/>
        <v>0</v>
      </c>
      <c r="Q131" s="380">
        <f t="shared" si="18"/>
        <v>5550000</v>
      </c>
      <c r="R131" s="380">
        <f t="shared" si="18"/>
        <v>6075000</v>
      </c>
      <c r="S131" s="380">
        <f t="shared" si="18"/>
        <v>3100000</v>
      </c>
      <c r="T131" s="380">
        <f t="shared" si="18"/>
        <v>3300000</v>
      </c>
      <c r="U131" s="380">
        <f t="shared" si="18"/>
        <v>700000</v>
      </c>
      <c r="V131" s="380">
        <f>SUM(L131:U131)</f>
        <v>18725165</v>
      </c>
      <c r="W131" s="380">
        <f>'再見積 (システム・工程別サマリ) _ベース'!$Q$26-'スケジュール案・要員計画 (開発フェーズ_月別) (2)'!V131</f>
        <v>56974835</v>
      </c>
      <c r="X131" s="375">
        <f>W131/'再見積 (システム・工程別サマリ) _ベース'!$Q$26</f>
        <v>0.75263982826948483</v>
      </c>
    </row>
    <row r="133" spans="1:24" ht="18.75" customHeight="1">
      <c r="A133" t="s">
        <v>359</v>
      </c>
    </row>
    <row r="134" spans="1:24" ht="18.75" customHeight="1">
      <c r="A134" s="52" t="s">
        <v>310</v>
      </c>
      <c r="B134" s="378">
        <v>900000</v>
      </c>
      <c r="C134" s="51"/>
      <c r="D134" s="51"/>
      <c r="E134" s="51"/>
      <c r="F134" s="51"/>
      <c r="G134" s="51"/>
      <c r="H134" s="51"/>
      <c r="I134" s="51"/>
      <c r="J134" s="51"/>
      <c r="K134" s="51"/>
      <c r="L134" s="51"/>
      <c r="M134" s="51"/>
      <c r="N134" s="51"/>
      <c r="O134" s="379">
        <f t="shared" ref="O134:U143" si="19">SUMIF($B$28:$B$66,$A134,O$28:O$66)*$B134</f>
        <v>0</v>
      </c>
      <c r="P134" s="379">
        <f t="shared" si="19"/>
        <v>0</v>
      </c>
      <c r="Q134" s="379">
        <f t="shared" si="19"/>
        <v>450000</v>
      </c>
      <c r="R134" s="379">
        <f t="shared" si="19"/>
        <v>450000</v>
      </c>
      <c r="S134" s="379">
        <f t="shared" si="19"/>
        <v>450000</v>
      </c>
      <c r="T134" s="379">
        <f t="shared" si="19"/>
        <v>450000</v>
      </c>
      <c r="U134" s="379">
        <f t="shared" si="19"/>
        <v>225000</v>
      </c>
    </row>
    <row r="135" spans="1:24" ht="18.75" customHeight="1">
      <c r="A135" s="52" t="s">
        <v>312</v>
      </c>
      <c r="B135" s="378">
        <v>900000</v>
      </c>
      <c r="C135" s="51"/>
      <c r="D135" s="51"/>
      <c r="E135" s="51"/>
      <c r="F135" s="51"/>
      <c r="G135" s="51"/>
      <c r="H135" s="51"/>
      <c r="I135" s="51"/>
      <c r="J135" s="51"/>
      <c r="K135" s="51"/>
      <c r="L135" s="51"/>
      <c r="M135" s="51"/>
      <c r="N135" s="51"/>
      <c r="O135" s="379">
        <f t="shared" si="19"/>
        <v>0</v>
      </c>
      <c r="P135" s="379">
        <f t="shared" si="19"/>
        <v>0</v>
      </c>
      <c r="Q135" s="379">
        <f t="shared" si="19"/>
        <v>450000</v>
      </c>
      <c r="R135" s="379">
        <f t="shared" si="19"/>
        <v>450000</v>
      </c>
      <c r="S135" s="379">
        <f t="shared" si="19"/>
        <v>450000</v>
      </c>
      <c r="T135" s="379">
        <f t="shared" si="19"/>
        <v>450000</v>
      </c>
      <c r="U135" s="379">
        <f t="shared" si="19"/>
        <v>225000</v>
      </c>
    </row>
    <row r="136" spans="1:24" ht="18.75" customHeight="1">
      <c r="A136" s="52" t="s">
        <v>314</v>
      </c>
      <c r="B136" s="378">
        <v>900000</v>
      </c>
      <c r="C136" s="51"/>
      <c r="D136" s="51"/>
      <c r="E136" s="51"/>
      <c r="F136" s="51"/>
      <c r="G136" s="51"/>
      <c r="H136" s="51"/>
      <c r="I136" s="51"/>
      <c r="J136" s="51"/>
      <c r="K136" s="51"/>
      <c r="L136" s="51"/>
      <c r="M136" s="51"/>
      <c r="N136" s="51"/>
      <c r="O136" s="379">
        <f t="shared" si="19"/>
        <v>0</v>
      </c>
      <c r="P136" s="379">
        <f t="shared" si="19"/>
        <v>0</v>
      </c>
      <c r="Q136" s="379">
        <f t="shared" si="19"/>
        <v>900000</v>
      </c>
      <c r="R136" s="379">
        <f t="shared" si="19"/>
        <v>900000</v>
      </c>
      <c r="S136" s="379">
        <f t="shared" si="19"/>
        <v>900000</v>
      </c>
      <c r="T136" s="379">
        <f t="shared" si="19"/>
        <v>1080000</v>
      </c>
      <c r="U136" s="379">
        <f t="shared" si="19"/>
        <v>0</v>
      </c>
    </row>
    <row r="137" spans="1:24" ht="18.75" customHeight="1">
      <c r="A137" s="61" t="s">
        <v>322</v>
      </c>
      <c r="B137" s="378">
        <v>900000</v>
      </c>
      <c r="C137" s="60"/>
      <c r="D137" s="60"/>
      <c r="E137" s="60"/>
      <c r="F137" s="60"/>
      <c r="G137" s="60"/>
      <c r="H137" s="60"/>
      <c r="I137" s="60"/>
      <c r="J137" s="60"/>
      <c r="K137" s="60"/>
      <c r="L137" s="60"/>
      <c r="M137" s="60"/>
      <c r="N137" s="60"/>
      <c r="O137" s="379">
        <f t="shared" si="19"/>
        <v>0</v>
      </c>
      <c r="P137" s="379">
        <f t="shared" si="19"/>
        <v>0</v>
      </c>
      <c r="Q137" s="379">
        <f t="shared" si="19"/>
        <v>900000</v>
      </c>
      <c r="R137" s="379">
        <f t="shared" si="19"/>
        <v>900000</v>
      </c>
      <c r="S137" s="379">
        <f t="shared" si="19"/>
        <v>900000</v>
      </c>
      <c r="T137" s="379">
        <f t="shared" si="19"/>
        <v>1080000</v>
      </c>
      <c r="U137" s="379">
        <f t="shared" si="19"/>
        <v>0</v>
      </c>
    </row>
    <row r="138" spans="1:24" ht="18.75" customHeight="1">
      <c r="A138" s="52" t="s">
        <v>313</v>
      </c>
      <c r="B138" s="378">
        <v>450000</v>
      </c>
      <c r="C138" s="51"/>
      <c r="D138" s="51"/>
      <c r="E138" s="51"/>
      <c r="F138" s="51"/>
      <c r="G138" s="51"/>
      <c r="H138" s="51"/>
      <c r="I138" s="51"/>
      <c r="J138" s="51"/>
      <c r="K138" s="51"/>
      <c r="L138" s="51"/>
      <c r="M138" s="51"/>
      <c r="N138" s="51"/>
      <c r="O138" s="379">
        <f t="shared" si="19"/>
        <v>0</v>
      </c>
      <c r="P138" s="379">
        <f t="shared" si="19"/>
        <v>0</v>
      </c>
      <c r="Q138" s="379">
        <f t="shared" si="19"/>
        <v>450000</v>
      </c>
      <c r="R138" s="379">
        <f t="shared" si="19"/>
        <v>450000</v>
      </c>
      <c r="S138" s="379">
        <f t="shared" si="19"/>
        <v>450000</v>
      </c>
      <c r="T138" s="379">
        <f t="shared" si="19"/>
        <v>450000</v>
      </c>
      <c r="U138" s="379">
        <f t="shared" si="19"/>
        <v>225000</v>
      </c>
    </row>
    <row r="139" spans="1:24" ht="18.75" customHeight="1">
      <c r="A139" s="52" t="s">
        <v>315</v>
      </c>
      <c r="B139" s="378">
        <v>350000</v>
      </c>
      <c r="C139" s="51"/>
      <c r="D139" s="51"/>
      <c r="E139" s="51"/>
      <c r="F139" s="51"/>
      <c r="G139" s="51"/>
      <c r="H139" s="51"/>
      <c r="I139" s="51"/>
      <c r="J139" s="51"/>
      <c r="K139" s="51"/>
      <c r="L139" s="51"/>
      <c r="M139" s="51"/>
      <c r="N139" s="51"/>
      <c r="O139" s="379">
        <f t="shared" si="19"/>
        <v>0</v>
      </c>
      <c r="P139" s="379">
        <f t="shared" si="19"/>
        <v>0</v>
      </c>
      <c r="Q139" s="379">
        <f t="shared" si="19"/>
        <v>350000</v>
      </c>
      <c r="R139" s="379">
        <f t="shared" si="19"/>
        <v>350000</v>
      </c>
      <c r="S139" s="379">
        <f t="shared" si="19"/>
        <v>350000</v>
      </c>
      <c r="T139" s="379">
        <f t="shared" si="19"/>
        <v>350000</v>
      </c>
      <c r="U139" s="379">
        <f t="shared" si="19"/>
        <v>175000</v>
      </c>
    </row>
    <row r="140" spans="1:24" ht="18.75" customHeight="1">
      <c r="A140" s="52" t="s">
        <v>316</v>
      </c>
      <c r="B140" s="378">
        <v>350000</v>
      </c>
      <c r="C140" s="51"/>
      <c r="D140" s="51"/>
      <c r="E140" s="51"/>
      <c r="F140" s="51"/>
      <c r="G140" s="51"/>
      <c r="H140" s="51"/>
      <c r="I140" s="51"/>
      <c r="J140" s="51"/>
      <c r="K140" s="51"/>
      <c r="L140" s="51"/>
      <c r="M140" s="51"/>
      <c r="N140" s="51"/>
      <c r="O140" s="379">
        <f t="shared" si="19"/>
        <v>0</v>
      </c>
      <c r="P140" s="379">
        <f t="shared" si="19"/>
        <v>0</v>
      </c>
      <c r="Q140" s="379">
        <f t="shared" si="19"/>
        <v>350000</v>
      </c>
      <c r="R140" s="379">
        <f t="shared" si="19"/>
        <v>350000</v>
      </c>
      <c r="S140" s="379">
        <f t="shared" si="19"/>
        <v>0</v>
      </c>
      <c r="T140" s="379">
        <f t="shared" si="19"/>
        <v>0</v>
      </c>
      <c r="U140" s="379">
        <f t="shared" si="19"/>
        <v>0</v>
      </c>
    </row>
    <row r="141" spans="1:24" ht="18.75" customHeight="1">
      <c r="A141" s="52" t="s">
        <v>341</v>
      </c>
      <c r="B141" s="378">
        <v>350000</v>
      </c>
      <c r="C141" s="51"/>
      <c r="D141" s="51"/>
      <c r="E141" s="51"/>
      <c r="F141" s="51"/>
      <c r="G141" s="51"/>
      <c r="H141" s="51"/>
      <c r="I141" s="51"/>
      <c r="J141" s="51"/>
      <c r="K141" s="51"/>
      <c r="L141" s="51"/>
      <c r="M141" s="51"/>
      <c r="N141" s="51"/>
      <c r="O141" s="379">
        <f t="shared" si="19"/>
        <v>0</v>
      </c>
      <c r="P141" s="379">
        <f t="shared" si="19"/>
        <v>0</v>
      </c>
      <c r="Q141" s="379">
        <f t="shared" si="19"/>
        <v>350000</v>
      </c>
      <c r="R141" s="379">
        <f t="shared" si="19"/>
        <v>350000</v>
      </c>
      <c r="S141" s="379">
        <f t="shared" si="19"/>
        <v>0</v>
      </c>
      <c r="T141" s="379">
        <f t="shared" si="19"/>
        <v>0</v>
      </c>
      <c r="U141" s="379">
        <f t="shared" si="19"/>
        <v>0</v>
      </c>
    </row>
    <row r="142" spans="1:24" ht="18.75" customHeight="1">
      <c r="A142" s="52" t="s">
        <v>342</v>
      </c>
      <c r="B142" s="378">
        <v>350000</v>
      </c>
      <c r="C142" s="51"/>
      <c r="D142" s="51"/>
      <c r="E142" s="51"/>
      <c r="F142" s="51"/>
      <c r="G142" s="51"/>
      <c r="H142" s="51"/>
      <c r="I142" s="51"/>
      <c r="J142" s="51"/>
      <c r="K142" s="51"/>
      <c r="L142" s="51"/>
      <c r="M142" s="51"/>
      <c r="N142" s="51"/>
      <c r="O142" s="379">
        <f t="shared" si="19"/>
        <v>0</v>
      </c>
      <c r="P142" s="379">
        <f t="shared" si="19"/>
        <v>0</v>
      </c>
      <c r="Q142" s="379">
        <f t="shared" si="19"/>
        <v>350000</v>
      </c>
      <c r="R142" s="379">
        <f t="shared" si="19"/>
        <v>350000</v>
      </c>
      <c r="S142" s="379">
        <f t="shared" si="19"/>
        <v>350000</v>
      </c>
      <c r="T142" s="379">
        <f t="shared" si="19"/>
        <v>350000</v>
      </c>
      <c r="U142" s="379">
        <f t="shared" si="19"/>
        <v>0</v>
      </c>
    </row>
    <row r="143" spans="1:24" ht="18.75" customHeight="1">
      <c r="A143" s="52" t="s">
        <v>343</v>
      </c>
      <c r="B143" s="378">
        <v>350000</v>
      </c>
      <c r="C143" s="51"/>
      <c r="D143" s="51"/>
      <c r="E143" s="51"/>
      <c r="F143" s="51"/>
      <c r="G143" s="51"/>
      <c r="H143" s="51"/>
      <c r="I143" s="51"/>
      <c r="J143" s="51"/>
      <c r="K143" s="51"/>
      <c r="L143" s="51"/>
      <c r="M143" s="51"/>
      <c r="N143" s="51"/>
      <c r="O143" s="379">
        <f t="shared" si="19"/>
        <v>0</v>
      </c>
      <c r="P143" s="379">
        <f t="shared" si="19"/>
        <v>0</v>
      </c>
      <c r="Q143" s="379">
        <f t="shared" si="19"/>
        <v>350000</v>
      </c>
      <c r="R143" s="379">
        <f t="shared" si="19"/>
        <v>350000</v>
      </c>
      <c r="S143" s="379">
        <f t="shared" si="19"/>
        <v>350000</v>
      </c>
      <c r="T143" s="379">
        <f t="shared" si="19"/>
        <v>350000</v>
      </c>
      <c r="U143" s="379">
        <f t="shared" si="19"/>
        <v>0</v>
      </c>
    </row>
    <row r="144" spans="1:24" ht="18.75" customHeight="1">
      <c r="A144" s="61" t="s">
        <v>320</v>
      </c>
      <c r="B144" s="378">
        <v>350000</v>
      </c>
      <c r="C144" s="60"/>
      <c r="D144" s="60"/>
      <c r="E144" s="60"/>
      <c r="F144" s="60"/>
      <c r="G144" s="60"/>
      <c r="H144" s="60"/>
      <c r="I144" s="60"/>
      <c r="J144" s="60"/>
      <c r="K144" s="60"/>
      <c r="L144" s="60"/>
      <c r="M144" s="60"/>
      <c r="N144" s="60"/>
      <c r="O144" s="379">
        <f t="shared" ref="O144:U157" si="20">SUMIF($B$28:$B$66,$A144,O$28:O$66)*$B144</f>
        <v>0</v>
      </c>
      <c r="P144" s="379">
        <f t="shared" si="20"/>
        <v>0</v>
      </c>
      <c r="Q144" s="379">
        <f t="shared" si="20"/>
        <v>350000</v>
      </c>
      <c r="R144" s="379">
        <f t="shared" si="20"/>
        <v>350000</v>
      </c>
      <c r="S144" s="379">
        <f t="shared" si="20"/>
        <v>0</v>
      </c>
      <c r="T144" s="379">
        <f t="shared" si="20"/>
        <v>0</v>
      </c>
      <c r="U144" s="379">
        <f t="shared" si="20"/>
        <v>0</v>
      </c>
    </row>
    <row r="145" spans="1:24" ht="18.75" customHeight="1">
      <c r="A145" s="61" t="s">
        <v>324</v>
      </c>
      <c r="B145" s="378">
        <v>350000</v>
      </c>
      <c r="C145" s="60"/>
      <c r="D145" s="60"/>
      <c r="E145" s="60"/>
      <c r="F145" s="60"/>
      <c r="G145" s="60"/>
      <c r="H145" s="60"/>
      <c r="I145" s="60"/>
      <c r="J145" s="60"/>
      <c r="K145" s="60"/>
      <c r="L145" s="60"/>
      <c r="M145" s="60"/>
      <c r="N145" s="60"/>
      <c r="O145" s="379">
        <f t="shared" si="20"/>
        <v>0</v>
      </c>
      <c r="P145" s="379">
        <f t="shared" si="20"/>
        <v>0</v>
      </c>
      <c r="Q145" s="379">
        <f t="shared" si="20"/>
        <v>350000</v>
      </c>
      <c r="R145" s="379">
        <f t="shared" si="20"/>
        <v>350000</v>
      </c>
      <c r="S145" s="379">
        <f t="shared" si="20"/>
        <v>0</v>
      </c>
      <c r="T145" s="379">
        <f t="shared" si="20"/>
        <v>0</v>
      </c>
      <c r="U145" s="379">
        <f t="shared" si="20"/>
        <v>0</v>
      </c>
    </row>
    <row r="146" spans="1:24" ht="18.75" customHeight="1">
      <c r="A146" s="61" t="s">
        <v>325</v>
      </c>
      <c r="B146" s="378">
        <v>350000</v>
      </c>
      <c r="C146" s="60"/>
      <c r="D146" s="60"/>
      <c r="E146" s="60"/>
      <c r="F146" s="60"/>
      <c r="G146" s="60"/>
      <c r="H146" s="60"/>
      <c r="I146" s="60"/>
      <c r="J146" s="60"/>
      <c r="K146" s="60"/>
      <c r="L146" s="60"/>
      <c r="M146" s="60"/>
      <c r="N146" s="60"/>
      <c r="O146" s="379">
        <f t="shared" si="20"/>
        <v>0</v>
      </c>
      <c r="P146" s="379">
        <f t="shared" si="20"/>
        <v>0</v>
      </c>
      <c r="Q146" s="379">
        <f t="shared" si="20"/>
        <v>350000</v>
      </c>
      <c r="R146" s="379">
        <f t="shared" si="20"/>
        <v>350000</v>
      </c>
      <c r="S146" s="379">
        <f t="shared" si="20"/>
        <v>0</v>
      </c>
      <c r="T146" s="379">
        <f t="shared" si="20"/>
        <v>0</v>
      </c>
      <c r="U146" s="379">
        <f t="shared" si="20"/>
        <v>0</v>
      </c>
    </row>
    <row r="147" spans="1:24" ht="18.75" customHeight="1">
      <c r="A147" s="63" t="s">
        <v>349</v>
      </c>
      <c r="B147" s="378">
        <v>350000</v>
      </c>
      <c r="C147" s="59"/>
      <c r="D147" s="59"/>
      <c r="E147" s="59"/>
      <c r="F147" s="59">
        <v>2</v>
      </c>
      <c r="G147" s="59">
        <v>2</v>
      </c>
      <c r="H147" s="59">
        <v>5</v>
      </c>
      <c r="I147" s="59">
        <v>5</v>
      </c>
      <c r="J147" s="59">
        <v>5</v>
      </c>
      <c r="K147" s="59">
        <v>5</v>
      </c>
      <c r="L147" s="59">
        <v>5</v>
      </c>
      <c r="M147" s="59">
        <v>5</v>
      </c>
      <c r="N147" s="59">
        <v>5</v>
      </c>
      <c r="O147" s="379">
        <f t="shared" si="20"/>
        <v>0</v>
      </c>
      <c r="P147" s="379">
        <f t="shared" si="20"/>
        <v>0</v>
      </c>
      <c r="Q147" s="379">
        <f t="shared" si="20"/>
        <v>0</v>
      </c>
      <c r="R147" s="379">
        <f t="shared" si="20"/>
        <v>0</v>
      </c>
      <c r="S147" s="379">
        <f t="shared" si="20"/>
        <v>0</v>
      </c>
      <c r="T147" s="379">
        <f t="shared" si="20"/>
        <v>0</v>
      </c>
      <c r="U147" s="379">
        <f t="shared" si="20"/>
        <v>0</v>
      </c>
    </row>
    <row r="148" spans="1:24" ht="18.75" customHeight="1">
      <c r="A148" s="63" t="s">
        <v>333</v>
      </c>
      <c r="B148" s="378">
        <v>600000</v>
      </c>
      <c r="C148" s="59"/>
      <c r="D148" s="59"/>
      <c r="E148" s="59"/>
      <c r="F148" s="59">
        <v>2</v>
      </c>
      <c r="G148" s="59">
        <v>2</v>
      </c>
      <c r="H148" s="59">
        <v>5</v>
      </c>
      <c r="I148" s="59">
        <v>5</v>
      </c>
      <c r="J148" s="59">
        <v>5</v>
      </c>
      <c r="K148" s="59">
        <v>5</v>
      </c>
      <c r="L148" s="59">
        <v>5</v>
      </c>
      <c r="M148" s="59">
        <v>5</v>
      </c>
      <c r="N148" s="59">
        <v>5</v>
      </c>
      <c r="O148" s="379">
        <f t="shared" si="20"/>
        <v>0</v>
      </c>
      <c r="P148" s="379">
        <f t="shared" si="20"/>
        <v>0</v>
      </c>
      <c r="Q148" s="379">
        <f t="shared" si="20"/>
        <v>0</v>
      </c>
      <c r="R148" s="379">
        <f t="shared" si="20"/>
        <v>0</v>
      </c>
      <c r="S148" s="379">
        <f t="shared" si="20"/>
        <v>0</v>
      </c>
      <c r="T148" s="379">
        <f t="shared" si="20"/>
        <v>0</v>
      </c>
      <c r="U148" s="379">
        <f t="shared" si="20"/>
        <v>0</v>
      </c>
    </row>
    <row r="149" spans="1:24" ht="18.75" customHeight="1">
      <c r="A149" s="63" t="s">
        <v>334</v>
      </c>
      <c r="B149" s="378">
        <v>400000</v>
      </c>
      <c r="C149" s="59"/>
      <c r="D149" s="59"/>
      <c r="E149" s="59"/>
      <c r="F149" s="59">
        <v>2</v>
      </c>
      <c r="G149" s="59">
        <v>2</v>
      </c>
      <c r="H149" s="59">
        <v>5</v>
      </c>
      <c r="I149" s="59">
        <v>5</v>
      </c>
      <c r="J149" s="59">
        <v>5</v>
      </c>
      <c r="K149" s="59">
        <v>5</v>
      </c>
      <c r="L149" s="59">
        <v>5</v>
      </c>
      <c r="M149" s="59">
        <v>5</v>
      </c>
      <c r="N149" s="59">
        <v>5</v>
      </c>
      <c r="O149" s="379">
        <f t="shared" si="20"/>
        <v>0</v>
      </c>
      <c r="P149" s="379">
        <f t="shared" si="20"/>
        <v>0</v>
      </c>
      <c r="Q149" s="379">
        <f t="shared" si="20"/>
        <v>0</v>
      </c>
      <c r="R149" s="379">
        <f t="shared" si="20"/>
        <v>0</v>
      </c>
      <c r="S149" s="379">
        <f t="shared" si="20"/>
        <v>0</v>
      </c>
      <c r="T149" s="379">
        <f t="shared" si="20"/>
        <v>0</v>
      </c>
      <c r="U149" s="379">
        <f t="shared" si="20"/>
        <v>0</v>
      </c>
    </row>
    <row r="150" spans="1:24" ht="18.75" customHeight="1">
      <c r="A150" s="63" t="s">
        <v>335</v>
      </c>
      <c r="B150" s="378">
        <v>600000</v>
      </c>
      <c r="C150" s="59"/>
      <c r="D150" s="59"/>
      <c r="E150" s="59"/>
      <c r="F150" s="59">
        <v>2</v>
      </c>
      <c r="G150" s="59">
        <v>2</v>
      </c>
      <c r="H150" s="59">
        <v>5</v>
      </c>
      <c r="I150" s="59">
        <v>5</v>
      </c>
      <c r="J150" s="59">
        <v>5</v>
      </c>
      <c r="K150" s="59">
        <v>5</v>
      </c>
      <c r="L150" s="59">
        <v>5</v>
      </c>
      <c r="M150" s="59">
        <v>5</v>
      </c>
      <c r="N150" s="59">
        <v>5</v>
      </c>
      <c r="O150" s="379">
        <f t="shared" si="20"/>
        <v>0</v>
      </c>
      <c r="P150" s="379">
        <f t="shared" si="20"/>
        <v>0</v>
      </c>
      <c r="Q150" s="379">
        <f t="shared" si="20"/>
        <v>0</v>
      </c>
      <c r="R150" s="379">
        <f t="shared" si="20"/>
        <v>0</v>
      </c>
      <c r="S150" s="379">
        <f t="shared" si="20"/>
        <v>0</v>
      </c>
      <c r="T150" s="379">
        <f t="shared" si="20"/>
        <v>0</v>
      </c>
      <c r="U150" s="379">
        <f t="shared" si="20"/>
        <v>0</v>
      </c>
    </row>
    <row r="151" spans="1:24" ht="18.75" customHeight="1">
      <c r="A151" s="63" t="s">
        <v>318</v>
      </c>
      <c r="B151" s="378">
        <v>350000</v>
      </c>
      <c r="C151" s="59"/>
      <c r="D151" s="59"/>
      <c r="E151" s="59"/>
      <c r="F151" s="59">
        <v>2</v>
      </c>
      <c r="G151" s="59">
        <v>2</v>
      </c>
      <c r="H151" s="59">
        <v>5</v>
      </c>
      <c r="I151" s="59">
        <v>5</v>
      </c>
      <c r="J151" s="59">
        <v>5</v>
      </c>
      <c r="K151" s="59">
        <v>5</v>
      </c>
      <c r="L151" s="59">
        <v>5</v>
      </c>
      <c r="M151" s="59">
        <v>5</v>
      </c>
      <c r="N151" s="59">
        <v>5</v>
      </c>
      <c r="O151" s="379">
        <f t="shared" si="20"/>
        <v>0</v>
      </c>
      <c r="P151" s="379">
        <f t="shared" si="20"/>
        <v>0</v>
      </c>
      <c r="Q151" s="379">
        <f t="shared" si="20"/>
        <v>350000</v>
      </c>
      <c r="R151" s="379">
        <f t="shared" si="20"/>
        <v>175000</v>
      </c>
      <c r="S151" s="379">
        <f t="shared" si="20"/>
        <v>0</v>
      </c>
      <c r="T151" s="379">
        <f t="shared" si="20"/>
        <v>0</v>
      </c>
      <c r="U151" s="379">
        <f t="shared" si="20"/>
        <v>0</v>
      </c>
    </row>
    <row r="152" spans="1:24" ht="18.75" customHeight="1">
      <c r="A152" s="63" t="s">
        <v>321</v>
      </c>
      <c r="B152" s="378">
        <v>350000</v>
      </c>
      <c r="C152" s="59"/>
      <c r="D152" s="59"/>
      <c r="E152" s="59"/>
      <c r="F152" s="59">
        <v>2</v>
      </c>
      <c r="G152" s="59">
        <v>2</v>
      </c>
      <c r="H152" s="59">
        <v>5</v>
      </c>
      <c r="I152" s="59">
        <v>5</v>
      </c>
      <c r="J152" s="59">
        <v>5</v>
      </c>
      <c r="K152" s="59">
        <v>5</v>
      </c>
      <c r="L152" s="59">
        <v>5</v>
      </c>
      <c r="M152" s="59">
        <v>5</v>
      </c>
      <c r="N152" s="59">
        <v>5</v>
      </c>
      <c r="O152" s="379">
        <f t="shared" si="20"/>
        <v>0</v>
      </c>
      <c r="P152" s="379">
        <f t="shared" si="20"/>
        <v>0</v>
      </c>
      <c r="Q152" s="379">
        <f t="shared" si="20"/>
        <v>350000</v>
      </c>
      <c r="R152" s="379">
        <f t="shared" si="20"/>
        <v>350000</v>
      </c>
      <c r="S152" s="379">
        <f t="shared" si="20"/>
        <v>0</v>
      </c>
      <c r="T152" s="379">
        <f t="shared" si="20"/>
        <v>0</v>
      </c>
      <c r="U152" s="379">
        <f t="shared" si="20"/>
        <v>0</v>
      </c>
    </row>
    <row r="153" spans="1:24" ht="18.75" customHeight="1">
      <c r="A153" s="63" t="s">
        <v>326</v>
      </c>
      <c r="B153" s="378">
        <v>350000</v>
      </c>
      <c r="C153" s="59"/>
      <c r="D153" s="59"/>
      <c r="E153" s="59"/>
      <c r="F153" s="59">
        <v>2</v>
      </c>
      <c r="G153" s="59">
        <v>2</v>
      </c>
      <c r="H153" s="59">
        <v>5</v>
      </c>
      <c r="I153" s="59">
        <v>5</v>
      </c>
      <c r="J153" s="59">
        <v>5</v>
      </c>
      <c r="K153" s="59">
        <v>5</v>
      </c>
      <c r="L153" s="59">
        <v>5</v>
      </c>
      <c r="M153" s="59">
        <v>5</v>
      </c>
      <c r="N153" s="59">
        <v>5</v>
      </c>
      <c r="O153" s="379">
        <f t="shared" si="20"/>
        <v>0</v>
      </c>
      <c r="P153" s="379">
        <f t="shared" si="20"/>
        <v>0</v>
      </c>
      <c r="Q153" s="379">
        <f t="shared" si="20"/>
        <v>0</v>
      </c>
      <c r="R153" s="379">
        <f t="shared" si="20"/>
        <v>350000</v>
      </c>
      <c r="S153" s="379">
        <f t="shared" si="20"/>
        <v>0</v>
      </c>
      <c r="T153" s="379">
        <f t="shared" si="20"/>
        <v>0</v>
      </c>
      <c r="U153" s="379">
        <f t="shared" si="20"/>
        <v>0</v>
      </c>
    </row>
    <row r="154" spans="1:24" ht="18.75" customHeight="1">
      <c r="A154" s="63" t="s">
        <v>328</v>
      </c>
      <c r="B154" s="378">
        <v>350000</v>
      </c>
      <c r="C154" s="59"/>
      <c r="D154" s="59"/>
      <c r="E154" s="59"/>
      <c r="F154" s="59">
        <v>2</v>
      </c>
      <c r="G154" s="59">
        <v>2</v>
      </c>
      <c r="H154" s="59">
        <v>5</v>
      </c>
      <c r="I154" s="59">
        <v>5</v>
      </c>
      <c r="J154" s="59">
        <v>5</v>
      </c>
      <c r="K154" s="59">
        <v>5</v>
      </c>
      <c r="L154" s="59">
        <v>5</v>
      </c>
      <c r="M154" s="59">
        <v>5</v>
      </c>
      <c r="N154" s="59">
        <v>5</v>
      </c>
      <c r="O154" s="379">
        <f t="shared" si="20"/>
        <v>0</v>
      </c>
      <c r="P154" s="379">
        <f t="shared" si="20"/>
        <v>0</v>
      </c>
      <c r="Q154" s="379">
        <f t="shared" si="20"/>
        <v>0</v>
      </c>
      <c r="R154" s="379">
        <f t="shared" si="20"/>
        <v>350000</v>
      </c>
      <c r="S154" s="379">
        <f t="shared" si="20"/>
        <v>0</v>
      </c>
      <c r="T154" s="379">
        <f t="shared" si="20"/>
        <v>0</v>
      </c>
      <c r="U154" s="379">
        <f t="shared" si="20"/>
        <v>0</v>
      </c>
    </row>
    <row r="155" spans="1:24" ht="18.75" customHeight="1">
      <c r="A155" s="63" t="s">
        <v>336</v>
      </c>
      <c r="B155" s="378">
        <v>900000</v>
      </c>
      <c r="C155" s="59"/>
      <c r="D155" s="59"/>
      <c r="E155" s="59"/>
      <c r="F155" s="59">
        <v>2</v>
      </c>
      <c r="G155" s="59">
        <v>2</v>
      </c>
      <c r="H155" s="59">
        <v>5</v>
      </c>
      <c r="I155" s="59">
        <v>5</v>
      </c>
      <c r="J155" s="59">
        <v>5</v>
      </c>
      <c r="K155" s="59">
        <v>5</v>
      </c>
      <c r="L155" s="59">
        <v>5</v>
      </c>
      <c r="M155" s="59">
        <v>5</v>
      </c>
      <c r="N155" s="59">
        <v>5</v>
      </c>
      <c r="O155" s="379">
        <f t="shared" si="20"/>
        <v>0</v>
      </c>
      <c r="P155" s="379">
        <f t="shared" si="20"/>
        <v>0</v>
      </c>
      <c r="Q155" s="379">
        <f t="shared" si="20"/>
        <v>0</v>
      </c>
      <c r="R155" s="379">
        <f t="shared" si="20"/>
        <v>0</v>
      </c>
      <c r="S155" s="379">
        <f t="shared" si="20"/>
        <v>0</v>
      </c>
      <c r="T155" s="379">
        <f t="shared" si="20"/>
        <v>0</v>
      </c>
      <c r="U155" s="379">
        <f t="shared" si="20"/>
        <v>0</v>
      </c>
    </row>
    <row r="156" spans="1:24" ht="18.75" customHeight="1">
      <c r="A156" s="63" t="s">
        <v>337</v>
      </c>
      <c r="B156" s="378">
        <v>800000</v>
      </c>
      <c r="C156" s="59"/>
      <c r="D156" s="59"/>
      <c r="E156" s="59"/>
      <c r="F156" s="59">
        <v>2</v>
      </c>
      <c r="G156" s="59">
        <v>2</v>
      </c>
      <c r="H156" s="59">
        <v>5</v>
      </c>
      <c r="I156" s="59">
        <v>5</v>
      </c>
      <c r="J156" s="59">
        <v>5</v>
      </c>
      <c r="K156" s="59">
        <v>5</v>
      </c>
      <c r="L156" s="59">
        <v>5</v>
      </c>
      <c r="M156" s="59">
        <v>5</v>
      </c>
      <c r="N156" s="59">
        <v>5</v>
      </c>
      <c r="O156" s="379">
        <f t="shared" si="20"/>
        <v>0</v>
      </c>
      <c r="P156" s="379">
        <f t="shared" si="20"/>
        <v>0</v>
      </c>
      <c r="Q156" s="379">
        <f t="shared" si="20"/>
        <v>0</v>
      </c>
      <c r="R156" s="379">
        <f t="shared" si="20"/>
        <v>0</v>
      </c>
      <c r="S156" s="379">
        <f t="shared" si="20"/>
        <v>0</v>
      </c>
      <c r="T156" s="379">
        <f t="shared" si="20"/>
        <v>0</v>
      </c>
      <c r="U156" s="379">
        <f t="shared" si="20"/>
        <v>0</v>
      </c>
    </row>
    <row r="157" spans="1:24" ht="18.75" customHeight="1">
      <c r="A157" s="63" t="s">
        <v>338</v>
      </c>
      <c r="B157" s="378">
        <v>730000</v>
      </c>
      <c r="C157" s="59"/>
      <c r="D157" s="59"/>
      <c r="E157" s="59"/>
      <c r="F157" s="59">
        <v>2</v>
      </c>
      <c r="G157" s="59">
        <v>2</v>
      </c>
      <c r="H157" s="59">
        <v>5</v>
      </c>
      <c r="I157" s="59">
        <v>5</v>
      </c>
      <c r="J157" s="59">
        <v>5</v>
      </c>
      <c r="K157" s="59">
        <v>5</v>
      </c>
      <c r="L157" s="59">
        <v>5</v>
      </c>
      <c r="M157" s="59">
        <v>5</v>
      </c>
      <c r="N157" s="59">
        <v>5</v>
      </c>
      <c r="O157" s="379">
        <f t="shared" si="20"/>
        <v>0</v>
      </c>
      <c r="P157" s="379">
        <f t="shared" si="20"/>
        <v>0</v>
      </c>
      <c r="Q157" s="379">
        <f t="shared" si="20"/>
        <v>0</v>
      </c>
      <c r="R157" s="379">
        <f t="shared" si="20"/>
        <v>0</v>
      </c>
      <c r="S157" s="379">
        <f t="shared" si="20"/>
        <v>0</v>
      </c>
      <c r="T157" s="379">
        <f t="shared" si="20"/>
        <v>0</v>
      </c>
      <c r="U157" s="379">
        <f t="shared" si="20"/>
        <v>0</v>
      </c>
      <c r="V157" s="380" t="s">
        <v>350</v>
      </c>
      <c r="W157" s="380" t="s">
        <v>348</v>
      </c>
      <c r="X157" s="380" t="s">
        <v>351</v>
      </c>
    </row>
    <row r="158" spans="1:24" ht="18.75" customHeight="1">
      <c r="A158" s="549" t="s">
        <v>307</v>
      </c>
      <c r="B158" s="549"/>
      <c r="C158" s="64">
        <f t="shared" ref="C158:N158" si="21">SUM(C139:C157)</f>
        <v>0</v>
      </c>
      <c r="D158" s="57">
        <f t="shared" si="21"/>
        <v>0</v>
      </c>
      <c r="E158" s="57">
        <f t="shared" si="21"/>
        <v>0</v>
      </c>
      <c r="F158" s="57">
        <f t="shared" si="21"/>
        <v>22</v>
      </c>
      <c r="G158" s="57">
        <f t="shared" si="21"/>
        <v>22</v>
      </c>
      <c r="H158" s="57">
        <f t="shared" si="21"/>
        <v>55</v>
      </c>
      <c r="I158" s="57">
        <f t="shared" si="21"/>
        <v>55</v>
      </c>
      <c r="J158" s="57">
        <f t="shared" si="21"/>
        <v>55</v>
      </c>
      <c r="K158" s="57">
        <f t="shared" si="21"/>
        <v>55</v>
      </c>
      <c r="L158" s="57">
        <f t="shared" si="21"/>
        <v>55</v>
      </c>
      <c r="M158" s="57">
        <f t="shared" si="21"/>
        <v>55</v>
      </c>
      <c r="N158" s="57">
        <f t="shared" si="21"/>
        <v>55</v>
      </c>
      <c r="O158" s="380">
        <f t="shared" ref="O158:U158" si="22">SUM(O134:O157)</f>
        <v>0</v>
      </c>
      <c r="P158" s="380">
        <f t="shared" si="22"/>
        <v>0</v>
      </c>
      <c r="Q158" s="380">
        <f t="shared" si="22"/>
        <v>6650000</v>
      </c>
      <c r="R158" s="380">
        <f t="shared" si="22"/>
        <v>7175000</v>
      </c>
      <c r="S158" s="380">
        <f t="shared" si="22"/>
        <v>4200000</v>
      </c>
      <c r="T158" s="380">
        <f t="shared" si="22"/>
        <v>4560000</v>
      </c>
      <c r="U158" s="380">
        <f t="shared" si="22"/>
        <v>850000</v>
      </c>
      <c r="V158" s="380">
        <f>SUM(L158:U158)</f>
        <v>23435165</v>
      </c>
      <c r="W158" s="380">
        <f>'再見積 (システム・工程別サマリ) _ベース'!$Q$26-'スケジュール案・要員計画 (開発フェーズ_月別) (2)'!V158</f>
        <v>52264835</v>
      </c>
      <c r="X158" s="375">
        <f>W158/'再見積 (システム・工程別サマリ) _ベース'!$Q$26</f>
        <v>0.69042054161162481</v>
      </c>
    </row>
  </sheetData>
  <mergeCells count="11">
    <mergeCell ref="A158:B158"/>
    <mergeCell ref="S2:U2"/>
    <mergeCell ref="A28:B28"/>
    <mergeCell ref="A39:B39"/>
    <mergeCell ref="A104:B104"/>
    <mergeCell ref="A131:B131"/>
    <mergeCell ref="A4:B4"/>
    <mergeCell ref="A2:A3"/>
    <mergeCell ref="B2:B3"/>
    <mergeCell ref="C2:N2"/>
    <mergeCell ref="O2:R2"/>
  </mergeCells>
  <phoneticPr fontId="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BFA6-F385-45CD-B815-B69CB3EB6EAC}">
  <sheetPr>
    <tabColor theme="0" tint="-0.34998626667073579"/>
  </sheetPr>
  <dimension ref="A1:AF152"/>
  <sheetViews>
    <sheetView zoomScale="115" zoomScaleNormal="115" workbookViewId="0">
      <pane xSplit="24" ySplit="1" topLeftCell="Y2" activePane="bottomRight" state="frozen"/>
      <selection pane="bottomRight" activeCell="B85" sqref="B85"/>
      <selection pane="bottomLeft" activeCell="B85" sqref="B85"/>
      <selection pane="topRight" activeCell="B85" sqref="B85"/>
    </sheetView>
  </sheetViews>
  <sheetFormatPr defaultRowHeight="18.75" customHeight="1" outlineLevelRow="1" outlineLevelCol="1"/>
  <cols>
    <col min="1" max="1" width="30.625" customWidth="1"/>
    <col min="2" max="2" width="21" customWidth="1"/>
    <col min="3" max="5" width="6.625" hidden="1" customWidth="1" outlineLevel="1"/>
    <col min="6" max="8" width="8.5" hidden="1" customWidth="1" outlineLevel="1"/>
    <col min="9" max="13" width="6.625" hidden="1" customWidth="1" outlineLevel="1"/>
    <col min="14" max="14" width="5" hidden="1" customWidth="1" outlineLevel="1"/>
    <col min="15" max="15" width="7.625" customWidth="1" collapsed="1"/>
    <col min="16" max="24" width="7.625" customWidth="1"/>
  </cols>
  <sheetData>
    <row r="1" spans="1:24" ht="18">
      <c r="O1" s="376" t="s">
        <v>231</v>
      </c>
      <c r="P1" s="376" t="s">
        <v>232</v>
      </c>
      <c r="Q1" s="376" t="s">
        <v>233</v>
      </c>
      <c r="R1" s="376" t="s">
        <v>234</v>
      </c>
      <c r="S1" s="376" t="s">
        <v>352</v>
      </c>
      <c r="T1" s="376" t="s">
        <v>353</v>
      </c>
      <c r="U1" s="376" t="s">
        <v>237</v>
      </c>
    </row>
    <row r="2" spans="1:24" ht="18" outlineLevel="1"/>
    <row r="3" spans="1:24" ht="18" outlineLevel="1">
      <c r="A3" s="554" t="s">
        <v>264</v>
      </c>
      <c r="B3" s="554" t="s">
        <v>265</v>
      </c>
      <c r="C3" s="550" t="s">
        <v>266</v>
      </c>
      <c r="D3" s="550"/>
      <c r="E3" s="550"/>
      <c r="F3" s="550"/>
      <c r="G3" s="550"/>
      <c r="H3" s="550"/>
      <c r="I3" s="550"/>
      <c r="J3" s="550"/>
      <c r="K3" s="550"/>
      <c r="L3" s="550"/>
      <c r="M3" s="550"/>
      <c r="N3" s="551"/>
      <c r="O3" s="552" t="s">
        <v>267</v>
      </c>
      <c r="P3" s="552"/>
      <c r="Q3" s="552"/>
      <c r="R3" s="552"/>
      <c r="S3" s="552" t="s">
        <v>268</v>
      </c>
      <c r="T3" s="552"/>
      <c r="U3" s="552"/>
      <c r="V3" s="552"/>
      <c r="W3" s="552"/>
      <c r="X3" s="552"/>
    </row>
    <row r="4" spans="1:24" ht="18" outlineLevel="1">
      <c r="A4" s="555"/>
      <c r="B4" s="555"/>
      <c r="C4" s="52" t="s">
        <v>269</v>
      </c>
      <c r="D4" s="52" t="s">
        <v>270</v>
      </c>
      <c r="E4" s="52" t="s">
        <v>271</v>
      </c>
      <c r="F4" s="52" t="s">
        <v>272</v>
      </c>
      <c r="G4" s="52" t="s">
        <v>273</v>
      </c>
      <c r="H4" s="52" t="s">
        <v>274</v>
      </c>
      <c r="I4" s="52" t="s">
        <v>275</v>
      </c>
      <c r="J4" s="52" t="s">
        <v>276</v>
      </c>
      <c r="K4" s="52" t="s">
        <v>277</v>
      </c>
      <c r="L4" s="52" t="s">
        <v>278</v>
      </c>
      <c r="M4" s="52" t="s">
        <v>279</v>
      </c>
      <c r="N4" s="373" t="s">
        <v>280</v>
      </c>
      <c r="O4" s="376" t="s">
        <v>277</v>
      </c>
      <c r="P4" s="376" t="s">
        <v>278</v>
      </c>
      <c r="Q4" s="376" t="s">
        <v>279</v>
      </c>
      <c r="R4" s="376" t="s">
        <v>280</v>
      </c>
      <c r="S4" s="376" t="s">
        <v>281</v>
      </c>
      <c r="T4" s="376" t="s">
        <v>282</v>
      </c>
      <c r="U4" s="376" t="s">
        <v>283</v>
      </c>
      <c r="V4" s="376" t="s">
        <v>284</v>
      </c>
      <c r="W4" s="376" t="s">
        <v>285</v>
      </c>
      <c r="X4" s="376" t="s">
        <v>286</v>
      </c>
    </row>
    <row r="5" spans="1:24" ht="18" outlineLevel="1">
      <c r="A5" s="551" t="s">
        <v>287</v>
      </c>
      <c r="B5" s="553"/>
      <c r="C5" s="51"/>
      <c r="D5" s="51"/>
      <c r="E5" s="51"/>
      <c r="F5" s="51"/>
      <c r="G5" s="51"/>
      <c r="H5" s="51"/>
      <c r="I5" s="51"/>
      <c r="J5" s="51"/>
      <c r="K5" s="51" t="s">
        <v>288</v>
      </c>
      <c r="L5" s="51"/>
      <c r="M5" s="51"/>
      <c r="N5" s="372"/>
      <c r="O5" s="377"/>
      <c r="P5" s="377" t="s">
        <v>289</v>
      </c>
      <c r="Q5" s="377"/>
      <c r="R5" s="377"/>
      <c r="S5" s="377"/>
      <c r="T5" s="377"/>
      <c r="U5" s="377" t="s">
        <v>290</v>
      </c>
      <c r="V5" s="377"/>
      <c r="W5" s="377"/>
      <c r="X5" s="377"/>
    </row>
    <row r="6" spans="1:24" ht="18" outlineLevel="1">
      <c r="A6" s="403" t="s">
        <v>252</v>
      </c>
      <c r="B6" s="403"/>
      <c r="C6" s="51"/>
      <c r="D6" s="51"/>
      <c r="E6" s="51"/>
      <c r="F6" s="51"/>
      <c r="G6" s="51"/>
      <c r="H6" s="51"/>
      <c r="I6" s="51"/>
      <c r="J6" s="51"/>
      <c r="K6" s="51"/>
      <c r="L6" s="51"/>
      <c r="M6" s="51"/>
      <c r="N6" s="372"/>
      <c r="O6" s="377"/>
      <c r="P6" s="377"/>
      <c r="Q6" s="377"/>
      <c r="R6" s="377"/>
      <c r="S6" s="377"/>
      <c r="T6" s="377"/>
      <c r="U6" s="377"/>
      <c r="V6" s="377"/>
      <c r="W6" s="377"/>
      <c r="X6" s="377"/>
    </row>
    <row r="7" spans="1:24" ht="18" outlineLevel="1">
      <c r="A7" s="52" t="s">
        <v>291</v>
      </c>
      <c r="B7" s="52"/>
      <c r="C7" s="51"/>
      <c r="D7" s="51"/>
      <c r="E7" s="51"/>
      <c r="F7" s="51"/>
      <c r="G7" s="51"/>
      <c r="H7" s="51"/>
      <c r="I7" s="51"/>
      <c r="J7" s="51"/>
      <c r="K7" s="51"/>
      <c r="L7" s="51"/>
      <c r="M7" s="51"/>
      <c r="N7" s="372"/>
      <c r="O7" s="377"/>
      <c r="P7" s="377"/>
      <c r="Q7" s="377"/>
      <c r="R7" s="377"/>
      <c r="S7" s="377"/>
      <c r="T7" s="377"/>
      <c r="U7" s="377"/>
      <c r="V7" s="377"/>
      <c r="W7" s="377"/>
      <c r="X7" s="377"/>
    </row>
    <row r="8" spans="1:24" ht="18" outlineLevel="1">
      <c r="A8" s="52" t="s">
        <v>97</v>
      </c>
      <c r="B8" s="52"/>
      <c r="C8" s="51"/>
      <c r="D8" s="51"/>
      <c r="E8" s="51"/>
      <c r="F8" s="51"/>
      <c r="G8" s="51"/>
      <c r="H8" s="51"/>
      <c r="I8" s="51"/>
      <c r="J8" s="51"/>
      <c r="K8" s="51"/>
      <c r="L8" s="51"/>
      <c r="M8" s="51"/>
      <c r="N8" s="372"/>
      <c r="O8" s="377"/>
      <c r="P8" s="377"/>
      <c r="Q8" s="377"/>
      <c r="R8" s="377"/>
      <c r="S8" s="377"/>
      <c r="T8" s="377"/>
      <c r="U8" s="377"/>
      <c r="V8" s="377"/>
      <c r="W8" s="377"/>
      <c r="X8" s="377"/>
    </row>
    <row r="9" spans="1:24" ht="18" outlineLevel="1">
      <c r="A9" s="403" t="s">
        <v>227</v>
      </c>
      <c r="B9" s="403"/>
      <c r="C9" s="51"/>
      <c r="D9" s="51"/>
      <c r="E9" s="51"/>
      <c r="F9" s="51"/>
      <c r="G9" s="51"/>
      <c r="H9" s="51"/>
      <c r="I9" s="51"/>
      <c r="J9" s="51"/>
      <c r="K9" s="51"/>
      <c r="L9" s="51"/>
      <c r="M9" s="51"/>
      <c r="N9" s="372"/>
      <c r="O9" s="377"/>
      <c r="P9" s="377"/>
      <c r="Q9" s="377"/>
      <c r="R9" s="377"/>
      <c r="S9" s="377"/>
      <c r="T9" s="377"/>
      <c r="U9" s="377"/>
      <c r="V9" s="377"/>
      <c r="W9" s="377"/>
      <c r="X9" s="377"/>
    </row>
    <row r="10" spans="1:24" ht="18" outlineLevel="1">
      <c r="A10" s="403" t="s">
        <v>292</v>
      </c>
      <c r="B10" s="403"/>
      <c r="C10" s="51"/>
      <c r="D10" s="51"/>
      <c r="E10" s="51"/>
      <c r="F10" s="58"/>
      <c r="G10" s="58"/>
      <c r="H10" s="58"/>
      <c r="I10" s="58"/>
      <c r="J10" s="58"/>
      <c r="K10" s="58"/>
      <c r="L10" s="59"/>
      <c r="M10" s="59"/>
      <c r="N10" s="371"/>
      <c r="O10" s="377"/>
      <c r="P10" s="377"/>
      <c r="Q10" s="377"/>
      <c r="R10" s="377"/>
      <c r="S10" s="377"/>
      <c r="T10" s="377"/>
      <c r="U10" s="377"/>
      <c r="V10" s="377"/>
      <c r="W10" s="377"/>
      <c r="X10" s="377"/>
    </row>
    <row r="11" spans="1:24" ht="18" outlineLevel="1">
      <c r="A11" s="403" t="s">
        <v>106</v>
      </c>
      <c r="B11" s="403"/>
      <c r="C11" s="51"/>
      <c r="D11" s="51"/>
      <c r="E11" s="51"/>
      <c r="F11" s="58"/>
      <c r="G11" s="58"/>
      <c r="H11" s="58"/>
      <c r="I11" s="58"/>
      <c r="J11" s="58"/>
      <c r="K11" s="58"/>
      <c r="L11" s="59"/>
      <c r="M11" s="59"/>
      <c r="N11" s="371"/>
      <c r="O11" s="377"/>
      <c r="P11" s="377"/>
      <c r="Q11" s="377"/>
      <c r="R11" s="377"/>
      <c r="S11" s="377"/>
      <c r="T11" s="377"/>
      <c r="U11" s="377"/>
      <c r="V11" s="377"/>
      <c r="W11" s="377"/>
      <c r="X11" s="377"/>
    </row>
    <row r="12" spans="1:24" ht="18" outlineLevel="1"/>
    <row r="13" spans="1:24" ht="18" outlineLevel="1">
      <c r="B13" t="s">
        <v>293</v>
      </c>
    </row>
    <row r="14" spans="1:24" ht="18" outlineLevel="1">
      <c r="A14" t="s">
        <v>97</v>
      </c>
      <c r="B14" t="s">
        <v>294</v>
      </c>
    </row>
    <row r="15" spans="1:24" ht="18" outlineLevel="1">
      <c r="A15" t="s">
        <v>227</v>
      </c>
      <c r="B15" t="s">
        <v>294</v>
      </c>
    </row>
    <row r="16" spans="1:24" ht="18" outlineLevel="1">
      <c r="A16" t="s">
        <v>106</v>
      </c>
      <c r="B16" t="s">
        <v>294</v>
      </c>
    </row>
    <row r="17" spans="1:32" ht="18" outlineLevel="1">
      <c r="A17" t="s">
        <v>295</v>
      </c>
      <c r="B17" t="s">
        <v>296</v>
      </c>
    </row>
    <row r="18" spans="1:32" ht="18" outlineLevel="1">
      <c r="A18" t="s">
        <v>297</v>
      </c>
      <c r="B18" t="s">
        <v>298</v>
      </c>
    </row>
    <row r="19" spans="1:32" ht="18" outlineLevel="1">
      <c r="A19" t="s">
        <v>299</v>
      </c>
      <c r="B19" t="s">
        <v>298</v>
      </c>
    </row>
    <row r="20" spans="1:32" ht="18.75" customHeight="1" outlineLevel="1"/>
    <row r="21" spans="1:32" ht="18.75" customHeight="1">
      <c r="A21" s="62" t="s">
        <v>354</v>
      </c>
      <c r="Z21" s="395" t="s">
        <v>355</v>
      </c>
      <c r="AA21" s="395"/>
      <c r="AB21" s="395"/>
      <c r="AC21" s="395"/>
      <c r="AD21" s="395"/>
      <c r="AE21" s="395"/>
      <c r="AF21" s="395"/>
    </row>
    <row r="22" spans="1:32" ht="18.75" customHeight="1">
      <c r="A22" s="388" t="s">
        <v>301</v>
      </c>
      <c r="B22" s="388"/>
      <c r="C22" s="51"/>
      <c r="D22" s="51"/>
      <c r="E22" s="51"/>
      <c r="F22" s="51"/>
      <c r="G22" s="51"/>
      <c r="H22" s="51"/>
      <c r="I22" s="51"/>
      <c r="J22" s="51"/>
      <c r="K22" s="51"/>
      <c r="L22" s="51"/>
      <c r="M22" s="51"/>
      <c r="N22" s="372"/>
      <c r="O22" s="377"/>
      <c r="P22" s="377"/>
      <c r="Q22" s="377">
        <f>AB29</f>
        <v>2.6</v>
      </c>
      <c r="R22" s="377">
        <f>AC29</f>
        <v>3.4</v>
      </c>
      <c r="S22" s="377">
        <f>AD29</f>
        <v>1.5000000000000002</v>
      </c>
      <c r="T22" s="377">
        <f>AE29</f>
        <v>1.1000000000000001</v>
      </c>
      <c r="U22" s="377">
        <f>AF29</f>
        <v>1.9000000000000001</v>
      </c>
      <c r="V22">
        <f t="shared" ref="V22:V29" si="0">SUM(Q22:U22)</f>
        <v>10.5</v>
      </c>
      <c r="Z22" t="s">
        <v>231</v>
      </c>
      <c r="AA22" t="s">
        <v>232</v>
      </c>
      <c r="AB22" t="s">
        <v>233</v>
      </c>
      <c r="AC22" t="s">
        <v>234</v>
      </c>
      <c r="AD22" t="s">
        <v>352</v>
      </c>
      <c r="AE22" t="s">
        <v>353</v>
      </c>
      <c r="AF22" t="s">
        <v>237</v>
      </c>
    </row>
    <row r="23" spans="1:32" ht="18.75" customHeight="1">
      <c r="A23" s="376" t="s">
        <v>225</v>
      </c>
      <c r="B23" s="376"/>
      <c r="C23" s="387"/>
      <c r="D23" s="51"/>
      <c r="E23" s="51"/>
      <c r="F23" s="51"/>
      <c r="G23" s="51"/>
      <c r="H23" s="51"/>
      <c r="I23" s="51"/>
      <c r="J23" s="51"/>
      <c r="K23" s="51"/>
      <c r="L23" s="51"/>
      <c r="M23" s="51"/>
      <c r="N23" s="372"/>
      <c r="O23" s="377"/>
      <c r="P23" s="377"/>
      <c r="Q23" s="377">
        <v>3.2</v>
      </c>
      <c r="R23" s="377">
        <v>5.2</v>
      </c>
      <c r="S23" s="377">
        <v>1.4</v>
      </c>
      <c r="T23" s="377">
        <v>0.8</v>
      </c>
      <c r="U23" s="377">
        <v>2</v>
      </c>
      <c r="V23">
        <f t="shared" si="0"/>
        <v>12.600000000000001</v>
      </c>
      <c r="Y23" t="s">
        <v>225</v>
      </c>
      <c r="Z23">
        <v>0</v>
      </c>
      <c r="AA23">
        <v>0</v>
      </c>
      <c r="AB23">
        <v>0.8</v>
      </c>
      <c r="AC23">
        <v>1</v>
      </c>
      <c r="AD23">
        <v>0.5</v>
      </c>
      <c r="AE23">
        <v>0.3</v>
      </c>
      <c r="AF23">
        <v>0.5</v>
      </c>
    </row>
    <row r="24" spans="1:32" ht="18.75" customHeight="1">
      <c r="A24" s="376" t="s">
        <v>226</v>
      </c>
      <c r="B24" s="376"/>
      <c r="C24" s="387"/>
      <c r="D24" s="51"/>
      <c r="E24" s="51"/>
      <c r="F24" s="51"/>
      <c r="G24" s="51"/>
      <c r="H24" s="51"/>
      <c r="I24" s="51"/>
      <c r="J24" s="51"/>
      <c r="K24" s="51"/>
      <c r="L24" s="51"/>
      <c r="M24" s="51"/>
      <c r="N24" s="372"/>
      <c r="O24" s="377"/>
      <c r="P24" s="377"/>
      <c r="Q24" s="377">
        <v>2.1</v>
      </c>
      <c r="R24" s="377">
        <v>3.1</v>
      </c>
      <c r="S24" s="377">
        <v>1.1000000000000001</v>
      </c>
      <c r="T24" s="377">
        <v>0.8</v>
      </c>
      <c r="U24" s="377">
        <v>2</v>
      </c>
      <c r="V24">
        <f t="shared" si="0"/>
        <v>9.1000000000000014</v>
      </c>
      <c r="Y24" t="s">
        <v>226</v>
      </c>
      <c r="Z24">
        <v>0</v>
      </c>
      <c r="AA24">
        <v>0</v>
      </c>
      <c r="AB24">
        <v>0.5</v>
      </c>
      <c r="AC24">
        <v>0.7</v>
      </c>
      <c r="AD24">
        <v>0.3</v>
      </c>
      <c r="AE24">
        <v>0.3</v>
      </c>
      <c r="AF24">
        <v>0.4</v>
      </c>
    </row>
    <row r="25" spans="1:32" ht="18.75" customHeight="1">
      <c r="A25" s="389" t="s">
        <v>97</v>
      </c>
      <c r="B25" s="389"/>
      <c r="C25" s="390"/>
      <c r="D25" s="391"/>
      <c r="E25" s="391"/>
      <c r="F25" s="391"/>
      <c r="G25" s="391"/>
      <c r="H25" s="391"/>
      <c r="I25" s="391"/>
      <c r="J25" s="391"/>
      <c r="K25" s="391"/>
      <c r="L25" s="391"/>
      <c r="M25" s="391"/>
      <c r="N25" s="392"/>
      <c r="O25" s="393"/>
      <c r="P25" s="393"/>
      <c r="Q25" s="393">
        <v>2.2000000000000002</v>
      </c>
      <c r="R25" s="393">
        <v>5.5</v>
      </c>
      <c r="S25" s="393">
        <v>0.8</v>
      </c>
      <c r="T25" s="393">
        <v>0.5</v>
      </c>
      <c r="U25" s="393">
        <v>0.5</v>
      </c>
      <c r="V25">
        <f t="shared" si="0"/>
        <v>9.5</v>
      </c>
      <c r="Y25" t="s">
        <v>97</v>
      </c>
      <c r="Z25">
        <v>0</v>
      </c>
      <c r="AA25">
        <v>0</v>
      </c>
      <c r="AB25">
        <v>0.6</v>
      </c>
      <c r="AC25">
        <v>1</v>
      </c>
      <c r="AD25">
        <v>0.3</v>
      </c>
      <c r="AE25">
        <v>0.2</v>
      </c>
      <c r="AF25">
        <v>0.2</v>
      </c>
    </row>
    <row r="26" spans="1:32" ht="18.75" customHeight="1">
      <c r="A26" s="376" t="s">
        <v>227</v>
      </c>
      <c r="B26" s="376"/>
      <c r="C26" s="377"/>
      <c r="D26" s="377"/>
      <c r="E26" s="377"/>
      <c r="F26" s="377"/>
      <c r="G26" s="377"/>
      <c r="H26" s="377"/>
      <c r="I26" s="377"/>
      <c r="J26" s="377"/>
      <c r="K26" s="377"/>
      <c r="L26" s="377"/>
      <c r="M26" s="377"/>
      <c r="N26" s="247"/>
      <c r="O26" s="377"/>
      <c r="P26" s="377"/>
      <c r="Q26" s="377">
        <v>2</v>
      </c>
      <c r="R26" s="377">
        <v>1.2</v>
      </c>
      <c r="S26" s="377">
        <v>0.8</v>
      </c>
      <c r="T26" s="377">
        <v>0.5</v>
      </c>
      <c r="U26" s="377">
        <v>0.5</v>
      </c>
      <c r="V26">
        <f t="shared" si="0"/>
        <v>5</v>
      </c>
      <c r="Y26" t="s">
        <v>227</v>
      </c>
      <c r="Z26">
        <v>0</v>
      </c>
      <c r="AA26">
        <v>0</v>
      </c>
      <c r="AB26">
        <v>0.6</v>
      </c>
      <c r="AC26">
        <v>0.4</v>
      </c>
      <c r="AD26">
        <v>0.3</v>
      </c>
      <c r="AE26">
        <v>0.2</v>
      </c>
      <c r="AF26">
        <v>0.2</v>
      </c>
    </row>
    <row r="27" spans="1:32" ht="18.75" customHeight="1">
      <c r="A27" s="376" t="s">
        <v>106</v>
      </c>
      <c r="B27" s="376"/>
      <c r="C27" s="377"/>
      <c r="D27" s="377"/>
      <c r="E27" s="377"/>
      <c r="F27" s="377"/>
      <c r="G27" s="377"/>
      <c r="H27" s="377"/>
      <c r="I27" s="377"/>
      <c r="J27" s="377"/>
      <c r="K27" s="377"/>
      <c r="L27" s="377"/>
      <c r="M27" s="377"/>
      <c r="N27" s="247"/>
      <c r="O27" s="377"/>
      <c r="P27" s="377"/>
      <c r="Q27" s="377">
        <v>0</v>
      </c>
      <c r="R27" s="377">
        <v>0</v>
      </c>
      <c r="S27" s="377">
        <v>0</v>
      </c>
      <c r="T27" s="377">
        <v>0.1</v>
      </c>
      <c r="U27" s="377">
        <v>0.3</v>
      </c>
      <c r="V27">
        <f t="shared" si="0"/>
        <v>0.4</v>
      </c>
      <c r="Y27" t="s">
        <v>106</v>
      </c>
      <c r="Z27">
        <v>0</v>
      </c>
      <c r="AA27">
        <v>0</v>
      </c>
      <c r="AB27">
        <v>0</v>
      </c>
      <c r="AC27">
        <v>0</v>
      </c>
      <c r="AD27">
        <v>0</v>
      </c>
      <c r="AE27">
        <v>0</v>
      </c>
      <c r="AF27">
        <v>0.4</v>
      </c>
    </row>
    <row r="28" spans="1:32" ht="18.75" customHeight="1">
      <c r="A28" s="376" t="s">
        <v>239</v>
      </c>
      <c r="B28" s="376"/>
      <c r="C28" s="377"/>
      <c r="D28" s="377"/>
      <c r="E28" s="377"/>
      <c r="F28" s="377"/>
      <c r="G28" s="377"/>
      <c r="H28" s="377"/>
      <c r="I28" s="377"/>
      <c r="J28" s="377"/>
      <c r="K28" s="377"/>
      <c r="L28" s="377"/>
      <c r="M28" s="377"/>
      <c r="N28" s="247"/>
      <c r="O28" s="377"/>
      <c r="P28" s="377"/>
      <c r="Q28" s="377">
        <v>1</v>
      </c>
      <c r="R28" s="377">
        <v>1.4</v>
      </c>
      <c r="S28" s="377">
        <v>0.2</v>
      </c>
      <c r="T28" s="377">
        <v>0.1</v>
      </c>
      <c r="U28" s="377">
        <v>1.3</v>
      </c>
      <c r="V28">
        <f t="shared" si="0"/>
        <v>4</v>
      </c>
      <c r="Y28" t="s">
        <v>239</v>
      </c>
      <c r="Z28">
        <v>0</v>
      </c>
      <c r="AA28">
        <v>0</v>
      </c>
      <c r="AB28">
        <v>0.1</v>
      </c>
      <c r="AC28">
        <v>0.3</v>
      </c>
      <c r="AD28">
        <v>0.1</v>
      </c>
      <c r="AE28">
        <v>0.1</v>
      </c>
      <c r="AF28">
        <v>0.2</v>
      </c>
    </row>
    <row r="29" spans="1:32" ht="18.75" customHeight="1">
      <c r="A29" s="549" t="s">
        <v>307</v>
      </c>
      <c r="B29" s="549"/>
      <c r="C29" s="64">
        <f t="shared" ref="C29:N29" si="1">SUM(C24:C28)</f>
        <v>0</v>
      </c>
      <c r="D29" s="57">
        <f t="shared" si="1"/>
        <v>0</v>
      </c>
      <c r="E29" s="57">
        <f t="shared" si="1"/>
        <v>0</v>
      </c>
      <c r="F29" s="57">
        <f t="shared" si="1"/>
        <v>0</v>
      </c>
      <c r="G29" s="57">
        <f t="shared" si="1"/>
        <v>0</v>
      </c>
      <c r="H29" s="57">
        <f t="shared" si="1"/>
        <v>0</v>
      </c>
      <c r="I29" s="57">
        <f t="shared" si="1"/>
        <v>0</v>
      </c>
      <c r="J29" s="57">
        <f t="shared" si="1"/>
        <v>0</v>
      </c>
      <c r="K29" s="57">
        <f t="shared" si="1"/>
        <v>0</v>
      </c>
      <c r="L29" s="57">
        <f t="shared" si="1"/>
        <v>0</v>
      </c>
      <c r="M29" s="57">
        <f t="shared" si="1"/>
        <v>0</v>
      </c>
      <c r="N29" s="398">
        <f t="shared" si="1"/>
        <v>0</v>
      </c>
      <c r="O29" s="399">
        <f>SUM(O23:O28)</f>
        <v>0</v>
      </c>
      <c r="P29" s="400">
        <f>SUM(P23:P28)</f>
        <v>0</v>
      </c>
      <c r="Q29" s="400">
        <f>SUM(Q22:Q28)</f>
        <v>13.100000000000001</v>
      </c>
      <c r="R29" s="400">
        <f>SUM(R22:R28)</f>
        <v>19.799999999999997</v>
      </c>
      <c r="S29" s="400">
        <f>SUM(S22:S28)</f>
        <v>5.8</v>
      </c>
      <c r="T29" s="400">
        <f>SUM(T22:T28)</f>
        <v>3.9000000000000004</v>
      </c>
      <c r="U29" s="401">
        <f>SUM(U22:U28)</f>
        <v>8.5</v>
      </c>
      <c r="V29">
        <f t="shared" si="0"/>
        <v>51.099999999999994</v>
      </c>
      <c r="Z29">
        <f t="shared" ref="Z29:AF29" si="2">SUM(Z23:Z28)</f>
        <v>0</v>
      </c>
      <c r="AA29">
        <f t="shared" si="2"/>
        <v>0</v>
      </c>
      <c r="AB29">
        <f t="shared" si="2"/>
        <v>2.6</v>
      </c>
      <c r="AC29">
        <f t="shared" si="2"/>
        <v>3.4</v>
      </c>
      <c r="AD29">
        <f t="shared" si="2"/>
        <v>1.5000000000000002</v>
      </c>
      <c r="AE29">
        <f t="shared" si="2"/>
        <v>1.1000000000000001</v>
      </c>
      <c r="AF29">
        <f t="shared" si="2"/>
        <v>1.9000000000000001</v>
      </c>
    </row>
    <row r="31" spans="1:32" ht="18.75" customHeight="1">
      <c r="A31" t="s">
        <v>356</v>
      </c>
    </row>
    <row r="32" spans="1:32" ht="18">
      <c r="A32" s="52" t="s">
        <v>309</v>
      </c>
      <c r="B32" s="52" t="s">
        <v>310</v>
      </c>
      <c r="C32" s="51"/>
      <c r="D32" s="51"/>
      <c r="E32" s="51"/>
      <c r="F32" s="51"/>
      <c r="G32" s="51"/>
      <c r="H32" s="51"/>
      <c r="I32" s="51"/>
      <c r="J32" s="51"/>
      <c r="K32" s="51"/>
      <c r="L32" s="51"/>
      <c r="M32" s="51"/>
      <c r="N32" s="51"/>
      <c r="O32" s="51"/>
      <c r="P32" s="51"/>
      <c r="Q32" s="51">
        <v>0.5</v>
      </c>
      <c r="R32" s="51">
        <v>0.5</v>
      </c>
      <c r="S32" s="51">
        <v>0.5</v>
      </c>
      <c r="T32" s="51">
        <v>0.5</v>
      </c>
      <c r="U32" s="51">
        <v>0.25</v>
      </c>
      <c r="V32">
        <f t="shared" ref="V32:V67" si="3">SUM(Q32:U32)</f>
        <v>2.25</v>
      </c>
    </row>
    <row r="33" spans="1:22" ht="18">
      <c r="A33" s="52" t="s">
        <v>309</v>
      </c>
      <c r="B33" s="52" t="s">
        <v>312</v>
      </c>
      <c r="C33" s="51"/>
      <c r="D33" s="51"/>
      <c r="E33" s="51"/>
      <c r="F33" s="51"/>
      <c r="G33" s="51"/>
      <c r="H33" s="51"/>
      <c r="I33" s="51"/>
      <c r="J33" s="51"/>
      <c r="K33" s="51"/>
      <c r="L33" s="51"/>
      <c r="M33" s="51"/>
      <c r="N33" s="51"/>
      <c r="O33" s="51"/>
      <c r="P33" s="51"/>
      <c r="Q33" s="51">
        <v>0.5</v>
      </c>
      <c r="R33" s="51">
        <v>0.5</v>
      </c>
      <c r="S33" s="51">
        <v>0.5</v>
      </c>
      <c r="T33" s="51">
        <v>0.5</v>
      </c>
      <c r="U33" s="51">
        <v>0.5</v>
      </c>
      <c r="V33">
        <f t="shared" si="3"/>
        <v>2.5</v>
      </c>
    </row>
    <row r="34" spans="1:22" ht="18">
      <c r="A34" s="52" t="s">
        <v>309</v>
      </c>
      <c r="B34" s="52" t="s">
        <v>313</v>
      </c>
      <c r="C34" s="51"/>
      <c r="D34" s="51"/>
      <c r="E34" s="51"/>
      <c r="F34" s="51"/>
      <c r="G34" s="51"/>
      <c r="H34" s="51"/>
      <c r="I34" s="51"/>
      <c r="J34" s="51"/>
      <c r="K34" s="51"/>
      <c r="L34" s="51"/>
      <c r="M34" s="51"/>
      <c r="N34" s="51"/>
      <c r="O34" s="51"/>
      <c r="P34" s="51"/>
      <c r="Q34" s="51">
        <v>1</v>
      </c>
      <c r="R34" s="51">
        <v>1</v>
      </c>
      <c r="S34" s="51">
        <v>1</v>
      </c>
      <c r="T34" s="51">
        <v>1</v>
      </c>
      <c r="U34" s="51">
        <v>0.5</v>
      </c>
      <c r="V34">
        <f t="shared" si="3"/>
        <v>4.5</v>
      </c>
    </row>
    <row r="35" spans="1:22" ht="18">
      <c r="A35" s="52" t="s">
        <v>302</v>
      </c>
      <c r="B35" s="52" t="s">
        <v>314</v>
      </c>
      <c r="C35" s="51"/>
      <c r="D35" s="51"/>
      <c r="E35" s="51"/>
      <c r="F35" s="51"/>
      <c r="G35" s="51"/>
      <c r="H35" s="51"/>
      <c r="I35" s="51"/>
      <c r="J35" s="51"/>
      <c r="K35" s="51"/>
      <c r="L35" s="51"/>
      <c r="M35" s="51"/>
      <c r="N35" s="51"/>
      <c r="O35" s="51"/>
      <c r="P35" s="51"/>
      <c r="Q35" s="51">
        <v>0.5</v>
      </c>
      <c r="R35" s="51">
        <v>0.5</v>
      </c>
      <c r="S35" s="51">
        <v>0.5</v>
      </c>
      <c r="T35" s="51">
        <v>0.5</v>
      </c>
      <c r="U35" s="51">
        <v>0.5</v>
      </c>
      <c r="V35">
        <f t="shared" si="3"/>
        <v>2.5</v>
      </c>
    </row>
    <row r="36" spans="1:22" ht="18">
      <c r="A36" s="52" t="s">
        <v>302</v>
      </c>
      <c r="B36" s="52" t="s">
        <v>315</v>
      </c>
      <c r="C36" s="51"/>
      <c r="D36" s="51"/>
      <c r="E36" s="51"/>
      <c r="F36" s="51"/>
      <c r="G36" s="51"/>
      <c r="H36" s="51"/>
      <c r="I36" s="51"/>
      <c r="J36" s="51"/>
      <c r="K36" s="51"/>
      <c r="L36" s="51"/>
      <c r="M36" s="51"/>
      <c r="N36" s="51"/>
      <c r="O36" s="51"/>
      <c r="P36" s="51"/>
      <c r="Q36" s="51">
        <v>0.5</v>
      </c>
      <c r="R36" s="51">
        <v>0.5</v>
      </c>
      <c r="S36" s="51">
        <v>0.5</v>
      </c>
      <c r="T36" s="51">
        <v>0.5</v>
      </c>
      <c r="U36" s="51">
        <v>0.5</v>
      </c>
      <c r="V36">
        <f t="shared" si="3"/>
        <v>2.5</v>
      </c>
    </row>
    <row r="37" spans="1:22" ht="18">
      <c r="A37" s="52" t="s">
        <v>302</v>
      </c>
      <c r="B37" s="52" t="s">
        <v>316</v>
      </c>
      <c r="C37" s="51"/>
      <c r="D37" s="51"/>
      <c r="E37" s="51"/>
      <c r="F37" s="51"/>
      <c r="G37" s="51"/>
      <c r="H37" s="51"/>
      <c r="I37" s="51"/>
      <c r="J37" s="51"/>
      <c r="K37" s="51"/>
      <c r="L37" s="51"/>
      <c r="M37" s="51"/>
      <c r="N37" s="51"/>
      <c r="O37" s="51"/>
      <c r="P37" s="51"/>
      <c r="Q37" s="51">
        <v>1</v>
      </c>
      <c r="R37" s="51">
        <v>1</v>
      </c>
      <c r="S37" s="51"/>
      <c r="T37" s="51"/>
      <c r="U37" s="51"/>
      <c r="V37">
        <f t="shared" si="3"/>
        <v>2</v>
      </c>
    </row>
    <row r="38" spans="1:22" ht="18">
      <c r="A38" s="52" t="s">
        <v>302</v>
      </c>
      <c r="B38" s="52" t="s">
        <v>317</v>
      </c>
      <c r="C38" s="51"/>
      <c r="D38" s="51"/>
      <c r="E38" s="51"/>
      <c r="F38" s="51"/>
      <c r="G38" s="51"/>
      <c r="H38" s="51"/>
      <c r="I38" s="51"/>
      <c r="J38" s="51"/>
      <c r="K38" s="51"/>
      <c r="L38" s="51"/>
      <c r="M38" s="51"/>
      <c r="N38" s="51"/>
      <c r="O38" s="51"/>
      <c r="P38" s="51"/>
      <c r="Q38" s="51">
        <v>1</v>
      </c>
      <c r="R38" s="51">
        <v>1</v>
      </c>
      <c r="S38" s="51"/>
      <c r="T38" s="51"/>
      <c r="U38" s="51"/>
      <c r="V38">
        <f t="shared" si="3"/>
        <v>2</v>
      </c>
    </row>
    <row r="39" spans="1:22" ht="18">
      <c r="A39" s="52" t="s">
        <v>302</v>
      </c>
      <c r="B39" s="52" t="s">
        <v>318</v>
      </c>
      <c r="C39" s="51"/>
      <c r="D39" s="51"/>
      <c r="E39" s="51"/>
      <c r="F39" s="51"/>
      <c r="G39" s="51"/>
      <c r="H39" s="51"/>
      <c r="I39" s="51"/>
      <c r="J39" s="51"/>
      <c r="K39" s="51"/>
      <c r="L39" s="51"/>
      <c r="M39" s="51"/>
      <c r="N39" s="51"/>
      <c r="O39" s="51"/>
      <c r="P39" s="51"/>
      <c r="Q39" s="51">
        <v>0.5</v>
      </c>
      <c r="R39" s="51">
        <v>0.5</v>
      </c>
      <c r="S39" s="51"/>
      <c r="T39" s="51"/>
      <c r="U39" s="51"/>
      <c r="V39">
        <f t="shared" si="3"/>
        <v>1</v>
      </c>
    </row>
    <row r="40" spans="1:22" ht="18">
      <c r="A40" s="52" t="s">
        <v>303</v>
      </c>
      <c r="B40" s="52" t="s">
        <v>314</v>
      </c>
      <c r="C40" s="51"/>
      <c r="D40" s="51"/>
      <c r="E40" s="51"/>
      <c r="F40" s="51"/>
      <c r="G40" s="51"/>
      <c r="H40" s="51"/>
      <c r="I40" s="51"/>
      <c r="J40" s="51"/>
      <c r="K40" s="51"/>
      <c r="L40" s="51"/>
      <c r="M40" s="51"/>
      <c r="N40" s="51"/>
      <c r="O40" s="51"/>
      <c r="P40" s="51"/>
      <c r="Q40" s="51">
        <v>0.5</v>
      </c>
      <c r="R40" s="51">
        <v>0.5</v>
      </c>
      <c r="S40" s="51">
        <v>0.5</v>
      </c>
      <c r="T40" s="51">
        <v>0.5</v>
      </c>
      <c r="U40" s="51">
        <v>0.5</v>
      </c>
      <c r="V40">
        <f t="shared" si="3"/>
        <v>2.5</v>
      </c>
    </row>
    <row r="41" spans="1:22" ht="18">
      <c r="A41" s="52" t="s">
        <v>303</v>
      </c>
      <c r="B41" s="52" t="s">
        <v>315</v>
      </c>
      <c r="C41" s="51"/>
      <c r="D41" s="51"/>
      <c r="E41" s="51"/>
      <c r="F41" s="51"/>
      <c r="G41" s="51"/>
      <c r="H41" s="51"/>
      <c r="I41" s="51"/>
      <c r="J41" s="51"/>
      <c r="K41" s="51"/>
      <c r="L41" s="51"/>
      <c r="M41" s="51"/>
      <c r="N41" s="51"/>
      <c r="O41" s="51"/>
      <c r="P41" s="51"/>
      <c r="Q41" s="51">
        <v>0.5</v>
      </c>
      <c r="R41" s="51">
        <v>0.5</v>
      </c>
      <c r="S41" s="51">
        <v>0.5</v>
      </c>
      <c r="T41" s="51">
        <v>0.5</v>
      </c>
      <c r="U41" s="51">
        <v>0.5</v>
      </c>
      <c r="V41">
        <f t="shared" si="3"/>
        <v>2.5</v>
      </c>
    </row>
    <row r="42" spans="1:22" ht="18">
      <c r="A42" s="52" t="s">
        <v>303</v>
      </c>
      <c r="B42" s="52" t="s">
        <v>320</v>
      </c>
      <c r="C42" s="51"/>
      <c r="D42" s="51"/>
      <c r="E42" s="51"/>
      <c r="F42" s="51"/>
      <c r="G42" s="51"/>
      <c r="H42" s="51"/>
      <c r="I42" s="51"/>
      <c r="J42" s="51"/>
      <c r="K42" s="51"/>
      <c r="L42" s="51"/>
      <c r="M42" s="51"/>
      <c r="N42" s="51"/>
      <c r="O42" s="51"/>
      <c r="P42" s="51"/>
      <c r="Q42" s="51">
        <v>1</v>
      </c>
      <c r="R42" s="51">
        <v>1</v>
      </c>
      <c r="S42" s="51"/>
      <c r="T42" s="51"/>
      <c r="U42" s="51"/>
      <c r="V42">
        <f t="shared" si="3"/>
        <v>2</v>
      </c>
    </row>
    <row r="43" spans="1:22" ht="18">
      <c r="A43" s="52" t="s">
        <v>303</v>
      </c>
      <c r="B43" s="52" t="s">
        <v>318</v>
      </c>
      <c r="C43" s="51"/>
      <c r="D43" s="51"/>
      <c r="E43" s="51"/>
      <c r="F43" s="51"/>
      <c r="G43" s="51"/>
      <c r="H43" s="51"/>
      <c r="I43" s="51"/>
      <c r="J43" s="51"/>
      <c r="K43" s="51"/>
      <c r="L43" s="51"/>
      <c r="M43" s="51"/>
      <c r="N43" s="51"/>
      <c r="O43" s="51"/>
      <c r="P43" s="51"/>
      <c r="Q43" s="51">
        <v>0.5</v>
      </c>
      <c r="R43" s="51">
        <v>0.5</v>
      </c>
      <c r="S43" s="51"/>
      <c r="T43" s="51"/>
      <c r="U43" s="51"/>
      <c r="V43">
        <f t="shared" si="3"/>
        <v>1</v>
      </c>
    </row>
    <row r="44" spans="1:22" ht="18.75" customHeight="1">
      <c r="A44" s="61" t="s">
        <v>304</v>
      </c>
      <c r="B44" s="61" t="s">
        <v>322</v>
      </c>
      <c r="C44" s="60"/>
      <c r="D44" s="60"/>
      <c r="E44" s="60"/>
      <c r="F44" s="60"/>
      <c r="G44" s="60"/>
      <c r="H44" s="60"/>
      <c r="I44" s="60"/>
      <c r="J44" s="60"/>
      <c r="K44" s="60"/>
      <c r="L44" s="60"/>
      <c r="M44" s="60"/>
      <c r="N44" s="60"/>
      <c r="O44" s="51"/>
      <c r="P44" s="51"/>
      <c r="Q44" s="51">
        <v>0.5</v>
      </c>
      <c r="R44" s="51">
        <v>0.5</v>
      </c>
      <c r="S44" s="51">
        <v>0.5</v>
      </c>
      <c r="T44" s="51">
        <v>0.5</v>
      </c>
      <c r="U44" s="51">
        <v>0.5</v>
      </c>
      <c r="V44">
        <f t="shared" si="3"/>
        <v>2.5</v>
      </c>
    </row>
    <row r="45" spans="1:22" ht="18.75" customHeight="1">
      <c r="A45" s="61" t="s">
        <v>304</v>
      </c>
      <c r="B45" s="61" t="s">
        <v>323</v>
      </c>
      <c r="C45" s="60"/>
      <c r="D45" s="60"/>
      <c r="E45" s="60"/>
      <c r="F45" s="60"/>
      <c r="G45" s="60"/>
      <c r="H45" s="60"/>
      <c r="I45" s="60"/>
      <c r="J45" s="60"/>
      <c r="K45" s="60"/>
      <c r="L45" s="60"/>
      <c r="M45" s="60"/>
      <c r="N45" s="60"/>
      <c r="O45" s="51"/>
      <c r="P45" s="51"/>
      <c r="Q45" s="51">
        <v>0.5</v>
      </c>
      <c r="R45" s="51">
        <v>0.5</v>
      </c>
      <c r="S45" s="51">
        <v>0.5</v>
      </c>
      <c r="T45" s="51">
        <v>0.25</v>
      </c>
      <c r="U45" s="51">
        <v>0.25</v>
      </c>
      <c r="V45">
        <f t="shared" si="3"/>
        <v>2</v>
      </c>
    </row>
    <row r="46" spans="1:22" ht="18.75" customHeight="1">
      <c r="A46" s="61" t="s">
        <v>304</v>
      </c>
      <c r="B46" s="61" t="s">
        <v>324</v>
      </c>
      <c r="C46" s="60"/>
      <c r="D46" s="60"/>
      <c r="E46" s="60"/>
      <c r="F46" s="60"/>
      <c r="G46" s="60"/>
      <c r="H46" s="60"/>
      <c r="I46" s="60"/>
      <c r="J46" s="60"/>
      <c r="K46" s="60"/>
      <c r="L46" s="60"/>
      <c r="M46" s="60"/>
      <c r="N46" s="60"/>
      <c r="O46" s="51"/>
      <c r="P46" s="51"/>
      <c r="Q46" s="51">
        <v>1</v>
      </c>
      <c r="R46" s="51">
        <v>1</v>
      </c>
      <c r="S46" s="51"/>
      <c r="T46" s="51"/>
      <c r="U46" s="60"/>
      <c r="V46">
        <f t="shared" si="3"/>
        <v>2</v>
      </c>
    </row>
    <row r="47" spans="1:22" ht="18.75" customHeight="1">
      <c r="A47" s="61" t="s">
        <v>304</v>
      </c>
      <c r="B47" s="61" t="s">
        <v>325</v>
      </c>
      <c r="C47" s="60"/>
      <c r="D47" s="60"/>
      <c r="E47" s="60"/>
      <c r="F47" s="60"/>
      <c r="G47" s="60"/>
      <c r="H47" s="60"/>
      <c r="I47" s="60"/>
      <c r="J47" s="60"/>
      <c r="K47" s="60"/>
      <c r="L47" s="60"/>
      <c r="M47" s="60"/>
      <c r="N47" s="60"/>
      <c r="O47" s="51"/>
      <c r="P47" s="51"/>
      <c r="Q47" s="51">
        <v>1</v>
      </c>
      <c r="R47" s="51">
        <v>1</v>
      </c>
      <c r="S47" s="51"/>
      <c r="T47" s="51"/>
      <c r="U47" s="60"/>
      <c r="V47">
        <f t="shared" si="3"/>
        <v>2</v>
      </c>
    </row>
    <row r="48" spans="1:22" ht="18.75" customHeight="1">
      <c r="A48" s="61" t="s">
        <v>304</v>
      </c>
      <c r="B48" s="61" t="s">
        <v>321</v>
      </c>
      <c r="C48" s="60"/>
      <c r="D48" s="60"/>
      <c r="E48" s="60"/>
      <c r="F48" s="60"/>
      <c r="G48" s="60"/>
      <c r="H48" s="60"/>
      <c r="I48" s="60"/>
      <c r="J48" s="60"/>
      <c r="K48" s="60"/>
      <c r="L48" s="60"/>
      <c r="M48" s="60"/>
      <c r="N48" s="60"/>
      <c r="O48" s="51"/>
      <c r="P48" s="51"/>
      <c r="Q48" s="51">
        <v>0.5</v>
      </c>
      <c r="R48" s="51">
        <v>0.5</v>
      </c>
      <c r="S48" s="51"/>
      <c r="T48" s="51"/>
      <c r="U48" s="60"/>
      <c r="V48">
        <f t="shared" si="3"/>
        <v>1</v>
      </c>
    </row>
    <row r="49" spans="1:22" ht="18.75" customHeight="1">
      <c r="A49" s="61" t="s">
        <v>304</v>
      </c>
      <c r="B49" s="61" t="s">
        <v>326</v>
      </c>
      <c r="C49" s="60"/>
      <c r="D49" s="60"/>
      <c r="E49" s="60"/>
      <c r="F49" s="60"/>
      <c r="G49" s="60"/>
      <c r="H49" s="60"/>
      <c r="I49" s="60"/>
      <c r="J49" s="60"/>
      <c r="K49" s="60"/>
      <c r="L49" s="60"/>
      <c r="M49" s="60"/>
      <c r="N49" s="60"/>
      <c r="O49" s="51"/>
      <c r="P49" s="51"/>
      <c r="Q49" s="51">
        <v>1</v>
      </c>
      <c r="R49" s="51">
        <v>1</v>
      </c>
      <c r="S49" s="51"/>
      <c r="T49" s="51"/>
      <c r="U49" s="60"/>
      <c r="V49">
        <f t="shared" si="3"/>
        <v>2</v>
      </c>
    </row>
    <row r="50" spans="1:22" ht="18.75" customHeight="1">
      <c r="A50" s="61" t="s">
        <v>305</v>
      </c>
      <c r="B50" s="61" t="s">
        <v>322</v>
      </c>
      <c r="C50" s="60"/>
      <c r="D50" s="60"/>
      <c r="E50" s="60"/>
      <c r="F50" s="60"/>
      <c r="G50" s="60"/>
      <c r="H50" s="60"/>
      <c r="I50" s="60"/>
      <c r="J50" s="60"/>
      <c r="K50" s="60"/>
      <c r="L50" s="60"/>
      <c r="M50" s="60"/>
      <c r="N50" s="60"/>
      <c r="O50" s="51"/>
      <c r="P50" s="51"/>
      <c r="Q50" s="51">
        <v>0.5</v>
      </c>
      <c r="R50" s="51">
        <v>0.5</v>
      </c>
      <c r="S50" s="51">
        <v>0.5</v>
      </c>
      <c r="T50" s="51">
        <v>0.5</v>
      </c>
      <c r="U50" s="51">
        <v>0.5</v>
      </c>
      <c r="V50">
        <f t="shared" si="3"/>
        <v>2.5</v>
      </c>
    </row>
    <row r="51" spans="1:22" ht="18.75" customHeight="1">
      <c r="A51" s="61" t="s">
        <v>305</v>
      </c>
      <c r="B51" s="61" t="s">
        <v>323</v>
      </c>
      <c r="C51" s="60"/>
      <c r="D51" s="60"/>
      <c r="E51" s="60"/>
      <c r="F51" s="60"/>
      <c r="G51" s="60"/>
      <c r="H51" s="60"/>
      <c r="I51" s="60"/>
      <c r="J51" s="60"/>
      <c r="K51" s="60"/>
      <c r="L51" s="60"/>
      <c r="M51" s="60"/>
      <c r="N51" s="60"/>
      <c r="O51" s="51"/>
      <c r="P51" s="51"/>
      <c r="Q51" s="51">
        <v>0.5</v>
      </c>
      <c r="R51" s="51">
        <v>0.5</v>
      </c>
      <c r="S51" s="51">
        <v>0.5</v>
      </c>
      <c r="T51" s="51">
        <v>0.25</v>
      </c>
      <c r="U51" s="51">
        <v>0.25</v>
      </c>
      <c r="V51">
        <f t="shared" si="3"/>
        <v>2</v>
      </c>
    </row>
    <row r="52" spans="1:22" ht="18.75" customHeight="1">
      <c r="A52" s="61" t="s">
        <v>305</v>
      </c>
      <c r="B52" s="61" t="s">
        <v>321</v>
      </c>
      <c r="C52" s="60"/>
      <c r="D52" s="60"/>
      <c r="E52" s="60"/>
      <c r="F52" s="60"/>
      <c r="G52" s="60"/>
      <c r="H52" s="60"/>
      <c r="I52" s="60"/>
      <c r="J52" s="60"/>
      <c r="K52" s="60"/>
      <c r="L52" s="60"/>
      <c r="M52" s="60"/>
      <c r="N52" s="60"/>
      <c r="O52" s="51"/>
      <c r="P52" s="51"/>
      <c r="Q52" s="51">
        <v>0.5</v>
      </c>
      <c r="R52" s="51">
        <v>0.5</v>
      </c>
      <c r="S52" s="51"/>
      <c r="T52" s="51"/>
      <c r="U52" s="60"/>
      <c r="V52">
        <f t="shared" si="3"/>
        <v>1</v>
      </c>
    </row>
    <row r="53" spans="1:22" ht="18.75" customHeight="1">
      <c r="A53" s="61" t="s">
        <v>305</v>
      </c>
      <c r="B53" s="61" t="s">
        <v>328</v>
      </c>
      <c r="C53" s="60"/>
      <c r="D53" s="60"/>
      <c r="E53" s="60"/>
      <c r="F53" s="60"/>
      <c r="G53" s="60"/>
      <c r="H53" s="60"/>
      <c r="I53" s="60"/>
      <c r="J53" s="60"/>
      <c r="K53" s="60"/>
      <c r="L53" s="60"/>
      <c r="M53" s="60"/>
      <c r="N53" s="60"/>
      <c r="O53" s="51"/>
      <c r="P53" s="51"/>
      <c r="Q53" s="51">
        <v>1</v>
      </c>
      <c r="R53" s="51">
        <v>1</v>
      </c>
      <c r="S53" s="51"/>
      <c r="T53" s="51"/>
      <c r="U53" s="60"/>
      <c r="V53">
        <f t="shared" si="3"/>
        <v>2</v>
      </c>
    </row>
    <row r="54" spans="1:22" ht="18.75" customHeight="1">
      <c r="A54" s="63" t="s">
        <v>306</v>
      </c>
      <c r="B54" s="63" t="s">
        <v>329</v>
      </c>
      <c r="C54" s="59"/>
      <c r="D54" s="59"/>
      <c r="E54" s="59"/>
      <c r="F54" s="59">
        <v>2</v>
      </c>
      <c r="G54" s="59">
        <v>2</v>
      </c>
      <c r="H54" s="59">
        <v>5</v>
      </c>
      <c r="I54" s="59">
        <v>5</v>
      </c>
      <c r="J54" s="59">
        <v>5</v>
      </c>
      <c r="K54" s="59">
        <v>5</v>
      </c>
      <c r="L54" s="59">
        <v>5</v>
      </c>
      <c r="M54" s="59">
        <v>5</v>
      </c>
      <c r="N54" s="59">
        <v>5</v>
      </c>
      <c r="O54" s="59"/>
      <c r="P54" s="51"/>
      <c r="Q54" s="51">
        <v>1</v>
      </c>
      <c r="R54" s="59">
        <v>1</v>
      </c>
      <c r="S54" s="60">
        <v>1</v>
      </c>
      <c r="T54" s="51">
        <v>0.5</v>
      </c>
      <c r="U54" s="51">
        <v>0.5</v>
      </c>
      <c r="V54">
        <f t="shared" si="3"/>
        <v>4</v>
      </c>
    </row>
    <row r="55" spans="1:22" ht="18.75" customHeight="1">
      <c r="A55" s="63" t="s">
        <v>357</v>
      </c>
      <c r="B55" s="52" t="s">
        <v>314</v>
      </c>
      <c r="C55" s="59"/>
      <c r="D55" s="59"/>
      <c r="E55" s="59"/>
      <c r="F55" s="59">
        <v>2</v>
      </c>
      <c r="G55" s="59">
        <v>2</v>
      </c>
      <c r="H55" s="59">
        <v>5</v>
      </c>
      <c r="I55" s="59">
        <v>5</v>
      </c>
      <c r="J55" s="59">
        <v>5</v>
      </c>
      <c r="K55" s="59">
        <v>5</v>
      </c>
      <c r="L55" s="59">
        <v>5</v>
      </c>
      <c r="M55" s="59">
        <v>5</v>
      </c>
      <c r="N55" s="59">
        <v>5</v>
      </c>
      <c r="O55" s="59"/>
      <c r="P55" s="51"/>
      <c r="Q55" s="51"/>
      <c r="R55" s="59"/>
      <c r="S55" s="60"/>
      <c r="T55" s="51"/>
      <c r="U55" s="51">
        <v>0.2</v>
      </c>
      <c r="V55">
        <f t="shared" si="3"/>
        <v>0.2</v>
      </c>
    </row>
    <row r="56" spans="1:22" ht="18.75" customHeight="1">
      <c r="A56" s="63" t="s">
        <v>357</v>
      </c>
      <c r="B56" s="61" t="s">
        <v>322</v>
      </c>
      <c r="C56" s="59"/>
      <c r="D56" s="59"/>
      <c r="E56" s="59"/>
      <c r="F56" s="59">
        <v>2</v>
      </c>
      <c r="G56" s="59">
        <v>2</v>
      </c>
      <c r="H56" s="59">
        <v>5</v>
      </c>
      <c r="I56" s="59">
        <v>5</v>
      </c>
      <c r="J56" s="59">
        <v>5</v>
      </c>
      <c r="K56" s="59">
        <v>5</v>
      </c>
      <c r="L56" s="59">
        <v>5</v>
      </c>
      <c r="M56" s="59">
        <v>5</v>
      </c>
      <c r="N56" s="59">
        <v>5</v>
      </c>
      <c r="O56" s="59"/>
      <c r="P56" s="51"/>
      <c r="Q56" s="51"/>
      <c r="R56" s="59"/>
      <c r="S56" s="60"/>
      <c r="T56" s="51"/>
      <c r="U56" s="51">
        <v>0.2</v>
      </c>
      <c r="V56">
        <f t="shared" si="3"/>
        <v>0.2</v>
      </c>
    </row>
    <row r="57" spans="1:22" ht="18.75" customHeight="1">
      <c r="A57" s="63" t="s">
        <v>330</v>
      </c>
      <c r="B57" s="63" t="s">
        <v>331</v>
      </c>
      <c r="C57" s="59"/>
      <c r="D57" s="59"/>
      <c r="E57" s="59"/>
      <c r="F57" s="59">
        <v>2</v>
      </c>
      <c r="G57" s="59">
        <v>2</v>
      </c>
      <c r="H57" s="59">
        <v>5</v>
      </c>
      <c r="I57" s="59">
        <v>5</v>
      </c>
      <c r="J57" s="59">
        <v>5</v>
      </c>
      <c r="K57" s="59">
        <v>5</v>
      </c>
      <c r="L57" s="59">
        <v>5</v>
      </c>
      <c r="M57" s="59">
        <v>5</v>
      </c>
      <c r="N57" s="59">
        <v>5</v>
      </c>
      <c r="O57" s="59"/>
      <c r="P57" s="51"/>
      <c r="Q57" s="51">
        <v>1</v>
      </c>
      <c r="R57" s="59">
        <v>1</v>
      </c>
      <c r="S57" s="60">
        <v>0.5</v>
      </c>
      <c r="T57" s="60">
        <v>0.5</v>
      </c>
      <c r="U57" s="59"/>
      <c r="V57">
        <f t="shared" si="3"/>
        <v>3</v>
      </c>
    </row>
    <row r="58" spans="1:22" ht="18.75" customHeight="1">
      <c r="A58" s="63" t="s">
        <v>332</v>
      </c>
      <c r="B58" s="63" t="s">
        <v>333</v>
      </c>
      <c r="C58" s="59"/>
      <c r="D58" s="59"/>
      <c r="E58" s="59"/>
      <c r="F58" s="59">
        <v>2</v>
      </c>
      <c r="G58" s="59">
        <v>2</v>
      </c>
      <c r="H58" s="59">
        <v>5</v>
      </c>
      <c r="I58" s="59">
        <v>5</v>
      </c>
      <c r="J58" s="59">
        <v>5</v>
      </c>
      <c r="K58" s="59">
        <v>5</v>
      </c>
      <c r="L58" s="59">
        <v>5</v>
      </c>
      <c r="M58" s="59">
        <v>5</v>
      </c>
      <c r="N58" s="59">
        <v>5</v>
      </c>
      <c r="O58" s="59"/>
      <c r="P58" s="51"/>
      <c r="Q58" s="51">
        <v>0.5</v>
      </c>
      <c r="R58" s="51">
        <v>0.5</v>
      </c>
      <c r="S58" s="374"/>
      <c r="T58" s="374"/>
      <c r="U58" s="59"/>
      <c r="V58">
        <f t="shared" si="3"/>
        <v>1</v>
      </c>
    </row>
    <row r="59" spans="1:22" ht="18.75" customHeight="1">
      <c r="A59" s="63" t="s">
        <v>332</v>
      </c>
      <c r="B59" s="63" t="s">
        <v>334</v>
      </c>
      <c r="C59" s="59"/>
      <c r="D59" s="59"/>
      <c r="E59" s="59"/>
      <c r="F59" s="59">
        <v>2</v>
      </c>
      <c r="G59" s="59">
        <v>2</v>
      </c>
      <c r="H59" s="59">
        <v>5</v>
      </c>
      <c r="I59" s="59">
        <v>5</v>
      </c>
      <c r="J59" s="59">
        <v>5</v>
      </c>
      <c r="K59" s="59">
        <v>5</v>
      </c>
      <c r="L59" s="59">
        <v>5</v>
      </c>
      <c r="M59" s="59">
        <v>5</v>
      </c>
      <c r="N59" s="59">
        <v>5</v>
      </c>
      <c r="O59" s="59"/>
      <c r="P59" s="51"/>
      <c r="Q59" s="51"/>
      <c r="R59" s="51"/>
      <c r="S59" s="51"/>
      <c r="T59" s="60"/>
      <c r="U59" s="59"/>
      <c r="V59">
        <f t="shared" si="3"/>
        <v>0</v>
      </c>
    </row>
    <row r="60" spans="1:22" ht="18.75" customHeight="1">
      <c r="A60" s="63" t="s">
        <v>332</v>
      </c>
      <c r="B60" s="63" t="s">
        <v>335</v>
      </c>
      <c r="C60" s="59"/>
      <c r="D60" s="59"/>
      <c r="E60" s="59"/>
      <c r="F60" s="59">
        <v>2</v>
      </c>
      <c r="G60" s="59">
        <v>2</v>
      </c>
      <c r="H60" s="59">
        <v>5</v>
      </c>
      <c r="I60" s="59">
        <v>5</v>
      </c>
      <c r="J60" s="59">
        <v>5</v>
      </c>
      <c r="K60" s="59">
        <v>5</v>
      </c>
      <c r="L60" s="59">
        <v>5</v>
      </c>
      <c r="M60" s="59">
        <v>5</v>
      </c>
      <c r="N60" s="59">
        <v>5</v>
      </c>
      <c r="O60" s="59"/>
      <c r="P60" s="382"/>
      <c r="Q60" s="382">
        <v>0.5</v>
      </c>
      <c r="R60" s="382">
        <v>0.5</v>
      </c>
      <c r="S60" s="382">
        <v>0.5</v>
      </c>
      <c r="T60" s="382">
        <v>0.5</v>
      </c>
      <c r="U60" s="59"/>
      <c r="V60">
        <f t="shared" si="3"/>
        <v>2</v>
      </c>
    </row>
    <row r="61" spans="1:22" ht="18">
      <c r="A61" s="52" t="s">
        <v>309</v>
      </c>
      <c r="B61" s="52" t="s">
        <v>336</v>
      </c>
      <c r="C61" s="51"/>
      <c r="D61" s="51"/>
      <c r="E61" s="51"/>
      <c r="F61" s="51"/>
      <c r="G61" s="51"/>
      <c r="H61" s="51"/>
      <c r="I61" s="51"/>
      <c r="J61" s="51"/>
      <c r="K61" s="51"/>
      <c r="L61" s="51"/>
      <c r="M61" s="51"/>
      <c r="N61" s="51"/>
      <c r="O61" s="51"/>
      <c r="P61" s="51"/>
      <c r="Q61" s="51">
        <v>0.5</v>
      </c>
      <c r="R61" s="51">
        <v>0.5</v>
      </c>
      <c r="S61" s="51">
        <v>0.5</v>
      </c>
      <c r="T61" s="51">
        <v>0.5</v>
      </c>
      <c r="U61" s="51">
        <v>0.5</v>
      </c>
      <c r="V61">
        <f t="shared" si="3"/>
        <v>2.5</v>
      </c>
    </row>
    <row r="62" spans="1:22" ht="18">
      <c r="A62" s="52" t="s">
        <v>302</v>
      </c>
      <c r="B62" s="52" t="s">
        <v>337</v>
      </c>
      <c r="C62" s="51"/>
      <c r="D62" s="51"/>
      <c r="E62" s="51"/>
      <c r="F62" s="51"/>
      <c r="G62" s="51"/>
      <c r="H62" s="51"/>
      <c r="I62" s="51"/>
      <c r="J62" s="51"/>
      <c r="K62" s="51"/>
      <c r="L62" s="51"/>
      <c r="M62" s="51"/>
      <c r="N62" s="51"/>
      <c r="O62" s="51"/>
      <c r="P62" s="51"/>
      <c r="Q62" s="51">
        <v>0.5</v>
      </c>
      <c r="R62" s="51">
        <v>0.5</v>
      </c>
      <c r="S62" s="51">
        <v>0.5</v>
      </c>
      <c r="T62" s="51">
        <v>0.5</v>
      </c>
      <c r="U62" s="51">
        <v>0.5</v>
      </c>
      <c r="V62">
        <f t="shared" si="3"/>
        <v>2.5</v>
      </c>
    </row>
    <row r="63" spans="1:22" ht="18">
      <c r="A63" s="52" t="s">
        <v>303</v>
      </c>
      <c r="B63" s="52" t="s">
        <v>337</v>
      </c>
      <c r="C63" s="51"/>
      <c r="D63" s="51"/>
      <c r="E63" s="51"/>
      <c r="F63" s="51"/>
      <c r="G63" s="51"/>
      <c r="H63" s="51"/>
      <c r="I63" s="51"/>
      <c r="J63" s="51"/>
      <c r="K63" s="51"/>
      <c r="L63" s="51"/>
      <c r="M63" s="51"/>
      <c r="N63" s="51"/>
      <c r="O63" s="51"/>
      <c r="P63" s="51"/>
      <c r="Q63" s="51">
        <v>0.5</v>
      </c>
      <c r="R63" s="51">
        <v>0.5</v>
      </c>
      <c r="S63" s="51">
        <v>0.5</v>
      </c>
      <c r="T63" s="51">
        <v>0.5</v>
      </c>
      <c r="U63" s="51">
        <v>0.5</v>
      </c>
      <c r="V63">
        <f t="shared" si="3"/>
        <v>2.5</v>
      </c>
    </row>
    <row r="64" spans="1:22" ht="18.75" customHeight="1">
      <c r="A64" s="61" t="s">
        <v>304</v>
      </c>
      <c r="B64" s="61" t="s">
        <v>338</v>
      </c>
      <c r="C64" s="60"/>
      <c r="D64" s="60"/>
      <c r="E64" s="60"/>
      <c r="F64" s="60"/>
      <c r="G64" s="60"/>
      <c r="H64" s="60"/>
      <c r="I64" s="60"/>
      <c r="J64" s="60"/>
      <c r="K64" s="60"/>
      <c r="L64" s="60"/>
      <c r="M64" s="60"/>
      <c r="N64" s="60"/>
      <c r="O64" s="51"/>
      <c r="P64" s="51"/>
      <c r="Q64" s="51">
        <v>0.5</v>
      </c>
      <c r="R64" s="51">
        <v>0.5</v>
      </c>
      <c r="S64" s="51">
        <v>0.5</v>
      </c>
      <c r="T64" s="51">
        <v>0.5</v>
      </c>
      <c r="U64" s="60"/>
      <c r="V64">
        <f t="shared" si="3"/>
        <v>2</v>
      </c>
    </row>
    <row r="65" spans="1:22" ht="18.600000000000001" customHeight="1">
      <c r="A65" s="61" t="s">
        <v>305</v>
      </c>
      <c r="B65" s="61" t="s">
        <v>338</v>
      </c>
      <c r="C65" s="60"/>
      <c r="D65" s="60"/>
      <c r="E65" s="60"/>
      <c r="F65" s="60"/>
      <c r="G65" s="60"/>
      <c r="H65" s="60"/>
      <c r="I65" s="60"/>
      <c r="J65" s="60"/>
      <c r="K65" s="60"/>
      <c r="L65" s="60"/>
      <c r="M65" s="60"/>
      <c r="N65" s="60"/>
      <c r="O65" s="51"/>
      <c r="P65" s="51"/>
      <c r="Q65" s="51">
        <v>0.5</v>
      </c>
      <c r="R65" s="51">
        <v>0.5</v>
      </c>
      <c r="S65" s="51">
        <v>0.5</v>
      </c>
      <c r="T65" s="51">
        <v>0.5</v>
      </c>
      <c r="U65" s="60"/>
      <c r="V65">
        <f t="shared" si="3"/>
        <v>2</v>
      </c>
    </row>
    <row r="66" spans="1:22" ht="18.75" customHeight="1">
      <c r="A66" s="549" t="s">
        <v>245</v>
      </c>
      <c r="B66" s="549"/>
      <c r="C66" s="64">
        <f t="shared" ref="C66:N66" si="4">SUM(C36:C56)</f>
        <v>0</v>
      </c>
      <c r="D66" s="57">
        <f t="shared" si="4"/>
        <v>0</v>
      </c>
      <c r="E66" s="57">
        <f t="shared" si="4"/>
        <v>0</v>
      </c>
      <c r="F66" s="57">
        <f t="shared" si="4"/>
        <v>6</v>
      </c>
      <c r="G66" s="57">
        <f t="shared" si="4"/>
        <v>6</v>
      </c>
      <c r="H66" s="57">
        <f t="shared" si="4"/>
        <v>15</v>
      </c>
      <c r="I66" s="57">
        <f t="shared" si="4"/>
        <v>15</v>
      </c>
      <c r="J66" s="57">
        <f t="shared" si="4"/>
        <v>15</v>
      </c>
      <c r="K66" s="57">
        <f t="shared" si="4"/>
        <v>15</v>
      </c>
      <c r="L66" s="57">
        <f t="shared" si="4"/>
        <v>15</v>
      </c>
      <c r="M66" s="57">
        <f t="shared" si="4"/>
        <v>15</v>
      </c>
      <c r="N66" s="57">
        <f t="shared" si="4"/>
        <v>15</v>
      </c>
      <c r="O66" s="57"/>
      <c r="P66" s="57"/>
      <c r="Q66" s="57">
        <f>SUM(Q32:Q56)</f>
        <v>16</v>
      </c>
      <c r="R66" s="57">
        <f>SUM(R32:R56)</f>
        <v>16</v>
      </c>
      <c r="S66" s="57">
        <f>SUM(S32:S56)</f>
        <v>7</v>
      </c>
      <c r="T66" s="57">
        <f>SUM(T32:T56)</f>
        <v>6</v>
      </c>
      <c r="U66" s="57">
        <f>SUM(U32:U56)</f>
        <v>5.65</v>
      </c>
      <c r="V66" s="402">
        <f t="shared" si="3"/>
        <v>50.65</v>
      </c>
    </row>
    <row r="67" spans="1:22" ht="18.75" customHeight="1">
      <c r="A67" s="549" t="s">
        <v>307</v>
      </c>
      <c r="B67" s="549"/>
      <c r="C67" s="64">
        <f t="shared" ref="C67:N67" si="5">SUM(C41:C60)</f>
        <v>0</v>
      </c>
      <c r="D67" s="57">
        <f t="shared" si="5"/>
        <v>0</v>
      </c>
      <c r="E67" s="57">
        <f t="shared" si="5"/>
        <v>0</v>
      </c>
      <c r="F67" s="57">
        <f t="shared" si="5"/>
        <v>14</v>
      </c>
      <c r="G67" s="57">
        <f t="shared" si="5"/>
        <v>14</v>
      </c>
      <c r="H67" s="57">
        <f t="shared" si="5"/>
        <v>35</v>
      </c>
      <c r="I67" s="57">
        <f t="shared" si="5"/>
        <v>35</v>
      </c>
      <c r="J67" s="57">
        <f t="shared" si="5"/>
        <v>35</v>
      </c>
      <c r="K67" s="57">
        <f t="shared" si="5"/>
        <v>35</v>
      </c>
      <c r="L67" s="57">
        <f t="shared" si="5"/>
        <v>35</v>
      </c>
      <c r="M67" s="57">
        <f t="shared" si="5"/>
        <v>35</v>
      </c>
      <c r="N67" s="57">
        <f t="shared" si="5"/>
        <v>35</v>
      </c>
      <c r="O67" s="57">
        <f t="shared" ref="O67:U67" si="6">SUM(O66:O66)</f>
        <v>0</v>
      </c>
      <c r="P67" s="57">
        <f t="shared" si="6"/>
        <v>0</v>
      </c>
      <c r="Q67" s="57">
        <f t="shared" si="6"/>
        <v>16</v>
      </c>
      <c r="R67" s="57">
        <f t="shared" si="6"/>
        <v>16</v>
      </c>
      <c r="S67" s="57">
        <f t="shared" si="6"/>
        <v>7</v>
      </c>
      <c r="T67" s="57">
        <f t="shared" si="6"/>
        <v>6</v>
      </c>
      <c r="U67" s="57">
        <f t="shared" si="6"/>
        <v>5.65</v>
      </c>
      <c r="V67">
        <f t="shared" si="3"/>
        <v>50.65</v>
      </c>
    </row>
    <row r="69" spans="1:22" ht="18.75" customHeight="1">
      <c r="A69" t="s">
        <v>339</v>
      </c>
      <c r="O69" s="376" t="s">
        <v>231</v>
      </c>
      <c r="P69" s="376" t="s">
        <v>232</v>
      </c>
      <c r="Q69" s="376" t="s">
        <v>233</v>
      </c>
      <c r="R69" s="376" t="s">
        <v>234</v>
      </c>
      <c r="S69" s="376" t="s">
        <v>352</v>
      </c>
      <c r="T69" s="376" t="s">
        <v>353</v>
      </c>
      <c r="U69" s="376" t="s">
        <v>237</v>
      </c>
    </row>
    <row r="70" spans="1:22" ht="18">
      <c r="A70" s="52" t="s">
        <v>310</v>
      </c>
      <c r="B70" s="378">
        <v>1000000</v>
      </c>
      <c r="C70" s="51"/>
      <c r="D70" s="51"/>
      <c r="E70" s="51"/>
      <c r="F70" s="51"/>
      <c r="G70" s="51"/>
      <c r="H70" s="51"/>
      <c r="I70" s="51"/>
      <c r="J70" s="51"/>
      <c r="K70" s="51"/>
      <c r="L70" s="51"/>
      <c r="M70" s="51"/>
      <c r="N70" s="51"/>
      <c r="O70" s="379">
        <f t="shared" ref="O70:U79" si="7">SUMIF($B$20:$B$65,$A70,O$20:O$65)*$B70</f>
        <v>0</v>
      </c>
      <c r="P70" s="379">
        <f t="shared" si="7"/>
        <v>0</v>
      </c>
      <c r="Q70" s="379">
        <f t="shared" si="7"/>
        <v>500000</v>
      </c>
      <c r="R70" s="379">
        <f t="shared" si="7"/>
        <v>500000</v>
      </c>
      <c r="S70" s="379">
        <f t="shared" si="7"/>
        <v>500000</v>
      </c>
      <c r="T70" s="379">
        <f t="shared" si="7"/>
        <v>500000</v>
      </c>
      <c r="U70" s="379">
        <f t="shared" si="7"/>
        <v>250000</v>
      </c>
    </row>
    <row r="71" spans="1:22" ht="18">
      <c r="A71" s="52" t="s">
        <v>312</v>
      </c>
      <c r="B71" s="378">
        <v>1000000</v>
      </c>
      <c r="C71" s="51"/>
      <c r="D71" s="51"/>
      <c r="E71" s="51"/>
      <c r="F71" s="51"/>
      <c r="G71" s="51"/>
      <c r="H71" s="51"/>
      <c r="I71" s="51"/>
      <c r="J71" s="51"/>
      <c r="K71" s="51"/>
      <c r="L71" s="51"/>
      <c r="M71" s="51"/>
      <c r="N71" s="51"/>
      <c r="O71" s="379">
        <f t="shared" si="7"/>
        <v>0</v>
      </c>
      <c r="P71" s="379">
        <f t="shared" si="7"/>
        <v>0</v>
      </c>
      <c r="Q71" s="379">
        <f t="shared" si="7"/>
        <v>500000</v>
      </c>
      <c r="R71" s="379">
        <f t="shared" si="7"/>
        <v>500000</v>
      </c>
      <c r="S71" s="379">
        <f t="shared" si="7"/>
        <v>500000</v>
      </c>
      <c r="T71" s="379">
        <f t="shared" si="7"/>
        <v>500000</v>
      </c>
      <c r="U71" s="379">
        <f t="shared" si="7"/>
        <v>500000</v>
      </c>
    </row>
    <row r="72" spans="1:22" ht="18">
      <c r="A72" s="52" t="s">
        <v>314</v>
      </c>
      <c r="B72" s="378">
        <v>1000000</v>
      </c>
      <c r="C72" s="51"/>
      <c r="D72" s="51"/>
      <c r="E72" s="51"/>
      <c r="F72" s="51"/>
      <c r="G72" s="51"/>
      <c r="H72" s="51"/>
      <c r="I72" s="51"/>
      <c r="J72" s="51"/>
      <c r="K72" s="51"/>
      <c r="L72" s="51"/>
      <c r="M72" s="51"/>
      <c r="N72" s="51"/>
      <c r="O72" s="379">
        <f t="shared" si="7"/>
        <v>0</v>
      </c>
      <c r="P72" s="379">
        <f t="shared" si="7"/>
        <v>0</v>
      </c>
      <c r="Q72" s="379">
        <f t="shared" si="7"/>
        <v>1000000</v>
      </c>
      <c r="R72" s="379">
        <f t="shared" si="7"/>
        <v>1000000</v>
      </c>
      <c r="S72" s="379">
        <f t="shared" si="7"/>
        <v>1000000</v>
      </c>
      <c r="T72" s="379">
        <f t="shared" si="7"/>
        <v>1000000</v>
      </c>
      <c r="U72" s="379">
        <f t="shared" si="7"/>
        <v>1200000</v>
      </c>
    </row>
    <row r="73" spans="1:22" ht="18.75" customHeight="1">
      <c r="A73" s="61" t="s">
        <v>322</v>
      </c>
      <c r="B73" s="378">
        <v>1000000</v>
      </c>
      <c r="C73" s="60"/>
      <c r="D73" s="60"/>
      <c r="E73" s="60"/>
      <c r="F73" s="60"/>
      <c r="G73" s="60"/>
      <c r="H73" s="60"/>
      <c r="I73" s="60"/>
      <c r="J73" s="60"/>
      <c r="K73" s="60"/>
      <c r="L73" s="60"/>
      <c r="M73" s="60"/>
      <c r="N73" s="60"/>
      <c r="O73" s="379">
        <f t="shared" si="7"/>
        <v>0</v>
      </c>
      <c r="P73" s="379">
        <f t="shared" si="7"/>
        <v>0</v>
      </c>
      <c r="Q73" s="379">
        <f t="shared" si="7"/>
        <v>1000000</v>
      </c>
      <c r="R73" s="379">
        <f t="shared" si="7"/>
        <v>1000000</v>
      </c>
      <c r="S73" s="379">
        <f t="shared" si="7"/>
        <v>1000000</v>
      </c>
      <c r="T73" s="379">
        <f t="shared" si="7"/>
        <v>1000000</v>
      </c>
      <c r="U73" s="379">
        <f t="shared" si="7"/>
        <v>1200000</v>
      </c>
    </row>
    <row r="74" spans="1:22" ht="18">
      <c r="A74" s="52" t="s">
        <v>340</v>
      </c>
      <c r="B74" s="378">
        <v>700000</v>
      </c>
      <c r="C74" s="51"/>
      <c r="D74" s="51"/>
      <c r="E74" s="51"/>
      <c r="F74" s="51"/>
      <c r="G74" s="51"/>
      <c r="H74" s="51"/>
      <c r="I74" s="51"/>
      <c r="J74" s="51"/>
      <c r="K74" s="51"/>
      <c r="L74" s="51"/>
      <c r="M74" s="51"/>
      <c r="N74" s="51"/>
      <c r="O74" s="379">
        <f t="shared" si="7"/>
        <v>0</v>
      </c>
      <c r="P74" s="379">
        <f t="shared" si="7"/>
        <v>0</v>
      </c>
      <c r="Q74" s="379">
        <f t="shared" si="7"/>
        <v>700000</v>
      </c>
      <c r="R74" s="379">
        <f t="shared" si="7"/>
        <v>700000</v>
      </c>
      <c r="S74" s="379">
        <f t="shared" si="7"/>
        <v>700000</v>
      </c>
      <c r="T74" s="379">
        <f t="shared" si="7"/>
        <v>700000</v>
      </c>
      <c r="U74" s="379">
        <f t="shared" si="7"/>
        <v>350000</v>
      </c>
    </row>
    <row r="75" spans="1:22" ht="18">
      <c r="A75" s="52" t="s">
        <v>315</v>
      </c>
      <c r="B75" s="378">
        <v>700000</v>
      </c>
      <c r="C75" s="51"/>
      <c r="D75" s="51"/>
      <c r="E75" s="51"/>
      <c r="F75" s="51"/>
      <c r="G75" s="51"/>
      <c r="H75" s="51"/>
      <c r="I75" s="51"/>
      <c r="J75" s="51"/>
      <c r="K75" s="51"/>
      <c r="L75" s="51"/>
      <c r="M75" s="51"/>
      <c r="N75" s="51"/>
      <c r="O75" s="379">
        <f t="shared" si="7"/>
        <v>0</v>
      </c>
      <c r="P75" s="379">
        <f t="shared" si="7"/>
        <v>0</v>
      </c>
      <c r="Q75" s="379">
        <f t="shared" si="7"/>
        <v>700000</v>
      </c>
      <c r="R75" s="379">
        <f t="shared" si="7"/>
        <v>700000</v>
      </c>
      <c r="S75" s="379">
        <f t="shared" si="7"/>
        <v>700000</v>
      </c>
      <c r="T75" s="379">
        <f t="shared" si="7"/>
        <v>700000</v>
      </c>
      <c r="U75" s="379">
        <f t="shared" si="7"/>
        <v>700000</v>
      </c>
    </row>
    <row r="76" spans="1:22" ht="18">
      <c r="A76" s="52" t="s">
        <v>316</v>
      </c>
      <c r="B76" s="378">
        <v>700000</v>
      </c>
      <c r="C76" s="51"/>
      <c r="D76" s="51"/>
      <c r="E76" s="51"/>
      <c r="F76" s="51"/>
      <c r="G76" s="51"/>
      <c r="H76" s="51"/>
      <c r="I76" s="51"/>
      <c r="J76" s="51"/>
      <c r="K76" s="51"/>
      <c r="L76" s="51"/>
      <c r="M76" s="51"/>
      <c r="N76" s="51"/>
      <c r="O76" s="379">
        <f t="shared" si="7"/>
        <v>0</v>
      </c>
      <c r="P76" s="379">
        <f t="shared" si="7"/>
        <v>0</v>
      </c>
      <c r="Q76" s="379">
        <f t="shared" si="7"/>
        <v>700000</v>
      </c>
      <c r="R76" s="379">
        <f t="shared" si="7"/>
        <v>700000</v>
      </c>
      <c r="S76" s="379">
        <f t="shared" si="7"/>
        <v>0</v>
      </c>
      <c r="T76" s="379">
        <f t="shared" si="7"/>
        <v>0</v>
      </c>
      <c r="U76" s="379">
        <f t="shared" si="7"/>
        <v>0</v>
      </c>
    </row>
    <row r="77" spans="1:22" ht="18">
      <c r="A77" s="52" t="s">
        <v>341</v>
      </c>
      <c r="B77" s="378">
        <v>700000</v>
      </c>
      <c r="C77" s="51"/>
      <c r="D77" s="51"/>
      <c r="E77" s="51"/>
      <c r="F77" s="51"/>
      <c r="G77" s="51"/>
      <c r="H77" s="51"/>
      <c r="I77" s="51"/>
      <c r="J77" s="51"/>
      <c r="K77" s="51"/>
      <c r="L77" s="51"/>
      <c r="M77" s="51"/>
      <c r="N77" s="51"/>
      <c r="O77" s="379">
        <f t="shared" si="7"/>
        <v>0</v>
      </c>
      <c r="P77" s="379">
        <f t="shared" si="7"/>
        <v>0</v>
      </c>
      <c r="Q77" s="379">
        <f t="shared" si="7"/>
        <v>700000</v>
      </c>
      <c r="R77" s="379">
        <f t="shared" si="7"/>
        <v>700000</v>
      </c>
      <c r="S77" s="379">
        <f t="shared" si="7"/>
        <v>0</v>
      </c>
      <c r="T77" s="379">
        <f t="shared" si="7"/>
        <v>0</v>
      </c>
      <c r="U77" s="379">
        <f t="shared" si="7"/>
        <v>0</v>
      </c>
    </row>
    <row r="78" spans="1:22" ht="18">
      <c r="A78" s="52" t="s">
        <v>342</v>
      </c>
      <c r="B78" s="378">
        <v>700000</v>
      </c>
      <c r="C78" s="51"/>
      <c r="D78" s="51"/>
      <c r="E78" s="51"/>
      <c r="F78" s="51"/>
      <c r="G78" s="51"/>
      <c r="H78" s="51"/>
      <c r="I78" s="51"/>
      <c r="J78" s="51"/>
      <c r="K78" s="51"/>
      <c r="L78" s="51"/>
      <c r="M78" s="51"/>
      <c r="N78" s="51"/>
      <c r="O78" s="379">
        <f t="shared" si="7"/>
        <v>0</v>
      </c>
      <c r="P78" s="379">
        <f t="shared" si="7"/>
        <v>0</v>
      </c>
      <c r="Q78" s="379">
        <f t="shared" si="7"/>
        <v>700000</v>
      </c>
      <c r="R78" s="379">
        <f t="shared" si="7"/>
        <v>700000</v>
      </c>
      <c r="S78" s="379">
        <f t="shared" si="7"/>
        <v>700000</v>
      </c>
      <c r="T78" s="379">
        <f t="shared" si="7"/>
        <v>350000</v>
      </c>
      <c r="U78" s="379">
        <f t="shared" si="7"/>
        <v>350000</v>
      </c>
    </row>
    <row r="79" spans="1:22" ht="18">
      <c r="A79" s="52" t="s">
        <v>343</v>
      </c>
      <c r="B79" s="378">
        <v>700000</v>
      </c>
      <c r="C79" s="51"/>
      <c r="D79" s="51"/>
      <c r="E79" s="51"/>
      <c r="F79" s="51"/>
      <c r="G79" s="51"/>
      <c r="H79" s="51"/>
      <c r="I79" s="51"/>
      <c r="J79" s="51"/>
      <c r="K79" s="51"/>
      <c r="L79" s="51"/>
      <c r="M79" s="51"/>
      <c r="N79" s="51"/>
      <c r="O79" s="379">
        <f t="shared" si="7"/>
        <v>0</v>
      </c>
      <c r="P79" s="379">
        <f t="shared" si="7"/>
        <v>0</v>
      </c>
      <c r="Q79" s="379">
        <f t="shared" si="7"/>
        <v>700000</v>
      </c>
      <c r="R79" s="379">
        <f t="shared" si="7"/>
        <v>700000</v>
      </c>
      <c r="S79" s="379">
        <f t="shared" si="7"/>
        <v>700000</v>
      </c>
      <c r="T79" s="379">
        <f t="shared" si="7"/>
        <v>350000</v>
      </c>
      <c r="U79" s="379">
        <f t="shared" si="7"/>
        <v>350000</v>
      </c>
    </row>
    <row r="80" spans="1:22" ht="18.75" customHeight="1">
      <c r="A80" s="61" t="s">
        <v>320</v>
      </c>
      <c r="B80" s="378">
        <v>700000</v>
      </c>
      <c r="C80" s="60"/>
      <c r="D80" s="60"/>
      <c r="E80" s="60"/>
      <c r="F80" s="60"/>
      <c r="G80" s="60"/>
      <c r="H80" s="60"/>
      <c r="I80" s="60"/>
      <c r="J80" s="60"/>
      <c r="K80" s="60"/>
      <c r="L80" s="60"/>
      <c r="M80" s="60"/>
      <c r="N80" s="60"/>
      <c r="O80" s="379">
        <f t="shared" ref="O80:U93" si="8">SUMIF($B$20:$B$65,$A80,O$20:O$65)*$B80</f>
        <v>0</v>
      </c>
      <c r="P80" s="379">
        <f t="shared" si="8"/>
        <v>0</v>
      </c>
      <c r="Q80" s="379">
        <f t="shared" si="8"/>
        <v>700000</v>
      </c>
      <c r="R80" s="379">
        <f t="shared" si="8"/>
        <v>700000</v>
      </c>
      <c r="S80" s="379">
        <f t="shared" si="8"/>
        <v>0</v>
      </c>
      <c r="T80" s="379">
        <f t="shared" si="8"/>
        <v>0</v>
      </c>
      <c r="U80" s="379">
        <f t="shared" si="8"/>
        <v>0</v>
      </c>
    </row>
    <row r="81" spans="1:25" ht="18.75" customHeight="1">
      <c r="A81" s="61" t="s">
        <v>324</v>
      </c>
      <c r="B81" s="378">
        <v>700000</v>
      </c>
      <c r="C81" s="60"/>
      <c r="D81" s="60"/>
      <c r="E81" s="60"/>
      <c r="F81" s="60"/>
      <c r="G81" s="60"/>
      <c r="H81" s="60"/>
      <c r="I81" s="60"/>
      <c r="J81" s="60"/>
      <c r="K81" s="60"/>
      <c r="L81" s="60"/>
      <c r="M81" s="60"/>
      <c r="N81" s="60"/>
      <c r="O81" s="379">
        <f t="shared" si="8"/>
        <v>0</v>
      </c>
      <c r="P81" s="379">
        <f t="shared" si="8"/>
        <v>0</v>
      </c>
      <c r="Q81" s="379">
        <f t="shared" si="8"/>
        <v>700000</v>
      </c>
      <c r="R81" s="379">
        <f t="shared" si="8"/>
        <v>700000</v>
      </c>
      <c r="S81" s="379">
        <f t="shared" si="8"/>
        <v>0</v>
      </c>
      <c r="T81" s="379">
        <f t="shared" si="8"/>
        <v>0</v>
      </c>
      <c r="U81" s="379">
        <f t="shared" si="8"/>
        <v>0</v>
      </c>
    </row>
    <row r="82" spans="1:25" ht="18.75" customHeight="1">
      <c r="A82" s="61" t="s">
        <v>325</v>
      </c>
      <c r="B82" s="378">
        <v>700000</v>
      </c>
      <c r="C82" s="60"/>
      <c r="D82" s="60"/>
      <c r="E82" s="60"/>
      <c r="F82" s="60"/>
      <c r="G82" s="60"/>
      <c r="H82" s="60"/>
      <c r="I82" s="60"/>
      <c r="J82" s="60"/>
      <c r="K82" s="60"/>
      <c r="L82" s="60"/>
      <c r="M82" s="60"/>
      <c r="N82" s="60"/>
      <c r="O82" s="379">
        <f t="shared" si="8"/>
        <v>0</v>
      </c>
      <c r="P82" s="379">
        <f t="shared" si="8"/>
        <v>0</v>
      </c>
      <c r="Q82" s="379">
        <f t="shared" si="8"/>
        <v>700000</v>
      </c>
      <c r="R82" s="379">
        <f t="shared" si="8"/>
        <v>700000</v>
      </c>
      <c r="S82" s="379">
        <f t="shared" si="8"/>
        <v>0</v>
      </c>
      <c r="T82" s="379">
        <f t="shared" si="8"/>
        <v>0</v>
      </c>
      <c r="U82" s="379">
        <f t="shared" si="8"/>
        <v>0</v>
      </c>
    </row>
    <row r="83" spans="1:25" ht="18.75" customHeight="1">
      <c r="A83" s="63" t="s">
        <v>331</v>
      </c>
      <c r="B83" s="378">
        <v>700000</v>
      </c>
      <c r="C83" s="59"/>
      <c r="D83" s="59"/>
      <c r="E83" s="59"/>
      <c r="F83" s="59">
        <v>2</v>
      </c>
      <c r="G83" s="59">
        <v>2</v>
      </c>
      <c r="H83" s="59">
        <v>5</v>
      </c>
      <c r="I83" s="59">
        <v>5</v>
      </c>
      <c r="J83" s="59">
        <v>5</v>
      </c>
      <c r="K83" s="59">
        <v>5</v>
      </c>
      <c r="L83" s="59">
        <v>5</v>
      </c>
      <c r="M83" s="59">
        <v>5</v>
      </c>
      <c r="N83" s="59">
        <v>5</v>
      </c>
      <c r="O83" s="379">
        <f t="shared" si="8"/>
        <v>0</v>
      </c>
      <c r="P83" s="379">
        <f t="shared" si="8"/>
        <v>0</v>
      </c>
      <c r="Q83" s="379">
        <f t="shared" si="8"/>
        <v>700000</v>
      </c>
      <c r="R83" s="379">
        <f t="shared" si="8"/>
        <v>700000</v>
      </c>
      <c r="S83" s="379">
        <f t="shared" si="8"/>
        <v>350000</v>
      </c>
      <c r="T83" s="379">
        <f t="shared" si="8"/>
        <v>350000</v>
      </c>
      <c r="U83" s="379">
        <f t="shared" si="8"/>
        <v>0</v>
      </c>
    </row>
    <row r="84" spans="1:25" ht="18.75" customHeight="1">
      <c r="A84" s="63" t="s">
        <v>333</v>
      </c>
      <c r="B84" s="378">
        <v>1000000</v>
      </c>
      <c r="C84" s="59"/>
      <c r="D84" s="59"/>
      <c r="E84" s="59"/>
      <c r="F84" s="59">
        <v>2</v>
      </c>
      <c r="G84" s="59">
        <v>2</v>
      </c>
      <c r="H84" s="59">
        <v>5</v>
      </c>
      <c r="I84" s="59">
        <v>5</v>
      </c>
      <c r="J84" s="59">
        <v>5</v>
      </c>
      <c r="K84" s="59">
        <v>5</v>
      </c>
      <c r="L84" s="59">
        <v>5</v>
      </c>
      <c r="M84" s="59">
        <v>5</v>
      </c>
      <c r="N84" s="59">
        <v>5</v>
      </c>
      <c r="O84" s="379">
        <f t="shared" si="8"/>
        <v>0</v>
      </c>
      <c r="P84" s="379">
        <f t="shared" si="8"/>
        <v>0</v>
      </c>
      <c r="Q84" s="379">
        <f t="shared" si="8"/>
        <v>500000</v>
      </c>
      <c r="R84" s="379">
        <f t="shared" si="8"/>
        <v>500000</v>
      </c>
      <c r="S84" s="379">
        <f t="shared" si="8"/>
        <v>0</v>
      </c>
      <c r="T84" s="379">
        <f t="shared" si="8"/>
        <v>0</v>
      </c>
      <c r="U84" s="379">
        <f t="shared" si="8"/>
        <v>0</v>
      </c>
    </row>
    <row r="85" spans="1:25" ht="18.75" customHeight="1">
      <c r="A85" s="63" t="s">
        <v>334</v>
      </c>
      <c r="B85" s="378">
        <v>800000</v>
      </c>
      <c r="C85" s="59"/>
      <c r="D85" s="59"/>
      <c r="E85" s="59"/>
      <c r="F85" s="59">
        <v>2</v>
      </c>
      <c r="G85" s="59">
        <v>2</v>
      </c>
      <c r="H85" s="59">
        <v>5</v>
      </c>
      <c r="I85" s="59">
        <v>5</v>
      </c>
      <c r="J85" s="59">
        <v>5</v>
      </c>
      <c r="K85" s="59">
        <v>5</v>
      </c>
      <c r="L85" s="59">
        <v>5</v>
      </c>
      <c r="M85" s="59">
        <v>5</v>
      </c>
      <c r="N85" s="59">
        <v>5</v>
      </c>
      <c r="O85" s="379">
        <f t="shared" si="8"/>
        <v>0</v>
      </c>
      <c r="P85" s="379">
        <f t="shared" si="8"/>
        <v>0</v>
      </c>
      <c r="Q85" s="379">
        <f t="shared" si="8"/>
        <v>0</v>
      </c>
      <c r="R85" s="379">
        <f t="shared" si="8"/>
        <v>0</v>
      </c>
      <c r="S85" s="379">
        <f t="shared" si="8"/>
        <v>0</v>
      </c>
      <c r="T85" s="379">
        <f t="shared" si="8"/>
        <v>0</v>
      </c>
      <c r="U85" s="379">
        <f t="shared" si="8"/>
        <v>0</v>
      </c>
    </row>
    <row r="86" spans="1:25" ht="18.75" customHeight="1">
      <c r="A86" s="63" t="s">
        <v>335</v>
      </c>
      <c r="B86" s="378">
        <v>1000000</v>
      </c>
      <c r="C86" s="59"/>
      <c r="D86" s="59"/>
      <c r="E86" s="59"/>
      <c r="F86" s="59">
        <v>2</v>
      </c>
      <c r="G86" s="59">
        <v>2</v>
      </c>
      <c r="H86" s="59">
        <v>5</v>
      </c>
      <c r="I86" s="59">
        <v>5</v>
      </c>
      <c r="J86" s="59">
        <v>5</v>
      </c>
      <c r="K86" s="59">
        <v>5</v>
      </c>
      <c r="L86" s="59">
        <v>5</v>
      </c>
      <c r="M86" s="59">
        <v>5</v>
      </c>
      <c r="N86" s="59">
        <v>5</v>
      </c>
      <c r="O86" s="379">
        <f t="shared" si="8"/>
        <v>0</v>
      </c>
      <c r="P86" s="379">
        <f t="shared" si="8"/>
        <v>0</v>
      </c>
      <c r="Q86" s="379">
        <f t="shared" si="8"/>
        <v>500000</v>
      </c>
      <c r="R86" s="379">
        <f t="shared" si="8"/>
        <v>500000</v>
      </c>
      <c r="S86" s="379">
        <f t="shared" si="8"/>
        <v>500000</v>
      </c>
      <c r="T86" s="379">
        <f t="shared" si="8"/>
        <v>500000</v>
      </c>
      <c r="U86" s="379">
        <f t="shared" si="8"/>
        <v>0</v>
      </c>
    </row>
    <row r="87" spans="1:25" ht="18.75" customHeight="1">
      <c r="A87" s="63" t="s">
        <v>318</v>
      </c>
      <c r="B87" s="378">
        <v>700000</v>
      </c>
      <c r="C87" s="59"/>
      <c r="D87" s="59"/>
      <c r="E87" s="59"/>
      <c r="F87" s="59">
        <v>2</v>
      </c>
      <c r="G87" s="59">
        <v>2</v>
      </c>
      <c r="H87" s="59">
        <v>5</v>
      </c>
      <c r="I87" s="59">
        <v>5</v>
      </c>
      <c r="J87" s="59">
        <v>5</v>
      </c>
      <c r="K87" s="59">
        <v>5</v>
      </c>
      <c r="L87" s="59">
        <v>5</v>
      </c>
      <c r="M87" s="59">
        <v>5</v>
      </c>
      <c r="N87" s="59">
        <v>5</v>
      </c>
      <c r="O87" s="379">
        <f t="shared" si="8"/>
        <v>0</v>
      </c>
      <c r="P87" s="379">
        <f t="shared" si="8"/>
        <v>0</v>
      </c>
      <c r="Q87" s="379">
        <f t="shared" si="8"/>
        <v>700000</v>
      </c>
      <c r="R87" s="379">
        <f t="shared" si="8"/>
        <v>700000</v>
      </c>
      <c r="S87" s="379">
        <f t="shared" si="8"/>
        <v>0</v>
      </c>
      <c r="T87" s="379">
        <f t="shared" si="8"/>
        <v>0</v>
      </c>
      <c r="U87" s="379">
        <f t="shared" si="8"/>
        <v>0</v>
      </c>
    </row>
    <row r="88" spans="1:25" ht="18.75" customHeight="1">
      <c r="A88" s="63" t="s">
        <v>321</v>
      </c>
      <c r="B88" s="378">
        <v>700000</v>
      </c>
      <c r="C88" s="59"/>
      <c r="D88" s="59"/>
      <c r="E88" s="59"/>
      <c r="F88" s="59">
        <v>2</v>
      </c>
      <c r="G88" s="59">
        <v>2</v>
      </c>
      <c r="H88" s="59">
        <v>5</v>
      </c>
      <c r="I88" s="59">
        <v>5</v>
      </c>
      <c r="J88" s="59">
        <v>5</v>
      </c>
      <c r="K88" s="59">
        <v>5</v>
      </c>
      <c r="L88" s="59">
        <v>5</v>
      </c>
      <c r="M88" s="59">
        <v>5</v>
      </c>
      <c r="N88" s="59">
        <v>5</v>
      </c>
      <c r="O88" s="379">
        <f t="shared" si="8"/>
        <v>0</v>
      </c>
      <c r="P88" s="379">
        <f t="shared" si="8"/>
        <v>0</v>
      </c>
      <c r="Q88" s="379">
        <f t="shared" si="8"/>
        <v>700000</v>
      </c>
      <c r="R88" s="379">
        <f t="shared" si="8"/>
        <v>700000</v>
      </c>
      <c r="S88" s="379">
        <f t="shared" si="8"/>
        <v>0</v>
      </c>
      <c r="T88" s="379">
        <f t="shared" si="8"/>
        <v>0</v>
      </c>
      <c r="U88" s="379">
        <f t="shared" si="8"/>
        <v>0</v>
      </c>
    </row>
    <row r="89" spans="1:25" ht="18.75" customHeight="1">
      <c r="A89" s="63" t="s">
        <v>326</v>
      </c>
      <c r="B89" s="378">
        <v>700000</v>
      </c>
      <c r="C89" s="59"/>
      <c r="D89" s="59"/>
      <c r="E89" s="59"/>
      <c r="F89" s="59">
        <v>2</v>
      </c>
      <c r="G89" s="59">
        <v>2</v>
      </c>
      <c r="H89" s="59">
        <v>5</v>
      </c>
      <c r="I89" s="59">
        <v>5</v>
      </c>
      <c r="J89" s="59">
        <v>5</v>
      </c>
      <c r="K89" s="59">
        <v>5</v>
      </c>
      <c r="L89" s="59">
        <v>5</v>
      </c>
      <c r="M89" s="59">
        <v>5</v>
      </c>
      <c r="N89" s="59">
        <v>5</v>
      </c>
      <c r="O89" s="379">
        <f t="shared" si="8"/>
        <v>0</v>
      </c>
      <c r="P89" s="379">
        <f t="shared" si="8"/>
        <v>0</v>
      </c>
      <c r="Q89" s="379">
        <f t="shared" si="8"/>
        <v>700000</v>
      </c>
      <c r="R89" s="379">
        <f t="shared" si="8"/>
        <v>700000</v>
      </c>
      <c r="S89" s="379">
        <f t="shared" si="8"/>
        <v>0</v>
      </c>
      <c r="T89" s="379">
        <f t="shared" si="8"/>
        <v>0</v>
      </c>
      <c r="U89" s="379">
        <f t="shared" si="8"/>
        <v>0</v>
      </c>
    </row>
    <row r="90" spans="1:25" ht="18.75" customHeight="1">
      <c r="A90" s="63" t="s">
        <v>328</v>
      </c>
      <c r="B90" s="378">
        <v>700000</v>
      </c>
      <c r="C90" s="59"/>
      <c r="D90" s="59"/>
      <c r="E90" s="59"/>
      <c r="F90" s="59">
        <v>2</v>
      </c>
      <c r="G90" s="59">
        <v>2</v>
      </c>
      <c r="H90" s="59">
        <v>5</v>
      </c>
      <c r="I90" s="59">
        <v>5</v>
      </c>
      <c r="J90" s="59">
        <v>5</v>
      </c>
      <c r="K90" s="59">
        <v>5</v>
      </c>
      <c r="L90" s="59">
        <v>5</v>
      </c>
      <c r="M90" s="59">
        <v>5</v>
      </c>
      <c r="N90" s="59">
        <v>5</v>
      </c>
      <c r="O90" s="379">
        <f t="shared" si="8"/>
        <v>0</v>
      </c>
      <c r="P90" s="379">
        <f t="shared" si="8"/>
        <v>0</v>
      </c>
      <c r="Q90" s="379">
        <f t="shared" si="8"/>
        <v>700000</v>
      </c>
      <c r="R90" s="379">
        <f t="shared" si="8"/>
        <v>700000</v>
      </c>
      <c r="S90" s="379">
        <f t="shared" si="8"/>
        <v>0</v>
      </c>
      <c r="T90" s="379">
        <f t="shared" si="8"/>
        <v>0</v>
      </c>
      <c r="U90" s="379">
        <f t="shared" si="8"/>
        <v>0</v>
      </c>
    </row>
    <row r="91" spans="1:25" ht="18.75" customHeight="1">
      <c r="A91" s="63" t="s">
        <v>336</v>
      </c>
      <c r="B91" s="378">
        <v>1000000</v>
      </c>
      <c r="C91" s="59"/>
      <c r="D91" s="59"/>
      <c r="E91" s="59"/>
      <c r="F91" s="59">
        <v>2</v>
      </c>
      <c r="G91" s="59">
        <v>2</v>
      </c>
      <c r="H91" s="59">
        <v>5</v>
      </c>
      <c r="I91" s="59">
        <v>5</v>
      </c>
      <c r="J91" s="59">
        <v>5</v>
      </c>
      <c r="K91" s="59">
        <v>5</v>
      </c>
      <c r="L91" s="59">
        <v>5</v>
      </c>
      <c r="M91" s="59">
        <v>5</v>
      </c>
      <c r="N91" s="59">
        <v>5</v>
      </c>
      <c r="O91" s="379">
        <f t="shared" si="8"/>
        <v>0</v>
      </c>
      <c r="P91" s="379">
        <f t="shared" si="8"/>
        <v>0</v>
      </c>
      <c r="Q91" s="379">
        <f t="shared" si="8"/>
        <v>500000</v>
      </c>
      <c r="R91" s="379">
        <f t="shared" si="8"/>
        <v>500000</v>
      </c>
      <c r="S91" s="379">
        <f t="shared" si="8"/>
        <v>500000</v>
      </c>
      <c r="T91" s="379">
        <f t="shared" si="8"/>
        <v>500000</v>
      </c>
      <c r="U91" s="379">
        <f t="shared" si="8"/>
        <v>500000</v>
      </c>
    </row>
    <row r="92" spans="1:25" ht="18.75" customHeight="1">
      <c r="A92" s="63" t="s">
        <v>337</v>
      </c>
      <c r="B92" s="378">
        <v>1000000</v>
      </c>
      <c r="C92" s="59"/>
      <c r="D92" s="59"/>
      <c r="E92" s="59"/>
      <c r="F92" s="59">
        <v>2</v>
      </c>
      <c r="G92" s="59">
        <v>2</v>
      </c>
      <c r="H92" s="59">
        <v>5</v>
      </c>
      <c r="I92" s="59">
        <v>5</v>
      </c>
      <c r="J92" s="59">
        <v>5</v>
      </c>
      <c r="K92" s="59">
        <v>5</v>
      </c>
      <c r="L92" s="59">
        <v>5</v>
      </c>
      <c r="M92" s="59">
        <v>5</v>
      </c>
      <c r="N92" s="59">
        <v>5</v>
      </c>
      <c r="O92" s="379">
        <f t="shared" si="8"/>
        <v>0</v>
      </c>
      <c r="P92" s="379">
        <f t="shared" si="8"/>
        <v>0</v>
      </c>
      <c r="Q92" s="379">
        <f t="shared" si="8"/>
        <v>1000000</v>
      </c>
      <c r="R92" s="379">
        <f t="shared" si="8"/>
        <v>1000000</v>
      </c>
      <c r="S92" s="379">
        <f t="shared" si="8"/>
        <v>1000000</v>
      </c>
      <c r="T92" s="379">
        <f t="shared" si="8"/>
        <v>1000000</v>
      </c>
      <c r="U92" s="379">
        <f t="shared" si="8"/>
        <v>1000000</v>
      </c>
    </row>
    <row r="93" spans="1:25" ht="18.75" customHeight="1">
      <c r="A93" s="63" t="s">
        <v>338</v>
      </c>
      <c r="B93" s="378">
        <v>1000000</v>
      </c>
      <c r="C93" s="59"/>
      <c r="D93" s="59"/>
      <c r="E93" s="59"/>
      <c r="F93" s="59">
        <v>2</v>
      </c>
      <c r="G93" s="59">
        <v>2</v>
      </c>
      <c r="H93" s="59">
        <v>5</v>
      </c>
      <c r="I93" s="59">
        <v>5</v>
      </c>
      <c r="J93" s="59">
        <v>5</v>
      </c>
      <c r="K93" s="59">
        <v>5</v>
      </c>
      <c r="L93" s="59">
        <v>5</v>
      </c>
      <c r="M93" s="59">
        <v>5</v>
      </c>
      <c r="N93" s="59">
        <v>5</v>
      </c>
      <c r="O93" s="379">
        <f t="shared" si="8"/>
        <v>0</v>
      </c>
      <c r="P93" s="379">
        <f t="shared" si="8"/>
        <v>0</v>
      </c>
      <c r="Q93" s="379">
        <f t="shared" si="8"/>
        <v>1000000</v>
      </c>
      <c r="R93" s="379">
        <f t="shared" si="8"/>
        <v>1000000</v>
      </c>
      <c r="S93" s="379">
        <f t="shared" si="8"/>
        <v>1000000</v>
      </c>
      <c r="T93" s="379">
        <f t="shared" si="8"/>
        <v>1000000</v>
      </c>
      <c r="U93" s="379">
        <f t="shared" si="8"/>
        <v>0</v>
      </c>
    </row>
    <row r="94" spans="1:25" ht="18.75" customHeight="1">
      <c r="A94" s="549" t="s">
        <v>307</v>
      </c>
      <c r="B94" s="549"/>
      <c r="C94" s="64">
        <f t="shared" ref="C94:N94" si="9">SUM(C75:C93)</f>
        <v>0</v>
      </c>
      <c r="D94" s="57">
        <f t="shared" si="9"/>
        <v>0</v>
      </c>
      <c r="E94" s="57">
        <f t="shared" si="9"/>
        <v>0</v>
      </c>
      <c r="F94" s="57">
        <f t="shared" si="9"/>
        <v>22</v>
      </c>
      <c r="G94" s="57">
        <f t="shared" si="9"/>
        <v>22</v>
      </c>
      <c r="H94" s="57">
        <f t="shared" si="9"/>
        <v>55</v>
      </c>
      <c r="I94" s="57">
        <f t="shared" si="9"/>
        <v>55</v>
      </c>
      <c r="J94" s="57">
        <f t="shared" si="9"/>
        <v>55</v>
      </c>
      <c r="K94" s="57">
        <f t="shared" si="9"/>
        <v>55</v>
      </c>
      <c r="L94" s="57">
        <f t="shared" si="9"/>
        <v>55</v>
      </c>
      <c r="M94" s="57">
        <f t="shared" si="9"/>
        <v>55</v>
      </c>
      <c r="N94" s="57">
        <f t="shared" si="9"/>
        <v>55</v>
      </c>
      <c r="O94" s="380">
        <f t="shared" ref="O94:U94" si="10">SUM(O70:O93)</f>
        <v>0</v>
      </c>
      <c r="P94" s="380">
        <f t="shared" si="10"/>
        <v>0</v>
      </c>
      <c r="Q94" s="380">
        <f t="shared" si="10"/>
        <v>16300000</v>
      </c>
      <c r="R94" s="380">
        <f t="shared" si="10"/>
        <v>16300000</v>
      </c>
      <c r="S94" s="380">
        <f t="shared" si="10"/>
        <v>9150000</v>
      </c>
      <c r="T94" s="380">
        <f t="shared" si="10"/>
        <v>8450000</v>
      </c>
      <c r="U94" s="380">
        <f t="shared" si="10"/>
        <v>6400000</v>
      </c>
      <c r="Y94" s="380">
        <f>SUM(O94:X94)</f>
        <v>56600000</v>
      </c>
    </row>
    <row r="96" spans="1:25" ht="18.75" customHeight="1">
      <c r="A96" t="s">
        <v>358</v>
      </c>
      <c r="O96" s="376" t="s">
        <v>231</v>
      </c>
      <c r="P96" s="376" t="s">
        <v>232</v>
      </c>
      <c r="Q96" s="376" t="s">
        <v>233</v>
      </c>
      <c r="R96" s="376" t="s">
        <v>234</v>
      </c>
      <c r="S96" s="376" t="s">
        <v>352</v>
      </c>
      <c r="T96" s="376" t="s">
        <v>353</v>
      </c>
      <c r="U96" s="376" t="s">
        <v>237</v>
      </c>
    </row>
    <row r="97" spans="1:21" ht="18.75" customHeight="1">
      <c r="A97" s="52" t="s">
        <v>310</v>
      </c>
      <c r="B97" s="378">
        <v>600000</v>
      </c>
      <c r="C97" s="51"/>
      <c r="D97" s="51"/>
      <c r="E97" s="51"/>
      <c r="F97" s="51"/>
      <c r="G97" s="51"/>
      <c r="H97" s="51"/>
      <c r="I97" s="51"/>
      <c r="J97" s="51"/>
      <c r="K97" s="51"/>
      <c r="L97" s="51"/>
      <c r="M97" s="51"/>
      <c r="N97" s="51"/>
      <c r="O97" s="379">
        <f t="shared" ref="O97:U106" si="11">SUMIF($B$20:$B$56,$A97,O$20:O$56)*$B97</f>
        <v>0</v>
      </c>
      <c r="P97" s="379">
        <f t="shared" si="11"/>
        <v>0</v>
      </c>
      <c r="Q97" s="379">
        <f t="shared" si="11"/>
        <v>300000</v>
      </c>
      <c r="R97" s="379">
        <f t="shared" si="11"/>
        <v>300000</v>
      </c>
      <c r="S97" s="379">
        <f t="shared" si="11"/>
        <v>300000</v>
      </c>
      <c r="T97" s="379">
        <f t="shared" si="11"/>
        <v>300000</v>
      </c>
      <c r="U97" s="379">
        <f t="shared" si="11"/>
        <v>150000</v>
      </c>
    </row>
    <row r="98" spans="1:21" ht="18.75" customHeight="1">
      <c r="A98" s="52" t="s">
        <v>312</v>
      </c>
      <c r="B98" s="378">
        <v>600000</v>
      </c>
      <c r="C98" s="51"/>
      <c r="D98" s="51"/>
      <c r="E98" s="51"/>
      <c r="F98" s="51"/>
      <c r="G98" s="51"/>
      <c r="H98" s="51"/>
      <c r="I98" s="51"/>
      <c r="J98" s="51"/>
      <c r="K98" s="51"/>
      <c r="L98" s="51"/>
      <c r="M98" s="51"/>
      <c r="N98" s="51"/>
      <c r="O98" s="379">
        <f t="shared" si="11"/>
        <v>0</v>
      </c>
      <c r="P98" s="379">
        <f t="shared" si="11"/>
        <v>0</v>
      </c>
      <c r="Q98" s="379">
        <f t="shared" si="11"/>
        <v>300000</v>
      </c>
      <c r="R98" s="379">
        <f t="shared" si="11"/>
        <v>300000</v>
      </c>
      <c r="S98" s="379">
        <f t="shared" si="11"/>
        <v>300000</v>
      </c>
      <c r="T98" s="379">
        <f t="shared" si="11"/>
        <v>300000</v>
      </c>
      <c r="U98" s="379">
        <f t="shared" si="11"/>
        <v>300000</v>
      </c>
    </row>
    <row r="99" spans="1:21" ht="18.75" customHeight="1">
      <c r="A99" s="52" t="s">
        <v>314</v>
      </c>
      <c r="B99" s="378">
        <v>500000</v>
      </c>
      <c r="C99" s="51"/>
      <c r="D99" s="51"/>
      <c r="E99" s="51"/>
      <c r="F99" s="51"/>
      <c r="G99" s="51"/>
      <c r="H99" s="51"/>
      <c r="I99" s="51"/>
      <c r="J99" s="51"/>
      <c r="K99" s="51"/>
      <c r="L99" s="51"/>
      <c r="M99" s="51"/>
      <c r="N99" s="51"/>
      <c r="O99" s="379">
        <f t="shared" si="11"/>
        <v>0</v>
      </c>
      <c r="P99" s="379">
        <f t="shared" si="11"/>
        <v>0</v>
      </c>
      <c r="Q99" s="379">
        <f t="shared" si="11"/>
        <v>500000</v>
      </c>
      <c r="R99" s="379">
        <f t="shared" si="11"/>
        <v>500000</v>
      </c>
      <c r="S99" s="379">
        <f t="shared" si="11"/>
        <v>500000</v>
      </c>
      <c r="T99" s="379">
        <f t="shared" si="11"/>
        <v>500000</v>
      </c>
      <c r="U99" s="379">
        <f t="shared" si="11"/>
        <v>600000</v>
      </c>
    </row>
    <row r="100" spans="1:21" ht="18.75" customHeight="1">
      <c r="A100" s="61" t="s">
        <v>322</v>
      </c>
      <c r="B100" s="378">
        <v>500000</v>
      </c>
      <c r="C100" s="60"/>
      <c r="D100" s="60"/>
      <c r="E100" s="60"/>
      <c r="F100" s="60"/>
      <c r="G100" s="60"/>
      <c r="H100" s="60"/>
      <c r="I100" s="60"/>
      <c r="J100" s="60"/>
      <c r="K100" s="60"/>
      <c r="L100" s="60"/>
      <c r="M100" s="60"/>
      <c r="N100" s="60"/>
      <c r="O100" s="379">
        <f t="shared" si="11"/>
        <v>0</v>
      </c>
      <c r="P100" s="379">
        <f t="shared" si="11"/>
        <v>0</v>
      </c>
      <c r="Q100" s="379">
        <f t="shared" si="11"/>
        <v>500000</v>
      </c>
      <c r="R100" s="379">
        <f t="shared" si="11"/>
        <v>500000</v>
      </c>
      <c r="S100" s="379">
        <f t="shared" si="11"/>
        <v>500000</v>
      </c>
      <c r="T100" s="379">
        <f t="shared" si="11"/>
        <v>500000</v>
      </c>
      <c r="U100" s="379">
        <f t="shared" si="11"/>
        <v>600000</v>
      </c>
    </row>
    <row r="101" spans="1:21" ht="18.75" customHeight="1">
      <c r="A101" s="52" t="s">
        <v>313</v>
      </c>
      <c r="B101" s="378">
        <v>450000</v>
      </c>
      <c r="C101" s="51"/>
      <c r="D101" s="51"/>
      <c r="E101" s="51"/>
      <c r="F101" s="51"/>
      <c r="G101" s="51"/>
      <c r="H101" s="51"/>
      <c r="I101" s="51"/>
      <c r="J101" s="51"/>
      <c r="K101" s="51"/>
      <c r="L101" s="51"/>
      <c r="M101" s="51"/>
      <c r="N101" s="51"/>
      <c r="O101" s="379">
        <f t="shared" si="11"/>
        <v>0</v>
      </c>
      <c r="P101" s="379">
        <f t="shared" si="11"/>
        <v>0</v>
      </c>
      <c r="Q101" s="379">
        <f t="shared" si="11"/>
        <v>450000</v>
      </c>
      <c r="R101" s="379">
        <f t="shared" si="11"/>
        <v>450000</v>
      </c>
      <c r="S101" s="379">
        <f t="shared" si="11"/>
        <v>450000</v>
      </c>
      <c r="T101" s="379">
        <f t="shared" si="11"/>
        <v>450000</v>
      </c>
      <c r="U101" s="379">
        <f t="shared" si="11"/>
        <v>225000</v>
      </c>
    </row>
    <row r="102" spans="1:21" ht="18.75" customHeight="1">
      <c r="A102" s="52" t="s">
        <v>315</v>
      </c>
      <c r="B102" s="378">
        <v>350000</v>
      </c>
      <c r="C102" s="51"/>
      <c r="D102" s="51"/>
      <c r="E102" s="51"/>
      <c r="F102" s="51"/>
      <c r="G102" s="51"/>
      <c r="H102" s="51"/>
      <c r="I102" s="51"/>
      <c r="J102" s="51"/>
      <c r="K102" s="51"/>
      <c r="L102" s="51"/>
      <c r="M102" s="51"/>
      <c r="N102" s="51"/>
      <c r="O102" s="379">
        <f t="shared" si="11"/>
        <v>0</v>
      </c>
      <c r="P102" s="379">
        <f t="shared" si="11"/>
        <v>0</v>
      </c>
      <c r="Q102" s="379">
        <f t="shared" si="11"/>
        <v>350000</v>
      </c>
      <c r="R102" s="379">
        <f t="shared" si="11"/>
        <v>350000</v>
      </c>
      <c r="S102" s="379">
        <f t="shared" si="11"/>
        <v>350000</v>
      </c>
      <c r="T102" s="379">
        <f t="shared" si="11"/>
        <v>350000</v>
      </c>
      <c r="U102" s="379">
        <f t="shared" si="11"/>
        <v>350000</v>
      </c>
    </row>
    <row r="103" spans="1:21" ht="18.75" customHeight="1">
      <c r="A103" s="52" t="s">
        <v>316</v>
      </c>
      <c r="B103" s="378">
        <v>350000</v>
      </c>
      <c r="C103" s="51"/>
      <c r="D103" s="51"/>
      <c r="E103" s="51"/>
      <c r="F103" s="51"/>
      <c r="G103" s="51"/>
      <c r="H103" s="51"/>
      <c r="I103" s="51"/>
      <c r="J103" s="51"/>
      <c r="K103" s="51"/>
      <c r="L103" s="51"/>
      <c r="M103" s="51"/>
      <c r="N103" s="51"/>
      <c r="O103" s="379">
        <f t="shared" si="11"/>
        <v>0</v>
      </c>
      <c r="P103" s="379">
        <f t="shared" si="11"/>
        <v>0</v>
      </c>
      <c r="Q103" s="379">
        <f t="shared" si="11"/>
        <v>350000</v>
      </c>
      <c r="R103" s="379">
        <f t="shared" si="11"/>
        <v>350000</v>
      </c>
      <c r="S103" s="379">
        <f t="shared" si="11"/>
        <v>0</v>
      </c>
      <c r="T103" s="379">
        <f t="shared" si="11"/>
        <v>0</v>
      </c>
      <c r="U103" s="379">
        <f t="shared" si="11"/>
        <v>0</v>
      </c>
    </row>
    <row r="104" spans="1:21" ht="18.75" customHeight="1">
      <c r="A104" s="52" t="s">
        <v>341</v>
      </c>
      <c r="B104" s="378">
        <v>350000</v>
      </c>
      <c r="C104" s="51"/>
      <c r="D104" s="51"/>
      <c r="E104" s="51"/>
      <c r="F104" s="51"/>
      <c r="G104" s="51"/>
      <c r="H104" s="51"/>
      <c r="I104" s="51"/>
      <c r="J104" s="51"/>
      <c r="K104" s="51"/>
      <c r="L104" s="51"/>
      <c r="M104" s="51"/>
      <c r="N104" s="51"/>
      <c r="O104" s="379">
        <f t="shared" si="11"/>
        <v>0</v>
      </c>
      <c r="P104" s="379">
        <f t="shared" si="11"/>
        <v>0</v>
      </c>
      <c r="Q104" s="379">
        <f t="shared" si="11"/>
        <v>350000</v>
      </c>
      <c r="R104" s="379">
        <f t="shared" si="11"/>
        <v>350000</v>
      </c>
      <c r="S104" s="379">
        <f t="shared" si="11"/>
        <v>0</v>
      </c>
      <c r="T104" s="379">
        <f t="shared" si="11"/>
        <v>0</v>
      </c>
      <c r="U104" s="379">
        <f t="shared" si="11"/>
        <v>0</v>
      </c>
    </row>
    <row r="105" spans="1:21" ht="18.75" customHeight="1">
      <c r="A105" s="52" t="s">
        <v>342</v>
      </c>
      <c r="B105" s="378">
        <v>350000</v>
      </c>
      <c r="C105" s="51"/>
      <c r="D105" s="51"/>
      <c r="E105" s="51"/>
      <c r="F105" s="51"/>
      <c r="G105" s="51"/>
      <c r="H105" s="51"/>
      <c r="I105" s="51"/>
      <c r="J105" s="51"/>
      <c r="K105" s="51"/>
      <c r="L105" s="51"/>
      <c r="M105" s="51"/>
      <c r="N105" s="51"/>
      <c r="O105" s="379">
        <f t="shared" si="11"/>
        <v>0</v>
      </c>
      <c r="P105" s="379">
        <f t="shared" si="11"/>
        <v>0</v>
      </c>
      <c r="Q105" s="379">
        <f t="shared" si="11"/>
        <v>350000</v>
      </c>
      <c r="R105" s="379">
        <f t="shared" si="11"/>
        <v>350000</v>
      </c>
      <c r="S105" s="379">
        <f t="shared" si="11"/>
        <v>350000</v>
      </c>
      <c r="T105" s="379">
        <f t="shared" si="11"/>
        <v>175000</v>
      </c>
      <c r="U105" s="379">
        <f t="shared" si="11"/>
        <v>175000</v>
      </c>
    </row>
    <row r="106" spans="1:21" ht="18.75" customHeight="1">
      <c r="A106" s="52" t="s">
        <v>343</v>
      </c>
      <c r="B106" s="378">
        <v>350000</v>
      </c>
      <c r="C106" s="51"/>
      <c r="D106" s="51"/>
      <c r="E106" s="51"/>
      <c r="F106" s="51"/>
      <c r="G106" s="51"/>
      <c r="H106" s="51"/>
      <c r="I106" s="51"/>
      <c r="J106" s="51"/>
      <c r="K106" s="51"/>
      <c r="L106" s="51"/>
      <c r="M106" s="51"/>
      <c r="N106" s="51"/>
      <c r="O106" s="379">
        <f t="shared" si="11"/>
        <v>0</v>
      </c>
      <c r="P106" s="379">
        <f t="shared" si="11"/>
        <v>0</v>
      </c>
      <c r="Q106" s="379">
        <f t="shared" si="11"/>
        <v>350000</v>
      </c>
      <c r="R106" s="379">
        <f t="shared" si="11"/>
        <v>350000</v>
      </c>
      <c r="S106" s="379">
        <f t="shared" si="11"/>
        <v>350000</v>
      </c>
      <c r="T106" s="379">
        <f t="shared" si="11"/>
        <v>175000</v>
      </c>
      <c r="U106" s="379">
        <f t="shared" si="11"/>
        <v>175000</v>
      </c>
    </row>
    <row r="107" spans="1:21" ht="18.75" customHeight="1">
      <c r="A107" s="61" t="s">
        <v>320</v>
      </c>
      <c r="B107" s="378">
        <v>350000</v>
      </c>
      <c r="C107" s="60"/>
      <c r="D107" s="60"/>
      <c r="E107" s="60"/>
      <c r="F107" s="60"/>
      <c r="G107" s="60"/>
      <c r="H107" s="60"/>
      <c r="I107" s="60"/>
      <c r="J107" s="60"/>
      <c r="K107" s="60"/>
      <c r="L107" s="60"/>
      <c r="M107" s="60"/>
      <c r="N107" s="60"/>
      <c r="O107" s="379">
        <f t="shared" ref="O107:U116" si="12">SUMIF($B$20:$B$56,$A107,O$20:O$56)*$B107</f>
        <v>0</v>
      </c>
      <c r="P107" s="379">
        <f t="shared" si="12"/>
        <v>0</v>
      </c>
      <c r="Q107" s="379">
        <f t="shared" si="12"/>
        <v>350000</v>
      </c>
      <c r="R107" s="379">
        <f t="shared" si="12"/>
        <v>350000</v>
      </c>
      <c r="S107" s="379">
        <f t="shared" si="12"/>
        <v>0</v>
      </c>
      <c r="T107" s="379">
        <f t="shared" si="12"/>
        <v>0</v>
      </c>
      <c r="U107" s="379">
        <f t="shared" si="12"/>
        <v>0</v>
      </c>
    </row>
    <row r="108" spans="1:21" ht="18.75" customHeight="1">
      <c r="A108" s="61" t="s">
        <v>324</v>
      </c>
      <c r="B108" s="378">
        <v>350000</v>
      </c>
      <c r="C108" s="60"/>
      <c r="D108" s="60"/>
      <c r="E108" s="60"/>
      <c r="F108" s="60"/>
      <c r="G108" s="60"/>
      <c r="H108" s="60"/>
      <c r="I108" s="60"/>
      <c r="J108" s="60"/>
      <c r="K108" s="60"/>
      <c r="L108" s="60"/>
      <c r="M108" s="60"/>
      <c r="N108" s="60"/>
      <c r="O108" s="379">
        <f t="shared" si="12"/>
        <v>0</v>
      </c>
      <c r="P108" s="379">
        <f t="shared" si="12"/>
        <v>0</v>
      </c>
      <c r="Q108" s="379">
        <f t="shared" si="12"/>
        <v>350000</v>
      </c>
      <c r="R108" s="379">
        <f t="shared" si="12"/>
        <v>350000</v>
      </c>
      <c r="S108" s="379">
        <f t="shared" si="12"/>
        <v>0</v>
      </c>
      <c r="T108" s="379">
        <f t="shared" si="12"/>
        <v>0</v>
      </c>
      <c r="U108" s="379">
        <f t="shared" si="12"/>
        <v>0</v>
      </c>
    </row>
    <row r="109" spans="1:21" ht="18.75" customHeight="1">
      <c r="A109" s="61" t="s">
        <v>325</v>
      </c>
      <c r="B109" s="378">
        <v>350000</v>
      </c>
      <c r="C109" s="60"/>
      <c r="D109" s="60"/>
      <c r="E109" s="60"/>
      <c r="F109" s="60"/>
      <c r="G109" s="60"/>
      <c r="H109" s="60"/>
      <c r="I109" s="60"/>
      <c r="J109" s="60"/>
      <c r="K109" s="60"/>
      <c r="L109" s="60"/>
      <c r="M109" s="60"/>
      <c r="N109" s="60"/>
      <c r="O109" s="379">
        <f t="shared" si="12"/>
        <v>0</v>
      </c>
      <c r="P109" s="379">
        <f t="shared" si="12"/>
        <v>0</v>
      </c>
      <c r="Q109" s="379">
        <f t="shared" si="12"/>
        <v>350000</v>
      </c>
      <c r="R109" s="379">
        <f t="shared" si="12"/>
        <v>350000</v>
      </c>
      <c r="S109" s="379">
        <f t="shared" si="12"/>
        <v>0</v>
      </c>
      <c r="T109" s="379">
        <f t="shared" si="12"/>
        <v>0</v>
      </c>
      <c r="U109" s="379">
        <f t="shared" si="12"/>
        <v>0</v>
      </c>
    </row>
    <row r="110" spans="1:21" ht="18.75" customHeight="1">
      <c r="A110" s="63" t="s">
        <v>331</v>
      </c>
      <c r="B110" s="378">
        <v>350000</v>
      </c>
      <c r="C110" s="59"/>
      <c r="D110" s="59"/>
      <c r="E110" s="59"/>
      <c r="F110" s="59">
        <v>2</v>
      </c>
      <c r="G110" s="59">
        <v>2</v>
      </c>
      <c r="H110" s="59">
        <v>5</v>
      </c>
      <c r="I110" s="59">
        <v>5</v>
      </c>
      <c r="J110" s="59">
        <v>5</v>
      </c>
      <c r="K110" s="59">
        <v>5</v>
      </c>
      <c r="L110" s="59">
        <v>5</v>
      </c>
      <c r="M110" s="59">
        <v>5</v>
      </c>
      <c r="N110" s="59">
        <v>5</v>
      </c>
      <c r="O110" s="379">
        <f t="shared" si="12"/>
        <v>0</v>
      </c>
      <c r="P110" s="379">
        <f t="shared" si="12"/>
        <v>0</v>
      </c>
      <c r="Q110" s="379">
        <f t="shared" si="12"/>
        <v>0</v>
      </c>
      <c r="R110" s="379">
        <f t="shared" si="12"/>
        <v>0</v>
      </c>
      <c r="S110" s="379">
        <f t="shared" si="12"/>
        <v>0</v>
      </c>
      <c r="T110" s="379">
        <f t="shared" si="12"/>
        <v>0</v>
      </c>
      <c r="U110" s="379">
        <f t="shared" si="12"/>
        <v>0</v>
      </c>
    </row>
    <row r="111" spans="1:21" ht="18.75" customHeight="1">
      <c r="A111" s="63" t="s">
        <v>333</v>
      </c>
      <c r="B111" s="378">
        <v>600000</v>
      </c>
      <c r="C111" s="59"/>
      <c r="D111" s="59"/>
      <c r="E111" s="59"/>
      <c r="F111" s="59">
        <v>2</v>
      </c>
      <c r="G111" s="59">
        <v>2</v>
      </c>
      <c r="H111" s="59">
        <v>5</v>
      </c>
      <c r="I111" s="59">
        <v>5</v>
      </c>
      <c r="J111" s="59">
        <v>5</v>
      </c>
      <c r="K111" s="59">
        <v>5</v>
      </c>
      <c r="L111" s="59">
        <v>5</v>
      </c>
      <c r="M111" s="59">
        <v>5</v>
      </c>
      <c r="N111" s="59">
        <v>5</v>
      </c>
      <c r="O111" s="379">
        <f t="shared" si="12"/>
        <v>0</v>
      </c>
      <c r="P111" s="379">
        <f t="shared" si="12"/>
        <v>0</v>
      </c>
      <c r="Q111" s="379">
        <f t="shared" si="12"/>
        <v>0</v>
      </c>
      <c r="R111" s="379">
        <f t="shared" si="12"/>
        <v>0</v>
      </c>
      <c r="S111" s="379">
        <f t="shared" si="12"/>
        <v>0</v>
      </c>
      <c r="T111" s="379">
        <f t="shared" si="12"/>
        <v>0</v>
      </c>
      <c r="U111" s="379">
        <f t="shared" si="12"/>
        <v>0</v>
      </c>
    </row>
    <row r="112" spans="1:21" ht="18.75" customHeight="1">
      <c r="A112" s="63" t="s">
        <v>334</v>
      </c>
      <c r="B112" s="378">
        <v>400000</v>
      </c>
      <c r="C112" s="59"/>
      <c r="D112" s="59"/>
      <c r="E112" s="59"/>
      <c r="F112" s="59">
        <v>2</v>
      </c>
      <c r="G112" s="59">
        <v>2</v>
      </c>
      <c r="H112" s="59">
        <v>5</v>
      </c>
      <c r="I112" s="59">
        <v>5</v>
      </c>
      <c r="J112" s="59">
        <v>5</v>
      </c>
      <c r="K112" s="59">
        <v>5</v>
      </c>
      <c r="L112" s="59">
        <v>5</v>
      </c>
      <c r="M112" s="59">
        <v>5</v>
      </c>
      <c r="N112" s="59">
        <v>5</v>
      </c>
      <c r="O112" s="379">
        <f t="shared" si="12"/>
        <v>0</v>
      </c>
      <c r="P112" s="379">
        <f t="shared" si="12"/>
        <v>0</v>
      </c>
      <c r="Q112" s="379">
        <f t="shared" si="12"/>
        <v>0</v>
      </c>
      <c r="R112" s="379">
        <f t="shared" si="12"/>
        <v>0</v>
      </c>
      <c r="S112" s="379">
        <f t="shared" si="12"/>
        <v>0</v>
      </c>
      <c r="T112" s="379">
        <f t="shared" si="12"/>
        <v>0</v>
      </c>
      <c r="U112" s="379">
        <f t="shared" si="12"/>
        <v>0</v>
      </c>
    </row>
    <row r="113" spans="1:27" ht="18.75" customHeight="1">
      <c r="A113" s="63" t="s">
        <v>335</v>
      </c>
      <c r="B113" s="378">
        <v>600000</v>
      </c>
      <c r="C113" s="59"/>
      <c r="D113" s="59"/>
      <c r="E113" s="59"/>
      <c r="F113" s="59">
        <v>2</v>
      </c>
      <c r="G113" s="59">
        <v>2</v>
      </c>
      <c r="H113" s="59">
        <v>5</v>
      </c>
      <c r="I113" s="59">
        <v>5</v>
      </c>
      <c r="J113" s="59">
        <v>5</v>
      </c>
      <c r="K113" s="59">
        <v>5</v>
      </c>
      <c r="L113" s="59">
        <v>5</v>
      </c>
      <c r="M113" s="59">
        <v>5</v>
      </c>
      <c r="N113" s="59">
        <v>5</v>
      </c>
      <c r="O113" s="379">
        <f t="shared" si="12"/>
        <v>0</v>
      </c>
      <c r="P113" s="379">
        <f t="shared" si="12"/>
        <v>0</v>
      </c>
      <c r="Q113" s="379">
        <f t="shared" si="12"/>
        <v>0</v>
      </c>
      <c r="R113" s="379">
        <f t="shared" si="12"/>
        <v>0</v>
      </c>
      <c r="S113" s="379">
        <f t="shared" si="12"/>
        <v>0</v>
      </c>
      <c r="T113" s="379">
        <f t="shared" si="12"/>
        <v>0</v>
      </c>
      <c r="U113" s="379">
        <f t="shared" si="12"/>
        <v>0</v>
      </c>
    </row>
    <row r="114" spans="1:27" ht="18.75" customHeight="1">
      <c r="A114" s="63" t="s">
        <v>318</v>
      </c>
      <c r="B114" s="378">
        <v>350000</v>
      </c>
      <c r="C114" s="59"/>
      <c r="D114" s="59"/>
      <c r="E114" s="59"/>
      <c r="F114" s="59">
        <v>2</v>
      </c>
      <c r="G114" s="59">
        <v>2</v>
      </c>
      <c r="H114" s="59">
        <v>5</v>
      </c>
      <c r="I114" s="59">
        <v>5</v>
      </c>
      <c r="J114" s="59">
        <v>5</v>
      </c>
      <c r="K114" s="59">
        <v>5</v>
      </c>
      <c r="L114" s="59">
        <v>5</v>
      </c>
      <c r="M114" s="59">
        <v>5</v>
      </c>
      <c r="N114" s="59">
        <v>5</v>
      </c>
      <c r="O114" s="379">
        <f t="shared" si="12"/>
        <v>0</v>
      </c>
      <c r="P114" s="379">
        <f t="shared" si="12"/>
        <v>0</v>
      </c>
      <c r="Q114" s="379">
        <f t="shared" si="12"/>
        <v>350000</v>
      </c>
      <c r="R114" s="379">
        <f t="shared" si="12"/>
        <v>350000</v>
      </c>
      <c r="S114" s="379">
        <f t="shared" si="12"/>
        <v>0</v>
      </c>
      <c r="T114" s="379">
        <f t="shared" si="12"/>
        <v>0</v>
      </c>
      <c r="U114" s="379">
        <f t="shared" si="12"/>
        <v>0</v>
      </c>
    </row>
    <row r="115" spans="1:27" ht="18.75" customHeight="1">
      <c r="A115" s="63" t="s">
        <v>321</v>
      </c>
      <c r="B115" s="378">
        <v>350000</v>
      </c>
      <c r="C115" s="59"/>
      <c r="D115" s="59"/>
      <c r="E115" s="59"/>
      <c r="F115" s="59">
        <v>2</v>
      </c>
      <c r="G115" s="59">
        <v>2</v>
      </c>
      <c r="H115" s="59">
        <v>5</v>
      </c>
      <c r="I115" s="59">
        <v>5</v>
      </c>
      <c r="J115" s="59">
        <v>5</v>
      </c>
      <c r="K115" s="59">
        <v>5</v>
      </c>
      <c r="L115" s="59">
        <v>5</v>
      </c>
      <c r="M115" s="59">
        <v>5</v>
      </c>
      <c r="N115" s="59">
        <v>5</v>
      </c>
      <c r="O115" s="379">
        <f t="shared" si="12"/>
        <v>0</v>
      </c>
      <c r="P115" s="379">
        <f t="shared" si="12"/>
        <v>0</v>
      </c>
      <c r="Q115" s="379">
        <f t="shared" si="12"/>
        <v>350000</v>
      </c>
      <c r="R115" s="379">
        <f t="shared" si="12"/>
        <v>350000</v>
      </c>
      <c r="S115" s="379">
        <f t="shared" si="12"/>
        <v>0</v>
      </c>
      <c r="T115" s="379">
        <f t="shared" si="12"/>
        <v>0</v>
      </c>
      <c r="U115" s="379">
        <f t="shared" si="12"/>
        <v>0</v>
      </c>
    </row>
    <row r="116" spans="1:27" ht="18.75" customHeight="1">
      <c r="A116" s="63" t="s">
        <v>326</v>
      </c>
      <c r="B116" s="378">
        <v>350000</v>
      </c>
      <c r="C116" s="59"/>
      <c r="D116" s="59"/>
      <c r="E116" s="59"/>
      <c r="F116" s="59">
        <v>2</v>
      </c>
      <c r="G116" s="59">
        <v>2</v>
      </c>
      <c r="H116" s="59">
        <v>5</v>
      </c>
      <c r="I116" s="59">
        <v>5</v>
      </c>
      <c r="J116" s="59">
        <v>5</v>
      </c>
      <c r="K116" s="59">
        <v>5</v>
      </c>
      <c r="L116" s="59">
        <v>5</v>
      </c>
      <c r="M116" s="59">
        <v>5</v>
      </c>
      <c r="N116" s="59">
        <v>5</v>
      </c>
      <c r="O116" s="379">
        <f t="shared" si="12"/>
        <v>0</v>
      </c>
      <c r="P116" s="379">
        <f t="shared" si="12"/>
        <v>0</v>
      </c>
      <c r="Q116" s="379">
        <f t="shared" si="12"/>
        <v>350000</v>
      </c>
      <c r="R116" s="379">
        <f t="shared" si="12"/>
        <v>350000</v>
      </c>
      <c r="S116" s="379">
        <f t="shared" si="12"/>
        <v>0</v>
      </c>
      <c r="T116" s="379">
        <f t="shared" si="12"/>
        <v>0</v>
      </c>
      <c r="U116" s="379">
        <f t="shared" si="12"/>
        <v>0</v>
      </c>
    </row>
    <row r="117" spans="1:27" ht="18.75" customHeight="1">
      <c r="A117" s="63" t="s">
        <v>328</v>
      </c>
      <c r="B117" s="378">
        <v>350000</v>
      </c>
      <c r="C117" s="59"/>
      <c r="D117" s="59"/>
      <c r="E117" s="59"/>
      <c r="F117" s="59">
        <v>2</v>
      </c>
      <c r="G117" s="59">
        <v>2</v>
      </c>
      <c r="H117" s="59">
        <v>5</v>
      </c>
      <c r="I117" s="59">
        <v>5</v>
      </c>
      <c r="J117" s="59">
        <v>5</v>
      </c>
      <c r="K117" s="59">
        <v>5</v>
      </c>
      <c r="L117" s="59">
        <v>5</v>
      </c>
      <c r="M117" s="59">
        <v>5</v>
      </c>
      <c r="N117" s="59">
        <v>5</v>
      </c>
      <c r="O117" s="379">
        <f t="shared" ref="O117:U122" si="13">SUMIF($B$20:$B$56,$A117,O$20:O$56)*$B117</f>
        <v>0</v>
      </c>
      <c r="P117" s="379">
        <f t="shared" si="13"/>
        <v>0</v>
      </c>
      <c r="Q117" s="379">
        <f t="shared" si="13"/>
        <v>350000</v>
      </c>
      <c r="R117" s="379">
        <f t="shared" si="13"/>
        <v>350000</v>
      </c>
      <c r="S117" s="379">
        <f t="shared" si="13"/>
        <v>0</v>
      </c>
      <c r="T117" s="379">
        <f t="shared" si="13"/>
        <v>0</v>
      </c>
      <c r="U117" s="379">
        <f t="shared" si="13"/>
        <v>0</v>
      </c>
    </row>
    <row r="118" spans="1:27" ht="18.75" customHeight="1">
      <c r="A118" s="63" t="s">
        <v>319</v>
      </c>
      <c r="B118" s="378">
        <v>350000</v>
      </c>
      <c r="C118" s="59"/>
      <c r="D118" s="59"/>
      <c r="E118" s="59"/>
      <c r="F118" s="59">
        <v>2</v>
      </c>
      <c r="G118" s="59">
        <v>2</v>
      </c>
      <c r="H118" s="59">
        <v>5</v>
      </c>
      <c r="I118" s="59">
        <v>5</v>
      </c>
      <c r="J118" s="59">
        <v>5</v>
      </c>
      <c r="K118" s="59">
        <v>5</v>
      </c>
      <c r="L118" s="59">
        <v>5</v>
      </c>
      <c r="M118" s="59">
        <v>5</v>
      </c>
      <c r="N118" s="59">
        <v>5</v>
      </c>
      <c r="O118" s="379">
        <f t="shared" si="13"/>
        <v>0</v>
      </c>
      <c r="P118" s="379">
        <f t="shared" si="13"/>
        <v>0</v>
      </c>
      <c r="Q118" s="379">
        <f t="shared" si="13"/>
        <v>0</v>
      </c>
      <c r="R118" s="379">
        <f t="shared" si="13"/>
        <v>0</v>
      </c>
      <c r="S118" s="379">
        <f t="shared" si="13"/>
        <v>0</v>
      </c>
      <c r="T118" s="379">
        <f t="shared" si="13"/>
        <v>0</v>
      </c>
      <c r="U118" s="379">
        <f t="shared" si="13"/>
        <v>0</v>
      </c>
    </row>
    <row r="119" spans="1:27" ht="18.75" customHeight="1">
      <c r="A119" s="63" t="s">
        <v>327</v>
      </c>
      <c r="B119" s="378">
        <v>350000</v>
      </c>
      <c r="C119" s="59"/>
      <c r="D119" s="59"/>
      <c r="E119" s="59"/>
      <c r="F119" s="59">
        <v>2</v>
      </c>
      <c r="G119" s="59">
        <v>2</v>
      </c>
      <c r="H119" s="59">
        <v>5</v>
      </c>
      <c r="I119" s="59">
        <v>5</v>
      </c>
      <c r="J119" s="59">
        <v>5</v>
      </c>
      <c r="K119" s="59">
        <v>5</v>
      </c>
      <c r="L119" s="59">
        <v>5</v>
      </c>
      <c r="M119" s="59">
        <v>5</v>
      </c>
      <c r="N119" s="59">
        <v>5</v>
      </c>
      <c r="O119" s="379">
        <f t="shared" si="13"/>
        <v>0</v>
      </c>
      <c r="P119" s="379">
        <f t="shared" si="13"/>
        <v>0</v>
      </c>
      <c r="Q119" s="379">
        <f t="shared" si="13"/>
        <v>0</v>
      </c>
      <c r="R119" s="379">
        <f t="shared" si="13"/>
        <v>0</v>
      </c>
      <c r="S119" s="379">
        <f t="shared" si="13"/>
        <v>0</v>
      </c>
      <c r="T119" s="379">
        <f t="shared" si="13"/>
        <v>0</v>
      </c>
      <c r="U119" s="379">
        <f t="shared" si="13"/>
        <v>0</v>
      </c>
    </row>
    <row r="120" spans="1:27" ht="18.75" customHeight="1">
      <c r="A120" s="63" t="s">
        <v>336</v>
      </c>
      <c r="B120" s="378">
        <v>600000</v>
      </c>
      <c r="C120" s="59"/>
      <c r="D120" s="59"/>
      <c r="E120" s="59"/>
      <c r="F120" s="59">
        <v>2</v>
      </c>
      <c r="G120" s="59">
        <v>2</v>
      </c>
      <c r="H120" s="59">
        <v>5</v>
      </c>
      <c r="I120" s="59">
        <v>5</v>
      </c>
      <c r="J120" s="59">
        <v>5</v>
      </c>
      <c r="K120" s="59">
        <v>5</v>
      </c>
      <c r="L120" s="59">
        <v>5</v>
      </c>
      <c r="M120" s="59">
        <v>5</v>
      </c>
      <c r="N120" s="59">
        <v>5</v>
      </c>
      <c r="O120" s="379">
        <f t="shared" si="13"/>
        <v>0</v>
      </c>
      <c r="P120" s="379">
        <f t="shared" si="13"/>
        <v>0</v>
      </c>
      <c r="Q120" s="379">
        <f t="shared" si="13"/>
        <v>0</v>
      </c>
      <c r="R120" s="379">
        <f t="shared" si="13"/>
        <v>0</v>
      </c>
      <c r="S120" s="379">
        <f t="shared" si="13"/>
        <v>0</v>
      </c>
      <c r="T120" s="379">
        <f t="shared" si="13"/>
        <v>0</v>
      </c>
      <c r="U120" s="379">
        <f t="shared" si="13"/>
        <v>0</v>
      </c>
    </row>
    <row r="121" spans="1:27" ht="18.75" customHeight="1">
      <c r="A121" s="63" t="s">
        <v>337</v>
      </c>
      <c r="B121" s="378">
        <v>800000</v>
      </c>
      <c r="C121" s="59"/>
      <c r="D121" s="59"/>
      <c r="E121" s="59"/>
      <c r="F121" s="59">
        <v>2</v>
      </c>
      <c r="G121" s="59">
        <v>2</v>
      </c>
      <c r="H121" s="59">
        <v>5</v>
      </c>
      <c r="I121" s="59">
        <v>5</v>
      </c>
      <c r="J121" s="59">
        <v>5</v>
      </c>
      <c r="K121" s="59">
        <v>5</v>
      </c>
      <c r="L121" s="59">
        <v>5</v>
      </c>
      <c r="M121" s="59">
        <v>5</v>
      </c>
      <c r="N121" s="59">
        <v>5</v>
      </c>
      <c r="O121" s="379">
        <f t="shared" si="13"/>
        <v>0</v>
      </c>
      <c r="P121" s="379">
        <f t="shared" si="13"/>
        <v>0</v>
      </c>
      <c r="Q121" s="379">
        <f t="shared" si="13"/>
        <v>0</v>
      </c>
      <c r="R121" s="379">
        <f t="shared" si="13"/>
        <v>0</v>
      </c>
      <c r="S121" s="379">
        <f t="shared" si="13"/>
        <v>0</v>
      </c>
      <c r="T121" s="379">
        <f t="shared" si="13"/>
        <v>0</v>
      </c>
      <c r="U121" s="379">
        <f t="shared" si="13"/>
        <v>0</v>
      </c>
    </row>
    <row r="122" spans="1:27" ht="18.75" customHeight="1">
      <c r="A122" s="63" t="s">
        <v>338</v>
      </c>
      <c r="B122" s="378">
        <v>730000</v>
      </c>
      <c r="C122" s="59"/>
      <c r="D122" s="59"/>
      <c r="E122" s="59"/>
      <c r="F122" s="59">
        <v>2</v>
      </c>
      <c r="G122" s="59">
        <v>2</v>
      </c>
      <c r="H122" s="59">
        <v>5</v>
      </c>
      <c r="I122" s="59">
        <v>5</v>
      </c>
      <c r="J122" s="59">
        <v>5</v>
      </c>
      <c r="K122" s="59">
        <v>5</v>
      </c>
      <c r="L122" s="59">
        <v>5</v>
      </c>
      <c r="M122" s="59">
        <v>5</v>
      </c>
      <c r="N122" s="59">
        <v>5</v>
      </c>
      <c r="O122" s="379">
        <f t="shared" si="13"/>
        <v>0</v>
      </c>
      <c r="P122" s="379">
        <f t="shared" si="13"/>
        <v>0</v>
      </c>
      <c r="Q122" s="379">
        <f t="shared" si="13"/>
        <v>0</v>
      </c>
      <c r="R122" s="379">
        <f t="shared" si="13"/>
        <v>0</v>
      </c>
      <c r="S122" s="379">
        <f t="shared" si="13"/>
        <v>0</v>
      </c>
      <c r="T122" s="379">
        <f t="shared" si="13"/>
        <v>0</v>
      </c>
      <c r="U122" s="379">
        <f t="shared" si="13"/>
        <v>0</v>
      </c>
      <c r="Y122" s="380" t="s">
        <v>345</v>
      </c>
      <c r="Z122" s="380" t="s">
        <v>346</v>
      </c>
      <c r="AA122" s="380" t="s">
        <v>347</v>
      </c>
    </row>
    <row r="123" spans="1:27" ht="18.75" customHeight="1">
      <c r="A123" s="549" t="s">
        <v>307</v>
      </c>
      <c r="B123" s="549"/>
      <c r="C123" s="64">
        <f t="shared" ref="C123:N123" si="14">SUM(C102:C122)</f>
        <v>0</v>
      </c>
      <c r="D123" s="57">
        <f t="shared" si="14"/>
        <v>0</v>
      </c>
      <c r="E123" s="57">
        <f t="shared" si="14"/>
        <v>0</v>
      </c>
      <c r="F123" s="57">
        <f t="shared" si="14"/>
        <v>26</v>
      </c>
      <c r="G123" s="57">
        <f t="shared" si="14"/>
        <v>26</v>
      </c>
      <c r="H123" s="57">
        <f t="shared" si="14"/>
        <v>65</v>
      </c>
      <c r="I123" s="57">
        <f t="shared" si="14"/>
        <v>65</v>
      </c>
      <c r="J123" s="57">
        <f t="shared" si="14"/>
        <v>65</v>
      </c>
      <c r="K123" s="57">
        <f t="shared" si="14"/>
        <v>65</v>
      </c>
      <c r="L123" s="57">
        <f t="shared" si="14"/>
        <v>65</v>
      </c>
      <c r="M123" s="57">
        <f t="shared" si="14"/>
        <v>65</v>
      </c>
      <c r="N123" s="57">
        <f t="shared" si="14"/>
        <v>65</v>
      </c>
      <c r="O123" s="380">
        <f t="shared" ref="O123:U123" si="15">SUM(O97:O122)</f>
        <v>0</v>
      </c>
      <c r="P123" s="380">
        <f t="shared" si="15"/>
        <v>0</v>
      </c>
      <c r="Q123" s="380">
        <f t="shared" si="15"/>
        <v>6250000</v>
      </c>
      <c r="R123" s="380">
        <f t="shared" si="15"/>
        <v>6250000</v>
      </c>
      <c r="S123" s="380">
        <f t="shared" si="15"/>
        <v>3100000</v>
      </c>
      <c r="T123" s="380">
        <f t="shared" si="15"/>
        <v>2750000</v>
      </c>
      <c r="U123" s="380">
        <f t="shared" si="15"/>
        <v>2575000</v>
      </c>
      <c r="Y123" s="380">
        <f>SUM(O123:X123)</f>
        <v>20925000</v>
      </c>
      <c r="Z123" s="380">
        <f>'再見積 (システム・工程別サマリ) _ベース'!$Q$26-'スケジュール案・要員計画 (開発フェーズ_工程別) (2)'!Y123</f>
        <v>54775000</v>
      </c>
      <c r="AA123" s="375">
        <f>Z123/'再見積 (システム・工程別サマリ) _ベース'!$Q$26</f>
        <v>0.72357992073976218</v>
      </c>
    </row>
    <row r="125" spans="1:27" ht="18.75" customHeight="1">
      <c r="A125" t="s">
        <v>359</v>
      </c>
      <c r="O125" s="376" t="s">
        <v>231</v>
      </c>
      <c r="P125" s="376" t="s">
        <v>232</v>
      </c>
      <c r="Q125" s="376" t="s">
        <v>233</v>
      </c>
      <c r="R125" s="376" t="s">
        <v>234</v>
      </c>
      <c r="S125" s="376" t="s">
        <v>352</v>
      </c>
      <c r="T125" s="376" t="s">
        <v>353</v>
      </c>
      <c r="U125" s="376" t="s">
        <v>237</v>
      </c>
    </row>
    <row r="126" spans="1:27" ht="18.75" customHeight="1">
      <c r="A126" s="52" t="s">
        <v>310</v>
      </c>
      <c r="B126" s="378">
        <v>900000</v>
      </c>
      <c r="C126" s="51"/>
      <c r="D126" s="51"/>
      <c r="E126" s="51"/>
      <c r="F126" s="51"/>
      <c r="G126" s="51"/>
      <c r="H126" s="51"/>
      <c r="I126" s="51"/>
      <c r="J126" s="51"/>
      <c r="K126" s="51"/>
      <c r="L126" s="51"/>
      <c r="M126" s="51"/>
      <c r="N126" s="51"/>
      <c r="O126" s="379">
        <f t="shared" ref="O126:U135" si="16">SUMIF($B$20:$B$56,$A126,O$20:O$56)*$B126</f>
        <v>0</v>
      </c>
      <c r="P126" s="379">
        <f t="shared" si="16"/>
        <v>0</v>
      </c>
      <c r="Q126" s="379">
        <f t="shared" si="16"/>
        <v>450000</v>
      </c>
      <c r="R126" s="379">
        <f t="shared" si="16"/>
        <v>450000</v>
      </c>
      <c r="S126" s="379">
        <f t="shared" si="16"/>
        <v>450000</v>
      </c>
      <c r="T126" s="379">
        <f t="shared" si="16"/>
        <v>450000</v>
      </c>
      <c r="U126" s="379">
        <f t="shared" si="16"/>
        <v>225000</v>
      </c>
    </row>
    <row r="127" spans="1:27" ht="18.75" customHeight="1">
      <c r="A127" s="52" t="s">
        <v>312</v>
      </c>
      <c r="B127" s="378">
        <v>900000</v>
      </c>
      <c r="C127" s="51"/>
      <c r="D127" s="51"/>
      <c r="E127" s="51"/>
      <c r="F127" s="51"/>
      <c r="G127" s="51"/>
      <c r="H127" s="51"/>
      <c r="I127" s="51"/>
      <c r="J127" s="51"/>
      <c r="K127" s="51"/>
      <c r="L127" s="51"/>
      <c r="M127" s="51"/>
      <c r="N127" s="51"/>
      <c r="O127" s="379">
        <f t="shared" si="16"/>
        <v>0</v>
      </c>
      <c r="P127" s="379">
        <f t="shared" si="16"/>
        <v>0</v>
      </c>
      <c r="Q127" s="379">
        <f t="shared" si="16"/>
        <v>450000</v>
      </c>
      <c r="R127" s="379">
        <f t="shared" si="16"/>
        <v>450000</v>
      </c>
      <c r="S127" s="379">
        <f t="shared" si="16"/>
        <v>450000</v>
      </c>
      <c r="T127" s="379">
        <f t="shared" si="16"/>
        <v>450000</v>
      </c>
      <c r="U127" s="379">
        <f t="shared" si="16"/>
        <v>450000</v>
      </c>
    </row>
    <row r="128" spans="1:27" ht="18.75" customHeight="1">
      <c r="A128" s="52" t="s">
        <v>314</v>
      </c>
      <c r="B128" s="378">
        <v>900000</v>
      </c>
      <c r="C128" s="51"/>
      <c r="D128" s="51"/>
      <c r="E128" s="51"/>
      <c r="F128" s="51"/>
      <c r="G128" s="51"/>
      <c r="H128" s="51"/>
      <c r="I128" s="51"/>
      <c r="J128" s="51"/>
      <c r="K128" s="51"/>
      <c r="L128" s="51"/>
      <c r="M128" s="51"/>
      <c r="N128" s="51"/>
      <c r="O128" s="379">
        <f t="shared" si="16"/>
        <v>0</v>
      </c>
      <c r="P128" s="379">
        <f t="shared" si="16"/>
        <v>0</v>
      </c>
      <c r="Q128" s="379">
        <f t="shared" si="16"/>
        <v>900000</v>
      </c>
      <c r="R128" s="379">
        <f t="shared" si="16"/>
        <v>900000</v>
      </c>
      <c r="S128" s="379">
        <f t="shared" si="16"/>
        <v>900000</v>
      </c>
      <c r="T128" s="379">
        <f t="shared" si="16"/>
        <v>900000</v>
      </c>
      <c r="U128" s="379">
        <f t="shared" si="16"/>
        <v>1080000</v>
      </c>
    </row>
    <row r="129" spans="1:21" ht="18.75" customHeight="1">
      <c r="A129" s="61" t="s">
        <v>322</v>
      </c>
      <c r="B129" s="378">
        <v>900000</v>
      </c>
      <c r="C129" s="60"/>
      <c r="D129" s="60"/>
      <c r="E129" s="60"/>
      <c r="F129" s="60"/>
      <c r="G129" s="60"/>
      <c r="H129" s="60"/>
      <c r="I129" s="60"/>
      <c r="J129" s="60"/>
      <c r="K129" s="60"/>
      <c r="L129" s="60"/>
      <c r="M129" s="60"/>
      <c r="N129" s="60"/>
      <c r="O129" s="379">
        <f t="shared" si="16"/>
        <v>0</v>
      </c>
      <c r="P129" s="379">
        <f t="shared" si="16"/>
        <v>0</v>
      </c>
      <c r="Q129" s="379">
        <f t="shared" si="16"/>
        <v>900000</v>
      </c>
      <c r="R129" s="379">
        <f t="shared" si="16"/>
        <v>900000</v>
      </c>
      <c r="S129" s="379">
        <f t="shared" si="16"/>
        <v>900000</v>
      </c>
      <c r="T129" s="379">
        <f t="shared" si="16"/>
        <v>900000</v>
      </c>
      <c r="U129" s="379">
        <f t="shared" si="16"/>
        <v>1080000</v>
      </c>
    </row>
    <row r="130" spans="1:21" ht="18.75" customHeight="1">
      <c r="A130" s="52" t="s">
        <v>313</v>
      </c>
      <c r="B130" s="378">
        <v>450000</v>
      </c>
      <c r="C130" s="51"/>
      <c r="D130" s="51"/>
      <c r="E130" s="51"/>
      <c r="F130" s="51"/>
      <c r="G130" s="51"/>
      <c r="H130" s="51"/>
      <c r="I130" s="51"/>
      <c r="J130" s="51"/>
      <c r="K130" s="51"/>
      <c r="L130" s="51"/>
      <c r="M130" s="51"/>
      <c r="N130" s="51"/>
      <c r="O130" s="379">
        <f t="shared" si="16"/>
        <v>0</v>
      </c>
      <c r="P130" s="379">
        <f t="shared" si="16"/>
        <v>0</v>
      </c>
      <c r="Q130" s="379">
        <f t="shared" si="16"/>
        <v>450000</v>
      </c>
      <c r="R130" s="379">
        <f t="shared" si="16"/>
        <v>450000</v>
      </c>
      <c r="S130" s="379">
        <f t="shared" si="16"/>
        <v>450000</v>
      </c>
      <c r="T130" s="379">
        <f t="shared" si="16"/>
        <v>450000</v>
      </c>
      <c r="U130" s="379">
        <f t="shared" si="16"/>
        <v>225000</v>
      </c>
    </row>
    <row r="131" spans="1:21" ht="18.75" customHeight="1">
      <c r="A131" s="52" t="s">
        <v>315</v>
      </c>
      <c r="B131" s="378">
        <v>350000</v>
      </c>
      <c r="C131" s="51"/>
      <c r="D131" s="51"/>
      <c r="E131" s="51"/>
      <c r="F131" s="51"/>
      <c r="G131" s="51"/>
      <c r="H131" s="51"/>
      <c r="I131" s="51"/>
      <c r="J131" s="51"/>
      <c r="K131" s="51"/>
      <c r="L131" s="51"/>
      <c r="M131" s="51"/>
      <c r="N131" s="51"/>
      <c r="O131" s="379">
        <f t="shared" si="16"/>
        <v>0</v>
      </c>
      <c r="P131" s="379">
        <f t="shared" si="16"/>
        <v>0</v>
      </c>
      <c r="Q131" s="379">
        <f t="shared" si="16"/>
        <v>350000</v>
      </c>
      <c r="R131" s="379">
        <f t="shared" si="16"/>
        <v>350000</v>
      </c>
      <c r="S131" s="379">
        <f t="shared" si="16"/>
        <v>350000</v>
      </c>
      <c r="T131" s="379">
        <f t="shared" si="16"/>
        <v>350000</v>
      </c>
      <c r="U131" s="379">
        <f t="shared" si="16"/>
        <v>350000</v>
      </c>
    </row>
    <row r="132" spans="1:21" ht="18.75" customHeight="1">
      <c r="A132" s="52" t="s">
        <v>316</v>
      </c>
      <c r="B132" s="378">
        <v>350000</v>
      </c>
      <c r="C132" s="51"/>
      <c r="D132" s="51"/>
      <c r="E132" s="51"/>
      <c r="F132" s="51"/>
      <c r="G132" s="51"/>
      <c r="H132" s="51"/>
      <c r="I132" s="51"/>
      <c r="J132" s="51"/>
      <c r="K132" s="51"/>
      <c r="L132" s="51"/>
      <c r="M132" s="51"/>
      <c r="N132" s="51"/>
      <c r="O132" s="379">
        <f t="shared" si="16"/>
        <v>0</v>
      </c>
      <c r="P132" s="379">
        <f t="shared" si="16"/>
        <v>0</v>
      </c>
      <c r="Q132" s="379">
        <f t="shared" si="16"/>
        <v>350000</v>
      </c>
      <c r="R132" s="379">
        <f t="shared" si="16"/>
        <v>350000</v>
      </c>
      <c r="S132" s="379">
        <f t="shared" si="16"/>
        <v>0</v>
      </c>
      <c r="T132" s="379">
        <f t="shared" si="16"/>
        <v>0</v>
      </c>
      <c r="U132" s="379">
        <f t="shared" si="16"/>
        <v>0</v>
      </c>
    </row>
    <row r="133" spans="1:21" ht="18.75" customHeight="1">
      <c r="A133" s="52" t="s">
        <v>341</v>
      </c>
      <c r="B133" s="378">
        <v>350000</v>
      </c>
      <c r="C133" s="51"/>
      <c r="D133" s="51"/>
      <c r="E133" s="51"/>
      <c r="F133" s="51"/>
      <c r="G133" s="51"/>
      <c r="H133" s="51"/>
      <c r="I133" s="51"/>
      <c r="J133" s="51"/>
      <c r="K133" s="51"/>
      <c r="L133" s="51"/>
      <c r="M133" s="51"/>
      <c r="N133" s="51"/>
      <c r="O133" s="379">
        <f t="shared" si="16"/>
        <v>0</v>
      </c>
      <c r="P133" s="379">
        <f t="shared" si="16"/>
        <v>0</v>
      </c>
      <c r="Q133" s="379">
        <f t="shared" si="16"/>
        <v>350000</v>
      </c>
      <c r="R133" s="379">
        <f t="shared" si="16"/>
        <v>350000</v>
      </c>
      <c r="S133" s="379">
        <f t="shared" si="16"/>
        <v>0</v>
      </c>
      <c r="T133" s="379">
        <f t="shared" si="16"/>
        <v>0</v>
      </c>
      <c r="U133" s="379">
        <f t="shared" si="16"/>
        <v>0</v>
      </c>
    </row>
    <row r="134" spans="1:21" ht="18.75" customHeight="1">
      <c r="A134" s="52" t="s">
        <v>342</v>
      </c>
      <c r="B134" s="378">
        <v>350000</v>
      </c>
      <c r="C134" s="51"/>
      <c r="D134" s="51"/>
      <c r="E134" s="51"/>
      <c r="F134" s="51"/>
      <c r="G134" s="51"/>
      <c r="H134" s="51"/>
      <c r="I134" s="51"/>
      <c r="J134" s="51"/>
      <c r="K134" s="51"/>
      <c r="L134" s="51"/>
      <c r="M134" s="51"/>
      <c r="N134" s="51"/>
      <c r="O134" s="379">
        <f t="shared" si="16"/>
        <v>0</v>
      </c>
      <c r="P134" s="379">
        <f t="shared" si="16"/>
        <v>0</v>
      </c>
      <c r="Q134" s="379">
        <f t="shared" si="16"/>
        <v>350000</v>
      </c>
      <c r="R134" s="379">
        <f t="shared" si="16"/>
        <v>350000</v>
      </c>
      <c r="S134" s="379">
        <f t="shared" si="16"/>
        <v>350000</v>
      </c>
      <c r="T134" s="379">
        <f t="shared" si="16"/>
        <v>175000</v>
      </c>
      <c r="U134" s="379">
        <f t="shared" si="16"/>
        <v>175000</v>
      </c>
    </row>
    <row r="135" spans="1:21" ht="18.75" customHeight="1">
      <c r="A135" s="52" t="s">
        <v>343</v>
      </c>
      <c r="B135" s="378">
        <v>350000</v>
      </c>
      <c r="C135" s="51"/>
      <c r="D135" s="51"/>
      <c r="E135" s="51"/>
      <c r="F135" s="51"/>
      <c r="G135" s="51"/>
      <c r="H135" s="51"/>
      <c r="I135" s="51"/>
      <c r="J135" s="51"/>
      <c r="K135" s="51"/>
      <c r="L135" s="51"/>
      <c r="M135" s="51"/>
      <c r="N135" s="51"/>
      <c r="O135" s="379">
        <f t="shared" si="16"/>
        <v>0</v>
      </c>
      <c r="P135" s="379">
        <f t="shared" si="16"/>
        <v>0</v>
      </c>
      <c r="Q135" s="379">
        <f t="shared" si="16"/>
        <v>350000</v>
      </c>
      <c r="R135" s="379">
        <f t="shared" si="16"/>
        <v>350000</v>
      </c>
      <c r="S135" s="379">
        <f t="shared" si="16"/>
        <v>350000</v>
      </c>
      <c r="T135" s="379">
        <f t="shared" si="16"/>
        <v>175000</v>
      </c>
      <c r="U135" s="379">
        <f t="shared" si="16"/>
        <v>175000</v>
      </c>
    </row>
    <row r="136" spans="1:21" ht="18.75" customHeight="1">
      <c r="A136" s="61" t="s">
        <v>320</v>
      </c>
      <c r="B136" s="378">
        <v>350000</v>
      </c>
      <c r="C136" s="60"/>
      <c r="D136" s="60"/>
      <c r="E136" s="60"/>
      <c r="F136" s="60"/>
      <c r="G136" s="60"/>
      <c r="H136" s="60"/>
      <c r="I136" s="60"/>
      <c r="J136" s="60"/>
      <c r="K136" s="60"/>
      <c r="L136" s="60"/>
      <c r="M136" s="60"/>
      <c r="N136" s="60"/>
      <c r="O136" s="379">
        <f t="shared" ref="O136:U145" si="17">SUMIF($B$20:$B$56,$A136,O$20:O$56)*$B136</f>
        <v>0</v>
      </c>
      <c r="P136" s="379">
        <f t="shared" si="17"/>
        <v>0</v>
      </c>
      <c r="Q136" s="379">
        <f t="shared" si="17"/>
        <v>350000</v>
      </c>
      <c r="R136" s="379">
        <f t="shared" si="17"/>
        <v>350000</v>
      </c>
      <c r="S136" s="379">
        <f t="shared" si="17"/>
        <v>0</v>
      </c>
      <c r="T136" s="379">
        <f t="shared" si="17"/>
        <v>0</v>
      </c>
      <c r="U136" s="379">
        <f t="shared" si="17"/>
        <v>0</v>
      </c>
    </row>
    <row r="137" spans="1:21" ht="18.75" customHeight="1">
      <c r="A137" s="61" t="s">
        <v>324</v>
      </c>
      <c r="B137" s="378">
        <v>350000</v>
      </c>
      <c r="C137" s="60"/>
      <c r="D137" s="60"/>
      <c r="E137" s="60"/>
      <c r="F137" s="60"/>
      <c r="G137" s="60"/>
      <c r="H137" s="60"/>
      <c r="I137" s="60"/>
      <c r="J137" s="60"/>
      <c r="K137" s="60"/>
      <c r="L137" s="60"/>
      <c r="M137" s="60"/>
      <c r="N137" s="60"/>
      <c r="O137" s="379">
        <f t="shared" si="17"/>
        <v>0</v>
      </c>
      <c r="P137" s="379">
        <f t="shared" si="17"/>
        <v>0</v>
      </c>
      <c r="Q137" s="379">
        <f t="shared" si="17"/>
        <v>350000</v>
      </c>
      <c r="R137" s="379">
        <f t="shared" si="17"/>
        <v>350000</v>
      </c>
      <c r="S137" s="379">
        <f t="shared" si="17"/>
        <v>0</v>
      </c>
      <c r="T137" s="379">
        <f t="shared" si="17"/>
        <v>0</v>
      </c>
      <c r="U137" s="379">
        <f t="shared" si="17"/>
        <v>0</v>
      </c>
    </row>
    <row r="138" spans="1:21" ht="18.75" customHeight="1">
      <c r="A138" s="61" t="s">
        <v>325</v>
      </c>
      <c r="B138" s="378">
        <v>350000</v>
      </c>
      <c r="C138" s="60"/>
      <c r="D138" s="60"/>
      <c r="E138" s="60"/>
      <c r="F138" s="60"/>
      <c r="G138" s="60"/>
      <c r="H138" s="60"/>
      <c r="I138" s="60"/>
      <c r="J138" s="60"/>
      <c r="K138" s="60"/>
      <c r="L138" s="60"/>
      <c r="M138" s="60"/>
      <c r="N138" s="60"/>
      <c r="O138" s="379">
        <f t="shared" si="17"/>
        <v>0</v>
      </c>
      <c r="P138" s="379">
        <f t="shared" si="17"/>
        <v>0</v>
      </c>
      <c r="Q138" s="379">
        <f t="shared" si="17"/>
        <v>350000</v>
      </c>
      <c r="R138" s="379">
        <f t="shared" si="17"/>
        <v>350000</v>
      </c>
      <c r="S138" s="379">
        <f t="shared" si="17"/>
        <v>0</v>
      </c>
      <c r="T138" s="379">
        <f t="shared" si="17"/>
        <v>0</v>
      </c>
      <c r="U138" s="379">
        <f t="shared" si="17"/>
        <v>0</v>
      </c>
    </row>
    <row r="139" spans="1:21" ht="18.75" customHeight="1">
      <c r="A139" s="63" t="s">
        <v>349</v>
      </c>
      <c r="B139" s="378">
        <v>350000</v>
      </c>
      <c r="C139" s="59"/>
      <c r="D139" s="59"/>
      <c r="E139" s="59"/>
      <c r="F139" s="59">
        <v>2</v>
      </c>
      <c r="G139" s="59">
        <v>2</v>
      </c>
      <c r="H139" s="59">
        <v>5</v>
      </c>
      <c r="I139" s="59">
        <v>5</v>
      </c>
      <c r="J139" s="59">
        <v>5</v>
      </c>
      <c r="K139" s="59">
        <v>5</v>
      </c>
      <c r="L139" s="59">
        <v>5</v>
      </c>
      <c r="M139" s="59">
        <v>5</v>
      </c>
      <c r="N139" s="59">
        <v>5</v>
      </c>
      <c r="O139" s="379">
        <f t="shared" si="17"/>
        <v>0</v>
      </c>
      <c r="P139" s="379">
        <f t="shared" si="17"/>
        <v>0</v>
      </c>
      <c r="Q139" s="379">
        <f t="shared" si="17"/>
        <v>0</v>
      </c>
      <c r="R139" s="379">
        <f t="shared" si="17"/>
        <v>0</v>
      </c>
      <c r="S139" s="379">
        <f t="shared" si="17"/>
        <v>0</v>
      </c>
      <c r="T139" s="379">
        <f t="shared" si="17"/>
        <v>0</v>
      </c>
      <c r="U139" s="379">
        <f t="shared" si="17"/>
        <v>0</v>
      </c>
    </row>
    <row r="140" spans="1:21" ht="18.75" customHeight="1">
      <c r="A140" s="63" t="s">
        <v>333</v>
      </c>
      <c r="B140" s="378">
        <v>600000</v>
      </c>
      <c r="C140" s="59"/>
      <c r="D140" s="59"/>
      <c r="E140" s="59"/>
      <c r="F140" s="59">
        <v>2</v>
      </c>
      <c r="G140" s="59">
        <v>2</v>
      </c>
      <c r="H140" s="59">
        <v>5</v>
      </c>
      <c r="I140" s="59">
        <v>5</v>
      </c>
      <c r="J140" s="59">
        <v>5</v>
      </c>
      <c r="K140" s="59">
        <v>5</v>
      </c>
      <c r="L140" s="59">
        <v>5</v>
      </c>
      <c r="M140" s="59">
        <v>5</v>
      </c>
      <c r="N140" s="59">
        <v>5</v>
      </c>
      <c r="O140" s="379">
        <f t="shared" si="17"/>
        <v>0</v>
      </c>
      <c r="P140" s="379">
        <f t="shared" si="17"/>
        <v>0</v>
      </c>
      <c r="Q140" s="379">
        <f t="shared" si="17"/>
        <v>0</v>
      </c>
      <c r="R140" s="379">
        <f t="shared" si="17"/>
        <v>0</v>
      </c>
      <c r="S140" s="379">
        <f t="shared" si="17"/>
        <v>0</v>
      </c>
      <c r="T140" s="379">
        <f t="shared" si="17"/>
        <v>0</v>
      </c>
      <c r="U140" s="379">
        <f t="shared" si="17"/>
        <v>0</v>
      </c>
    </row>
    <row r="141" spans="1:21" ht="18.75" customHeight="1">
      <c r="A141" s="63" t="s">
        <v>334</v>
      </c>
      <c r="B141" s="378">
        <v>400000</v>
      </c>
      <c r="C141" s="59"/>
      <c r="D141" s="59"/>
      <c r="E141" s="59"/>
      <c r="F141" s="59">
        <v>2</v>
      </c>
      <c r="G141" s="59">
        <v>2</v>
      </c>
      <c r="H141" s="59">
        <v>5</v>
      </c>
      <c r="I141" s="59">
        <v>5</v>
      </c>
      <c r="J141" s="59">
        <v>5</v>
      </c>
      <c r="K141" s="59">
        <v>5</v>
      </c>
      <c r="L141" s="59">
        <v>5</v>
      </c>
      <c r="M141" s="59">
        <v>5</v>
      </c>
      <c r="N141" s="59">
        <v>5</v>
      </c>
      <c r="O141" s="379">
        <f t="shared" si="17"/>
        <v>0</v>
      </c>
      <c r="P141" s="379">
        <f t="shared" si="17"/>
        <v>0</v>
      </c>
      <c r="Q141" s="379">
        <f t="shared" si="17"/>
        <v>0</v>
      </c>
      <c r="R141" s="379">
        <f t="shared" si="17"/>
        <v>0</v>
      </c>
      <c r="S141" s="379">
        <f t="shared" si="17"/>
        <v>0</v>
      </c>
      <c r="T141" s="379">
        <f t="shared" si="17"/>
        <v>0</v>
      </c>
      <c r="U141" s="379">
        <f t="shared" si="17"/>
        <v>0</v>
      </c>
    </row>
    <row r="142" spans="1:21" ht="18.75" customHeight="1">
      <c r="A142" s="63" t="s">
        <v>335</v>
      </c>
      <c r="B142" s="378">
        <v>600000</v>
      </c>
      <c r="C142" s="59"/>
      <c r="D142" s="59"/>
      <c r="E142" s="59"/>
      <c r="F142" s="59">
        <v>2</v>
      </c>
      <c r="G142" s="59">
        <v>2</v>
      </c>
      <c r="H142" s="59">
        <v>5</v>
      </c>
      <c r="I142" s="59">
        <v>5</v>
      </c>
      <c r="J142" s="59">
        <v>5</v>
      </c>
      <c r="K142" s="59">
        <v>5</v>
      </c>
      <c r="L142" s="59">
        <v>5</v>
      </c>
      <c r="M142" s="59">
        <v>5</v>
      </c>
      <c r="N142" s="59">
        <v>5</v>
      </c>
      <c r="O142" s="379">
        <f t="shared" si="17"/>
        <v>0</v>
      </c>
      <c r="P142" s="379">
        <f t="shared" si="17"/>
        <v>0</v>
      </c>
      <c r="Q142" s="379">
        <f t="shared" si="17"/>
        <v>0</v>
      </c>
      <c r="R142" s="379">
        <f t="shared" si="17"/>
        <v>0</v>
      </c>
      <c r="S142" s="379">
        <f t="shared" si="17"/>
        <v>0</v>
      </c>
      <c r="T142" s="379">
        <f t="shared" si="17"/>
        <v>0</v>
      </c>
      <c r="U142" s="379">
        <f t="shared" si="17"/>
        <v>0</v>
      </c>
    </row>
    <row r="143" spans="1:21" ht="18.75" customHeight="1">
      <c r="A143" s="63" t="s">
        <v>318</v>
      </c>
      <c r="B143" s="378">
        <v>350000</v>
      </c>
      <c r="C143" s="59"/>
      <c r="D143" s="59"/>
      <c r="E143" s="59"/>
      <c r="F143" s="59">
        <v>2</v>
      </c>
      <c r="G143" s="59">
        <v>2</v>
      </c>
      <c r="H143" s="59">
        <v>5</v>
      </c>
      <c r="I143" s="59">
        <v>5</v>
      </c>
      <c r="J143" s="59">
        <v>5</v>
      </c>
      <c r="K143" s="59">
        <v>5</v>
      </c>
      <c r="L143" s="59">
        <v>5</v>
      </c>
      <c r="M143" s="59">
        <v>5</v>
      </c>
      <c r="N143" s="59">
        <v>5</v>
      </c>
      <c r="O143" s="379">
        <f t="shared" si="17"/>
        <v>0</v>
      </c>
      <c r="P143" s="379">
        <f t="shared" si="17"/>
        <v>0</v>
      </c>
      <c r="Q143" s="379">
        <f t="shared" si="17"/>
        <v>350000</v>
      </c>
      <c r="R143" s="379">
        <f t="shared" si="17"/>
        <v>350000</v>
      </c>
      <c r="S143" s="379">
        <f t="shared" si="17"/>
        <v>0</v>
      </c>
      <c r="T143" s="379">
        <f t="shared" si="17"/>
        <v>0</v>
      </c>
      <c r="U143" s="379">
        <f t="shared" si="17"/>
        <v>0</v>
      </c>
    </row>
    <row r="144" spans="1:21" ht="18.75" customHeight="1">
      <c r="A144" s="63" t="s">
        <v>321</v>
      </c>
      <c r="B144" s="378">
        <v>350000</v>
      </c>
      <c r="C144" s="59"/>
      <c r="D144" s="59"/>
      <c r="E144" s="59"/>
      <c r="F144" s="59">
        <v>2</v>
      </c>
      <c r="G144" s="59">
        <v>2</v>
      </c>
      <c r="H144" s="59">
        <v>5</v>
      </c>
      <c r="I144" s="59">
        <v>5</v>
      </c>
      <c r="J144" s="59">
        <v>5</v>
      </c>
      <c r="K144" s="59">
        <v>5</v>
      </c>
      <c r="L144" s="59">
        <v>5</v>
      </c>
      <c r="M144" s="59">
        <v>5</v>
      </c>
      <c r="N144" s="59">
        <v>5</v>
      </c>
      <c r="O144" s="379">
        <f t="shared" si="17"/>
        <v>0</v>
      </c>
      <c r="P144" s="379">
        <f t="shared" si="17"/>
        <v>0</v>
      </c>
      <c r="Q144" s="379">
        <f t="shared" si="17"/>
        <v>350000</v>
      </c>
      <c r="R144" s="379">
        <f t="shared" si="17"/>
        <v>350000</v>
      </c>
      <c r="S144" s="379">
        <f t="shared" si="17"/>
        <v>0</v>
      </c>
      <c r="T144" s="379">
        <f t="shared" si="17"/>
        <v>0</v>
      </c>
      <c r="U144" s="379">
        <f t="shared" si="17"/>
        <v>0</v>
      </c>
    </row>
    <row r="145" spans="1:27" ht="18.75" customHeight="1">
      <c r="A145" s="63" t="s">
        <v>326</v>
      </c>
      <c r="B145" s="378">
        <v>350000</v>
      </c>
      <c r="C145" s="59"/>
      <c r="D145" s="59"/>
      <c r="E145" s="59"/>
      <c r="F145" s="59">
        <v>2</v>
      </c>
      <c r="G145" s="59">
        <v>2</v>
      </c>
      <c r="H145" s="59">
        <v>5</v>
      </c>
      <c r="I145" s="59">
        <v>5</v>
      </c>
      <c r="J145" s="59">
        <v>5</v>
      </c>
      <c r="K145" s="59">
        <v>5</v>
      </c>
      <c r="L145" s="59">
        <v>5</v>
      </c>
      <c r="M145" s="59">
        <v>5</v>
      </c>
      <c r="N145" s="59">
        <v>5</v>
      </c>
      <c r="O145" s="379">
        <f t="shared" si="17"/>
        <v>0</v>
      </c>
      <c r="P145" s="379">
        <f t="shared" si="17"/>
        <v>0</v>
      </c>
      <c r="Q145" s="379">
        <f t="shared" si="17"/>
        <v>350000</v>
      </c>
      <c r="R145" s="379">
        <f t="shared" si="17"/>
        <v>350000</v>
      </c>
      <c r="S145" s="379">
        <f t="shared" si="17"/>
        <v>0</v>
      </c>
      <c r="T145" s="379">
        <f t="shared" si="17"/>
        <v>0</v>
      </c>
      <c r="U145" s="379">
        <f t="shared" si="17"/>
        <v>0</v>
      </c>
    </row>
    <row r="146" spans="1:27" ht="18.75" customHeight="1">
      <c r="A146" s="63" t="s">
        <v>328</v>
      </c>
      <c r="B146" s="378">
        <v>350000</v>
      </c>
      <c r="C146" s="59"/>
      <c r="D146" s="59"/>
      <c r="E146" s="59"/>
      <c r="F146" s="59">
        <v>2</v>
      </c>
      <c r="G146" s="59">
        <v>2</v>
      </c>
      <c r="H146" s="59">
        <v>5</v>
      </c>
      <c r="I146" s="59">
        <v>5</v>
      </c>
      <c r="J146" s="59">
        <v>5</v>
      </c>
      <c r="K146" s="59">
        <v>5</v>
      </c>
      <c r="L146" s="59">
        <v>5</v>
      </c>
      <c r="M146" s="59">
        <v>5</v>
      </c>
      <c r="N146" s="59">
        <v>5</v>
      </c>
      <c r="O146" s="379">
        <f t="shared" ref="O146:U151" si="18">SUMIF($B$20:$B$56,$A146,O$20:O$56)*$B146</f>
        <v>0</v>
      </c>
      <c r="P146" s="379">
        <f t="shared" si="18"/>
        <v>0</v>
      </c>
      <c r="Q146" s="379">
        <f t="shared" si="18"/>
        <v>350000</v>
      </c>
      <c r="R146" s="379">
        <f t="shared" si="18"/>
        <v>350000</v>
      </c>
      <c r="S146" s="379">
        <f t="shared" si="18"/>
        <v>0</v>
      </c>
      <c r="T146" s="379">
        <f t="shared" si="18"/>
        <v>0</v>
      </c>
      <c r="U146" s="379">
        <f t="shared" si="18"/>
        <v>0</v>
      </c>
    </row>
    <row r="147" spans="1:27" ht="18.75" customHeight="1">
      <c r="A147" s="63" t="s">
        <v>319</v>
      </c>
      <c r="B147" s="378">
        <v>350000</v>
      </c>
      <c r="C147" s="59"/>
      <c r="D147" s="59"/>
      <c r="E147" s="59"/>
      <c r="F147" s="59">
        <v>2</v>
      </c>
      <c r="G147" s="59">
        <v>2</v>
      </c>
      <c r="H147" s="59">
        <v>5</v>
      </c>
      <c r="I147" s="59">
        <v>5</v>
      </c>
      <c r="J147" s="59">
        <v>5</v>
      </c>
      <c r="K147" s="59">
        <v>5</v>
      </c>
      <c r="L147" s="59">
        <v>5</v>
      </c>
      <c r="M147" s="59">
        <v>5</v>
      </c>
      <c r="N147" s="59">
        <v>5</v>
      </c>
      <c r="O147" s="379">
        <f t="shared" si="18"/>
        <v>0</v>
      </c>
      <c r="P147" s="379">
        <f t="shared" si="18"/>
        <v>0</v>
      </c>
      <c r="Q147" s="379">
        <f t="shared" si="18"/>
        <v>0</v>
      </c>
      <c r="R147" s="379">
        <f t="shared" si="18"/>
        <v>0</v>
      </c>
      <c r="S147" s="379">
        <f t="shared" si="18"/>
        <v>0</v>
      </c>
      <c r="T147" s="379">
        <f t="shared" si="18"/>
        <v>0</v>
      </c>
      <c r="U147" s="379">
        <f t="shared" si="18"/>
        <v>0</v>
      </c>
    </row>
    <row r="148" spans="1:27" ht="18.75" customHeight="1">
      <c r="A148" s="63" t="s">
        <v>327</v>
      </c>
      <c r="B148" s="378">
        <v>350000</v>
      </c>
      <c r="C148" s="59"/>
      <c r="D148" s="59"/>
      <c r="E148" s="59"/>
      <c r="F148" s="59">
        <v>2</v>
      </c>
      <c r="G148" s="59">
        <v>2</v>
      </c>
      <c r="H148" s="59">
        <v>5</v>
      </c>
      <c r="I148" s="59">
        <v>5</v>
      </c>
      <c r="J148" s="59">
        <v>5</v>
      </c>
      <c r="K148" s="59">
        <v>5</v>
      </c>
      <c r="L148" s="59">
        <v>5</v>
      </c>
      <c r="M148" s="59">
        <v>5</v>
      </c>
      <c r="N148" s="59">
        <v>5</v>
      </c>
      <c r="O148" s="379">
        <f t="shared" si="18"/>
        <v>0</v>
      </c>
      <c r="P148" s="379">
        <f t="shared" si="18"/>
        <v>0</v>
      </c>
      <c r="Q148" s="379">
        <f t="shared" si="18"/>
        <v>0</v>
      </c>
      <c r="R148" s="379">
        <f t="shared" si="18"/>
        <v>0</v>
      </c>
      <c r="S148" s="379">
        <f t="shared" si="18"/>
        <v>0</v>
      </c>
      <c r="T148" s="379">
        <f t="shared" si="18"/>
        <v>0</v>
      </c>
      <c r="U148" s="379">
        <f t="shared" si="18"/>
        <v>0</v>
      </c>
    </row>
    <row r="149" spans="1:27" ht="18.75" customHeight="1">
      <c r="A149" s="63" t="s">
        <v>336</v>
      </c>
      <c r="B149" s="378">
        <v>900000</v>
      </c>
      <c r="C149" s="59"/>
      <c r="D149" s="59"/>
      <c r="E149" s="59"/>
      <c r="F149" s="59">
        <v>2</v>
      </c>
      <c r="G149" s="59">
        <v>2</v>
      </c>
      <c r="H149" s="59">
        <v>5</v>
      </c>
      <c r="I149" s="59">
        <v>5</v>
      </c>
      <c r="J149" s="59">
        <v>5</v>
      </c>
      <c r="K149" s="59">
        <v>5</v>
      </c>
      <c r="L149" s="59">
        <v>5</v>
      </c>
      <c r="M149" s="59">
        <v>5</v>
      </c>
      <c r="N149" s="59">
        <v>5</v>
      </c>
      <c r="O149" s="379">
        <f t="shared" si="18"/>
        <v>0</v>
      </c>
      <c r="P149" s="379">
        <f t="shared" si="18"/>
        <v>0</v>
      </c>
      <c r="Q149" s="379">
        <f t="shared" si="18"/>
        <v>0</v>
      </c>
      <c r="R149" s="379">
        <f t="shared" si="18"/>
        <v>0</v>
      </c>
      <c r="S149" s="379">
        <f t="shared" si="18"/>
        <v>0</v>
      </c>
      <c r="T149" s="379">
        <f t="shared" si="18"/>
        <v>0</v>
      </c>
      <c r="U149" s="379">
        <f t="shared" si="18"/>
        <v>0</v>
      </c>
    </row>
    <row r="150" spans="1:27" ht="18.75" customHeight="1">
      <c r="A150" s="63" t="s">
        <v>337</v>
      </c>
      <c r="B150" s="378">
        <v>800000</v>
      </c>
      <c r="C150" s="59"/>
      <c r="D150" s="59"/>
      <c r="E150" s="59"/>
      <c r="F150" s="59">
        <v>2</v>
      </c>
      <c r="G150" s="59">
        <v>2</v>
      </c>
      <c r="H150" s="59">
        <v>5</v>
      </c>
      <c r="I150" s="59">
        <v>5</v>
      </c>
      <c r="J150" s="59">
        <v>5</v>
      </c>
      <c r="K150" s="59">
        <v>5</v>
      </c>
      <c r="L150" s="59">
        <v>5</v>
      </c>
      <c r="M150" s="59">
        <v>5</v>
      </c>
      <c r="N150" s="59">
        <v>5</v>
      </c>
      <c r="O150" s="379">
        <f t="shared" si="18"/>
        <v>0</v>
      </c>
      <c r="P150" s="379">
        <f t="shared" si="18"/>
        <v>0</v>
      </c>
      <c r="Q150" s="379">
        <f t="shared" si="18"/>
        <v>0</v>
      </c>
      <c r="R150" s="379">
        <f t="shared" si="18"/>
        <v>0</v>
      </c>
      <c r="S150" s="379">
        <f t="shared" si="18"/>
        <v>0</v>
      </c>
      <c r="T150" s="379">
        <f t="shared" si="18"/>
        <v>0</v>
      </c>
      <c r="U150" s="379">
        <f t="shared" si="18"/>
        <v>0</v>
      </c>
    </row>
    <row r="151" spans="1:27" ht="18.75" customHeight="1">
      <c r="A151" s="63" t="s">
        <v>338</v>
      </c>
      <c r="B151" s="378">
        <v>730000</v>
      </c>
      <c r="C151" s="59"/>
      <c r="D151" s="59"/>
      <c r="E151" s="59"/>
      <c r="F151" s="59">
        <v>2</v>
      </c>
      <c r="G151" s="59">
        <v>2</v>
      </c>
      <c r="H151" s="59">
        <v>5</v>
      </c>
      <c r="I151" s="59">
        <v>5</v>
      </c>
      <c r="J151" s="59">
        <v>5</v>
      </c>
      <c r="K151" s="59">
        <v>5</v>
      </c>
      <c r="L151" s="59">
        <v>5</v>
      </c>
      <c r="M151" s="59">
        <v>5</v>
      </c>
      <c r="N151" s="59">
        <v>5</v>
      </c>
      <c r="O151" s="379">
        <f t="shared" si="18"/>
        <v>0</v>
      </c>
      <c r="P151" s="379">
        <f t="shared" si="18"/>
        <v>0</v>
      </c>
      <c r="Q151" s="379">
        <f t="shared" si="18"/>
        <v>0</v>
      </c>
      <c r="R151" s="379">
        <f t="shared" si="18"/>
        <v>0</v>
      </c>
      <c r="S151" s="379">
        <f t="shared" si="18"/>
        <v>0</v>
      </c>
      <c r="T151" s="379">
        <f t="shared" si="18"/>
        <v>0</v>
      </c>
      <c r="U151" s="379">
        <f t="shared" si="18"/>
        <v>0</v>
      </c>
      <c r="Y151" s="380" t="s">
        <v>350</v>
      </c>
      <c r="Z151" s="380" t="s">
        <v>348</v>
      </c>
      <c r="AA151" s="380" t="s">
        <v>351</v>
      </c>
    </row>
    <row r="152" spans="1:27" ht="18.75" customHeight="1">
      <c r="A152" s="549" t="s">
        <v>307</v>
      </c>
      <c r="B152" s="549"/>
      <c r="C152" s="64">
        <f t="shared" ref="C152:N152" si="19">SUM(C131:C151)</f>
        <v>0</v>
      </c>
      <c r="D152" s="57">
        <f t="shared" si="19"/>
        <v>0</v>
      </c>
      <c r="E152" s="57">
        <f t="shared" si="19"/>
        <v>0</v>
      </c>
      <c r="F152" s="57">
        <f t="shared" si="19"/>
        <v>26</v>
      </c>
      <c r="G152" s="57">
        <f t="shared" si="19"/>
        <v>26</v>
      </c>
      <c r="H152" s="57">
        <f t="shared" si="19"/>
        <v>65</v>
      </c>
      <c r="I152" s="57">
        <f t="shared" si="19"/>
        <v>65</v>
      </c>
      <c r="J152" s="57">
        <f t="shared" si="19"/>
        <v>65</v>
      </c>
      <c r="K152" s="57">
        <f t="shared" si="19"/>
        <v>65</v>
      </c>
      <c r="L152" s="57">
        <f t="shared" si="19"/>
        <v>65</v>
      </c>
      <c r="M152" s="57">
        <f t="shared" si="19"/>
        <v>65</v>
      </c>
      <c r="N152" s="57">
        <f t="shared" si="19"/>
        <v>65</v>
      </c>
      <c r="O152" s="380">
        <f t="shared" ref="O152:U152" si="20">SUM(O126:O151)</f>
        <v>0</v>
      </c>
      <c r="P152" s="380">
        <f t="shared" si="20"/>
        <v>0</v>
      </c>
      <c r="Q152" s="380">
        <f t="shared" si="20"/>
        <v>7350000</v>
      </c>
      <c r="R152" s="380">
        <f t="shared" si="20"/>
        <v>7350000</v>
      </c>
      <c r="S152" s="380">
        <f t="shared" si="20"/>
        <v>4200000</v>
      </c>
      <c r="T152" s="380">
        <f t="shared" si="20"/>
        <v>3850000</v>
      </c>
      <c r="U152" s="380">
        <f t="shared" si="20"/>
        <v>3760000</v>
      </c>
      <c r="Y152" s="380">
        <f>SUM(O152:X152)</f>
        <v>26510000</v>
      </c>
      <c r="Z152" s="380">
        <f>'再見積 (システム・工程別サマリ) _ベース'!$Q$26-'スケジュール案・要員計画 (開発フェーズ_工程別) (2)'!Y152</f>
        <v>49190000</v>
      </c>
      <c r="AA152" s="375">
        <f>Z152/'再見積 (システム・工程別サマリ) _ベース'!$Q$26</f>
        <v>0.64980184940554819</v>
      </c>
    </row>
  </sheetData>
  <mergeCells count="12">
    <mergeCell ref="S3:X3"/>
    <mergeCell ref="A5:B5"/>
    <mergeCell ref="A152:B152"/>
    <mergeCell ref="A3:A4"/>
    <mergeCell ref="B3:B4"/>
    <mergeCell ref="C3:N3"/>
    <mergeCell ref="O3:R3"/>
    <mergeCell ref="A29:B29"/>
    <mergeCell ref="A66:B66"/>
    <mergeCell ref="A67:B67"/>
    <mergeCell ref="A94:B94"/>
    <mergeCell ref="A123:B123"/>
  </mergeCells>
  <phoneticPr fontId="1"/>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94B2B-B181-47BB-A912-224997BCFABC}">
  <sheetPr>
    <tabColor theme="0" tint="-0.249977111117893"/>
  </sheetPr>
  <dimension ref="B1:R83"/>
  <sheetViews>
    <sheetView zoomScale="85" zoomScaleNormal="85" workbookViewId="0">
      <selection activeCell="E31" sqref="E31"/>
    </sheetView>
  </sheetViews>
  <sheetFormatPr defaultColWidth="8.625" defaultRowHeight="18.75" customHeight="1"/>
  <cols>
    <col min="1" max="1" width="2.625" style="26" customWidth="1"/>
    <col min="2" max="2" width="4.125" style="26" bestFit="1" customWidth="1"/>
    <col min="3" max="3" width="31.125" style="26" customWidth="1"/>
    <col min="4" max="6" width="14.125" style="214" customWidth="1"/>
    <col min="7" max="7" width="13.5" style="214" customWidth="1"/>
    <col min="8" max="8" width="15.625" style="214" customWidth="1"/>
    <col min="9" max="10" width="13.5" style="214" customWidth="1"/>
    <col min="11" max="11" width="15.125" style="214" customWidth="1"/>
    <col min="12" max="12" width="13.5" style="98" customWidth="1"/>
    <col min="13" max="13" width="15.125" style="195" bestFit="1" customWidth="1"/>
    <col min="14" max="14" width="13.5" style="26" customWidth="1"/>
    <col min="15" max="15" width="14.25" style="26" customWidth="1"/>
    <col min="16" max="16" width="13.5" style="26" customWidth="1"/>
    <col min="17" max="17" width="15.125" style="26" bestFit="1" customWidth="1"/>
    <col min="18" max="18" width="53.125" style="26" customWidth="1"/>
    <col min="19" max="16384" width="8.625" style="26"/>
  </cols>
  <sheetData>
    <row r="1" spans="2:18" ht="18">
      <c r="C1" s="71" t="s">
        <v>176</v>
      </c>
    </row>
    <row r="2" spans="2:18" ht="18.600000000000001" thickBot="1">
      <c r="C2" s="98" t="s">
        <v>230</v>
      </c>
    </row>
    <row r="3" spans="2:18" ht="18">
      <c r="B3" s="27"/>
      <c r="C3" s="28" t="s">
        <v>163</v>
      </c>
      <c r="D3" s="510" t="s">
        <v>213</v>
      </c>
      <c r="E3" s="510"/>
      <c r="F3" s="510"/>
      <c r="G3" s="510"/>
      <c r="H3" s="510"/>
      <c r="I3" s="510"/>
      <c r="J3" s="510"/>
      <c r="K3" s="510"/>
      <c r="L3" s="510"/>
      <c r="M3" s="510"/>
      <c r="N3" s="510"/>
      <c r="O3" s="510"/>
      <c r="P3" s="510"/>
      <c r="Q3" s="511"/>
      <c r="R3" s="512" t="s">
        <v>178</v>
      </c>
    </row>
    <row r="4" spans="2:18" ht="22.5" customHeight="1">
      <c r="B4" s="43"/>
      <c r="C4" s="44"/>
      <c r="D4" s="515" t="s">
        <v>214</v>
      </c>
      <c r="E4" s="515"/>
      <c r="F4" s="515"/>
      <c r="G4" s="515"/>
      <c r="H4" s="515"/>
      <c r="I4" s="515"/>
      <c r="J4" s="515"/>
      <c r="K4" s="515"/>
      <c r="L4" s="515"/>
      <c r="M4" s="516"/>
      <c r="N4" s="517" t="s">
        <v>215</v>
      </c>
      <c r="O4" s="518"/>
      <c r="P4" s="517" t="s">
        <v>216</v>
      </c>
      <c r="Q4" s="519"/>
      <c r="R4" s="513"/>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14"/>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0">
        <v>0</v>
      </c>
      <c r="O6" s="523">
        <v>0</v>
      </c>
      <c r="P6" s="520">
        <f>SUM(L6:L10)+N6</f>
        <v>58.4</v>
      </c>
      <c r="Q6" s="526">
        <f>SUM(M6:M10)+O6</f>
        <v>63040000</v>
      </c>
      <c r="R6" s="529"/>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1"/>
      <c r="O7" s="524"/>
      <c r="P7" s="521"/>
      <c r="Q7" s="527"/>
      <c r="R7" s="530"/>
    </row>
    <row r="8" spans="2:18" ht="18">
      <c r="B8" s="33">
        <v>3</v>
      </c>
      <c r="C8" s="34" t="s">
        <v>97</v>
      </c>
      <c r="D8" s="217">
        <v>1.7</v>
      </c>
      <c r="E8" s="218">
        <v>1.4</v>
      </c>
      <c r="F8" s="218">
        <v>1.6</v>
      </c>
      <c r="G8" s="218">
        <v>5.5</v>
      </c>
      <c r="H8" s="218">
        <v>0.8</v>
      </c>
      <c r="I8" s="218">
        <v>0.5</v>
      </c>
      <c r="J8" s="218">
        <v>0.6</v>
      </c>
      <c r="K8" s="218">
        <v>2.8</v>
      </c>
      <c r="L8" s="199">
        <f>SUM(D8:K8)</f>
        <v>14.899999999999999</v>
      </c>
      <c r="M8" s="200">
        <f t="shared" ref="M8:M11" si="1">SUM(D8:J8)*1000000+K8*1400000</f>
        <v>16020000</v>
      </c>
      <c r="N8" s="521"/>
      <c r="O8" s="524"/>
      <c r="P8" s="521"/>
      <c r="Q8" s="527"/>
      <c r="R8" s="530"/>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521"/>
      <c r="O9" s="524"/>
      <c r="P9" s="521"/>
      <c r="Q9" s="527"/>
      <c r="R9" s="530"/>
    </row>
    <row r="10" spans="2:18" ht="18.600000000000001" thickBot="1">
      <c r="B10" s="33">
        <v>5</v>
      </c>
      <c r="C10" s="19" t="s">
        <v>106</v>
      </c>
      <c r="D10" s="219"/>
      <c r="E10" s="220"/>
      <c r="F10" s="220"/>
      <c r="G10" s="220"/>
      <c r="H10" s="220"/>
      <c r="I10" s="220"/>
      <c r="J10" s="218">
        <v>0.4</v>
      </c>
      <c r="K10" s="218">
        <v>0.5</v>
      </c>
      <c r="L10" s="199">
        <f t="shared" si="2"/>
        <v>0.9</v>
      </c>
      <c r="M10" s="200">
        <f t="shared" si="1"/>
        <v>1100000</v>
      </c>
      <c r="N10" s="522"/>
      <c r="O10" s="525"/>
      <c r="P10" s="522"/>
      <c r="Q10" s="528"/>
      <c r="R10" s="531"/>
    </row>
    <row r="11" spans="2:18" ht="18.600000000000001"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504" t="s">
        <v>191</v>
      </c>
      <c r="C12" s="505"/>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12.5</v>
      </c>
      <c r="L12" s="201">
        <f>SUM(D12:K12)</f>
        <v>64.099999999999994</v>
      </c>
      <c r="M12" s="202">
        <f>SUM(M6:M11)</f>
        <v>69100000</v>
      </c>
      <c r="N12" s="42">
        <f>SUM(N6:N11)</f>
        <v>0</v>
      </c>
      <c r="O12" s="25">
        <f>SUM(O6:O11)</f>
        <v>0</v>
      </c>
      <c r="P12" s="42">
        <f>SUM(P6:P11)</f>
        <v>64.099999999999994</v>
      </c>
      <c r="Q12" s="45">
        <f>SUM(Q6:Q11)</f>
        <v>69100000</v>
      </c>
      <c r="R12" s="35"/>
    </row>
    <row r="13" spans="2:18" ht="18">
      <c r="B13" s="506" t="s">
        <v>229</v>
      </c>
      <c r="C13" s="507"/>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600000000000001" thickBot="1">
      <c r="B14" s="508" t="s">
        <v>165</v>
      </c>
      <c r="C14" s="509"/>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17500000</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thickBot="1">
      <c r="C16" s="367" t="s">
        <v>373</v>
      </c>
    </row>
    <row r="17" spans="2:18" ht="18">
      <c r="B17" s="27"/>
      <c r="C17" s="28" t="s">
        <v>163</v>
      </c>
      <c r="D17" s="510" t="s">
        <v>213</v>
      </c>
      <c r="E17" s="510"/>
      <c r="F17" s="510"/>
      <c r="G17" s="510"/>
      <c r="H17" s="510"/>
      <c r="I17" s="510"/>
      <c r="J17" s="510"/>
      <c r="K17" s="510"/>
      <c r="L17" s="510"/>
      <c r="M17" s="510"/>
      <c r="N17" s="510"/>
      <c r="O17" s="510"/>
      <c r="P17" s="510"/>
      <c r="Q17" s="511"/>
      <c r="R17" s="512" t="s">
        <v>178</v>
      </c>
    </row>
    <row r="18" spans="2:18" ht="22.5" customHeight="1">
      <c r="B18" s="43"/>
      <c r="C18" s="44"/>
      <c r="D18" s="515" t="s">
        <v>214</v>
      </c>
      <c r="E18" s="515"/>
      <c r="F18" s="515"/>
      <c r="G18" s="515"/>
      <c r="H18" s="515"/>
      <c r="I18" s="515"/>
      <c r="J18" s="515"/>
      <c r="K18" s="515"/>
      <c r="L18" s="515"/>
      <c r="M18" s="516"/>
      <c r="N18" s="517" t="s">
        <v>215</v>
      </c>
      <c r="O18" s="518"/>
      <c r="P18" s="517" t="s">
        <v>216</v>
      </c>
      <c r="Q18" s="519"/>
      <c r="R18" s="513"/>
    </row>
    <row r="19" spans="2:18" ht="18">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29" t="s">
        <v>224</v>
      </c>
      <c r="Q19" s="47" t="s">
        <v>165</v>
      </c>
      <c r="R19" s="514"/>
    </row>
    <row r="20" spans="2:18" ht="18">
      <c r="B20" s="33">
        <v>1</v>
      </c>
      <c r="C20" s="19" t="s">
        <v>225</v>
      </c>
      <c r="D20" s="217">
        <v>3.2</v>
      </c>
      <c r="E20" s="218">
        <v>1.6</v>
      </c>
      <c r="F20" s="381">
        <v>3.2</v>
      </c>
      <c r="G20" s="218">
        <v>5.2</v>
      </c>
      <c r="H20" s="218">
        <v>1.4</v>
      </c>
      <c r="I20" s="381">
        <v>1.9</v>
      </c>
      <c r="J20" s="218">
        <v>2</v>
      </c>
      <c r="K20" s="381">
        <v>3.9</v>
      </c>
      <c r="L20" s="199">
        <f>SUM(D20:K20)</f>
        <v>22.4</v>
      </c>
      <c r="M20" s="200">
        <f>SUM(D20:J20)*1000000+K20*1400000</f>
        <v>23960000</v>
      </c>
      <c r="N20" s="520">
        <v>0</v>
      </c>
      <c r="O20" s="523">
        <v>0</v>
      </c>
      <c r="P20" s="520">
        <f>SUM(L20:L24)+N20</f>
        <v>64.199999999999989</v>
      </c>
      <c r="Q20" s="526">
        <f>SUM(M20:M24)+O20</f>
        <v>68840000</v>
      </c>
      <c r="R20" s="529"/>
    </row>
    <row r="21" spans="2:18" ht="18">
      <c r="B21" s="33">
        <v>2</v>
      </c>
      <c r="C21" s="34" t="s">
        <v>226</v>
      </c>
      <c r="D21" s="217">
        <v>1.4</v>
      </c>
      <c r="E21" s="218">
        <v>1.1000000000000001</v>
      </c>
      <c r="F21" s="381">
        <v>2.1</v>
      </c>
      <c r="G21" s="218">
        <v>3.1</v>
      </c>
      <c r="H21" s="218">
        <v>1.1000000000000001</v>
      </c>
      <c r="I21" s="381">
        <v>1.9</v>
      </c>
      <c r="J21" s="218">
        <v>2</v>
      </c>
      <c r="K21" s="381">
        <v>2.7</v>
      </c>
      <c r="L21" s="199">
        <f t="shared" ref="L21" si="5">SUM(D21:K21)</f>
        <v>15.399999999999999</v>
      </c>
      <c r="M21" s="200">
        <f>SUM(D21:J21)*1000000+K21*1400000</f>
        <v>16480000</v>
      </c>
      <c r="N21" s="521"/>
      <c r="O21" s="524"/>
      <c r="P21" s="521"/>
      <c r="Q21" s="527"/>
      <c r="R21" s="530"/>
    </row>
    <row r="22" spans="2:18" ht="18">
      <c r="B22" s="33">
        <v>3</v>
      </c>
      <c r="C22" s="34" t="s">
        <v>97</v>
      </c>
      <c r="D22" s="217">
        <v>1.7</v>
      </c>
      <c r="E22" s="218">
        <v>1.4</v>
      </c>
      <c r="F22" s="381">
        <v>2.2000000000000002</v>
      </c>
      <c r="G22" s="218">
        <v>5.5</v>
      </c>
      <c r="H22" s="218">
        <v>0.8</v>
      </c>
      <c r="I22" s="381">
        <v>1.2</v>
      </c>
      <c r="J22" s="218">
        <v>0.6</v>
      </c>
      <c r="K22" s="381">
        <v>2.9</v>
      </c>
      <c r="L22" s="199">
        <f>SUM(D22:K22)</f>
        <v>16.3</v>
      </c>
      <c r="M22" s="200">
        <f t="shared" ref="M22:M25" si="6">SUM(D22:J22)*1000000+K22*1400000</f>
        <v>17460000</v>
      </c>
      <c r="N22" s="521"/>
      <c r="O22" s="524"/>
      <c r="P22" s="521"/>
      <c r="Q22" s="527"/>
      <c r="R22" s="530"/>
    </row>
    <row r="23" spans="2:18" ht="18">
      <c r="B23" s="33">
        <v>4</v>
      </c>
      <c r="C23" s="19" t="s">
        <v>227</v>
      </c>
      <c r="D23" s="217">
        <v>1.3</v>
      </c>
      <c r="E23" s="218">
        <v>0.4</v>
      </c>
      <c r="F23" s="381">
        <v>2.1</v>
      </c>
      <c r="G23" s="218">
        <v>1.2</v>
      </c>
      <c r="H23" s="218">
        <v>0.8</v>
      </c>
      <c r="I23" s="381">
        <v>1.2</v>
      </c>
      <c r="J23" s="218">
        <v>0.6</v>
      </c>
      <c r="K23" s="381">
        <v>2</v>
      </c>
      <c r="L23" s="199">
        <f t="shared" ref="L23:L25" si="7">SUM(D23:K23)</f>
        <v>9.6</v>
      </c>
      <c r="M23" s="200">
        <f t="shared" si="6"/>
        <v>10400000</v>
      </c>
      <c r="N23" s="521"/>
      <c r="O23" s="524"/>
      <c r="P23" s="521"/>
      <c r="Q23" s="527"/>
      <c r="R23" s="530"/>
    </row>
    <row r="24" spans="2:18" ht="18.600000000000001" thickBot="1">
      <c r="B24" s="33">
        <v>5</v>
      </c>
      <c r="C24" s="19" t="s">
        <v>106</v>
      </c>
      <c r="D24" s="219"/>
      <c r="E24" s="220"/>
      <c r="F24" s="220"/>
      <c r="G24" s="220"/>
      <c r="H24" s="220"/>
      <c r="I24" s="405"/>
      <c r="J24" s="218">
        <v>0.4</v>
      </c>
      <c r="K24" s="218">
        <v>0.1</v>
      </c>
      <c r="L24" s="199">
        <f t="shared" si="7"/>
        <v>0.5</v>
      </c>
      <c r="M24" s="200">
        <f t="shared" si="6"/>
        <v>540000</v>
      </c>
      <c r="N24" s="522"/>
      <c r="O24" s="525"/>
      <c r="P24" s="522"/>
      <c r="Q24" s="528"/>
      <c r="R24" s="531"/>
    </row>
    <row r="25" spans="2:18" ht="18.600000000000001" thickBot="1">
      <c r="B25" s="33">
        <v>6</v>
      </c>
      <c r="C25" s="19" t="s">
        <v>228</v>
      </c>
      <c r="D25" s="217">
        <v>0.5</v>
      </c>
      <c r="E25" s="218">
        <v>0.4</v>
      </c>
      <c r="F25" s="381">
        <v>0.9</v>
      </c>
      <c r="G25" s="218">
        <v>1.4</v>
      </c>
      <c r="H25" s="218">
        <v>0.2</v>
      </c>
      <c r="I25" s="381">
        <v>0.7</v>
      </c>
      <c r="J25" s="218">
        <v>1.5</v>
      </c>
      <c r="K25" s="381">
        <v>0.9</v>
      </c>
      <c r="L25" s="199">
        <f t="shared" si="7"/>
        <v>6.5000000000000009</v>
      </c>
      <c r="M25" s="200">
        <f t="shared" si="6"/>
        <v>6860000.0000000009</v>
      </c>
      <c r="N25" s="130">
        <v>0</v>
      </c>
      <c r="O25" s="25">
        <f>SUM(O19:O24)</f>
        <v>0</v>
      </c>
      <c r="P25" s="130">
        <f>SUM(L25:L25)+N25</f>
        <v>6.5000000000000009</v>
      </c>
      <c r="Q25" s="131">
        <f>SUM(M25:M25)+O20</f>
        <v>6860000.0000000009</v>
      </c>
      <c r="R25" s="49"/>
    </row>
    <row r="26" spans="2:18" ht="18">
      <c r="B26" s="504" t="s">
        <v>191</v>
      </c>
      <c r="C26" s="505"/>
      <c r="D26" s="221">
        <f t="shared" ref="D26:K26" si="8">SUM(D20:D25)</f>
        <v>8.1</v>
      </c>
      <c r="E26" s="222">
        <f t="shared" si="8"/>
        <v>4.9000000000000004</v>
      </c>
      <c r="F26" s="222">
        <f t="shared" si="8"/>
        <v>10.500000000000002</v>
      </c>
      <c r="G26" s="222">
        <f t="shared" si="8"/>
        <v>16.399999999999999</v>
      </c>
      <c r="H26" s="222">
        <f t="shared" si="8"/>
        <v>4.3</v>
      </c>
      <c r="I26" s="222">
        <f t="shared" si="8"/>
        <v>6.9</v>
      </c>
      <c r="J26" s="222">
        <f t="shared" si="8"/>
        <v>7.1</v>
      </c>
      <c r="K26" s="222">
        <f t="shared" si="8"/>
        <v>12.5</v>
      </c>
      <c r="L26" s="201">
        <f>SUM(D26:K26)</f>
        <v>70.699999999999989</v>
      </c>
      <c r="M26" s="202">
        <f>SUM(M20:M25)</f>
        <v>75700000</v>
      </c>
      <c r="N26" s="42">
        <f>SUM(N20:N25)</f>
        <v>0</v>
      </c>
      <c r="O26" s="25">
        <f>SUM(O20:O25)</f>
        <v>0</v>
      </c>
      <c r="P26" s="42">
        <f>SUM(P20:P25)</f>
        <v>70.699999999999989</v>
      </c>
      <c r="Q26" s="45">
        <f>SUM(Q20:Q25)</f>
        <v>75700000</v>
      </c>
      <c r="R26" s="35"/>
    </row>
    <row r="27" spans="2:18" ht="18">
      <c r="B27" s="506" t="s">
        <v>229</v>
      </c>
      <c r="C27" s="507"/>
      <c r="D27" s="223">
        <v>1000000</v>
      </c>
      <c r="E27" s="224">
        <v>1000000</v>
      </c>
      <c r="F27" s="224">
        <v>1000000</v>
      </c>
      <c r="G27" s="224">
        <v>1000000</v>
      </c>
      <c r="H27" s="224">
        <v>1000000</v>
      </c>
      <c r="I27" s="224">
        <v>1000000</v>
      </c>
      <c r="J27" s="224">
        <v>1000000</v>
      </c>
      <c r="K27" s="224">
        <v>1400000</v>
      </c>
      <c r="L27" s="203"/>
      <c r="M27" s="204"/>
      <c r="N27" s="36"/>
      <c r="O27" s="37"/>
      <c r="P27" s="36"/>
      <c r="Q27" s="48"/>
      <c r="R27" s="38"/>
    </row>
    <row r="28" spans="2:18" ht="18.600000000000001" thickBot="1">
      <c r="B28" s="508" t="s">
        <v>165</v>
      </c>
      <c r="C28" s="509"/>
      <c r="D28" s="225">
        <f t="shared" ref="D28:K28" si="9">D26*D27</f>
        <v>8100000</v>
      </c>
      <c r="E28" s="226">
        <f t="shared" si="9"/>
        <v>4900000</v>
      </c>
      <c r="F28" s="226">
        <f t="shared" si="9"/>
        <v>10500000.000000002</v>
      </c>
      <c r="G28" s="226">
        <f t="shared" si="9"/>
        <v>16399999.999999998</v>
      </c>
      <c r="H28" s="226">
        <f t="shared" si="9"/>
        <v>4300000</v>
      </c>
      <c r="I28" s="226">
        <f t="shared" si="9"/>
        <v>6900000</v>
      </c>
      <c r="J28" s="226">
        <f t="shared" si="9"/>
        <v>7100000</v>
      </c>
      <c r="K28" s="226">
        <f t="shared" si="9"/>
        <v>17500000</v>
      </c>
      <c r="L28" s="205"/>
      <c r="M28" s="206"/>
      <c r="N28" s="39"/>
      <c r="O28" s="40"/>
      <c r="P28" s="39"/>
      <c r="Q28" s="46"/>
      <c r="R28" s="41"/>
    </row>
    <row r="29" spans="2:18" ht="18.75" customHeight="1">
      <c r="Q29" s="370">
        <f>Q26-Q12</f>
        <v>6600000</v>
      </c>
    </row>
    <row r="31" spans="2:18" ht="18.75" customHeight="1" thickBot="1">
      <c r="C31" s="367" t="s">
        <v>374</v>
      </c>
    </row>
    <row r="32" spans="2:18" ht="18">
      <c r="B32" s="27"/>
      <c r="C32" s="28" t="s">
        <v>163</v>
      </c>
      <c r="D32" s="510" t="s">
        <v>213</v>
      </c>
      <c r="E32" s="510"/>
      <c r="F32" s="510"/>
      <c r="G32" s="510"/>
      <c r="H32" s="510"/>
      <c r="I32" s="510"/>
      <c r="J32" s="510"/>
      <c r="K32" s="510"/>
      <c r="L32" s="510"/>
      <c r="M32" s="510"/>
      <c r="N32" s="510"/>
      <c r="O32" s="510"/>
      <c r="P32" s="510"/>
      <c r="Q32" s="511"/>
      <c r="R32" s="512" t="s">
        <v>178</v>
      </c>
    </row>
    <row r="33" spans="2:18" ht="22.5" customHeight="1">
      <c r="B33" s="43"/>
      <c r="C33" s="44"/>
      <c r="D33" s="515" t="s">
        <v>214</v>
      </c>
      <c r="E33" s="515"/>
      <c r="F33" s="515"/>
      <c r="G33" s="515"/>
      <c r="H33" s="515"/>
      <c r="I33" s="515"/>
      <c r="J33" s="515"/>
      <c r="K33" s="515"/>
      <c r="L33" s="515"/>
      <c r="M33" s="516"/>
      <c r="N33" s="517" t="s">
        <v>215</v>
      </c>
      <c r="O33" s="518"/>
      <c r="P33" s="517" t="s">
        <v>216</v>
      </c>
      <c r="Q33" s="519"/>
      <c r="R33" s="513"/>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29" t="s">
        <v>224</v>
      </c>
      <c r="Q34" s="47" t="s">
        <v>165</v>
      </c>
      <c r="R34" s="514"/>
    </row>
    <row r="35" spans="2:18" ht="18">
      <c r="B35" s="33">
        <v>1</v>
      </c>
      <c r="C35" s="19" t="s">
        <v>225</v>
      </c>
      <c r="D35" s="217"/>
      <c r="E35" s="218"/>
      <c r="F35" s="381">
        <v>3.2</v>
      </c>
      <c r="G35" s="218">
        <v>5.2</v>
      </c>
      <c r="H35" s="218">
        <v>1.4</v>
      </c>
      <c r="I35" s="381">
        <v>1.9</v>
      </c>
      <c r="J35" s="218">
        <v>2</v>
      </c>
      <c r="K35" s="381">
        <v>3.9</v>
      </c>
      <c r="L35" s="199">
        <f>SUM(D35:K35)</f>
        <v>17.600000000000001</v>
      </c>
      <c r="M35" s="200">
        <f>SUM(D35:J35)*1000000+K35*1400000</f>
        <v>19160000</v>
      </c>
      <c r="N35" s="520">
        <v>0</v>
      </c>
      <c r="O35" s="523">
        <v>0</v>
      </c>
      <c r="P35" s="520">
        <f>SUM(L35:L39)+N35</f>
        <v>52.1</v>
      </c>
      <c r="Q35" s="526">
        <f>SUM(M35:M39)+O35</f>
        <v>56740000</v>
      </c>
      <c r="R35" s="529"/>
    </row>
    <row r="36" spans="2:18" ht="18">
      <c r="B36" s="33">
        <v>2</v>
      </c>
      <c r="C36" s="34" t="s">
        <v>226</v>
      </c>
      <c r="D36" s="217"/>
      <c r="E36" s="218"/>
      <c r="F36" s="381">
        <v>2.1</v>
      </c>
      <c r="G36" s="218">
        <v>3.1</v>
      </c>
      <c r="H36" s="218">
        <v>1.1000000000000001</v>
      </c>
      <c r="I36" s="381">
        <v>1.9</v>
      </c>
      <c r="J36" s="218">
        <v>2</v>
      </c>
      <c r="K36" s="381">
        <v>2.7</v>
      </c>
      <c r="L36" s="199">
        <f t="shared" ref="L36" si="10">SUM(D36:K36)</f>
        <v>12.900000000000002</v>
      </c>
      <c r="M36" s="200">
        <f>SUM(D36:J36)*1000000+K36*1400000</f>
        <v>13980000.000000002</v>
      </c>
      <c r="N36" s="521"/>
      <c r="O36" s="524"/>
      <c r="P36" s="521"/>
      <c r="Q36" s="527"/>
      <c r="R36" s="530"/>
    </row>
    <row r="37" spans="2:18" ht="18">
      <c r="B37" s="33">
        <v>3</v>
      </c>
      <c r="C37" s="34" t="s">
        <v>97</v>
      </c>
      <c r="D37" s="217"/>
      <c r="E37" s="218"/>
      <c r="F37" s="381">
        <v>2.2000000000000002</v>
      </c>
      <c r="G37" s="218">
        <v>5.5</v>
      </c>
      <c r="H37" s="218">
        <v>0.8</v>
      </c>
      <c r="I37" s="381">
        <v>1.2</v>
      </c>
      <c r="J37" s="218">
        <v>0.6</v>
      </c>
      <c r="K37" s="381">
        <v>2.9</v>
      </c>
      <c r="L37" s="199">
        <f>SUM(D37:K37)</f>
        <v>13.2</v>
      </c>
      <c r="M37" s="200">
        <f t="shared" ref="M37:M40" si="11">SUM(D37:J37)*1000000+K37*1400000</f>
        <v>14359999.999999998</v>
      </c>
      <c r="N37" s="521"/>
      <c r="O37" s="524"/>
      <c r="P37" s="521"/>
      <c r="Q37" s="527"/>
      <c r="R37" s="530"/>
    </row>
    <row r="38" spans="2:18" ht="18">
      <c r="B38" s="33">
        <v>4</v>
      </c>
      <c r="C38" s="19" t="s">
        <v>227</v>
      </c>
      <c r="D38" s="217"/>
      <c r="E38" s="218"/>
      <c r="F38" s="381">
        <v>2.1</v>
      </c>
      <c r="G38" s="218">
        <v>1.2</v>
      </c>
      <c r="H38" s="218">
        <v>0.8</v>
      </c>
      <c r="I38" s="381">
        <v>1.2</v>
      </c>
      <c r="J38" s="218">
        <v>0.6</v>
      </c>
      <c r="K38" s="381">
        <v>2</v>
      </c>
      <c r="L38" s="199">
        <f t="shared" ref="L38:L40" si="12">SUM(D38:K38)</f>
        <v>7.8999999999999995</v>
      </c>
      <c r="M38" s="200">
        <f t="shared" si="11"/>
        <v>8700000</v>
      </c>
      <c r="N38" s="521"/>
      <c r="O38" s="524"/>
      <c r="P38" s="521"/>
      <c r="Q38" s="527"/>
      <c r="R38" s="530"/>
    </row>
    <row r="39" spans="2:18" ht="18.600000000000001" thickBot="1">
      <c r="B39" s="33">
        <v>5</v>
      </c>
      <c r="C39" s="19" t="s">
        <v>106</v>
      </c>
      <c r="D39" s="219"/>
      <c r="E39" s="220"/>
      <c r="F39" s="220"/>
      <c r="G39" s="220"/>
      <c r="H39" s="220"/>
      <c r="I39" s="405"/>
      <c r="J39" s="218">
        <v>0.4</v>
      </c>
      <c r="K39" s="381">
        <v>0.1</v>
      </c>
      <c r="L39" s="199">
        <f t="shared" si="12"/>
        <v>0.5</v>
      </c>
      <c r="M39" s="200">
        <f t="shared" si="11"/>
        <v>540000</v>
      </c>
      <c r="N39" s="522"/>
      <c r="O39" s="525"/>
      <c r="P39" s="522"/>
      <c r="Q39" s="528"/>
      <c r="R39" s="531"/>
    </row>
    <row r="40" spans="2:18" ht="18.600000000000001" thickBot="1">
      <c r="B40" s="33">
        <v>6</v>
      </c>
      <c r="C40" s="19" t="s">
        <v>228</v>
      </c>
      <c r="D40" s="217"/>
      <c r="E40" s="218"/>
      <c r="F40" s="381">
        <v>0.9</v>
      </c>
      <c r="G40" s="218">
        <v>1.4</v>
      </c>
      <c r="H40" s="218">
        <v>0.2</v>
      </c>
      <c r="I40" s="381">
        <v>0.7</v>
      </c>
      <c r="J40" s="218">
        <v>1.5</v>
      </c>
      <c r="K40" s="381">
        <v>0.9</v>
      </c>
      <c r="L40" s="199">
        <f t="shared" si="12"/>
        <v>5.6000000000000005</v>
      </c>
      <c r="M40" s="200">
        <f t="shared" si="11"/>
        <v>5960000</v>
      </c>
      <c r="N40" s="130">
        <v>0</v>
      </c>
      <c r="O40" s="25">
        <f>SUM(O34:O39)</f>
        <v>0</v>
      </c>
      <c r="P40" s="130">
        <f>SUM(L40:L40)+N40</f>
        <v>5.6000000000000005</v>
      </c>
      <c r="Q40" s="131">
        <f>SUM(M40:M40)+O35</f>
        <v>5960000</v>
      </c>
      <c r="R40" s="49"/>
    </row>
    <row r="41" spans="2:18" ht="18">
      <c r="B41" s="504" t="s">
        <v>191</v>
      </c>
      <c r="C41" s="505"/>
      <c r="D41" s="221">
        <f t="shared" ref="D41:J41" si="13">SUM(D35:D40)</f>
        <v>0</v>
      </c>
      <c r="E41" s="222">
        <f t="shared" si="13"/>
        <v>0</v>
      </c>
      <c r="F41" s="222">
        <f t="shared" si="13"/>
        <v>10.500000000000002</v>
      </c>
      <c r="G41" s="222">
        <f t="shared" si="13"/>
        <v>16.399999999999999</v>
      </c>
      <c r="H41" s="222">
        <f t="shared" si="13"/>
        <v>4.3</v>
      </c>
      <c r="I41" s="222">
        <v>6.9</v>
      </c>
      <c r="J41" s="222">
        <f t="shared" si="13"/>
        <v>7.1</v>
      </c>
      <c r="K41" s="222">
        <v>12.5</v>
      </c>
      <c r="L41" s="201">
        <f>SUM(D41:K41)</f>
        <v>57.7</v>
      </c>
      <c r="M41" s="202">
        <f>SUM(M35:M40)</f>
        <v>62700000</v>
      </c>
      <c r="N41" s="42">
        <f>SUM(N35:N40)</f>
        <v>0</v>
      </c>
      <c r="O41" s="25">
        <f>SUM(O35:O40)</f>
        <v>0</v>
      </c>
      <c r="P41" s="42">
        <f>SUM(P35:P40)</f>
        <v>57.7</v>
      </c>
      <c r="Q41" s="45">
        <f>SUM(Q35:Q40)</f>
        <v>62700000</v>
      </c>
      <c r="R41" s="35"/>
    </row>
    <row r="42" spans="2:18" ht="18">
      <c r="B42" s="506" t="s">
        <v>229</v>
      </c>
      <c r="C42" s="507"/>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600000000000001" thickBot="1">
      <c r="B43" s="508" t="s">
        <v>165</v>
      </c>
      <c r="C43" s="509"/>
      <c r="D43" s="225">
        <f t="shared" ref="D43:K43" si="14">D41*D42</f>
        <v>0</v>
      </c>
      <c r="E43" s="226">
        <f t="shared" si="14"/>
        <v>0</v>
      </c>
      <c r="F43" s="226">
        <f t="shared" si="14"/>
        <v>10500000.000000002</v>
      </c>
      <c r="G43" s="226">
        <f t="shared" si="14"/>
        <v>16399999.999999998</v>
      </c>
      <c r="H43" s="226">
        <f t="shared" si="14"/>
        <v>4300000</v>
      </c>
      <c r="I43" s="226">
        <f t="shared" si="14"/>
        <v>6900000</v>
      </c>
      <c r="J43" s="226">
        <f t="shared" si="14"/>
        <v>7100000</v>
      </c>
      <c r="K43" s="226">
        <f t="shared" si="14"/>
        <v>17500000</v>
      </c>
      <c r="L43" s="205"/>
      <c r="M43" s="206"/>
      <c r="N43" s="39"/>
      <c r="O43" s="40"/>
      <c r="P43" s="39"/>
      <c r="Q43" s="46"/>
      <c r="R43" s="41"/>
    </row>
    <row r="44" spans="2:18" ht="18.75" customHeight="1">
      <c r="Q44" s="370"/>
    </row>
    <row r="45" spans="2:18" ht="18.75" customHeight="1" thickBot="1">
      <c r="C45" s="367" t="s">
        <v>375</v>
      </c>
    </row>
    <row r="46" spans="2:18" ht="18">
      <c r="B46" s="27"/>
      <c r="C46" s="28" t="s">
        <v>163</v>
      </c>
      <c r="D46" s="510" t="s">
        <v>213</v>
      </c>
      <c r="E46" s="510"/>
      <c r="F46" s="510"/>
      <c r="G46" s="510"/>
      <c r="H46" s="510"/>
      <c r="I46" s="510"/>
      <c r="J46" s="510"/>
      <c r="K46" s="510"/>
      <c r="L46" s="510"/>
      <c r="M46" s="510"/>
      <c r="N46" s="510"/>
      <c r="O46" s="510"/>
      <c r="P46" s="510"/>
      <c r="Q46" s="511"/>
      <c r="R46" s="512" t="s">
        <v>178</v>
      </c>
    </row>
    <row r="47" spans="2:18" ht="22.5" customHeight="1">
      <c r="B47" s="43"/>
      <c r="C47" s="44"/>
      <c r="D47" s="515" t="s">
        <v>214</v>
      </c>
      <c r="E47" s="515"/>
      <c r="F47" s="515"/>
      <c r="G47" s="515"/>
      <c r="H47" s="515"/>
      <c r="I47" s="515"/>
      <c r="J47" s="515"/>
      <c r="K47" s="515"/>
      <c r="L47" s="515"/>
      <c r="M47" s="516"/>
      <c r="N47" s="517" t="s">
        <v>215</v>
      </c>
      <c r="O47" s="518"/>
      <c r="P47" s="517" t="s">
        <v>216</v>
      </c>
      <c r="Q47" s="519"/>
      <c r="R47" s="513"/>
    </row>
    <row r="48" spans="2:18" ht="18">
      <c r="B48" s="31" t="s">
        <v>179</v>
      </c>
      <c r="C48" s="32" t="s">
        <v>217</v>
      </c>
      <c r="D48" s="215" t="s">
        <v>231</v>
      </c>
      <c r="E48" s="216" t="s">
        <v>232</v>
      </c>
      <c r="F48" s="216" t="s">
        <v>233</v>
      </c>
      <c r="G48" s="216" t="s">
        <v>234</v>
      </c>
      <c r="H48" s="216" t="s">
        <v>235</v>
      </c>
      <c r="I48" s="216" t="s">
        <v>236</v>
      </c>
      <c r="J48" s="216" t="s">
        <v>237</v>
      </c>
      <c r="K48" s="216" t="s">
        <v>223</v>
      </c>
      <c r="L48" s="197" t="s">
        <v>224</v>
      </c>
      <c r="M48" s="198" t="s">
        <v>165</v>
      </c>
      <c r="N48" s="29" t="s">
        <v>224</v>
      </c>
      <c r="O48" s="30" t="s">
        <v>165</v>
      </c>
      <c r="P48" s="29" t="s">
        <v>224</v>
      </c>
      <c r="Q48" s="47" t="s">
        <v>165</v>
      </c>
      <c r="R48" s="514"/>
    </row>
    <row r="49" spans="2:18" ht="18">
      <c r="B49" s="33">
        <v>1</v>
      </c>
      <c r="C49" s="19" t="s">
        <v>225</v>
      </c>
      <c r="D49" s="219"/>
      <c r="E49" s="220"/>
      <c r="F49" s="218">
        <v>3.2</v>
      </c>
      <c r="G49" s="218">
        <v>5.2</v>
      </c>
      <c r="H49" s="220"/>
      <c r="I49" s="220"/>
      <c r="J49" s="220"/>
      <c r="K49" s="218">
        <v>2</v>
      </c>
      <c r="L49" s="199">
        <f>SUM(D49:K49)</f>
        <v>10.4</v>
      </c>
      <c r="M49" s="200">
        <f>SUM(D49:J49)*1000000+K49*1400000</f>
        <v>11200000</v>
      </c>
      <c r="N49" s="520">
        <v>0</v>
      </c>
      <c r="O49" s="523">
        <v>0</v>
      </c>
      <c r="P49" s="520">
        <f>SUM(L49:L53)+N49</f>
        <v>30.8</v>
      </c>
      <c r="Q49" s="526">
        <f>SUM(M49:M53)+O49</f>
        <v>33280000</v>
      </c>
      <c r="R49" s="529"/>
    </row>
    <row r="50" spans="2:18" ht="18">
      <c r="B50" s="33">
        <v>2</v>
      </c>
      <c r="C50" s="34" t="s">
        <v>226</v>
      </c>
      <c r="D50" s="219"/>
      <c r="E50" s="220"/>
      <c r="F50" s="218">
        <v>2.1</v>
      </c>
      <c r="G50" s="218">
        <v>3.1</v>
      </c>
      <c r="H50" s="220"/>
      <c r="I50" s="220"/>
      <c r="J50" s="220"/>
      <c r="K50" s="218">
        <v>1.4</v>
      </c>
      <c r="L50" s="199">
        <f t="shared" ref="L50" si="15">SUM(D50:K50)</f>
        <v>6.6</v>
      </c>
      <c r="M50" s="200">
        <f>SUM(D50:J50)*1000000+K50*1400000</f>
        <v>7160000</v>
      </c>
      <c r="N50" s="521"/>
      <c r="O50" s="524"/>
      <c r="P50" s="521"/>
      <c r="Q50" s="527"/>
      <c r="R50" s="530"/>
    </row>
    <row r="51" spans="2:18" ht="18">
      <c r="B51" s="33">
        <v>3</v>
      </c>
      <c r="C51" s="34" t="s">
        <v>97</v>
      </c>
      <c r="D51" s="219"/>
      <c r="E51" s="220"/>
      <c r="F51" s="218">
        <v>2.2000000000000002</v>
      </c>
      <c r="G51" s="218">
        <v>5.5</v>
      </c>
      <c r="H51" s="220"/>
      <c r="I51" s="220"/>
      <c r="J51" s="220"/>
      <c r="K51" s="218">
        <v>1.8</v>
      </c>
      <c r="L51" s="199">
        <f>SUM(D51:K51)</f>
        <v>9.5</v>
      </c>
      <c r="M51" s="200">
        <f t="shared" ref="M51:M54" si="16">SUM(D51:J51)*1000000+K51*1400000</f>
        <v>10220000</v>
      </c>
      <c r="N51" s="521"/>
      <c r="O51" s="524"/>
      <c r="P51" s="521"/>
      <c r="Q51" s="527"/>
      <c r="R51" s="530"/>
    </row>
    <row r="52" spans="2:18" ht="18">
      <c r="B52" s="33">
        <v>4</v>
      </c>
      <c r="C52" s="19" t="s">
        <v>227</v>
      </c>
      <c r="D52" s="219"/>
      <c r="E52" s="220"/>
      <c r="F52" s="218">
        <v>2.1</v>
      </c>
      <c r="G52" s="218">
        <v>1.2</v>
      </c>
      <c r="H52" s="220"/>
      <c r="I52" s="220"/>
      <c r="J52" s="220"/>
      <c r="K52" s="218">
        <v>1</v>
      </c>
      <c r="L52" s="199">
        <f t="shared" ref="L52:L54" si="17">SUM(D52:K52)</f>
        <v>4.3</v>
      </c>
      <c r="M52" s="200">
        <f t="shared" si="16"/>
        <v>4700000</v>
      </c>
      <c r="N52" s="521"/>
      <c r="O52" s="524"/>
      <c r="P52" s="521"/>
      <c r="Q52" s="527"/>
      <c r="R52" s="530"/>
    </row>
    <row r="53" spans="2:18" ht="18.600000000000001" thickBot="1">
      <c r="B53" s="33">
        <v>5</v>
      </c>
      <c r="C53" s="19" t="s">
        <v>106</v>
      </c>
      <c r="D53" s="219"/>
      <c r="E53" s="220"/>
      <c r="F53" s="220"/>
      <c r="G53" s="220"/>
      <c r="H53" s="220"/>
      <c r="I53" s="220"/>
      <c r="J53" s="220"/>
      <c r="K53" s="220"/>
      <c r="L53" s="199">
        <f t="shared" si="17"/>
        <v>0</v>
      </c>
      <c r="M53" s="200">
        <f t="shared" si="16"/>
        <v>0</v>
      </c>
      <c r="N53" s="522"/>
      <c r="O53" s="525"/>
      <c r="P53" s="522"/>
      <c r="Q53" s="528"/>
      <c r="R53" s="531"/>
    </row>
    <row r="54" spans="2:18" ht="18.600000000000001" thickBot="1">
      <c r="B54" s="33">
        <v>6</v>
      </c>
      <c r="C54" s="19" t="s">
        <v>228</v>
      </c>
      <c r="D54" s="219"/>
      <c r="E54" s="220"/>
      <c r="F54" s="218">
        <v>0.9</v>
      </c>
      <c r="G54" s="218">
        <v>1.4</v>
      </c>
      <c r="H54" s="220"/>
      <c r="I54" s="220"/>
      <c r="J54" s="220"/>
      <c r="K54" s="218">
        <v>0.5</v>
      </c>
      <c r="L54" s="199">
        <f t="shared" si="17"/>
        <v>2.8</v>
      </c>
      <c r="M54" s="200">
        <f t="shared" si="16"/>
        <v>3000000</v>
      </c>
      <c r="N54" s="130">
        <v>0</v>
      </c>
      <c r="O54" s="25">
        <f>SUM(O48:O53)</f>
        <v>0</v>
      </c>
      <c r="P54" s="130">
        <f>SUM(L54:L54)+N54</f>
        <v>2.8</v>
      </c>
      <c r="Q54" s="131">
        <f>SUM(M54:M54)+O49</f>
        <v>3000000</v>
      </c>
      <c r="R54" s="49"/>
    </row>
    <row r="55" spans="2:18" ht="18">
      <c r="B55" s="504" t="s">
        <v>191</v>
      </c>
      <c r="C55" s="505"/>
      <c r="D55" s="221">
        <f t="shared" ref="D55:K55" si="18">SUM(D49:D54)</f>
        <v>0</v>
      </c>
      <c r="E55" s="222">
        <f t="shared" si="18"/>
        <v>0</v>
      </c>
      <c r="F55" s="222">
        <f t="shared" si="18"/>
        <v>10.500000000000002</v>
      </c>
      <c r="G55" s="222">
        <f t="shared" si="18"/>
        <v>16.399999999999999</v>
      </c>
      <c r="H55" s="222">
        <f t="shared" si="18"/>
        <v>0</v>
      </c>
      <c r="I55" s="222">
        <f t="shared" si="18"/>
        <v>0</v>
      </c>
      <c r="J55" s="222">
        <f t="shared" si="18"/>
        <v>0</v>
      </c>
      <c r="K55" s="222">
        <f t="shared" si="18"/>
        <v>6.7</v>
      </c>
      <c r="L55" s="201">
        <f>SUM(D55:K55)</f>
        <v>33.6</v>
      </c>
      <c r="M55" s="202">
        <f>SUM(M49:M54)</f>
        <v>36280000</v>
      </c>
      <c r="N55" s="42">
        <f>SUM(N49:N54)</f>
        <v>0</v>
      </c>
      <c r="O55" s="25">
        <f>SUM(O49:O54)</f>
        <v>0</v>
      </c>
      <c r="P55" s="42">
        <f>SUM(P49:P54)</f>
        <v>33.6</v>
      </c>
      <c r="Q55" s="45">
        <f>SUM(Q49:Q54)</f>
        <v>36280000</v>
      </c>
      <c r="R55" s="35"/>
    </row>
    <row r="56" spans="2:18" ht="18">
      <c r="B56" s="506" t="s">
        <v>229</v>
      </c>
      <c r="C56" s="507"/>
      <c r="D56" s="223">
        <v>1000000</v>
      </c>
      <c r="E56" s="224">
        <v>1000000</v>
      </c>
      <c r="F56" s="224">
        <v>1000000</v>
      </c>
      <c r="G56" s="224">
        <v>1000000</v>
      </c>
      <c r="H56" s="224">
        <v>1000000</v>
      </c>
      <c r="I56" s="224">
        <v>1000000</v>
      </c>
      <c r="J56" s="224">
        <v>1000000</v>
      </c>
      <c r="K56" s="224">
        <v>1400000</v>
      </c>
      <c r="L56" s="203"/>
      <c r="M56" s="204"/>
      <c r="N56" s="36"/>
      <c r="O56" s="37"/>
      <c r="P56" s="36"/>
      <c r="Q56" s="48"/>
      <c r="R56" s="38"/>
    </row>
    <row r="57" spans="2:18" ht="18.600000000000001" thickBot="1">
      <c r="B57" s="508" t="s">
        <v>165</v>
      </c>
      <c r="C57" s="509"/>
      <c r="D57" s="225">
        <f t="shared" ref="D57:K57" si="19">D55*D56</f>
        <v>0</v>
      </c>
      <c r="E57" s="226">
        <f t="shared" si="19"/>
        <v>0</v>
      </c>
      <c r="F57" s="226">
        <f t="shared" si="19"/>
        <v>10500000.000000002</v>
      </c>
      <c r="G57" s="226">
        <f t="shared" si="19"/>
        <v>16399999.999999998</v>
      </c>
      <c r="H57" s="226">
        <f t="shared" si="19"/>
        <v>0</v>
      </c>
      <c r="I57" s="226">
        <f t="shared" si="19"/>
        <v>0</v>
      </c>
      <c r="J57" s="226">
        <f t="shared" si="19"/>
        <v>0</v>
      </c>
      <c r="K57" s="226">
        <f t="shared" si="19"/>
        <v>9380000</v>
      </c>
      <c r="L57" s="205"/>
      <c r="M57" s="206"/>
      <c r="N57" s="39"/>
      <c r="O57" s="40"/>
      <c r="P57" s="39"/>
      <c r="Q57" s="46"/>
      <c r="R57" s="41"/>
    </row>
    <row r="60" spans="2:18" ht="18.75" customHeight="1" thickBot="1">
      <c r="C60" s="367" t="s">
        <v>376</v>
      </c>
    </row>
    <row r="61" spans="2:18" ht="18">
      <c r="B61" s="27"/>
      <c r="C61" s="28" t="s">
        <v>163</v>
      </c>
      <c r="D61" s="510" t="s">
        <v>213</v>
      </c>
      <c r="E61" s="510"/>
      <c r="F61" s="510"/>
      <c r="G61" s="510"/>
      <c r="H61" s="510"/>
      <c r="I61" s="510"/>
      <c r="J61" s="510"/>
      <c r="K61" s="510"/>
      <c r="L61" s="510"/>
      <c r="M61" s="510"/>
      <c r="N61" s="510"/>
      <c r="O61" s="510"/>
      <c r="P61" s="510"/>
      <c r="Q61" s="511"/>
      <c r="R61" s="512" t="s">
        <v>178</v>
      </c>
    </row>
    <row r="62" spans="2:18" ht="22.5" customHeight="1">
      <c r="B62" s="43"/>
      <c r="C62" s="44"/>
      <c r="D62" s="515" t="s">
        <v>214</v>
      </c>
      <c r="E62" s="515"/>
      <c r="F62" s="515"/>
      <c r="G62" s="515"/>
      <c r="H62" s="515"/>
      <c r="I62" s="515"/>
      <c r="J62" s="515"/>
      <c r="K62" s="515"/>
      <c r="L62" s="515"/>
      <c r="M62" s="516"/>
      <c r="N62" s="517" t="s">
        <v>215</v>
      </c>
      <c r="O62" s="518"/>
      <c r="P62" s="517" t="s">
        <v>216</v>
      </c>
      <c r="Q62" s="519"/>
      <c r="R62" s="513"/>
    </row>
    <row r="63" spans="2:18" ht="18">
      <c r="B63" s="31" t="s">
        <v>179</v>
      </c>
      <c r="C63" s="32" t="s">
        <v>217</v>
      </c>
      <c r="D63" s="215" t="s">
        <v>231</v>
      </c>
      <c r="E63" s="216" t="s">
        <v>232</v>
      </c>
      <c r="F63" s="216" t="s">
        <v>233</v>
      </c>
      <c r="G63" s="216" t="s">
        <v>234</v>
      </c>
      <c r="H63" s="216" t="s">
        <v>235</v>
      </c>
      <c r="I63" s="216" t="s">
        <v>236</v>
      </c>
      <c r="J63" s="216" t="s">
        <v>237</v>
      </c>
      <c r="K63" s="216" t="s">
        <v>223</v>
      </c>
      <c r="L63" s="197" t="s">
        <v>224</v>
      </c>
      <c r="M63" s="198" t="s">
        <v>165</v>
      </c>
      <c r="N63" s="29" t="s">
        <v>224</v>
      </c>
      <c r="O63" s="30" t="s">
        <v>165</v>
      </c>
      <c r="P63" s="29" t="s">
        <v>224</v>
      </c>
      <c r="Q63" s="47" t="s">
        <v>165</v>
      </c>
      <c r="R63" s="514"/>
    </row>
    <row r="64" spans="2:18" ht="18">
      <c r="B64" s="33">
        <v>1</v>
      </c>
      <c r="C64" s="19" t="s">
        <v>225</v>
      </c>
      <c r="D64" s="219"/>
      <c r="E64" s="220"/>
      <c r="F64" s="220"/>
      <c r="G64" s="220"/>
      <c r="H64" s="218">
        <v>1.4</v>
      </c>
      <c r="I64" s="381">
        <v>1.9</v>
      </c>
      <c r="J64" s="218">
        <v>2</v>
      </c>
      <c r="K64" s="218">
        <v>1.6</v>
      </c>
      <c r="L64" s="199">
        <f>SUM(D64:K64)</f>
        <v>6.9</v>
      </c>
      <c r="M64" s="200">
        <f>SUM(D64:J64)*1000000+K64*1400000</f>
        <v>7540000</v>
      </c>
      <c r="N64" s="520">
        <v>0</v>
      </c>
      <c r="O64" s="523">
        <v>0</v>
      </c>
      <c r="P64" s="520">
        <f>SUM(L64:L68)+N64</f>
        <v>21</v>
      </c>
      <c r="Q64" s="526">
        <f>SUM(M64:M68)+O64</f>
        <v>23040000</v>
      </c>
      <c r="R64" s="529"/>
    </row>
    <row r="65" spans="2:18" ht="18">
      <c r="B65" s="33">
        <v>2</v>
      </c>
      <c r="C65" s="34" t="s">
        <v>226</v>
      </c>
      <c r="D65" s="219"/>
      <c r="E65" s="220"/>
      <c r="F65" s="220"/>
      <c r="G65" s="220"/>
      <c r="H65" s="218">
        <v>1.1000000000000001</v>
      </c>
      <c r="I65" s="381">
        <v>1.9</v>
      </c>
      <c r="J65" s="218">
        <v>2</v>
      </c>
      <c r="K65" s="218">
        <v>1.3</v>
      </c>
      <c r="L65" s="199">
        <f t="shared" ref="L65" si="20">SUM(D65:K65)</f>
        <v>6.3</v>
      </c>
      <c r="M65" s="200">
        <f>SUM(D65:J65)*1000000+K65*1400000</f>
        <v>6820000</v>
      </c>
      <c r="N65" s="521"/>
      <c r="O65" s="524"/>
      <c r="P65" s="521"/>
      <c r="Q65" s="527"/>
      <c r="R65" s="530"/>
    </row>
    <row r="66" spans="2:18" ht="18">
      <c r="B66" s="33">
        <v>3</v>
      </c>
      <c r="C66" s="34" t="s">
        <v>97</v>
      </c>
      <c r="D66" s="219"/>
      <c r="E66" s="220"/>
      <c r="F66" s="220"/>
      <c r="G66" s="220"/>
      <c r="H66" s="218">
        <v>0.8</v>
      </c>
      <c r="I66" s="381">
        <v>1.2</v>
      </c>
      <c r="J66" s="218">
        <v>0.6</v>
      </c>
      <c r="K66" s="218">
        <v>1</v>
      </c>
      <c r="L66" s="199">
        <f>SUM(D66:K66)</f>
        <v>3.6</v>
      </c>
      <c r="M66" s="200">
        <f t="shared" ref="M66:M68" si="21">SUM(D66:J66)*1000000+K66*1400000</f>
        <v>4000000</v>
      </c>
      <c r="N66" s="521"/>
      <c r="O66" s="524"/>
      <c r="P66" s="521"/>
      <c r="Q66" s="527"/>
      <c r="R66" s="530"/>
    </row>
    <row r="67" spans="2:18" ht="18">
      <c r="B67" s="33">
        <v>4</v>
      </c>
      <c r="C67" s="19" t="s">
        <v>227</v>
      </c>
      <c r="D67" s="219"/>
      <c r="E67" s="220"/>
      <c r="F67" s="220"/>
      <c r="G67" s="220"/>
      <c r="H67" s="218">
        <v>0.8</v>
      </c>
      <c r="I67" s="381">
        <v>1.2</v>
      </c>
      <c r="J67" s="218">
        <v>0.6</v>
      </c>
      <c r="K67" s="218">
        <v>1.1000000000000001</v>
      </c>
      <c r="L67" s="199">
        <f t="shared" ref="L67:L69" si="22">SUM(D67:K67)</f>
        <v>3.7</v>
      </c>
      <c r="M67" s="200">
        <f t="shared" si="21"/>
        <v>4140000</v>
      </c>
      <c r="N67" s="521"/>
      <c r="O67" s="524"/>
      <c r="P67" s="521"/>
      <c r="Q67" s="527"/>
      <c r="R67" s="530"/>
    </row>
    <row r="68" spans="2:18" ht="18.600000000000001" thickBot="1">
      <c r="B68" s="33">
        <v>5</v>
      </c>
      <c r="C68" s="19" t="s">
        <v>106</v>
      </c>
      <c r="D68" s="219"/>
      <c r="E68" s="220"/>
      <c r="F68" s="220"/>
      <c r="G68" s="220"/>
      <c r="H68" s="220"/>
      <c r="I68" s="405"/>
      <c r="J68" s="218">
        <v>0.4</v>
      </c>
      <c r="K68" s="218">
        <v>0.1</v>
      </c>
      <c r="L68" s="199">
        <f t="shared" si="22"/>
        <v>0.5</v>
      </c>
      <c r="M68" s="200">
        <f t="shared" si="21"/>
        <v>540000</v>
      </c>
      <c r="N68" s="522"/>
      <c r="O68" s="525"/>
      <c r="P68" s="522"/>
      <c r="Q68" s="528"/>
      <c r="R68" s="531"/>
    </row>
    <row r="69" spans="2:18" ht="18.600000000000001" thickBot="1">
      <c r="B69" s="33">
        <v>6</v>
      </c>
      <c r="C69" s="19" t="s">
        <v>228</v>
      </c>
      <c r="D69" s="219"/>
      <c r="E69" s="220"/>
      <c r="F69" s="220"/>
      <c r="G69" s="220"/>
      <c r="H69" s="218">
        <v>0.2</v>
      </c>
      <c r="I69" s="381">
        <v>0.7</v>
      </c>
      <c r="J69" s="218">
        <v>1.5</v>
      </c>
      <c r="K69" s="218">
        <v>0.7</v>
      </c>
      <c r="L69" s="199">
        <f t="shared" si="22"/>
        <v>3.0999999999999996</v>
      </c>
      <c r="M69" s="200">
        <f>SUM(D69:J69)*1000000+K69*1400000</f>
        <v>3380000</v>
      </c>
      <c r="N69" s="130">
        <v>0</v>
      </c>
      <c r="O69" s="25">
        <f>SUM(O63:O68)</f>
        <v>0</v>
      </c>
      <c r="P69" s="130">
        <f>SUM(L69:L69)+N69</f>
        <v>3.0999999999999996</v>
      </c>
      <c r="Q69" s="131">
        <f>SUM(M69:M69)+O64</f>
        <v>3380000</v>
      </c>
      <c r="R69" s="49"/>
    </row>
    <row r="70" spans="2:18" ht="18">
      <c r="B70" s="504" t="s">
        <v>191</v>
      </c>
      <c r="C70" s="505"/>
      <c r="D70" s="221">
        <f t="shared" ref="D70:K70" si="23">SUM(D64:D69)</f>
        <v>0</v>
      </c>
      <c r="E70" s="222">
        <f t="shared" si="23"/>
        <v>0</v>
      </c>
      <c r="F70" s="222">
        <f t="shared" si="23"/>
        <v>0</v>
      </c>
      <c r="G70" s="222">
        <f t="shared" si="23"/>
        <v>0</v>
      </c>
      <c r="H70" s="222">
        <f t="shared" si="23"/>
        <v>4.3</v>
      </c>
      <c r="I70" s="222">
        <v>6.9</v>
      </c>
      <c r="J70" s="222">
        <f t="shared" si="23"/>
        <v>7.1</v>
      </c>
      <c r="K70" s="222">
        <f t="shared" si="23"/>
        <v>5.8</v>
      </c>
      <c r="L70" s="201">
        <f>SUM(D70:K70)</f>
        <v>24.099999999999998</v>
      </c>
      <c r="M70" s="202">
        <f>SUM(M64:M69)</f>
        <v>26420000</v>
      </c>
      <c r="N70" s="42">
        <f>SUM(N64:N69)</f>
        <v>0</v>
      </c>
      <c r="O70" s="25">
        <f>SUM(O64:O69)</f>
        <v>0</v>
      </c>
      <c r="P70" s="42">
        <f>SUM(P64:P69)</f>
        <v>24.1</v>
      </c>
      <c r="Q70" s="45">
        <f>SUM(Q64:Q69)</f>
        <v>26420000</v>
      </c>
      <c r="R70" s="35"/>
    </row>
    <row r="71" spans="2:18" ht="18">
      <c r="B71" s="506" t="s">
        <v>229</v>
      </c>
      <c r="C71" s="507"/>
      <c r="D71" s="223">
        <v>1000000</v>
      </c>
      <c r="E71" s="224">
        <v>1000000</v>
      </c>
      <c r="F71" s="224">
        <v>1000000</v>
      </c>
      <c r="G71" s="224">
        <v>1000000</v>
      </c>
      <c r="H71" s="224">
        <v>1000000</v>
      </c>
      <c r="I71" s="224">
        <v>1000000</v>
      </c>
      <c r="J71" s="224">
        <v>1000000</v>
      </c>
      <c r="K71" s="224">
        <v>1400000</v>
      </c>
      <c r="L71" s="203"/>
      <c r="M71" s="204"/>
      <c r="N71" s="36"/>
      <c r="O71" s="37"/>
      <c r="P71" s="36"/>
      <c r="Q71" s="48"/>
      <c r="R71" s="38"/>
    </row>
    <row r="72" spans="2:18" ht="18.600000000000001" thickBot="1">
      <c r="B72" s="508" t="s">
        <v>165</v>
      </c>
      <c r="C72" s="509"/>
      <c r="D72" s="225">
        <f t="shared" ref="D72:K72" si="24">D70*D71</f>
        <v>0</v>
      </c>
      <c r="E72" s="226">
        <f t="shared" si="24"/>
        <v>0</v>
      </c>
      <c r="F72" s="226">
        <f t="shared" si="24"/>
        <v>0</v>
      </c>
      <c r="G72" s="226">
        <f t="shared" si="24"/>
        <v>0</v>
      </c>
      <c r="H72" s="226">
        <f t="shared" si="24"/>
        <v>4300000</v>
      </c>
      <c r="I72" s="226">
        <f t="shared" si="24"/>
        <v>6900000</v>
      </c>
      <c r="J72" s="226">
        <f t="shared" si="24"/>
        <v>7100000</v>
      </c>
      <c r="K72" s="226">
        <f t="shared" si="24"/>
        <v>8120000</v>
      </c>
      <c r="L72" s="205"/>
      <c r="M72" s="206"/>
      <c r="N72" s="39"/>
      <c r="O72" s="40"/>
      <c r="P72" s="39"/>
      <c r="Q72" s="46"/>
      <c r="R72" s="41"/>
    </row>
    <row r="75" spans="2:18" ht="18.75" customHeight="1">
      <c r="K75" s="285" t="s">
        <v>377</v>
      </c>
    </row>
    <row r="76" spans="2:18" ht="18.75" customHeight="1">
      <c r="L76" s="98" t="s">
        <v>378</v>
      </c>
      <c r="M76" s="195" t="s">
        <v>379</v>
      </c>
      <c r="N76" s="26" t="s">
        <v>380</v>
      </c>
    </row>
    <row r="77" spans="2:18" ht="18.75" customHeight="1">
      <c r="L77" s="98" t="s">
        <v>225</v>
      </c>
      <c r="M77" s="195">
        <f>M49+M64</f>
        <v>18740000</v>
      </c>
      <c r="N77" s="283">
        <f t="shared" ref="N77:N82" si="25">M35</f>
        <v>19160000</v>
      </c>
    </row>
    <row r="78" spans="2:18" ht="18.75" customHeight="1">
      <c r="L78" s="98" t="s">
        <v>226</v>
      </c>
      <c r="M78" s="195">
        <f t="shared" ref="M78:M82" si="26">M50+M65</f>
        <v>13980000</v>
      </c>
      <c r="N78" s="283">
        <f t="shared" si="25"/>
        <v>13980000.000000002</v>
      </c>
    </row>
    <row r="79" spans="2:18" ht="18.75" customHeight="1">
      <c r="L79" s="98" t="s">
        <v>97</v>
      </c>
      <c r="M79" s="195">
        <f t="shared" si="26"/>
        <v>14220000</v>
      </c>
      <c r="N79" s="195">
        <f t="shared" si="25"/>
        <v>14359999.999999998</v>
      </c>
    </row>
    <row r="80" spans="2:18" ht="18.75" customHeight="1">
      <c r="L80" s="98" t="s">
        <v>227</v>
      </c>
      <c r="M80" s="195">
        <f t="shared" si="26"/>
        <v>8840000</v>
      </c>
      <c r="N80" s="283">
        <f t="shared" si="25"/>
        <v>8700000</v>
      </c>
    </row>
    <row r="81" spans="12:14" ht="18.75" customHeight="1">
      <c r="L81" s="98" t="s">
        <v>106</v>
      </c>
      <c r="M81" s="195">
        <f t="shared" si="26"/>
        <v>540000</v>
      </c>
      <c r="N81" s="283">
        <f t="shared" si="25"/>
        <v>540000</v>
      </c>
    </row>
    <row r="82" spans="12:14" ht="18.75" customHeight="1">
      <c r="L82" s="98" t="s">
        <v>239</v>
      </c>
      <c r="M82" s="195">
        <f t="shared" si="26"/>
        <v>6380000</v>
      </c>
      <c r="N82" s="283">
        <f t="shared" si="25"/>
        <v>5960000</v>
      </c>
    </row>
    <row r="83" spans="12:14" ht="18.75" customHeight="1">
      <c r="M83" s="213">
        <f>SUM(M77:M82)</f>
        <v>62700000</v>
      </c>
      <c r="N83" s="213">
        <f>SUM(N77:N82)</f>
        <v>62700000</v>
      </c>
    </row>
  </sheetData>
  <mergeCells count="65">
    <mergeCell ref="B55:C55"/>
    <mergeCell ref="B56:C56"/>
    <mergeCell ref="B57:C57"/>
    <mergeCell ref="N49:N53"/>
    <mergeCell ref="O49:O53"/>
    <mergeCell ref="P49:P53"/>
    <mergeCell ref="Q49:Q53"/>
    <mergeCell ref="R49:R53"/>
    <mergeCell ref="D46:Q46"/>
    <mergeCell ref="R46:R48"/>
    <mergeCell ref="D47:M47"/>
    <mergeCell ref="N47:O47"/>
    <mergeCell ref="P47:Q47"/>
    <mergeCell ref="B27:C27"/>
    <mergeCell ref="B28:C28"/>
    <mergeCell ref="N20:N24"/>
    <mergeCell ref="O20:O24"/>
    <mergeCell ref="P20:P24"/>
    <mergeCell ref="Q20:Q24"/>
    <mergeCell ref="R20:R24"/>
    <mergeCell ref="B26:C26"/>
    <mergeCell ref="B12:C12"/>
    <mergeCell ref="B13:C13"/>
    <mergeCell ref="B14:C14"/>
    <mergeCell ref="D17:Q17"/>
    <mergeCell ref="R17:R19"/>
    <mergeCell ref="D18:M18"/>
    <mergeCell ref="N18:O18"/>
    <mergeCell ref="P18:Q18"/>
    <mergeCell ref="D3:Q3"/>
    <mergeCell ref="R3:R5"/>
    <mergeCell ref="D4:M4"/>
    <mergeCell ref="N4:O4"/>
    <mergeCell ref="P4:Q4"/>
    <mergeCell ref="N6:N10"/>
    <mergeCell ref="O6:O10"/>
    <mergeCell ref="P6:P10"/>
    <mergeCell ref="Q6:Q10"/>
    <mergeCell ref="R6:R10"/>
    <mergeCell ref="D61:Q61"/>
    <mergeCell ref="R61:R63"/>
    <mergeCell ref="D62:M62"/>
    <mergeCell ref="N62:O62"/>
    <mergeCell ref="P62:Q62"/>
    <mergeCell ref="N64:N68"/>
    <mergeCell ref="O64:O68"/>
    <mergeCell ref="P64:P68"/>
    <mergeCell ref="Q64:Q68"/>
    <mergeCell ref="R64:R68"/>
    <mergeCell ref="B70:C70"/>
    <mergeCell ref="B71:C71"/>
    <mergeCell ref="B72:C72"/>
    <mergeCell ref="D32:Q32"/>
    <mergeCell ref="R32:R34"/>
    <mergeCell ref="D33:M33"/>
    <mergeCell ref="N33:O33"/>
    <mergeCell ref="P33:Q33"/>
    <mergeCell ref="N35:N39"/>
    <mergeCell ref="O35:O39"/>
    <mergeCell ref="P35:P39"/>
    <mergeCell ref="Q35:Q39"/>
    <mergeCell ref="R35:R39"/>
    <mergeCell ref="B41:C41"/>
    <mergeCell ref="B42:C42"/>
    <mergeCell ref="B43:C43"/>
  </mergeCells>
  <phoneticPr fontId="1"/>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4DFFC-DDD6-4B03-80B9-FC1F345CE9CC}">
  <sheetPr>
    <tabColor rgb="FFFFC000"/>
  </sheetPr>
  <dimension ref="B1:R83"/>
  <sheetViews>
    <sheetView topLeftCell="A3" zoomScale="85" zoomScaleNormal="85" workbookViewId="0">
      <selection activeCell="M70" activeCellId="1" sqref="M55 M70"/>
    </sheetView>
  </sheetViews>
  <sheetFormatPr defaultColWidth="8.625" defaultRowHeight="18.75" customHeight="1"/>
  <cols>
    <col min="1" max="1" width="2.625" style="236" customWidth="1"/>
    <col min="2" max="2" width="4.125" style="236" bestFit="1" customWidth="1"/>
    <col min="3" max="3" width="31.125" style="236" customWidth="1"/>
    <col min="4" max="6" width="14.125" style="236" customWidth="1"/>
    <col min="7" max="7" width="13.5" style="236" customWidth="1"/>
    <col min="8" max="8" width="15.625" style="236" customWidth="1"/>
    <col min="9" max="10" width="13.5" style="236" customWidth="1"/>
    <col min="11" max="11" width="15.125" style="236" customWidth="1"/>
    <col min="12" max="12" width="13.5" style="98" customWidth="1"/>
    <col min="13" max="13" width="15.125" style="195" bestFit="1" customWidth="1"/>
    <col min="14" max="14" width="13.5" style="236" customWidth="1"/>
    <col min="15" max="15" width="14.25" style="236" customWidth="1"/>
    <col min="16" max="16" width="13.5" style="236" customWidth="1"/>
    <col min="17" max="17" width="15.125" style="236" bestFit="1" customWidth="1"/>
    <col min="18" max="18" width="53.125" style="236" customWidth="1"/>
    <col min="19" max="16384" width="8.625" style="236"/>
  </cols>
  <sheetData>
    <row r="1" spans="2:18" ht="18">
      <c r="C1" s="71" t="s">
        <v>176</v>
      </c>
    </row>
    <row r="2" spans="2:18" ht="18.600000000000001" thickBot="1">
      <c r="C2" s="98" t="s">
        <v>230</v>
      </c>
    </row>
    <row r="3" spans="2:18" ht="18">
      <c r="B3" s="237"/>
      <c r="C3" s="238" t="s">
        <v>163</v>
      </c>
      <c r="D3" s="497" t="s">
        <v>213</v>
      </c>
      <c r="E3" s="497"/>
      <c r="F3" s="497"/>
      <c r="G3" s="497"/>
      <c r="H3" s="497"/>
      <c r="I3" s="497"/>
      <c r="J3" s="497"/>
      <c r="K3" s="497"/>
      <c r="L3" s="497"/>
      <c r="M3" s="497"/>
      <c r="N3" s="497"/>
      <c r="O3" s="497"/>
      <c r="P3" s="497"/>
      <c r="Q3" s="498"/>
      <c r="R3" s="499" t="s">
        <v>178</v>
      </c>
    </row>
    <row r="4" spans="2:18" ht="22.5" customHeight="1">
      <c r="B4" s="239"/>
      <c r="C4" s="240"/>
      <c r="D4" s="515" t="s">
        <v>214</v>
      </c>
      <c r="E4" s="515"/>
      <c r="F4" s="515"/>
      <c r="G4" s="515"/>
      <c r="H4" s="515"/>
      <c r="I4" s="515"/>
      <c r="J4" s="515"/>
      <c r="K4" s="515"/>
      <c r="L4" s="515"/>
      <c r="M4" s="516"/>
      <c r="N4" s="502" t="s">
        <v>215</v>
      </c>
      <c r="O4" s="536"/>
      <c r="P4" s="502" t="s">
        <v>216</v>
      </c>
      <c r="Q4" s="503"/>
      <c r="R4" s="500"/>
    </row>
    <row r="5" spans="2:18" ht="18">
      <c r="B5" s="241" t="s">
        <v>179</v>
      </c>
      <c r="C5" s="242" t="s">
        <v>217</v>
      </c>
      <c r="D5" s="215" t="s">
        <v>231</v>
      </c>
      <c r="E5" s="216" t="s">
        <v>232</v>
      </c>
      <c r="F5" s="216" t="s">
        <v>233</v>
      </c>
      <c r="G5" s="216" t="s">
        <v>234</v>
      </c>
      <c r="H5" s="216" t="s">
        <v>235</v>
      </c>
      <c r="I5" s="216" t="s">
        <v>236</v>
      </c>
      <c r="J5" s="216" t="s">
        <v>237</v>
      </c>
      <c r="K5" s="216" t="s">
        <v>223</v>
      </c>
      <c r="L5" s="197" t="s">
        <v>224</v>
      </c>
      <c r="M5" s="198" t="s">
        <v>165</v>
      </c>
      <c r="N5" s="243" t="s">
        <v>224</v>
      </c>
      <c r="O5" s="294" t="s">
        <v>165</v>
      </c>
      <c r="P5" s="243" t="s">
        <v>224</v>
      </c>
      <c r="Q5" s="244" t="s">
        <v>165</v>
      </c>
      <c r="R5" s="501"/>
    </row>
    <row r="6" spans="2:18" ht="18">
      <c r="B6" s="245">
        <v>1</v>
      </c>
      <c r="C6" s="246" t="s">
        <v>225</v>
      </c>
      <c r="D6" s="295">
        <v>3.2</v>
      </c>
      <c r="E6" s="296">
        <v>1.6</v>
      </c>
      <c r="F6" s="296">
        <v>2.7</v>
      </c>
      <c r="G6" s="296">
        <v>5.2</v>
      </c>
      <c r="H6" s="296">
        <v>1.4</v>
      </c>
      <c r="I6" s="296">
        <v>0.8</v>
      </c>
      <c r="J6" s="296">
        <v>2</v>
      </c>
      <c r="K6" s="296">
        <v>3.8</v>
      </c>
      <c r="L6" s="199">
        <f t="shared" ref="L6:L12" si="0">SUM(D6:K6)</f>
        <v>20.700000000000003</v>
      </c>
      <c r="M6" s="200">
        <f t="shared" ref="M6:M11" si="1">SUM(D6:J6)*1000000+K6*1400000</f>
        <v>22220000.000000004</v>
      </c>
      <c r="N6" s="537">
        <v>0</v>
      </c>
      <c r="O6" s="540">
        <v>0</v>
      </c>
      <c r="P6" s="537">
        <f>SUM(L6:L10)+N6</f>
        <v>58.4</v>
      </c>
      <c r="Q6" s="543">
        <f>SUM(M6:M10)+O6</f>
        <v>63040000</v>
      </c>
      <c r="R6" s="546"/>
    </row>
    <row r="7" spans="2:18" ht="18">
      <c r="B7" s="245">
        <v>2</v>
      </c>
      <c r="C7" s="247" t="s">
        <v>226</v>
      </c>
      <c r="D7" s="295">
        <v>1.4</v>
      </c>
      <c r="E7" s="296">
        <v>1.1000000000000001</v>
      </c>
      <c r="F7" s="296">
        <v>1.5</v>
      </c>
      <c r="G7" s="296">
        <v>3.1</v>
      </c>
      <c r="H7" s="296">
        <v>1.1000000000000001</v>
      </c>
      <c r="I7" s="296">
        <v>0.8</v>
      </c>
      <c r="J7" s="296">
        <v>2</v>
      </c>
      <c r="K7" s="296">
        <v>2.6</v>
      </c>
      <c r="L7" s="199">
        <f t="shared" si="0"/>
        <v>13.6</v>
      </c>
      <c r="M7" s="200">
        <f t="shared" si="1"/>
        <v>14640000</v>
      </c>
      <c r="N7" s="538"/>
      <c r="O7" s="541"/>
      <c r="P7" s="538"/>
      <c r="Q7" s="544"/>
      <c r="R7" s="547"/>
    </row>
    <row r="8" spans="2:18" ht="18">
      <c r="B8" s="245">
        <v>3</v>
      </c>
      <c r="C8" s="247" t="s">
        <v>97</v>
      </c>
      <c r="D8" s="295">
        <v>1.7</v>
      </c>
      <c r="E8" s="296">
        <v>1.4</v>
      </c>
      <c r="F8" s="296">
        <v>1.6</v>
      </c>
      <c r="G8" s="296">
        <v>5.5</v>
      </c>
      <c r="H8" s="296">
        <v>0.8</v>
      </c>
      <c r="I8" s="296">
        <v>0.5</v>
      </c>
      <c r="J8" s="296">
        <v>0.6</v>
      </c>
      <c r="K8" s="296">
        <v>2.8</v>
      </c>
      <c r="L8" s="199">
        <f t="shared" si="0"/>
        <v>14.899999999999999</v>
      </c>
      <c r="M8" s="200">
        <f t="shared" si="1"/>
        <v>16020000</v>
      </c>
      <c r="N8" s="538"/>
      <c r="O8" s="541"/>
      <c r="P8" s="538"/>
      <c r="Q8" s="544"/>
      <c r="R8" s="547"/>
    </row>
    <row r="9" spans="2:18" ht="18">
      <c r="B9" s="245">
        <v>4</v>
      </c>
      <c r="C9" s="246" t="s">
        <v>227</v>
      </c>
      <c r="D9" s="295">
        <v>1.3</v>
      </c>
      <c r="E9" s="296">
        <v>0.4</v>
      </c>
      <c r="F9" s="296">
        <v>1.6</v>
      </c>
      <c r="G9" s="296">
        <v>1.2</v>
      </c>
      <c r="H9" s="296">
        <v>0.8</v>
      </c>
      <c r="I9" s="296">
        <v>0.5</v>
      </c>
      <c r="J9" s="296">
        <v>0.6</v>
      </c>
      <c r="K9" s="296">
        <v>1.9</v>
      </c>
      <c r="L9" s="199">
        <f t="shared" si="0"/>
        <v>8.2999999999999989</v>
      </c>
      <c r="M9" s="200">
        <f t="shared" si="1"/>
        <v>9060000</v>
      </c>
      <c r="N9" s="538"/>
      <c r="O9" s="541"/>
      <c r="P9" s="538"/>
      <c r="Q9" s="544"/>
      <c r="R9" s="547"/>
    </row>
    <row r="10" spans="2:18" ht="18.399999999999999" customHeight="1" thickBot="1">
      <c r="B10" s="245">
        <v>5</v>
      </c>
      <c r="C10" s="246" t="s">
        <v>106</v>
      </c>
      <c r="D10" s="305"/>
      <c r="E10" s="306"/>
      <c r="F10" s="306"/>
      <c r="G10" s="306"/>
      <c r="H10" s="306"/>
      <c r="I10" s="306"/>
      <c r="J10" s="296">
        <v>0.4</v>
      </c>
      <c r="K10" s="296">
        <v>0.5</v>
      </c>
      <c r="L10" s="199">
        <f t="shared" si="0"/>
        <v>0.9</v>
      </c>
      <c r="M10" s="200">
        <f t="shared" si="1"/>
        <v>1100000</v>
      </c>
      <c r="N10" s="539"/>
      <c r="O10" s="542"/>
      <c r="P10" s="539"/>
      <c r="Q10" s="545"/>
      <c r="R10" s="548"/>
    </row>
    <row r="11" spans="2:18" ht="18.600000000000001" thickBot="1">
      <c r="B11" s="245">
        <v>6</v>
      </c>
      <c r="C11" s="246" t="s">
        <v>228</v>
      </c>
      <c r="D11" s="295">
        <v>0.5</v>
      </c>
      <c r="E11" s="296">
        <v>0.4</v>
      </c>
      <c r="F11" s="296">
        <v>0.7</v>
      </c>
      <c r="G11" s="296">
        <v>1.4</v>
      </c>
      <c r="H11" s="296">
        <v>0.2</v>
      </c>
      <c r="I11" s="296">
        <v>0.1</v>
      </c>
      <c r="J11" s="296">
        <v>1.5</v>
      </c>
      <c r="K11" s="296">
        <v>0.9</v>
      </c>
      <c r="L11" s="199">
        <f t="shared" si="0"/>
        <v>5.7000000000000011</v>
      </c>
      <c r="M11" s="200">
        <f t="shared" si="1"/>
        <v>6060000.0000000009</v>
      </c>
      <c r="N11" s="311">
        <v>0</v>
      </c>
      <c r="O11" s="312">
        <f>SUM(O5:O10)</f>
        <v>0</v>
      </c>
      <c r="P11" s="311">
        <f>SUM(L11:L11)+N11</f>
        <v>5.7000000000000011</v>
      </c>
      <c r="Q11" s="313">
        <f>SUM(M11:M11)+O6</f>
        <v>6060000.0000000009</v>
      </c>
      <c r="R11" s="314"/>
    </row>
    <row r="12" spans="2:18" ht="18">
      <c r="B12" s="495" t="s">
        <v>191</v>
      </c>
      <c r="C12" s="496"/>
      <c r="D12" s="221">
        <f t="shared" ref="D12:K12" si="2">SUM(D6:D11)</f>
        <v>8.1</v>
      </c>
      <c r="E12" s="222">
        <f t="shared" si="2"/>
        <v>4.9000000000000004</v>
      </c>
      <c r="F12" s="222">
        <f t="shared" si="2"/>
        <v>8.1</v>
      </c>
      <c r="G12" s="222">
        <f t="shared" si="2"/>
        <v>16.399999999999999</v>
      </c>
      <c r="H12" s="222">
        <f t="shared" si="2"/>
        <v>4.3</v>
      </c>
      <c r="I12" s="222">
        <f t="shared" si="2"/>
        <v>2.7</v>
      </c>
      <c r="J12" s="222">
        <f t="shared" si="2"/>
        <v>7.1</v>
      </c>
      <c r="K12" s="222">
        <f t="shared" si="2"/>
        <v>12.5</v>
      </c>
      <c r="L12" s="201">
        <f t="shared" si="0"/>
        <v>64.099999999999994</v>
      </c>
      <c r="M12" s="202">
        <f>SUM(M6:M11)</f>
        <v>69100000</v>
      </c>
      <c r="N12" s="249">
        <f>SUM(N6:N11)</f>
        <v>0</v>
      </c>
      <c r="O12" s="312">
        <f>SUM(O6:O11)</f>
        <v>0</v>
      </c>
      <c r="P12" s="249">
        <f>SUM(P6:P11)</f>
        <v>64.099999999999994</v>
      </c>
      <c r="Q12" s="250">
        <f>SUM(Q6:Q11)</f>
        <v>69100000</v>
      </c>
      <c r="R12" s="251"/>
    </row>
    <row r="13" spans="2:18" ht="18">
      <c r="B13" s="532" t="s">
        <v>229</v>
      </c>
      <c r="C13" s="533"/>
      <c r="D13" s="317">
        <v>1000000</v>
      </c>
      <c r="E13" s="318">
        <v>1000000</v>
      </c>
      <c r="F13" s="318">
        <v>1000000</v>
      </c>
      <c r="G13" s="318">
        <v>1000000</v>
      </c>
      <c r="H13" s="318">
        <v>1000000</v>
      </c>
      <c r="I13" s="318">
        <v>1000000</v>
      </c>
      <c r="J13" s="318">
        <v>1000000</v>
      </c>
      <c r="K13" s="318">
        <v>1400000</v>
      </c>
      <c r="L13" s="319"/>
      <c r="M13" s="320"/>
      <c r="N13" s="321"/>
      <c r="O13" s="322"/>
      <c r="P13" s="321"/>
      <c r="Q13" s="323"/>
      <c r="R13" s="324"/>
    </row>
    <row r="14" spans="2:18" ht="18.399999999999999" customHeight="1" thickBot="1">
      <c r="B14" s="534" t="s">
        <v>165</v>
      </c>
      <c r="C14" s="535"/>
      <c r="D14" s="327">
        <f t="shared" ref="D14:K14" si="3">D12*D13</f>
        <v>8100000</v>
      </c>
      <c r="E14" s="328">
        <f t="shared" si="3"/>
        <v>4900000</v>
      </c>
      <c r="F14" s="328">
        <f t="shared" si="3"/>
        <v>8100000</v>
      </c>
      <c r="G14" s="328">
        <f t="shared" si="3"/>
        <v>16399999.999999998</v>
      </c>
      <c r="H14" s="328">
        <f t="shared" si="3"/>
        <v>4300000</v>
      </c>
      <c r="I14" s="328">
        <f t="shared" si="3"/>
        <v>2700000</v>
      </c>
      <c r="J14" s="328">
        <f t="shared" si="3"/>
        <v>7100000</v>
      </c>
      <c r="K14" s="328">
        <f t="shared" si="3"/>
        <v>17500000</v>
      </c>
      <c r="L14" s="329"/>
      <c r="M14" s="330"/>
      <c r="N14" s="331"/>
      <c r="O14" s="332"/>
      <c r="P14" s="331"/>
      <c r="Q14" s="333"/>
      <c r="R14" s="334"/>
    </row>
    <row r="15" spans="2:18" ht="18">
      <c r="B15" s="252"/>
      <c r="C15" s="252"/>
      <c r="D15" s="253"/>
      <c r="E15" s="253"/>
      <c r="F15" s="253"/>
      <c r="G15" s="253"/>
      <c r="H15" s="253"/>
      <c r="I15" s="253"/>
      <c r="J15" s="253"/>
      <c r="K15" s="253"/>
      <c r="L15" s="254"/>
      <c r="M15" s="255"/>
      <c r="N15" s="252"/>
      <c r="O15" s="252"/>
      <c r="P15" s="252"/>
      <c r="Q15" s="252"/>
    </row>
    <row r="16" spans="2:18" ht="18.75" customHeight="1" thickBot="1">
      <c r="C16" s="434" t="s">
        <v>373</v>
      </c>
    </row>
    <row r="17" spans="2:18" ht="18">
      <c r="B17" s="237"/>
      <c r="C17" s="238" t="s">
        <v>163</v>
      </c>
      <c r="D17" s="497" t="s">
        <v>213</v>
      </c>
      <c r="E17" s="497"/>
      <c r="F17" s="497"/>
      <c r="G17" s="497"/>
      <c r="H17" s="497"/>
      <c r="I17" s="497"/>
      <c r="J17" s="497"/>
      <c r="K17" s="497"/>
      <c r="L17" s="497"/>
      <c r="M17" s="497"/>
      <c r="N17" s="497"/>
      <c r="O17" s="497"/>
      <c r="P17" s="497"/>
      <c r="Q17" s="498"/>
      <c r="R17" s="499" t="s">
        <v>178</v>
      </c>
    </row>
    <row r="18" spans="2:18" ht="22.5" customHeight="1">
      <c r="B18" s="239"/>
      <c r="C18" s="240"/>
      <c r="D18" s="515" t="s">
        <v>214</v>
      </c>
      <c r="E18" s="515"/>
      <c r="F18" s="515"/>
      <c r="G18" s="515"/>
      <c r="H18" s="515"/>
      <c r="I18" s="515"/>
      <c r="J18" s="515"/>
      <c r="K18" s="515"/>
      <c r="L18" s="515"/>
      <c r="M18" s="516"/>
      <c r="N18" s="502" t="s">
        <v>215</v>
      </c>
      <c r="O18" s="536"/>
      <c r="P18" s="502" t="s">
        <v>216</v>
      </c>
      <c r="Q18" s="503"/>
      <c r="R18" s="500"/>
    </row>
    <row r="19" spans="2:18" ht="18">
      <c r="B19" s="241" t="s">
        <v>179</v>
      </c>
      <c r="C19" s="242" t="s">
        <v>217</v>
      </c>
      <c r="D19" s="215" t="s">
        <v>231</v>
      </c>
      <c r="E19" s="216" t="s">
        <v>232</v>
      </c>
      <c r="F19" s="216" t="s">
        <v>233</v>
      </c>
      <c r="G19" s="216" t="s">
        <v>234</v>
      </c>
      <c r="H19" s="216" t="s">
        <v>235</v>
      </c>
      <c r="I19" s="216" t="s">
        <v>236</v>
      </c>
      <c r="J19" s="216" t="s">
        <v>237</v>
      </c>
      <c r="K19" s="216" t="s">
        <v>223</v>
      </c>
      <c r="L19" s="197" t="s">
        <v>224</v>
      </c>
      <c r="M19" s="198" t="s">
        <v>165</v>
      </c>
      <c r="N19" s="243" t="s">
        <v>224</v>
      </c>
      <c r="O19" s="294" t="s">
        <v>165</v>
      </c>
      <c r="P19" s="243" t="s">
        <v>224</v>
      </c>
      <c r="Q19" s="244" t="s">
        <v>165</v>
      </c>
      <c r="R19" s="501"/>
    </row>
    <row r="20" spans="2:18" ht="18">
      <c r="B20" s="245">
        <v>1</v>
      </c>
      <c r="C20" s="246" t="s">
        <v>225</v>
      </c>
      <c r="D20" s="295">
        <v>3.2</v>
      </c>
      <c r="E20" s="296">
        <v>1.6</v>
      </c>
      <c r="F20" s="381">
        <v>2</v>
      </c>
      <c r="G20" s="381">
        <v>5.7</v>
      </c>
      <c r="H20" s="381">
        <v>1.5</v>
      </c>
      <c r="I20" s="381">
        <v>3</v>
      </c>
      <c r="J20" s="296">
        <v>0.8</v>
      </c>
      <c r="K20" s="381">
        <v>3.5</v>
      </c>
      <c r="L20" s="199">
        <f t="shared" ref="L20:L26" si="4">SUM(D20:K20)</f>
        <v>21.3</v>
      </c>
      <c r="M20" s="200">
        <f t="shared" ref="M20:M25" si="5">SUM(D20:J20)*1000000+K20*1400000</f>
        <v>22700000</v>
      </c>
      <c r="N20" s="537">
        <v>0</v>
      </c>
      <c r="O20" s="540">
        <v>0</v>
      </c>
      <c r="P20" s="537">
        <f>SUM(L20:L24)+N20</f>
        <v>63.900000000000006</v>
      </c>
      <c r="Q20" s="543">
        <f>SUM(M20:M24)+O20</f>
        <v>68420000</v>
      </c>
      <c r="R20" s="546"/>
    </row>
    <row r="21" spans="2:18" ht="18">
      <c r="B21" s="245">
        <v>2</v>
      </c>
      <c r="C21" s="247" t="s">
        <v>226</v>
      </c>
      <c r="D21" s="295">
        <v>1.4</v>
      </c>
      <c r="E21" s="296">
        <v>1.1000000000000001</v>
      </c>
      <c r="F21" s="381">
        <v>1.5</v>
      </c>
      <c r="G21" s="381">
        <v>3.4</v>
      </c>
      <c r="H21" s="381">
        <v>1.5</v>
      </c>
      <c r="I21" s="381">
        <v>3</v>
      </c>
      <c r="J21" s="296">
        <v>0.8</v>
      </c>
      <c r="K21" s="381">
        <v>2.7</v>
      </c>
      <c r="L21" s="199">
        <f t="shared" si="4"/>
        <v>15.400000000000002</v>
      </c>
      <c r="M21" s="200">
        <f t="shared" si="5"/>
        <v>16480000.000000002</v>
      </c>
      <c r="N21" s="538"/>
      <c r="O21" s="541"/>
      <c r="P21" s="538"/>
      <c r="Q21" s="544"/>
      <c r="R21" s="547"/>
    </row>
    <row r="22" spans="2:18" ht="18">
      <c r="B22" s="245">
        <v>3</v>
      </c>
      <c r="C22" s="247" t="s">
        <v>97</v>
      </c>
      <c r="D22" s="295">
        <v>1.7</v>
      </c>
      <c r="E22" s="296">
        <v>1.4</v>
      </c>
      <c r="F22" s="381">
        <v>1.5</v>
      </c>
      <c r="G22" s="381">
        <v>6</v>
      </c>
      <c r="H22" s="381">
        <v>1</v>
      </c>
      <c r="I22" s="381">
        <v>1.3</v>
      </c>
      <c r="J22" s="296">
        <v>0.5</v>
      </c>
      <c r="K22" s="381">
        <v>2.7</v>
      </c>
      <c r="L22" s="199">
        <f t="shared" si="4"/>
        <v>16.100000000000001</v>
      </c>
      <c r="M22" s="200">
        <f t="shared" si="5"/>
        <v>17180000</v>
      </c>
      <c r="N22" s="538"/>
      <c r="O22" s="541"/>
      <c r="P22" s="538"/>
      <c r="Q22" s="544"/>
      <c r="R22" s="547"/>
    </row>
    <row r="23" spans="2:18" ht="18">
      <c r="B23" s="245">
        <v>4</v>
      </c>
      <c r="C23" s="246" t="s">
        <v>227</v>
      </c>
      <c r="D23" s="295">
        <v>1.3</v>
      </c>
      <c r="E23" s="296">
        <v>0.4</v>
      </c>
      <c r="F23" s="381">
        <v>1.5</v>
      </c>
      <c r="G23" s="381">
        <v>2.4</v>
      </c>
      <c r="H23" s="381">
        <v>1</v>
      </c>
      <c r="I23" s="381">
        <v>1.2</v>
      </c>
      <c r="J23" s="296">
        <v>0.5</v>
      </c>
      <c r="K23" s="381">
        <v>2.2999999999999998</v>
      </c>
      <c r="L23" s="199">
        <f t="shared" si="4"/>
        <v>10.600000000000001</v>
      </c>
      <c r="M23" s="200">
        <f t="shared" si="5"/>
        <v>11520000</v>
      </c>
      <c r="N23" s="538"/>
      <c r="O23" s="541"/>
      <c r="P23" s="538"/>
      <c r="Q23" s="544"/>
      <c r="R23" s="547"/>
    </row>
    <row r="24" spans="2:18" ht="18.399999999999999" customHeight="1" thickBot="1">
      <c r="B24" s="245">
        <v>5</v>
      </c>
      <c r="C24" s="246" t="s">
        <v>106</v>
      </c>
      <c r="D24" s="305"/>
      <c r="E24" s="306"/>
      <c r="F24" s="306"/>
      <c r="G24" s="405"/>
      <c r="H24" s="306"/>
      <c r="I24" s="405"/>
      <c r="J24" s="296">
        <v>0.4</v>
      </c>
      <c r="K24" s="296">
        <v>0.1</v>
      </c>
      <c r="L24" s="199">
        <f t="shared" si="4"/>
        <v>0.5</v>
      </c>
      <c r="M24" s="200">
        <f t="shared" si="5"/>
        <v>540000</v>
      </c>
      <c r="N24" s="539"/>
      <c r="O24" s="542"/>
      <c r="P24" s="539"/>
      <c r="Q24" s="545"/>
      <c r="R24" s="548"/>
    </row>
    <row r="25" spans="2:18" ht="18.600000000000001" thickBot="1">
      <c r="B25" s="245">
        <v>6</v>
      </c>
      <c r="C25" s="246" t="s">
        <v>228</v>
      </c>
      <c r="D25" s="295">
        <v>0.5</v>
      </c>
      <c r="E25" s="296">
        <v>0.4</v>
      </c>
      <c r="F25" s="381">
        <v>1</v>
      </c>
      <c r="G25" s="381">
        <v>1.5</v>
      </c>
      <c r="H25" s="296">
        <v>0.5</v>
      </c>
      <c r="I25" s="381">
        <v>1.5</v>
      </c>
      <c r="J25" s="296">
        <v>1</v>
      </c>
      <c r="K25" s="381">
        <v>1.2</v>
      </c>
      <c r="L25" s="199">
        <f t="shared" si="4"/>
        <v>7.6000000000000005</v>
      </c>
      <c r="M25" s="200">
        <f t="shared" si="5"/>
        <v>8080000</v>
      </c>
      <c r="N25" s="311">
        <v>0</v>
      </c>
      <c r="O25" s="312">
        <f>SUM(O19:O24)</f>
        <v>0</v>
      </c>
      <c r="P25" s="311">
        <f>SUM(L25:L25)+N25</f>
        <v>7.6000000000000005</v>
      </c>
      <c r="Q25" s="313">
        <f>SUM(M25:M25)+O20</f>
        <v>8080000</v>
      </c>
      <c r="R25" s="314"/>
    </row>
    <row r="26" spans="2:18" ht="18">
      <c r="B26" s="495" t="s">
        <v>191</v>
      </c>
      <c r="C26" s="496"/>
      <c r="D26" s="221">
        <f t="shared" ref="D26:K26" si="6">SUM(D20:D25)</f>
        <v>8.1</v>
      </c>
      <c r="E26" s="222">
        <f t="shared" si="6"/>
        <v>4.9000000000000004</v>
      </c>
      <c r="F26" s="222">
        <f t="shared" si="6"/>
        <v>7.5</v>
      </c>
      <c r="G26" s="222">
        <f t="shared" si="6"/>
        <v>19</v>
      </c>
      <c r="H26" s="222">
        <f t="shared" si="6"/>
        <v>5.5</v>
      </c>
      <c r="I26" s="222">
        <f t="shared" si="6"/>
        <v>10</v>
      </c>
      <c r="J26" s="222">
        <f t="shared" si="6"/>
        <v>4</v>
      </c>
      <c r="K26" s="222">
        <f t="shared" si="6"/>
        <v>12.499999999999998</v>
      </c>
      <c r="L26" s="201">
        <f t="shared" si="4"/>
        <v>71.5</v>
      </c>
      <c r="M26" s="202">
        <f>SUM(M20:M25)</f>
        <v>76500000</v>
      </c>
      <c r="N26" s="249">
        <f>SUM(N20:N25)</f>
        <v>0</v>
      </c>
      <c r="O26" s="312">
        <f>SUM(O20:O25)</f>
        <v>0</v>
      </c>
      <c r="P26" s="249">
        <f>SUM(P20:P25)</f>
        <v>71.5</v>
      </c>
      <c r="Q26" s="250">
        <f>SUM(Q20:Q25)</f>
        <v>76500000</v>
      </c>
      <c r="R26" s="251"/>
    </row>
    <row r="27" spans="2:18" ht="18">
      <c r="B27" s="532" t="s">
        <v>229</v>
      </c>
      <c r="C27" s="533"/>
      <c r="D27" s="317">
        <v>1000000</v>
      </c>
      <c r="E27" s="318">
        <v>1000000</v>
      </c>
      <c r="F27" s="318">
        <v>1000000</v>
      </c>
      <c r="G27" s="318">
        <v>1000000</v>
      </c>
      <c r="H27" s="318">
        <v>1000000</v>
      </c>
      <c r="I27" s="318">
        <v>1000000</v>
      </c>
      <c r="J27" s="318">
        <v>1000000</v>
      </c>
      <c r="K27" s="318">
        <v>1400000</v>
      </c>
      <c r="L27" s="319"/>
      <c r="M27" s="320"/>
      <c r="N27" s="321"/>
      <c r="O27" s="322"/>
      <c r="P27" s="321"/>
      <c r="Q27" s="323"/>
      <c r="R27" s="324"/>
    </row>
    <row r="28" spans="2:18" ht="18.399999999999999" customHeight="1" thickBot="1">
      <c r="B28" s="534" t="s">
        <v>165</v>
      </c>
      <c r="C28" s="535"/>
      <c r="D28" s="327">
        <f t="shared" ref="D28:K28" si="7">D26*D27</f>
        <v>8100000</v>
      </c>
      <c r="E28" s="328">
        <f t="shared" si="7"/>
        <v>4900000</v>
      </c>
      <c r="F28" s="328">
        <f t="shared" si="7"/>
        <v>7500000</v>
      </c>
      <c r="G28" s="328">
        <f t="shared" si="7"/>
        <v>19000000</v>
      </c>
      <c r="H28" s="328">
        <f t="shared" si="7"/>
        <v>5500000</v>
      </c>
      <c r="I28" s="328">
        <f t="shared" si="7"/>
        <v>10000000</v>
      </c>
      <c r="J28" s="328">
        <f t="shared" si="7"/>
        <v>4000000</v>
      </c>
      <c r="K28" s="328">
        <f t="shared" si="7"/>
        <v>17499999.999999996</v>
      </c>
      <c r="L28" s="329"/>
      <c r="M28" s="330"/>
      <c r="N28" s="331"/>
      <c r="O28" s="332"/>
      <c r="P28" s="331"/>
      <c r="Q28" s="333"/>
      <c r="R28" s="334"/>
    </row>
    <row r="29" spans="2:18" ht="18.75" customHeight="1">
      <c r="Q29" s="435">
        <f>Q26-Q12</f>
        <v>7400000</v>
      </c>
    </row>
    <row r="31" spans="2:18" ht="18.75" customHeight="1" thickBot="1">
      <c r="C31" s="434" t="s">
        <v>374</v>
      </c>
    </row>
    <row r="32" spans="2:18" ht="18">
      <c r="B32" s="237"/>
      <c r="C32" s="238" t="s">
        <v>163</v>
      </c>
      <c r="D32" s="497" t="s">
        <v>213</v>
      </c>
      <c r="E32" s="497"/>
      <c r="F32" s="497"/>
      <c r="G32" s="497"/>
      <c r="H32" s="497"/>
      <c r="I32" s="497"/>
      <c r="J32" s="497"/>
      <c r="K32" s="497"/>
      <c r="L32" s="497"/>
      <c r="M32" s="497"/>
      <c r="N32" s="497"/>
      <c r="O32" s="497"/>
      <c r="P32" s="497"/>
      <c r="Q32" s="498"/>
      <c r="R32" s="499" t="s">
        <v>178</v>
      </c>
    </row>
    <row r="33" spans="2:18" ht="22.5" customHeight="1">
      <c r="B33" s="239"/>
      <c r="C33" s="240"/>
      <c r="D33" s="515" t="s">
        <v>214</v>
      </c>
      <c r="E33" s="515"/>
      <c r="F33" s="515"/>
      <c r="G33" s="515"/>
      <c r="H33" s="515"/>
      <c r="I33" s="515"/>
      <c r="J33" s="515"/>
      <c r="K33" s="515"/>
      <c r="L33" s="515"/>
      <c r="M33" s="516"/>
      <c r="N33" s="502" t="s">
        <v>215</v>
      </c>
      <c r="O33" s="536"/>
      <c r="P33" s="502" t="s">
        <v>216</v>
      </c>
      <c r="Q33" s="503"/>
      <c r="R33" s="500"/>
    </row>
    <row r="34" spans="2:18" ht="18">
      <c r="B34" s="241" t="s">
        <v>179</v>
      </c>
      <c r="C34" s="242" t="s">
        <v>217</v>
      </c>
      <c r="D34" s="215" t="s">
        <v>231</v>
      </c>
      <c r="E34" s="216" t="s">
        <v>232</v>
      </c>
      <c r="F34" s="216" t="s">
        <v>233</v>
      </c>
      <c r="G34" s="216" t="s">
        <v>234</v>
      </c>
      <c r="H34" s="216" t="s">
        <v>235</v>
      </c>
      <c r="I34" s="216" t="s">
        <v>236</v>
      </c>
      <c r="J34" s="216" t="s">
        <v>237</v>
      </c>
      <c r="K34" s="216" t="s">
        <v>223</v>
      </c>
      <c r="L34" s="197" t="s">
        <v>224</v>
      </c>
      <c r="M34" s="198" t="s">
        <v>165</v>
      </c>
      <c r="N34" s="243" t="s">
        <v>224</v>
      </c>
      <c r="O34" s="294" t="s">
        <v>165</v>
      </c>
      <c r="P34" s="243" t="s">
        <v>224</v>
      </c>
      <c r="Q34" s="244" t="s">
        <v>165</v>
      </c>
      <c r="R34" s="501"/>
    </row>
    <row r="35" spans="2:18" ht="18">
      <c r="B35" s="245">
        <v>1</v>
      </c>
      <c r="C35" s="246" t="s">
        <v>225</v>
      </c>
      <c r="D35" s="295"/>
      <c r="E35" s="296"/>
      <c r="F35" s="381">
        <v>2</v>
      </c>
      <c r="G35" s="381">
        <v>5.7</v>
      </c>
      <c r="H35" s="296">
        <v>1.5</v>
      </c>
      <c r="I35" s="381">
        <v>3</v>
      </c>
      <c r="J35" s="296">
        <v>0.8</v>
      </c>
      <c r="K35" s="381">
        <v>3.5</v>
      </c>
      <c r="L35" s="199">
        <f t="shared" ref="L35:L41" si="8">SUM(D35:K35)</f>
        <v>16.5</v>
      </c>
      <c r="M35" s="200">
        <f t="shared" ref="M35:M40" si="9">SUM(D35:J35)*1000000+K35*1400000</f>
        <v>17900000</v>
      </c>
      <c r="N35" s="537">
        <v>0</v>
      </c>
      <c r="O35" s="540">
        <v>0</v>
      </c>
      <c r="P35" s="537">
        <f>SUM(L35:L39)+N35</f>
        <v>51.800000000000004</v>
      </c>
      <c r="Q35" s="543">
        <f>SUM(M35:M39)+O35</f>
        <v>56320000</v>
      </c>
      <c r="R35" s="546"/>
    </row>
    <row r="36" spans="2:18" ht="18">
      <c r="B36" s="245">
        <v>2</v>
      </c>
      <c r="C36" s="247" t="s">
        <v>226</v>
      </c>
      <c r="D36" s="295"/>
      <c r="E36" s="296"/>
      <c r="F36" s="381">
        <v>1.5</v>
      </c>
      <c r="G36" s="381">
        <v>3.4</v>
      </c>
      <c r="H36" s="296">
        <v>1.5</v>
      </c>
      <c r="I36" s="381">
        <v>3</v>
      </c>
      <c r="J36" s="296">
        <v>0.8</v>
      </c>
      <c r="K36" s="381">
        <v>2.7</v>
      </c>
      <c r="L36" s="199">
        <f t="shared" si="8"/>
        <v>12.900000000000002</v>
      </c>
      <c r="M36" s="200">
        <f t="shared" si="9"/>
        <v>13980000.000000002</v>
      </c>
      <c r="N36" s="538"/>
      <c r="O36" s="541"/>
      <c r="P36" s="538"/>
      <c r="Q36" s="544"/>
      <c r="R36" s="547"/>
    </row>
    <row r="37" spans="2:18" ht="18">
      <c r="B37" s="245">
        <v>3</v>
      </c>
      <c r="C37" s="247" t="s">
        <v>97</v>
      </c>
      <c r="D37" s="295"/>
      <c r="E37" s="296"/>
      <c r="F37" s="381">
        <v>1.5</v>
      </c>
      <c r="G37" s="381">
        <v>6</v>
      </c>
      <c r="H37" s="296">
        <v>1</v>
      </c>
      <c r="I37" s="381">
        <v>1.3</v>
      </c>
      <c r="J37" s="296">
        <v>0.5</v>
      </c>
      <c r="K37" s="381">
        <v>2.7</v>
      </c>
      <c r="L37" s="199">
        <f t="shared" si="8"/>
        <v>13</v>
      </c>
      <c r="M37" s="200">
        <f t="shared" si="9"/>
        <v>14080000</v>
      </c>
      <c r="N37" s="538"/>
      <c r="O37" s="541"/>
      <c r="P37" s="538"/>
      <c r="Q37" s="544"/>
      <c r="R37" s="547"/>
    </row>
    <row r="38" spans="2:18" ht="18">
      <c r="B38" s="245">
        <v>4</v>
      </c>
      <c r="C38" s="246" t="s">
        <v>227</v>
      </c>
      <c r="D38" s="295"/>
      <c r="E38" s="296"/>
      <c r="F38" s="381">
        <v>1.5</v>
      </c>
      <c r="G38" s="381">
        <v>2.4</v>
      </c>
      <c r="H38" s="296">
        <v>1</v>
      </c>
      <c r="I38" s="381">
        <v>1.2</v>
      </c>
      <c r="J38" s="296">
        <v>0.5</v>
      </c>
      <c r="K38" s="381">
        <v>2.2999999999999998</v>
      </c>
      <c r="L38" s="199">
        <f t="shared" si="8"/>
        <v>8.9</v>
      </c>
      <c r="M38" s="200">
        <f t="shared" si="9"/>
        <v>9820000</v>
      </c>
      <c r="N38" s="538"/>
      <c r="O38" s="541"/>
      <c r="P38" s="538"/>
      <c r="Q38" s="544"/>
      <c r="R38" s="547"/>
    </row>
    <row r="39" spans="2:18" ht="18.399999999999999" customHeight="1" thickBot="1">
      <c r="B39" s="245">
        <v>5</v>
      </c>
      <c r="C39" s="246" t="s">
        <v>106</v>
      </c>
      <c r="D39" s="305"/>
      <c r="E39" s="306"/>
      <c r="F39" s="306"/>
      <c r="G39" s="405"/>
      <c r="H39" s="306"/>
      <c r="I39" s="405"/>
      <c r="J39" s="296">
        <v>0.4</v>
      </c>
      <c r="K39" s="296">
        <v>0.1</v>
      </c>
      <c r="L39" s="199">
        <f t="shared" si="8"/>
        <v>0.5</v>
      </c>
      <c r="M39" s="200">
        <f t="shared" si="9"/>
        <v>540000</v>
      </c>
      <c r="N39" s="539"/>
      <c r="O39" s="542"/>
      <c r="P39" s="539"/>
      <c r="Q39" s="545"/>
      <c r="R39" s="548"/>
    </row>
    <row r="40" spans="2:18" ht="18.600000000000001" thickBot="1">
      <c r="B40" s="245">
        <v>6</v>
      </c>
      <c r="C40" s="246" t="s">
        <v>228</v>
      </c>
      <c r="D40" s="295"/>
      <c r="E40" s="296"/>
      <c r="F40" s="381">
        <v>1</v>
      </c>
      <c r="G40" s="381">
        <v>1.5</v>
      </c>
      <c r="H40" s="296">
        <v>0.5</v>
      </c>
      <c r="I40" s="381">
        <v>1.5</v>
      </c>
      <c r="J40" s="296">
        <v>1</v>
      </c>
      <c r="K40" s="381">
        <v>1.2</v>
      </c>
      <c r="L40" s="199">
        <f t="shared" si="8"/>
        <v>6.7</v>
      </c>
      <c r="M40" s="200">
        <f t="shared" si="9"/>
        <v>7180000</v>
      </c>
      <c r="N40" s="311">
        <v>0</v>
      </c>
      <c r="O40" s="312">
        <f>SUM(O34:O39)</f>
        <v>0</v>
      </c>
      <c r="P40" s="311">
        <f>SUM(L40:L40)+N40</f>
        <v>6.7</v>
      </c>
      <c r="Q40" s="313">
        <f>SUM(M40:M40)+O35</f>
        <v>7180000</v>
      </c>
      <c r="R40" s="314"/>
    </row>
    <row r="41" spans="2:18" ht="18">
      <c r="B41" s="495" t="s">
        <v>191</v>
      </c>
      <c r="C41" s="496"/>
      <c r="D41" s="221">
        <f>SUM(D35:D40)</f>
        <v>0</v>
      </c>
      <c r="E41" s="222">
        <f>SUM(E35:E40)</f>
        <v>0</v>
      </c>
      <c r="F41" s="222">
        <f>SUM(F35:F40)</f>
        <v>7.5</v>
      </c>
      <c r="G41" s="222">
        <f>SUM(G35:G40)</f>
        <v>19</v>
      </c>
      <c r="H41" s="222">
        <f>SUM(H35:H40)</f>
        <v>5.5</v>
      </c>
      <c r="I41" s="222">
        <v>6.9</v>
      </c>
      <c r="J41" s="222">
        <f>SUM(J35:J40)</f>
        <v>4</v>
      </c>
      <c r="K41" s="222">
        <v>12.5</v>
      </c>
      <c r="L41" s="201">
        <f t="shared" si="8"/>
        <v>55.4</v>
      </c>
      <c r="M41" s="202">
        <f>SUM(M35:M40)</f>
        <v>63500000</v>
      </c>
      <c r="N41" s="249">
        <f>SUM(N35:N40)</f>
        <v>0</v>
      </c>
      <c r="O41" s="312">
        <f>SUM(O35:O40)</f>
        <v>0</v>
      </c>
      <c r="P41" s="249">
        <f>SUM(P35:P40)</f>
        <v>58.500000000000007</v>
      </c>
      <c r="Q41" s="250">
        <f>SUM(Q35:Q40)</f>
        <v>63500000</v>
      </c>
      <c r="R41" s="251"/>
    </row>
    <row r="42" spans="2:18" ht="18">
      <c r="B42" s="532" t="s">
        <v>229</v>
      </c>
      <c r="C42" s="533"/>
      <c r="D42" s="317">
        <v>1000000</v>
      </c>
      <c r="E42" s="318">
        <v>1000000</v>
      </c>
      <c r="F42" s="318">
        <v>1000000</v>
      </c>
      <c r="G42" s="318">
        <v>1000000</v>
      </c>
      <c r="H42" s="318">
        <v>1000000</v>
      </c>
      <c r="I42" s="318">
        <v>1000000</v>
      </c>
      <c r="J42" s="318">
        <v>1000000</v>
      </c>
      <c r="K42" s="318">
        <v>1400000</v>
      </c>
      <c r="L42" s="319"/>
      <c r="M42" s="320"/>
      <c r="N42" s="321"/>
      <c r="O42" s="322"/>
      <c r="P42" s="321"/>
      <c r="Q42" s="323"/>
      <c r="R42" s="324"/>
    </row>
    <row r="43" spans="2:18" ht="18.399999999999999" customHeight="1" thickBot="1">
      <c r="B43" s="534" t="s">
        <v>165</v>
      </c>
      <c r="C43" s="535"/>
      <c r="D43" s="327">
        <f t="shared" ref="D43:K43" si="10">D41*D42</f>
        <v>0</v>
      </c>
      <c r="E43" s="328">
        <f t="shared" si="10"/>
        <v>0</v>
      </c>
      <c r="F43" s="328">
        <f t="shared" si="10"/>
        <v>7500000</v>
      </c>
      <c r="G43" s="328">
        <f t="shared" si="10"/>
        <v>19000000</v>
      </c>
      <c r="H43" s="328">
        <f t="shared" si="10"/>
        <v>5500000</v>
      </c>
      <c r="I43" s="328">
        <f t="shared" si="10"/>
        <v>6900000</v>
      </c>
      <c r="J43" s="328">
        <f t="shared" si="10"/>
        <v>4000000</v>
      </c>
      <c r="K43" s="328">
        <f t="shared" si="10"/>
        <v>17500000</v>
      </c>
      <c r="L43" s="329"/>
      <c r="M43" s="330"/>
      <c r="N43" s="331"/>
      <c r="O43" s="332"/>
      <c r="P43" s="331"/>
      <c r="Q43" s="333"/>
      <c r="R43" s="334"/>
    </row>
    <row r="44" spans="2:18" ht="18.75" customHeight="1">
      <c r="Q44" s="435"/>
    </row>
    <row r="45" spans="2:18" ht="18.75" customHeight="1" thickBot="1">
      <c r="C45" s="434" t="s">
        <v>375</v>
      </c>
    </row>
    <row r="46" spans="2:18" ht="18">
      <c r="B46" s="237"/>
      <c r="C46" s="238" t="s">
        <v>163</v>
      </c>
      <c r="D46" s="497" t="s">
        <v>213</v>
      </c>
      <c r="E46" s="497"/>
      <c r="F46" s="497"/>
      <c r="G46" s="497"/>
      <c r="H46" s="497"/>
      <c r="I46" s="497"/>
      <c r="J46" s="497"/>
      <c r="K46" s="497"/>
      <c r="L46" s="497"/>
      <c r="M46" s="497"/>
      <c r="N46" s="497"/>
      <c r="O46" s="497"/>
      <c r="P46" s="497"/>
      <c r="Q46" s="498"/>
      <c r="R46" s="499" t="s">
        <v>178</v>
      </c>
    </row>
    <row r="47" spans="2:18" ht="22.5" customHeight="1">
      <c r="B47" s="239"/>
      <c r="C47" s="240"/>
      <c r="D47" s="515" t="s">
        <v>214</v>
      </c>
      <c r="E47" s="515"/>
      <c r="F47" s="515"/>
      <c r="G47" s="515"/>
      <c r="H47" s="515"/>
      <c r="I47" s="515"/>
      <c r="J47" s="515"/>
      <c r="K47" s="515"/>
      <c r="L47" s="515"/>
      <c r="M47" s="516"/>
      <c r="N47" s="502" t="s">
        <v>215</v>
      </c>
      <c r="O47" s="536"/>
      <c r="P47" s="502" t="s">
        <v>216</v>
      </c>
      <c r="Q47" s="503"/>
      <c r="R47" s="500"/>
    </row>
    <row r="48" spans="2:18" ht="18">
      <c r="B48" s="241" t="s">
        <v>179</v>
      </c>
      <c r="C48" s="242" t="s">
        <v>217</v>
      </c>
      <c r="D48" s="215" t="s">
        <v>231</v>
      </c>
      <c r="E48" s="216" t="s">
        <v>232</v>
      </c>
      <c r="F48" s="216" t="s">
        <v>233</v>
      </c>
      <c r="G48" s="216" t="s">
        <v>234</v>
      </c>
      <c r="H48" s="216" t="s">
        <v>235</v>
      </c>
      <c r="I48" s="216" t="s">
        <v>236</v>
      </c>
      <c r="J48" s="216" t="s">
        <v>237</v>
      </c>
      <c r="K48" s="216" t="s">
        <v>223</v>
      </c>
      <c r="L48" s="197" t="s">
        <v>224</v>
      </c>
      <c r="M48" s="198" t="s">
        <v>165</v>
      </c>
      <c r="N48" s="243" t="s">
        <v>224</v>
      </c>
      <c r="O48" s="294" t="s">
        <v>165</v>
      </c>
      <c r="P48" s="243" t="s">
        <v>224</v>
      </c>
      <c r="Q48" s="244" t="s">
        <v>165</v>
      </c>
      <c r="R48" s="501"/>
    </row>
    <row r="49" spans="2:18" ht="18">
      <c r="B49" s="245">
        <v>1</v>
      </c>
      <c r="C49" s="246" t="s">
        <v>225</v>
      </c>
      <c r="D49" s="305"/>
      <c r="E49" s="306"/>
      <c r="F49" s="381">
        <v>2</v>
      </c>
      <c r="G49" s="381">
        <v>5.7</v>
      </c>
      <c r="H49" s="306"/>
      <c r="I49" s="306"/>
      <c r="J49" s="306"/>
      <c r="K49" s="296">
        <v>2</v>
      </c>
      <c r="L49" s="199">
        <f t="shared" ref="L49:L55" si="11">SUM(D49:K49)</f>
        <v>9.6999999999999993</v>
      </c>
      <c r="M49" s="200">
        <f t="shared" ref="M49:M54" si="12">SUM(D49:J49)*1000000+K49*1400000</f>
        <v>10500000</v>
      </c>
      <c r="N49" s="537">
        <v>0</v>
      </c>
      <c r="O49" s="540">
        <v>0</v>
      </c>
      <c r="P49" s="537">
        <f>SUM(L49:L53)+N49</f>
        <v>30.200000000000003</v>
      </c>
      <c r="Q49" s="543">
        <f>SUM(M49:M53)+O49</f>
        <v>32680000</v>
      </c>
      <c r="R49" s="546"/>
    </row>
    <row r="50" spans="2:18" ht="18">
      <c r="B50" s="245">
        <v>2</v>
      </c>
      <c r="C50" s="247" t="s">
        <v>226</v>
      </c>
      <c r="D50" s="305"/>
      <c r="E50" s="306"/>
      <c r="F50" s="381">
        <v>1.5</v>
      </c>
      <c r="G50" s="381">
        <v>3.4</v>
      </c>
      <c r="H50" s="306"/>
      <c r="I50" s="306"/>
      <c r="J50" s="306"/>
      <c r="K50" s="296">
        <v>1.4</v>
      </c>
      <c r="L50" s="199">
        <f t="shared" si="11"/>
        <v>6.3000000000000007</v>
      </c>
      <c r="M50" s="200">
        <f t="shared" si="12"/>
        <v>6860000</v>
      </c>
      <c r="N50" s="538"/>
      <c r="O50" s="541"/>
      <c r="P50" s="538"/>
      <c r="Q50" s="544"/>
      <c r="R50" s="547"/>
    </row>
    <row r="51" spans="2:18" ht="18">
      <c r="B51" s="245">
        <v>3</v>
      </c>
      <c r="C51" s="247" t="s">
        <v>97</v>
      </c>
      <c r="D51" s="305"/>
      <c r="E51" s="306"/>
      <c r="F51" s="381">
        <v>1.5</v>
      </c>
      <c r="G51" s="381">
        <v>6</v>
      </c>
      <c r="H51" s="306"/>
      <c r="I51" s="306"/>
      <c r="J51" s="306"/>
      <c r="K51" s="296">
        <v>1.8</v>
      </c>
      <c r="L51" s="199">
        <f t="shared" si="11"/>
        <v>9.3000000000000007</v>
      </c>
      <c r="M51" s="200">
        <f t="shared" si="12"/>
        <v>10020000</v>
      </c>
      <c r="N51" s="538"/>
      <c r="O51" s="541"/>
      <c r="P51" s="538"/>
      <c r="Q51" s="544"/>
      <c r="R51" s="547"/>
    </row>
    <row r="52" spans="2:18" ht="18">
      <c r="B52" s="245">
        <v>4</v>
      </c>
      <c r="C52" s="246" t="s">
        <v>227</v>
      </c>
      <c r="D52" s="305"/>
      <c r="E52" s="306"/>
      <c r="F52" s="381">
        <v>1.5</v>
      </c>
      <c r="G52" s="381">
        <v>2.4</v>
      </c>
      <c r="H52" s="306"/>
      <c r="I52" s="306"/>
      <c r="J52" s="306"/>
      <c r="K52" s="296">
        <v>1</v>
      </c>
      <c r="L52" s="199">
        <f t="shared" si="11"/>
        <v>4.9000000000000004</v>
      </c>
      <c r="M52" s="200">
        <f t="shared" si="12"/>
        <v>5300000</v>
      </c>
      <c r="N52" s="538"/>
      <c r="O52" s="541"/>
      <c r="P52" s="538"/>
      <c r="Q52" s="544"/>
      <c r="R52" s="547"/>
    </row>
    <row r="53" spans="2:18" ht="18.399999999999999" customHeight="1" thickBot="1">
      <c r="B53" s="245">
        <v>5</v>
      </c>
      <c r="C53" s="246" t="s">
        <v>106</v>
      </c>
      <c r="D53" s="305"/>
      <c r="E53" s="306"/>
      <c r="F53" s="306"/>
      <c r="G53" s="405"/>
      <c r="H53" s="306"/>
      <c r="I53" s="306"/>
      <c r="J53" s="306"/>
      <c r="K53" s="306"/>
      <c r="L53" s="199">
        <f t="shared" si="11"/>
        <v>0</v>
      </c>
      <c r="M53" s="200">
        <f t="shared" si="12"/>
        <v>0</v>
      </c>
      <c r="N53" s="539"/>
      <c r="O53" s="542"/>
      <c r="P53" s="539"/>
      <c r="Q53" s="545"/>
      <c r="R53" s="548"/>
    </row>
    <row r="54" spans="2:18" ht="18.600000000000001" thickBot="1">
      <c r="B54" s="245">
        <v>6</v>
      </c>
      <c r="C54" s="246" t="s">
        <v>228</v>
      </c>
      <c r="D54" s="305"/>
      <c r="E54" s="306"/>
      <c r="F54" s="381">
        <v>1</v>
      </c>
      <c r="G54" s="381">
        <v>1.5</v>
      </c>
      <c r="H54" s="306"/>
      <c r="I54" s="306"/>
      <c r="J54" s="306"/>
      <c r="K54" s="296">
        <v>0.5</v>
      </c>
      <c r="L54" s="199">
        <f t="shared" si="11"/>
        <v>3</v>
      </c>
      <c r="M54" s="200">
        <f t="shared" si="12"/>
        <v>3200000</v>
      </c>
      <c r="N54" s="311">
        <v>0</v>
      </c>
      <c r="O54" s="312">
        <f>SUM(O48:O53)</f>
        <v>0</v>
      </c>
      <c r="P54" s="311">
        <f>SUM(L54:L54)+N54</f>
        <v>3</v>
      </c>
      <c r="Q54" s="313">
        <f>SUM(M54:M54)+O49</f>
        <v>3200000</v>
      </c>
      <c r="R54" s="314"/>
    </row>
    <row r="55" spans="2:18" ht="18">
      <c r="B55" s="495" t="s">
        <v>191</v>
      </c>
      <c r="C55" s="496"/>
      <c r="D55" s="221">
        <f t="shared" ref="D55:K55" si="13">SUM(D49:D54)</f>
        <v>0</v>
      </c>
      <c r="E55" s="222">
        <f t="shared" si="13"/>
        <v>0</v>
      </c>
      <c r="F55" s="222">
        <f t="shared" si="13"/>
        <v>7.5</v>
      </c>
      <c r="G55" s="222">
        <f t="shared" si="13"/>
        <v>19</v>
      </c>
      <c r="H55" s="222">
        <f t="shared" si="13"/>
        <v>0</v>
      </c>
      <c r="I55" s="222">
        <f t="shared" si="13"/>
        <v>0</v>
      </c>
      <c r="J55" s="222">
        <f t="shared" si="13"/>
        <v>0</v>
      </c>
      <c r="K55" s="222">
        <f t="shared" si="13"/>
        <v>6.7</v>
      </c>
      <c r="L55" s="201">
        <f t="shared" si="11"/>
        <v>33.200000000000003</v>
      </c>
      <c r="M55" s="202">
        <f>SUM(M49:M54)</f>
        <v>35880000</v>
      </c>
      <c r="N55" s="249">
        <f>SUM(N49:N54)</f>
        <v>0</v>
      </c>
      <c r="O55" s="312">
        <f>SUM(O49:O54)</f>
        <v>0</v>
      </c>
      <c r="P55" s="249">
        <f>SUM(P49:P54)</f>
        <v>33.200000000000003</v>
      </c>
      <c r="Q55" s="250">
        <f>SUM(Q49:Q54)</f>
        <v>35880000</v>
      </c>
      <c r="R55" s="251"/>
    </row>
    <row r="56" spans="2:18" ht="18">
      <c r="B56" s="532" t="s">
        <v>229</v>
      </c>
      <c r="C56" s="533"/>
      <c r="D56" s="317">
        <v>1000000</v>
      </c>
      <c r="E56" s="318">
        <v>1000000</v>
      </c>
      <c r="F56" s="318">
        <v>1000000</v>
      </c>
      <c r="G56" s="318">
        <v>1000000</v>
      </c>
      <c r="H56" s="318">
        <v>1000000</v>
      </c>
      <c r="I56" s="318">
        <v>1000000</v>
      </c>
      <c r="J56" s="318">
        <v>1000000</v>
      </c>
      <c r="K56" s="318">
        <v>1400000</v>
      </c>
      <c r="L56" s="319"/>
      <c r="M56" s="320"/>
      <c r="N56" s="321"/>
      <c r="O56" s="322"/>
      <c r="P56" s="321"/>
      <c r="Q56" s="323"/>
      <c r="R56" s="324"/>
    </row>
    <row r="57" spans="2:18" ht="18.399999999999999" customHeight="1" thickBot="1">
      <c r="B57" s="534" t="s">
        <v>165</v>
      </c>
      <c r="C57" s="535"/>
      <c r="D57" s="327">
        <f t="shared" ref="D57:K57" si="14">D55*D56</f>
        <v>0</v>
      </c>
      <c r="E57" s="328">
        <f t="shared" si="14"/>
        <v>0</v>
      </c>
      <c r="F57" s="328">
        <f t="shared" si="14"/>
        <v>7500000</v>
      </c>
      <c r="G57" s="328">
        <f t="shared" si="14"/>
        <v>19000000</v>
      </c>
      <c r="H57" s="328">
        <f t="shared" si="14"/>
        <v>0</v>
      </c>
      <c r="I57" s="328">
        <f t="shared" si="14"/>
        <v>0</v>
      </c>
      <c r="J57" s="328">
        <f t="shared" si="14"/>
        <v>0</v>
      </c>
      <c r="K57" s="328">
        <f t="shared" si="14"/>
        <v>9380000</v>
      </c>
      <c r="L57" s="329"/>
      <c r="M57" s="330"/>
      <c r="N57" s="331"/>
      <c r="O57" s="332"/>
      <c r="P57" s="331"/>
      <c r="Q57" s="333"/>
      <c r="R57" s="334"/>
    </row>
    <row r="60" spans="2:18" ht="18.75" customHeight="1" thickBot="1">
      <c r="C60" s="434" t="s">
        <v>376</v>
      </c>
    </row>
    <row r="61" spans="2:18" ht="18">
      <c r="B61" s="237"/>
      <c r="C61" s="238" t="s">
        <v>163</v>
      </c>
      <c r="D61" s="497" t="s">
        <v>213</v>
      </c>
      <c r="E61" s="497"/>
      <c r="F61" s="497"/>
      <c r="G61" s="497"/>
      <c r="H61" s="497"/>
      <c r="I61" s="497"/>
      <c r="J61" s="497"/>
      <c r="K61" s="497"/>
      <c r="L61" s="497"/>
      <c r="M61" s="497"/>
      <c r="N61" s="497"/>
      <c r="O61" s="497"/>
      <c r="P61" s="497"/>
      <c r="Q61" s="498"/>
      <c r="R61" s="499" t="s">
        <v>178</v>
      </c>
    </row>
    <row r="62" spans="2:18" ht="22.5" customHeight="1">
      <c r="B62" s="239"/>
      <c r="C62" s="240"/>
      <c r="D62" s="515" t="s">
        <v>214</v>
      </c>
      <c r="E62" s="515"/>
      <c r="F62" s="515"/>
      <c r="G62" s="515"/>
      <c r="H62" s="515"/>
      <c r="I62" s="515"/>
      <c r="J62" s="515"/>
      <c r="K62" s="515"/>
      <c r="L62" s="515"/>
      <c r="M62" s="516"/>
      <c r="N62" s="502" t="s">
        <v>215</v>
      </c>
      <c r="O62" s="536"/>
      <c r="P62" s="502" t="s">
        <v>216</v>
      </c>
      <c r="Q62" s="503"/>
      <c r="R62" s="500"/>
    </row>
    <row r="63" spans="2:18" ht="18">
      <c r="B63" s="241" t="s">
        <v>179</v>
      </c>
      <c r="C63" s="242" t="s">
        <v>217</v>
      </c>
      <c r="D63" s="215" t="s">
        <v>231</v>
      </c>
      <c r="E63" s="216" t="s">
        <v>232</v>
      </c>
      <c r="F63" s="216" t="s">
        <v>233</v>
      </c>
      <c r="G63" s="216" t="s">
        <v>234</v>
      </c>
      <c r="H63" s="216" t="s">
        <v>235</v>
      </c>
      <c r="I63" s="216" t="s">
        <v>236</v>
      </c>
      <c r="J63" s="216" t="s">
        <v>237</v>
      </c>
      <c r="K63" s="216" t="s">
        <v>223</v>
      </c>
      <c r="L63" s="197" t="s">
        <v>224</v>
      </c>
      <c r="M63" s="198" t="s">
        <v>165</v>
      </c>
      <c r="N63" s="243" t="s">
        <v>224</v>
      </c>
      <c r="O63" s="294" t="s">
        <v>165</v>
      </c>
      <c r="P63" s="243" t="s">
        <v>224</v>
      </c>
      <c r="Q63" s="244" t="s">
        <v>165</v>
      </c>
      <c r="R63" s="501"/>
    </row>
    <row r="64" spans="2:18" ht="18">
      <c r="B64" s="245">
        <v>1</v>
      </c>
      <c r="C64" s="246" t="s">
        <v>225</v>
      </c>
      <c r="D64" s="305"/>
      <c r="E64" s="306"/>
      <c r="F64" s="306"/>
      <c r="G64" s="306"/>
      <c r="H64" s="296">
        <v>1.5</v>
      </c>
      <c r="I64" s="381">
        <v>3</v>
      </c>
      <c r="J64" s="296">
        <v>0.8</v>
      </c>
      <c r="K64" s="296">
        <v>1.6</v>
      </c>
      <c r="L64" s="199">
        <f t="shared" ref="L64:L70" si="15">SUM(D64:K64)</f>
        <v>6.9</v>
      </c>
      <c r="M64" s="200">
        <f t="shared" ref="M64:M69" si="16">SUM(D64:J64)*1000000+K64*1400000</f>
        <v>7540000</v>
      </c>
      <c r="N64" s="537">
        <v>0</v>
      </c>
      <c r="O64" s="540">
        <v>0</v>
      </c>
      <c r="P64" s="537">
        <f>SUM(L64:L68)+N64</f>
        <v>21.6</v>
      </c>
      <c r="Q64" s="543">
        <f>SUM(M64:M68)+O64</f>
        <v>23640000</v>
      </c>
      <c r="R64" s="546"/>
    </row>
    <row r="65" spans="2:18" ht="18">
      <c r="B65" s="245">
        <v>2</v>
      </c>
      <c r="C65" s="247" t="s">
        <v>226</v>
      </c>
      <c r="D65" s="305"/>
      <c r="E65" s="306"/>
      <c r="F65" s="306"/>
      <c r="G65" s="306"/>
      <c r="H65" s="296">
        <v>1.5</v>
      </c>
      <c r="I65" s="381">
        <v>3</v>
      </c>
      <c r="J65" s="296">
        <v>0.8</v>
      </c>
      <c r="K65" s="296">
        <v>1.3</v>
      </c>
      <c r="L65" s="199">
        <f t="shared" si="15"/>
        <v>6.6</v>
      </c>
      <c r="M65" s="200">
        <f t="shared" si="16"/>
        <v>7120000</v>
      </c>
      <c r="N65" s="538"/>
      <c r="O65" s="541"/>
      <c r="P65" s="538"/>
      <c r="Q65" s="544"/>
      <c r="R65" s="547"/>
    </row>
    <row r="66" spans="2:18" ht="18">
      <c r="B66" s="245">
        <v>3</v>
      </c>
      <c r="C66" s="247" t="s">
        <v>97</v>
      </c>
      <c r="D66" s="305"/>
      <c r="E66" s="306"/>
      <c r="F66" s="306"/>
      <c r="G66" s="306"/>
      <c r="H66" s="296">
        <v>1</v>
      </c>
      <c r="I66" s="381">
        <v>1.3</v>
      </c>
      <c r="J66" s="296">
        <v>0.5</v>
      </c>
      <c r="K66" s="296">
        <v>1</v>
      </c>
      <c r="L66" s="199">
        <f t="shared" si="15"/>
        <v>3.8</v>
      </c>
      <c r="M66" s="200">
        <f t="shared" si="16"/>
        <v>4200000</v>
      </c>
      <c r="N66" s="538"/>
      <c r="O66" s="541"/>
      <c r="P66" s="538"/>
      <c r="Q66" s="544"/>
      <c r="R66" s="547"/>
    </row>
    <row r="67" spans="2:18" ht="18">
      <c r="B67" s="245">
        <v>4</v>
      </c>
      <c r="C67" s="246" t="s">
        <v>227</v>
      </c>
      <c r="D67" s="305"/>
      <c r="E67" s="306"/>
      <c r="F67" s="306"/>
      <c r="G67" s="306"/>
      <c r="H67" s="296">
        <v>1</v>
      </c>
      <c r="I67" s="381">
        <v>1.2</v>
      </c>
      <c r="J67" s="296">
        <v>0.5</v>
      </c>
      <c r="K67" s="296">
        <v>1.1000000000000001</v>
      </c>
      <c r="L67" s="199">
        <f t="shared" si="15"/>
        <v>3.8000000000000003</v>
      </c>
      <c r="M67" s="200">
        <f t="shared" si="16"/>
        <v>4240000</v>
      </c>
      <c r="N67" s="538"/>
      <c r="O67" s="541"/>
      <c r="P67" s="538"/>
      <c r="Q67" s="544"/>
      <c r="R67" s="547"/>
    </row>
    <row r="68" spans="2:18" ht="18.399999999999999" customHeight="1" thickBot="1">
      <c r="B68" s="245">
        <v>5</v>
      </c>
      <c r="C68" s="246" t="s">
        <v>106</v>
      </c>
      <c r="D68" s="305"/>
      <c r="E68" s="306"/>
      <c r="F68" s="306"/>
      <c r="G68" s="306"/>
      <c r="H68" s="306"/>
      <c r="I68" s="405"/>
      <c r="J68" s="296">
        <v>0.4</v>
      </c>
      <c r="K68" s="296">
        <v>0.1</v>
      </c>
      <c r="L68" s="199">
        <f t="shared" si="15"/>
        <v>0.5</v>
      </c>
      <c r="M68" s="200">
        <f t="shared" si="16"/>
        <v>540000</v>
      </c>
      <c r="N68" s="539"/>
      <c r="O68" s="542"/>
      <c r="P68" s="539"/>
      <c r="Q68" s="545"/>
      <c r="R68" s="548"/>
    </row>
    <row r="69" spans="2:18" ht="18.600000000000001" thickBot="1">
      <c r="B69" s="245">
        <v>6</v>
      </c>
      <c r="C69" s="246" t="s">
        <v>228</v>
      </c>
      <c r="D69" s="305"/>
      <c r="E69" s="306"/>
      <c r="F69" s="306"/>
      <c r="G69" s="306"/>
      <c r="H69" s="296">
        <v>0.5</v>
      </c>
      <c r="I69" s="381">
        <v>1.5</v>
      </c>
      <c r="J69" s="296">
        <v>1</v>
      </c>
      <c r="K69" s="296">
        <v>0.7</v>
      </c>
      <c r="L69" s="199">
        <f t="shared" si="15"/>
        <v>3.7</v>
      </c>
      <c r="M69" s="200">
        <f t="shared" si="16"/>
        <v>3980000</v>
      </c>
      <c r="N69" s="311">
        <v>0</v>
      </c>
      <c r="O69" s="312">
        <f>SUM(O63:O68)</f>
        <v>0</v>
      </c>
      <c r="P69" s="311">
        <f>SUM(L69:L69)+N69</f>
        <v>3.7</v>
      </c>
      <c r="Q69" s="313">
        <f>SUM(M69:M69)+O64</f>
        <v>3980000</v>
      </c>
      <c r="R69" s="314"/>
    </row>
    <row r="70" spans="2:18" ht="18">
      <c r="B70" s="495" t="s">
        <v>191</v>
      </c>
      <c r="C70" s="496"/>
      <c r="D70" s="221">
        <f>SUM(D64:D69)</f>
        <v>0</v>
      </c>
      <c r="E70" s="222">
        <f>SUM(E64:E69)</f>
        <v>0</v>
      </c>
      <c r="F70" s="222">
        <f>SUM(F64:F69)</f>
        <v>0</v>
      </c>
      <c r="G70" s="222">
        <f>SUM(G64:G69)</f>
        <v>0</v>
      </c>
      <c r="H70" s="222">
        <f>SUM(H64:H69)</f>
        <v>5.5</v>
      </c>
      <c r="I70" s="222">
        <v>6.9</v>
      </c>
      <c r="J70" s="222">
        <f>SUM(J64:J69)</f>
        <v>4</v>
      </c>
      <c r="K70" s="222">
        <f>SUM(K64:K69)</f>
        <v>5.8</v>
      </c>
      <c r="L70" s="201">
        <f t="shared" si="15"/>
        <v>22.2</v>
      </c>
      <c r="M70" s="202">
        <f>SUM(M64:M69)</f>
        <v>27620000</v>
      </c>
      <c r="N70" s="249">
        <f>SUM(N64:N69)</f>
        <v>0</v>
      </c>
      <c r="O70" s="312">
        <f>SUM(O64:O69)</f>
        <v>0</v>
      </c>
      <c r="P70" s="249">
        <f>SUM(P64:P69)</f>
        <v>25.3</v>
      </c>
      <c r="Q70" s="250">
        <f>SUM(Q64:Q69)</f>
        <v>27620000</v>
      </c>
      <c r="R70" s="251"/>
    </row>
    <row r="71" spans="2:18" ht="18">
      <c r="B71" s="532" t="s">
        <v>229</v>
      </c>
      <c r="C71" s="533"/>
      <c r="D71" s="317">
        <v>1000000</v>
      </c>
      <c r="E71" s="318">
        <v>1000000</v>
      </c>
      <c r="F71" s="318">
        <v>1000000</v>
      </c>
      <c r="G71" s="318">
        <v>1000000</v>
      </c>
      <c r="H71" s="318">
        <v>1000000</v>
      </c>
      <c r="I71" s="318">
        <v>1000000</v>
      </c>
      <c r="J71" s="318">
        <v>1000000</v>
      </c>
      <c r="K71" s="318">
        <v>1400000</v>
      </c>
      <c r="L71" s="319"/>
      <c r="M71" s="320"/>
      <c r="N71" s="321"/>
      <c r="O71" s="322"/>
      <c r="P71" s="321"/>
      <c r="Q71" s="323"/>
      <c r="R71" s="324"/>
    </row>
    <row r="72" spans="2:18" ht="18.399999999999999" customHeight="1" thickBot="1">
      <c r="B72" s="534" t="s">
        <v>165</v>
      </c>
      <c r="C72" s="535"/>
      <c r="D72" s="327">
        <f t="shared" ref="D72:K72" si="17">D70*D71</f>
        <v>0</v>
      </c>
      <c r="E72" s="328">
        <f t="shared" si="17"/>
        <v>0</v>
      </c>
      <c r="F72" s="328">
        <f t="shared" si="17"/>
        <v>0</v>
      </c>
      <c r="G72" s="328">
        <f t="shared" si="17"/>
        <v>0</v>
      </c>
      <c r="H72" s="328">
        <f t="shared" si="17"/>
        <v>5500000</v>
      </c>
      <c r="I72" s="328">
        <f t="shared" si="17"/>
        <v>6900000</v>
      </c>
      <c r="J72" s="328">
        <f t="shared" si="17"/>
        <v>4000000</v>
      </c>
      <c r="K72" s="328">
        <f t="shared" si="17"/>
        <v>8120000</v>
      </c>
      <c r="L72" s="329"/>
      <c r="M72" s="330"/>
      <c r="N72" s="331"/>
      <c r="O72" s="332"/>
      <c r="P72" s="331"/>
      <c r="Q72" s="333"/>
      <c r="R72" s="334"/>
    </row>
    <row r="75" spans="2:18" ht="18.75" customHeight="1">
      <c r="K75" s="285" t="s">
        <v>377</v>
      </c>
    </row>
    <row r="76" spans="2:18" ht="18.75" customHeight="1">
      <c r="L76" s="98" t="s">
        <v>378</v>
      </c>
      <c r="M76" s="195" t="s">
        <v>379</v>
      </c>
      <c r="N76" s="236" t="s">
        <v>380</v>
      </c>
    </row>
    <row r="77" spans="2:18" ht="18.75" customHeight="1">
      <c r="L77" s="98" t="s">
        <v>225</v>
      </c>
      <c r="M77" s="195">
        <f t="shared" ref="M77:M82" si="18">M49+M64</f>
        <v>18040000</v>
      </c>
      <c r="N77" s="292">
        <f t="shared" ref="N77:N82" si="19">M35</f>
        <v>17900000</v>
      </c>
    </row>
    <row r="78" spans="2:18" ht="18.75" customHeight="1">
      <c r="L78" s="98" t="s">
        <v>226</v>
      </c>
      <c r="M78" s="195">
        <f t="shared" si="18"/>
        <v>13980000</v>
      </c>
      <c r="N78" s="292">
        <f t="shared" si="19"/>
        <v>13980000.000000002</v>
      </c>
    </row>
    <row r="79" spans="2:18" ht="18.75" customHeight="1">
      <c r="L79" s="98" t="s">
        <v>97</v>
      </c>
      <c r="M79" s="195">
        <f t="shared" si="18"/>
        <v>14220000</v>
      </c>
      <c r="N79" s="195">
        <f t="shared" si="19"/>
        <v>14080000</v>
      </c>
    </row>
    <row r="80" spans="2:18" ht="18.75" customHeight="1">
      <c r="L80" s="98" t="s">
        <v>227</v>
      </c>
      <c r="M80" s="195">
        <f t="shared" si="18"/>
        <v>9540000</v>
      </c>
      <c r="N80" s="292">
        <f t="shared" si="19"/>
        <v>9820000</v>
      </c>
    </row>
    <row r="81" spans="12:14" ht="18.75" customHeight="1">
      <c r="L81" s="98" t="s">
        <v>106</v>
      </c>
      <c r="M81" s="195">
        <f t="shared" si="18"/>
        <v>540000</v>
      </c>
      <c r="N81" s="292">
        <f t="shared" si="19"/>
        <v>540000</v>
      </c>
    </row>
    <row r="82" spans="12:14" ht="18.75" customHeight="1">
      <c r="L82" s="98" t="s">
        <v>239</v>
      </c>
      <c r="M82" s="195">
        <f t="shared" si="18"/>
        <v>7180000</v>
      </c>
      <c r="N82" s="292">
        <f t="shared" si="19"/>
        <v>7180000</v>
      </c>
    </row>
    <row r="83" spans="12:14" ht="18.75" customHeight="1">
      <c r="M83" s="213">
        <f>SUM(M77:M82)</f>
        <v>63500000</v>
      </c>
      <c r="N83" s="213">
        <f>SUM(N77:N82)</f>
        <v>63500000</v>
      </c>
    </row>
  </sheetData>
  <mergeCells count="65">
    <mergeCell ref="B71:C71"/>
    <mergeCell ref="B72:C72"/>
    <mergeCell ref="N64:N68"/>
    <mergeCell ref="O64:O68"/>
    <mergeCell ref="P64:P68"/>
    <mergeCell ref="Q64:Q68"/>
    <mergeCell ref="R64:R68"/>
    <mergeCell ref="B70:C70"/>
    <mergeCell ref="B56:C56"/>
    <mergeCell ref="B57:C57"/>
    <mergeCell ref="D61:Q61"/>
    <mergeCell ref="R61:R63"/>
    <mergeCell ref="D62:M62"/>
    <mergeCell ref="N62:O62"/>
    <mergeCell ref="P62:Q62"/>
    <mergeCell ref="B55:C55"/>
    <mergeCell ref="B42:C42"/>
    <mergeCell ref="B43:C43"/>
    <mergeCell ref="D46:Q46"/>
    <mergeCell ref="R46:R48"/>
    <mergeCell ref="D47:M47"/>
    <mergeCell ref="N47:O47"/>
    <mergeCell ref="P47:Q47"/>
    <mergeCell ref="N49:N53"/>
    <mergeCell ref="O49:O53"/>
    <mergeCell ref="P49:P53"/>
    <mergeCell ref="Q49:Q53"/>
    <mergeCell ref="R49:R53"/>
    <mergeCell ref="R20:R24"/>
    <mergeCell ref="B41:C41"/>
    <mergeCell ref="B27:C27"/>
    <mergeCell ref="B28:C28"/>
    <mergeCell ref="D32:Q32"/>
    <mergeCell ref="R32:R34"/>
    <mergeCell ref="D33:M33"/>
    <mergeCell ref="N33:O33"/>
    <mergeCell ref="P33:Q33"/>
    <mergeCell ref="N35:N39"/>
    <mergeCell ref="O35:O39"/>
    <mergeCell ref="P35:P39"/>
    <mergeCell ref="Q35:Q39"/>
    <mergeCell ref="R35:R39"/>
    <mergeCell ref="B26:C26"/>
    <mergeCell ref="B12:C12"/>
    <mergeCell ref="B13:C13"/>
    <mergeCell ref="B14:C14"/>
    <mergeCell ref="D17:Q17"/>
    <mergeCell ref="N20:N24"/>
    <mergeCell ref="O20:O24"/>
    <mergeCell ref="P20:P24"/>
    <mergeCell ref="Q20:Q24"/>
    <mergeCell ref="R17:R19"/>
    <mergeCell ref="D18:M18"/>
    <mergeCell ref="N18:O18"/>
    <mergeCell ref="P18:Q18"/>
    <mergeCell ref="D3:Q3"/>
    <mergeCell ref="R3:R5"/>
    <mergeCell ref="D4:M4"/>
    <mergeCell ref="N4:O4"/>
    <mergeCell ref="P4:Q4"/>
    <mergeCell ref="N6:N10"/>
    <mergeCell ref="O6:O10"/>
    <mergeCell ref="P6:P10"/>
    <mergeCell ref="Q6:Q10"/>
    <mergeCell ref="R6:R10"/>
  </mergeCells>
  <phoneticPr fontId="1"/>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FE46D-EADD-449A-B3C6-A99E16907298}">
  <sheetPr>
    <tabColor rgb="FFFFC000"/>
  </sheetPr>
  <dimension ref="B1:R97"/>
  <sheetViews>
    <sheetView zoomScale="85" zoomScaleNormal="85" workbookViewId="0"/>
  </sheetViews>
  <sheetFormatPr defaultColWidth="8.625" defaultRowHeight="18.75" customHeight="1"/>
  <cols>
    <col min="1" max="1" width="2.625" style="26" customWidth="1"/>
    <col min="2" max="2" width="4.125" style="26" bestFit="1" customWidth="1"/>
    <col min="3" max="3" width="31.125" style="26" customWidth="1"/>
    <col min="4" max="6" width="14.125" style="214" customWidth="1"/>
    <col min="7" max="7" width="13.5" style="214" customWidth="1"/>
    <col min="8" max="8" width="15.625" style="214" customWidth="1"/>
    <col min="9" max="10" width="13.5" style="214" customWidth="1"/>
    <col min="11" max="11" width="15.125" style="214" customWidth="1"/>
    <col min="12" max="12" width="13.5" style="98" customWidth="1"/>
    <col min="13" max="13" width="15.125" style="195" bestFit="1" customWidth="1"/>
    <col min="14" max="14" width="13.5" style="26" customWidth="1"/>
    <col min="15" max="15" width="14.25" style="26" customWidth="1"/>
    <col min="16" max="16" width="13.5" style="26" customWidth="1"/>
    <col min="17" max="17" width="15.125" style="26" bestFit="1" customWidth="1"/>
    <col min="18" max="18" width="53.125" style="26" customWidth="1"/>
    <col min="19" max="16384" width="8.625" style="26"/>
  </cols>
  <sheetData>
    <row r="1" spans="2:18" ht="18">
      <c r="C1" s="71" t="s">
        <v>176</v>
      </c>
    </row>
    <row r="2" spans="2:18" ht="18.600000000000001" thickBot="1">
      <c r="C2" s="98" t="s">
        <v>230</v>
      </c>
    </row>
    <row r="3" spans="2:18" ht="18">
      <c r="B3" s="27"/>
      <c r="C3" s="28" t="s">
        <v>163</v>
      </c>
      <c r="D3" s="510" t="s">
        <v>213</v>
      </c>
      <c r="E3" s="510"/>
      <c r="F3" s="510"/>
      <c r="G3" s="510"/>
      <c r="H3" s="510"/>
      <c r="I3" s="510"/>
      <c r="J3" s="510"/>
      <c r="K3" s="510"/>
      <c r="L3" s="510"/>
      <c r="M3" s="510"/>
      <c r="N3" s="510"/>
      <c r="O3" s="510"/>
      <c r="P3" s="510"/>
      <c r="Q3" s="511"/>
      <c r="R3" s="512" t="s">
        <v>178</v>
      </c>
    </row>
    <row r="4" spans="2:18" ht="22.5" customHeight="1">
      <c r="B4" s="43"/>
      <c r="C4" s="44"/>
      <c r="D4" s="515" t="s">
        <v>214</v>
      </c>
      <c r="E4" s="515"/>
      <c r="F4" s="515"/>
      <c r="G4" s="515"/>
      <c r="H4" s="515"/>
      <c r="I4" s="515"/>
      <c r="J4" s="515"/>
      <c r="K4" s="515"/>
      <c r="L4" s="515"/>
      <c r="M4" s="516"/>
      <c r="N4" s="517" t="s">
        <v>215</v>
      </c>
      <c r="O4" s="518"/>
      <c r="P4" s="517" t="s">
        <v>216</v>
      </c>
      <c r="Q4" s="519"/>
      <c r="R4" s="513"/>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14"/>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0">
        <v>0</v>
      </c>
      <c r="O6" s="523">
        <v>0</v>
      </c>
      <c r="P6" s="520">
        <f>SUM(L6:L10)+N6</f>
        <v>58.4</v>
      </c>
      <c r="Q6" s="526">
        <f>SUM(M6:M10)+O6</f>
        <v>63040000</v>
      </c>
      <c r="R6" s="529"/>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1"/>
      <c r="O7" s="524"/>
      <c r="P7" s="521"/>
      <c r="Q7" s="527"/>
      <c r="R7" s="530"/>
    </row>
    <row r="8" spans="2:18" ht="18">
      <c r="B8" s="33">
        <v>3</v>
      </c>
      <c r="C8" s="34" t="s">
        <v>97</v>
      </c>
      <c r="D8" s="217">
        <v>1.7</v>
      </c>
      <c r="E8" s="218">
        <v>1.4</v>
      </c>
      <c r="F8" s="218">
        <v>1.6</v>
      </c>
      <c r="G8" s="218">
        <v>5.5</v>
      </c>
      <c r="H8" s="218">
        <v>0.8</v>
      </c>
      <c r="I8" s="218">
        <v>0.5</v>
      </c>
      <c r="J8" s="218">
        <v>0.6</v>
      </c>
      <c r="K8" s="218">
        <v>2.8</v>
      </c>
      <c r="L8" s="199">
        <f>SUM(D8:K8)</f>
        <v>14.899999999999999</v>
      </c>
      <c r="M8" s="200">
        <f t="shared" ref="M8:M11" si="1">SUM(D8:J8)*1000000+K8*1400000</f>
        <v>16020000</v>
      </c>
      <c r="N8" s="521"/>
      <c r="O8" s="524"/>
      <c r="P8" s="521"/>
      <c r="Q8" s="527"/>
      <c r="R8" s="530"/>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521"/>
      <c r="O9" s="524"/>
      <c r="P9" s="521"/>
      <c r="Q9" s="527"/>
      <c r="R9" s="530"/>
    </row>
    <row r="10" spans="2:18" ht="18.600000000000001" thickBot="1">
      <c r="B10" s="33">
        <v>5</v>
      </c>
      <c r="C10" s="19" t="s">
        <v>106</v>
      </c>
      <c r="D10" s="219"/>
      <c r="E10" s="220"/>
      <c r="F10" s="220"/>
      <c r="G10" s="220"/>
      <c r="H10" s="220"/>
      <c r="I10" s="220"/>
      <c r="J10" s="218">
        <v>0.4</v>
      </c>
      <c r="K10" s="218">
        <v>0.5</v>
      </c>
      <c r="L10" s="199">
        <f t="shared" si="2"/>
        <v>0.9</v>
      </c>
      <c r="M10" s="200">
        <f t="shared" si="1"/>
        <v>1100000</v>
      </c>
      <c r="N10" s="522"/>
      <c r="O10" s="525"/>
      <c r="P10" s="522"/>
      <c r="Q10" s="528"/>
      <c r="R10" s="531"/>
    </row>
    <row r="11" spans="2:18" ht="18.600000000000001"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504" t="s">
        <v>191</v>
      </c>
      <c r="C12" s="505"/>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12.5</v>
      </c>
      <c r="L12" s="201">
        <f>SUM(D12:K12)</f>
        <v>64.099999999999994</v>
      </c>
      <c r="M12" s="202">
        <f>SUM(M6:M11)</f>
        <v>69100000</v>
      </c>
      <c r="N12" s="42">
        <f>SUM(N6:N11)</f>
        <v>0</v>
      </c>
      <c r="O12" s="25">
        <f>SUM(O6:O11)</f>
        <v>0</v>
      </c>
      <c r="P12" s="42">
        <f>SUM(P6:P11)</f>
        <v>64.099999999999994</v>
      </c>
      <c r="Q12" s="45">
        <f>SUM(Q6:Q11)</f>
        <v>69100000</v>
      </c>
      <c r="R12" s="35"/>
    </row>
    <row r="13" spans="2:18" ht="18">
      <c r="B13" s="506" t="s">
        <v>229</v>
      </c>
      <c r="C13" s="507"/>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600000000000001" thickBot="1">
      <c r="B14" s="508" t="s">
        <v>165</v>
      </c>
      <c r="C14" s="509"/>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17500000</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thickBot="1">
      <c r="C16" s="367" t="s">
        <v>373</v>
      </c>
    </row>
    <row r="17" spans="2:18" ht="18">
      <c r="B17" s="27"/>
      <c r="C17" s="28" t="s">
        <v>163</v>
      </c>
      <c r="D17" s="510" t="s">
        <v>213</v>
      </c>
      <c r="E17" s="510"/>
      <c r="F17" s="510"/>
      <c r="G17" s="510"/>
      <c r="H17" s="510"/>
      <c r="I17" s="510"/>
      <c r="J17" s="510"/>
      <c r="K17" s="510"/>
      <c r="L17" s="510"/>
      <c r="M17" s="510"/>
      <c r="N17" s="510"/>
      <c r="O17" s="510"/>
      <c r="P17" s="510"/>
      <c r="Q17" s="511"/>
      <c r="R17" s="512" t="s">
        <v>178</v>
      </c>
    </row>
    <row r="18" spans="2:18" ht="22.5" customHeight="1">
      <c r="B18" s="43"/>
      <c r="C18" s="44"/>
      <c r="D18" s="515" t="s">
        <v>214</v>
      </c>
      <c r="E18" s="515"/>
      <c r="F18" s="515"/>
      <c r="G18" s="515"/>
      <c r="H18" s="515"/>
      <c r="I18" s="515"/>
      <c r="J18" s="515"/>
      <c r="K18" s="515"/>
      <c r="L18" s="515"/>
      <c r="M18" s="516"/>
      <c r="N18" s="517" t="s">
        <v>215</v>
      </c>
      <c r="O18" s="518"/>
      <c r="P18" s="517" t="s">
        <v>216</v>
      </c>
      <c r="Q18" s="519"/>
      <c r="R18" s="513"/>
    </row>
    <row r="19" spans="2:18" ht="18">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29" t="s">
        <v>224</v>
      </c>
      <c r="Q19" s="47" t="s">
        <v>165</v>
      </c>
      <c r="R19" s="514"/>
    </row>
    <row r="20" spans="2:18" ht="18">
      <c r="B20" s="33">
        <v>1</v>
      </c>
      <c r="C20" s="19" t="s">
        <v>225</v>
      </c>
      <c r="D20" s="217">
        <v>3.2</v>
      </c>
      <c r="E20" s="218">
        <v>1.6</v>
      </c>
      <c r="F20" s="381">
        <v>2</v>
      </c>
      <c r="G20" s="381">
        <v>5.7</v>
      </c>
      <c r="H20" s="381">
        <v>1.5</v>
      </c>
      <c r="I20" s="381">
        <v>1</v>
      </c>
      <c r="J20" s="218">
        <v>2</v>
      </c>
      <c r="K20" s="381">
        <v>3.6</v>
      </c>
      <c r="L20" s="199">
        <f>SUM(D20:K20)</f>
        <v>20.6</v>
      </c>
      <c r="M20" s="200">
        <f>SUM(D20:J20)*1000000+K20*1400000</f>
        <v>22040000</v>
      </c>
      <c r="N20" s="520">
        <v>0</v>
      </c>
      <c r="O20" s="523">
        <v>0</v>
      </c>
      <c r="P20" s="520">
        <f>SUM(L20:L24)+N20</f>
        <v>61.600000000000009</v>
      </c>
      <c r="Q20" s="526">
        <f>SUM(M20:M24)+O20</f>
        <v>66200000</v>
      </c>
      <c r="R20" s="529"/>
    </row>
    <row r="21" spans="2:18" ht="18">
      <c r="B21" s="33">
        <v>2</v>
      </c>
      <c r="C21" s="34" t="s">
        <v>226</v>
      </c>
      <c r="D21" s="217">
        <v>1.4</v>
      </c>
      <c r="E21" s="218">
        <v>1.1000000000000001</v>
      </c>
      <c r="F21" s="381">
        <v>1.5</v>
      </c>
      <c r="G21" s="381">
        <v>3.4</v>
      </c>
      <c r="H21" s="381">
        <v>1.5</v>
      </c>
      <c r="I21" s="381">
        <v>1</v>
      </c>
      <c r="J21" s="218">
        <v>2</v>
      </c>
      <c r="K21" s="381">
        <v>2.7</v>
      </c>
      <c r="L21" s="199">
        <f t="shared" ref="L21" si="5">SUM(D21:K21)</f>
        <v>14.600000000000001</v>
      </c>
      <c r="M21" s="200">
        <f>SUM(D21:J21)*1000000+K21*1400000</f>
        <v>15680000</v>
      </c>
      <c r="N21" s="521"/>
      <c r="O21" s="524"/>
      <c r="P21" s="521"/>
      <c r="Q21" s="527"/>
      <c r="R21" s="530"/>
    </row>
    <row r="22" spans="2:18" ht="18">
      <c r="B22" s="33">
        <v>3</v>
      </c>
      <c r="C22" s="34" t="s">
        <v>97</v>
      </c>
      <c r="D22" s="217">
        <v>1.7</v>
      </c>
      <c r="E22" s="218">
        <v>1.4</v>
      </c>
      <c r="F22" s="381">
        <v>1.5</v>
      </c>
      <c r="G22" s="381">
        <v>6</v>
      </c>
      <c r="H22" s="381">
        <v>1</v>
      </c>
      <c r="I22" s="381">
        <v>0.7</v>
      </c>
      <c r="J22" s="218">
        <v>0.6</v>
      </c>
      <c r="K22" s="381">
        <v>2.8</v>
      </c>
      <c r="L22" s="199">
        <f>SUM(D22:K22)</f>
        <v>15.7</v>
      </c>
      <c r="M22" s="200">
        <f t="shared" ref="M22:M25" si="6">SUM(D22:J22)*1000000+K22*1400000</f>
        <v>16819999.999999996</v>
      </c>
      <c r="N22" s="521"/>
      <c r="O22" s="524"/>
      <c r="P22" s="521"/>
      <c r="Q22" s="527"/>
      <c r="R22" s="530"/>
    </row>
    <row r="23" spans="2:18" ht="18">
      <c r="B23" s="33">
        <v>4</v>
      </c>
      <c r="C23" s="19" t="s">
        <v>227</v>
      </c>
      <c r="D23" s="217">
        <v>1.3</v>
      </c>
      <c r="E23" s="218">
        <v>0.4</v>
      </c>
      <c r="F23" s="381">
        <v>1.5</v>
      </c>
      <c r="G23" s="381">
        <v>2.4</v>
      </c>
      <c r="H23" s="381">
        <v>1</v>
      </c>
      <c r="I23" s="381">
        <v>0.7</v>
      </c>
      <c r="J23" s="218">
        <v>0.6</v>
      </c>
      <c r="K23" s="381">
        <v>2.2999999999999998</v>
      </c>
      <c r="L23" s="199">
        <f t="shared" ref="L23:L25" si="7">SUM(D23:K23)</f>
        <v>10.199999999999999</v>
      </c>
      <c r="M23" s="200">
        <f t="shared" si="6"/>
        <v>11119999.999999998</v>
      </c>
      <c r="N23" s="521"/>
      <c r="O23" s="524"/>
      <c r="P23" s="521"/>
      <c r="Q23" s="527"/>
      <c r="R23" s="530"/>
    </row>
    <row r="24" spans="2:18" ht="18.600000000000001" thickBot="1">
      <c r="B24" s="33">
        <v>5</v>
      </c>
      <c r="C24" s="19" t="s">
        <v>106</v>
      </c>
      <c r="D24" s="219"/>
      <c r="E24" s="220"/>
      <c r="F24" s="220"/>
      <c r="G24" s="405"/>
      <c r="H24" s="220"/>
      <c r="I24" s="405"/>
      <c r="J24" s="218">
        <v>0.4</v>
      </c>
      <c r="K24" s="218">
        <v>0.1</v>
      </c>
      <c r="L24" s="199">
        <f t="shared" si="7"/>
        <v>0.5</v>
      </c>
      <c r="M24" s="200">
        <f t="shared" si="6"/>
        <v>540000</v>
      </c>
      <c r="N24" s="522"/>
      <c r="O24" s="525"/>
      <c r="P24" s="522"/>
      <c r="Q24" s="528"/>
      <c r="R24" s="531"/>
    </row>
    <row r="25" spans="2:18" ht="18.600000000000001" thickBot="1">
      <c r="B25" s="33">
        <v>6</v>
      </c>
      <c r="C25" s="19" t="s">
        <v>228</v>
      </c>
      <c r="D25" s="217">
        <v>0.5</v>
      </c>
      <c r="E25" s="218">
        <v>0.4</v>
      </c>
      <c r="F25" s="381">
        <v>1</v>
      </c>
      <c r="G25" s="381">
        <v>1.5</v>
      </c>
      <c r="H25" s="218">
        <v>0.5</v>
      </c>
      <c r="I25" s="381">
        <v>0.3</v>
      </c>
      <c r="J25" s="218">
        <v>1.5</v>
      </c>
      <c r="K25" s="381">
        <v>1.2</v>
      </c>
      <c r="L25" s="199">
        <f t="shared" si="7"/>
        <v>6.9</v>
      </c>
      <c r="M25" s="200">
        <f t="shared" si="6"/>
        <v>7380000</v>
      </c>
      <c r="N25" s="130">
        <v>0</v>
      </c>
      <c r="O25" s="25">
        <f>SUM(O19:O24)</f>
        <v>0</v>
      </c>
      <c r="P25" s="130">
        <f>SUM(L25:L25)+N25</f>
        <v>6.9</v>
      </c>
      <c r="Q25" s="131">
        <f>SUM(M25:M25)+O20</f>
        <v>7380000</v>
      </c>
      <c r="R25" s="49"/>
    </row>
    <row r="26" spans="2:18" ht="18">
      <c r="B26" s="504" t="s">
        <v>191</v>
      </c>
      <c r="C26" s="505"/>
      <c r="D26" s="221">
        <f t="shared" ref="D26:I26" si="8">SUM(D20:D25)</f>
        <v>8.1</v>
      </c>
      <c r="E26" s="222">
        <f t="shared" si="8"/>
        <v>4.9000000000000004</v>
      </c>
      <c r="F26" s="222">
        <f t="shared" si="8"/>
        <v>7.5</v>
      </c>
      <c r="G26" s="222">
        <f t="shared" si="8"/>
        <v>19</v>
      </c>
      <c r="H26" s="222">
        <f t="shared" si="8"/>
        <v>5.5</v>
      </c>
      <c r="I26" s="222">
        <f t="shared" si="8"/>
        <v>3.7</v>
      </c>
      <c r="J26" s="222">
        <f t="shared" ref="J26:K26" si="9">SUM(J20:J25)</f>
        <v>7.1</v>
      </c>
      <c r="K26" s="222">
        <f t="shared" si="9"/>
        <v>12.700000000000001</v>
      </c>
      <c r="L26" s="201">
        <f>SUM(D26:K26)</f>
        <v>68.5</v>
      </c>
      <c r="M26" s="202">
        <f>SUM(M20:M25)</f>
        <v>73580000</v>
      </c>
      <c r="N26" s="42">
        <f>SUM(N20:N25)</f>
        <v>0</v>
      </c>
      <c r="O26" s="25">
        <f>SUM(O20:O25)</f>
        <v>0</v>
      </c>
      <c r="P26" s="42">
        <f>SUM(P20:P25)</f>
        <v>68.500000000000014</v>
      </c>
      <c r="Q26" s="45">
        <f>SUM(Q20:Q25)</f>
        <v>73580000</v>
      </c>
      <c r="R26" s="35"/>
    </row>
    <row r="27" spans="2:18" ht="18">
      <c r="B27" s="506" t="s">
        <v>229</v>
      </c>
      <c r="C27" s="507"/>
      <c r="D27" s="223">
        <v>1000000</v>
      </c>
      <c r="E27" s="224">
        <v>1000000</v>
      </c>
      <c r="F27" s="224">
        <v>1000000</v>
      </c>
      <c r="G27" s="224">
        <v>1000000</v>
      </c>
      <c r="H27" s="224">
        <v>1000000</v>
      </c>
      <c r="I27" s="224">
        <v>1000000</v>
      </c>
      <c r="J27" s="224">
        <v>1000000</v>
      </c>
      <c r="K27" s="224">
        <v>1400000</v>
      </c>
      <c r="L27" s="203"/>
      <c r="M27" s="204"/>
      <c r="N27" s="36"/>
      <c r="O27" s="37"/>
      <c r="P27" s="36"/>
      <c r="Q27" s="48"/>
      <c r="R27" s="38"/>
    </row>
    <row r="28" spans="2:18" ht="18.600000000000001" thickBot="1">
      <c r="B28" s="508" t="s">
        <v>165</v>
      </c>
      <c r="C28" s="509"/>
      <c r="D28" s="225">
        <f t="shared" ref="D28:K28" si="10">D26*D27</f>
        <v>8100000</v>
      </c>
      <c r="E28" s="226">
        <f t="shared" si="10"/>
        <v>4900000</v>
      </c>
      <c r="F28" s="226">
        <f t="shared" si="10"/>
        <v>7500000</v>
      </c>
      <c r="G28" s="226">
        <f t="shared" si="10"/>
        <v>19000000</v>
      </c>
      <c r="H28" s="226">
        <f t="shared" si="10"/>
        <v>5500000</v>
      </c>
      <c r="I28" s="226">
        <f t="shared" si="10"/>
        <v>3700000</v>
      </c>
      <c r="J28" s="226">
        <f t="shared" si="10"/>
        <v>7100000</v>
      </c>
      <c r="K28" s="226">
        <f t="shared" si="10"/>
        <v>17780000</v>
      </c>
      <c r="L28" s="205"/>
      <c r="M28" s="206"/>
      <c r="N28" s="39"/>
      <c r="O28" s="40"/>
      <c r="P28" s="39"/>
      <c r="Q28" s="46"/>
      <c r="R28" s="41"/>
    </row>
    <row r="29" spans="2:18" ht="18.75" customHeight="1">
      <c r="Q29" s="370">
        <f>Q26-Q12</f>
        <v>4480000</v>
      </c>
    </row>
    <row r="31" spans="2:18" ht="18.75" customHeight="1" thickBot="1">
      <c r="C31" s="367" t="s">
        <v>374</v>
      </c>
    </row>
    <row r="32" spans="2:18" ht="18">
      <c r="B32" s="27"/>
      <c r="C32" s="28" t="s">
        <v>163</v>
      </c>
      <c r="D32" s="510" t="s">
        <v>213</v>
      </c>
      <c r="E32" s="510"/>
      <c r="F32" s="510"/>
      <c r="G32" s="510"/>
      <c r="H32" s="510"/>
      <c r="I32" s="510"/>
      <c r="J32" s="510"/>
      <c r="K32" s="510"/>
      <c r="L32" s="510"/>
      <c r="M32" s="510"/>
      <c r="N32" s="510"/>
      <c r="O32" s="510"/>
      <c r="P32" s="510"/>
      <c r="Q32" s="511"/>
      <c r="R32" s="512" t="s">
        <v>178</v>
      </c>
    </row>
    <row r="33" spans="2:18" ht="22.5" customHeight="1">
      <c r="B33" s="43"/>
      <c r="C33" s="44"/>
      <c r="D33" s="515" t="s">
        <v>214</v>
      </c>
      <c r="E33" s="515"/>
      <c r="F33" s="515"/>
      <c r="G33" s="515"/>
      <c r="H33" s="515"/>
      <c r="I33" s="515"/>
      <c r="J33" s="515"/>
      <c r="K33" s="515"/>
      <c r="L33" s="515"/>
      <c r="M33" s="516"/>
      <c r="N33" s="517" t="s">
        <v>215</v>
      </c>
      <c r="O33" s="518"/>
      <c r="P33" s="517" t="s">
        <v>216</v>
      </c>
      <c r="Q33" s="519"/>
      <c r="R33" s="513"/>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29" t="s">
        <v>224</v>
      </c>
      <c r="Q34" s="47" t="s">
        <v>165</v>
      </c>
      <c r="R34" s="514"/>
    </row>
    <row r="35" spans="2:18" ht="18">
      <c r="B35" s="33">
        <v>1</v>
      </c>
      <c r="C35" s="19" t="s">
        <v>225</v>
      </c>
      <c r="D35" s="217"/>
      <c r="E35" s="218"/>
      <c r="F35" s="381">
        <v>2</v>
      </c>
      <c r="G35" s="381">
        <v>5.7</v>
      </c>
      <c r="H35" s="218">
        <v>1.5</v>
      </c>
      <c r="I35" s="381">
        <v>1</v>
      </c>
      <c r="J35" s="218">
        <v>2</v>
      </c>
      <c r="K35" s="437">
        <v>3.2</v>
      </c>
      <c r="L35" s="199">
        <f>SUM(D35:K35)</f>
        <v>15.399999999999999</v>
      </c>
      <c r="M35" s="200">
        <f>SUM(D35:J35)*1000000+K35*1400000</f>
        <v>16680000</v>
      </c>
      <c r="N35" s="520">
        <v>0</v>
      </c>
      <c r="O35" s="523">
        <v>0</v>
      </c>
      <c r="P35" s="520">
        <f>SUM(L35:L39)+N35</f>
        <v>47.899999999999991</v>
      </c>
      <c r="Q35" s="526">
        <f>SUM(M35:M39)+O35</f>
        <v>51860000</v>
      </c>
      <c r="R35" s="529"/>
    </row>
    <row r="36" spans="2:18" ht="18">
      <c r="B36" s="33">
        <v>2</v>
      </c>
      <c r="C36" s="34" t="s">
        <v>226</v>
      </c>
      <c r="D36" s="217"/>
      <c r="E36" s="218"/>
      <c r="F36" s="381">
        <v>1.5</v>
      </c>
      <c r="G36" s="381">
        <v>3.4</v>
      </c>
      <c r="H36" s="218">
        <v>1.5</v>
      </c>
      <c r="I36" s="381">
        <v>1</v>
      </c>
      <c r="J36" s="218">
        <v>2</v>
      </c>
      <c r="K36" s="437">
        <v>2.2000000000000002</v>
      </c>
      <c r="L36" s="199">
        <f t="shared" ref="L36" si="11">SUM(D36:K36)</f>
        <v>11.600000000000001</v>
      </c>
      <c r="M36" s="200">
        <f>SUM(D36:J36)*1000000+K36*1400000</f>
        <v>12480000</v>
      </c>
      <c r="N36" s="521"/>
      <c r="O36" s="524"/>
      <c r="P36" s="521"/>
      <c r="Q36" s="527"/>
      <c r="R36" s="530"/>
    </row>
    <row r="37" spans="2:18" ht="18">
      <c r="B37" s="33">
        <v>3</v>
      </c>
      <c r="C37" s="34" t="s">
        <v>97</v>
      </c>
      <c r="D37" s="217"/>
      <c r="E37" s="218"/>
      <c r="F37" s="381">
        <v>1.5</v>
      </c>
      <c r="G37" s="381">
        <v>6</v>
      </c>
      <c r="H37" s="218">
        <v>1</v>
      </c>
      <c r="I37" s="381">
        <v>0.7</v>
      </c>
      <c r="J37" s="218">
        <v>0.6</v>
      </c>
      <c r="K37" s="437">
        <v>2.2999999999999998</v>
      </c>
      <c r="L37" s="199">
        <f>SUM(D37:K37)</f>
        <v>12.099999999999998</v>
      </c>
      <c r="M37" s="200">
        <f t="shared" ref="M37:M40" si="12">SUM(D37:J37)*1000000+K37*1400000</f>
        <v>13019999.999999998</v>
      </c>
      <c r="N37" s="521"/>
      <c r="O37" s="524"/>
      <c r="P37" s="521"/>
      <c r="Q37" s="527"/>
      <c r="R37" s="530"/>
    </row>
    <row r="38" spans="2:18" ht="18">
      <c r="B38" s="33">
        <v>4</v>
      </c>
      <c r="C38" s="19" t="s">
        <v>227</v>
      </c>
      <c r="D38" s="217"/>
      <c r="E38" s="218"/>
      <c r="F38" s="381">
        <v>1.5</v>
      </c>
      <c r="G38" s="381">
        <v>2.4</v>
      </c>
      <c r="H38" s="218">
        <v>1</v>
      </c>
      <c r="I38" s="381">
        <v>0.7</v>
      </c>
      <c r="J38" s="218">
        <v>0.6</v>
      </c>
      <c r="K38" s="437">
        <v>2.1</v>
      </c>
      <c r="L38" s="199">
        <f t="shared" ref="L38:L40" si="13">SUM(D38:K38)</f>
        <v>8.3000000000000007</v>
      </c>
      <c r="M38" s="200">
        <f t="shared" si="12"/>
        <v>9140000</v>
      </c>
      <c r="N38" s="521"/>
      <c r="O38" s="524"/>
      <c r="P38" s="521"/>
      <c r="Q38" s="527"/>
      <c r="R38" s="530"/>
    </row>
    <row r="39" spans="2:18" ht="18.600000000000001" thickBot="1">
      <c r="B39" s="33">
        <v>5</v>
      </c>
      <c r="C39" s="19" t="s">
        <v>106</v>
      </c>
      <c r="D39" s="219"/>
      <c r="E39" s="220"/>
      <c r="F39" s="220"/>
      <c r="G39" s="405"/>
      <c r="H39" s="220"/>
      <c r="I39" s="405"/>
      <c r="J39" s="218">
        <v>0.4</v>
      </c>
      <c r="K39" s="437">
        <v>0.1</v>
      </c>
      <c r="L39" s="199">
        <f t="shared" si="13"/>
        <v>0.5</v>
      </c>
      <c r="M39" s="200">
        <f t="shared" si="12"/>
        <v>540000</v>
      </c>
      <c r="N39" s="522"/>
      <c r="O39" s="525"/>
      <c r="P39" s="522"/>
      <c r="Q39" s="528"/>
      <c r="R39" s="531"/>
    </row>
    <row r="40" spans="2:18" ht="18.600000000000001" thickBot="1">
      <c r="B40" s="33">
        <v>6</v>
      </c>
      <c r="C40" s="19" t="s">
        <v>228</v>
      </c>
      <c r="D40" s="217"/>
      <c r="E40" s="218"/>
      <c r="F40" s="381">
        <v>1</v>
      </c>
      <c r="G40" s="381">
        <v>1.5</v>
      </c>
      <c r="H40" s="218">
        <v>0.5</v>
      </c>
      <c r="I40" s="381">
        <v>0.3</v>
      </c>
      <c r="J40" s="218">
        <v>1.5</v>
      </c>
      <c r="K40" s="437">
        <v>1</v>
      </c>
      <c r="L40" s="199">
        <f t="shared" si="13"/>
        <v>5.8</v>
      </c>
      <c r="M40" s="200">
        <f t="shared" si="12"/>
        <v>6200000</v>
      </c>
      <c r="N40" s="130">
        <v>0</v>
      </c>
      <c r="O40" s="25">
        <f>SUM(O34:O39)</f>
        <v>0</v>
      </c>
      <c r="P40" s="130">
        <f>SUM(L40:L40)+N40</f>
        <v>5.8</v>
      </c>
      <c r="Q40" s="131">
        <f>SUM(M40:M40)+O35</f>
        <v>6200000</v>
      </c>
      <c r="R40" s="49"/>
    </row>
    <row r="41" spans="2:18" ht="18">
      <c r="B41" s="504" t="s">
        <v>191</v>
      </c>
      <c r="C41" s="505"/>
      <c r="D41" s="221">
        <f t="shared" ref="D41:K41" si="14">SUM(D35:D40)</f>
        <v>0</v>
      </c>
      <c r="E41" s="222">
        <f t="shared" si="14"/>
        <v>0</v>
      </c>
      <c r="F41" s="222">
        <f t="shared" si="14"/>
        <v>7.5</v>
      </c>
      <c r="G41" s="222">
        <f t="shared" si="14"/>
        <v>19</v>
      </c>
      <c r="H41" s="222">
        <f t="shared" si="14"/>
        <v>5.5</v>
      </c>
      <c r="I41" s="222">
        <f t="shared" si="14"/>
        <v>3.7</v>
      </c>
      <c r="J41" s="222">
        <f t="shared" si="14"/>
        <v>7.1</v>
      </c>
      <c r="K41" s="222">
        <f t="shared" si="14"/>
        <v>10.9</v>
      </c>
      <c r="L41" s="201">
        <f>SUM(D41:K41)</f>
        <v>53.7</v>
      </c>
      <c r="M41" s="202">
        <f>SUM(M35:M40)</f>
        <v>58060000</v>
      </c>
      <c r="N41" s="42">
        <f>SUM(N35:N40)</f>
        <v>0</v>
      </c>
      <c r="O41" s="25">
        <f>SUM(O35:O40)</f>
        <v>0</v>
      </c>
      <c r="P41" s="42">
        <f>SUM(P35:P40)</f>
        <v>53.699999999999989</v>
      </c>
      <c r="Q41" s="45">
        <f>SUM(Q35:Q40)</f>
        <v>58060000</v>
      </c>
      <c r="R41" s="35"/>
    </row>
    <row r="42" spans="2:18" ht="18">
      <c r="B42" s="506" t="s">
        <v>229</v>
      </c>
      <c r="C42" s="507"/>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600000000000001" thickBot="1">
      <c r="B43" s="508" t="s">
        <v>165</v>
      </c>
      <c r="C43" s="509"/>
      <c r="D43" s="225">
        <f t="shared" ref="D43:K43" si="15">D41*D42</f>
        <v>0</v>
      </c>
      <c r="E43" s="226">
        <f t="shared" si="15"/>
        <v>0</v>
      </c>
      <c r="F43" s="226">
        <f t="shared" si="15"/>
        <v>7500000</v>
      </c>
      <c r="G43" s="226">
        <f t="shared" si="15"/>
        <v>19000000</v>
      </c>
      <c r="H43" s="226">
        <f t="shared" si="15"/>
        <v>5500000</v>
      </c>
      <c r="I43" s="226">
        <f t="shared" si="15"/>
        <v>3700000</v>
      </c>
      <c r="J43" s="226">
        <f t="shared" si="15"/>
        <v>7100000</v>
      </c>
      <c r="K43" s="226">
        <f t="shared" si="15"/>
        <v>15260000</v>
      </c>
      <c r="L43" s="205"/>
      <c r="M43" s="206"/>
      <c r="N43" s="39"/>
      <c r="O43" s="40"/>
      <c r="P43" s="39"/>
      <c r="Q43" s="46"/>
      <c r="R43" s="41"/>
    </row>
    <row r="44" spans="2:18" s="236" customFormat="1" ht="18">
      <c r="C44" s="98"/>
      <c r="K44" s="236" t="s">
        <v>381</v>
      </c>
      <c r="L44" s="98"/>
      <c r="M44" s="195"/>
    </row>
    <row r="45" spans="2:18" s="236" customFormat="1" ht="18.600000000000001" thickBot="1">
      <c r="C45" s="98" t="s">
        <v>242</v>
      </c>
      <c r="K45" s="236" t="s">
        <v>382</v>
      </c>
      <c r="L45" s="98"/>
      <c r="M45" s="195"/>
    </row>
    <row r="46" spans="2:18" s="236" customFormat="1" ht="18">
      <c r="B46" s="237"/>
      <c r="C46" s="238" t="s">
        <v>163</v>
      </c>
      <c r="D46" s="497" t="s">
        <v>213</v>
      </c>
      <c r="E46" s="497"/>
      <c r="F46" s="497"/>
      <c r="G46" s="497"/>
      <c r="H46" s="497"/>
      <c r="I46" s="497"/>
      <c r="J46" s="497"/>
      <c r="K46" s="497"/>
      <c r="L46" s="497"/>
      <c r="M46" s="497"/>
      <c r="N46" s="497"/>
      <c r="O46" s="497"/>
      <c r="P46" s="497"/>
      <c r="Q46" s="498"/>
      <c r="R46" s="277" t="s">
        <v>178</v>
      </c>
    </row>
    <row r="47" spans="2:18" s="236" customFormat="1" ht="22.5" customHeight="1">
      <c r="B47" s="239"/>
      <c r="C47" s="240"/>
      <c r="D47" s="228" t="s">
        <v>214</v>
      </c>
      <c r="E47" s="228"/>
      <c r="F47" s="228"/>
      <c r="G47" s="228"/>
      <c r="H47" s="228"/>
      <c r="I47" s="228"/>
      <c r="J47" s="228"/>
      <c r="K47" s="228"/>
      <c r="L47" s="196"/>
      <c r="M47" s="209"/>
      <c r="N47" s="280" t="s">
        <v>215</v>
      </c>
      <c r="O47" s="293"/>
      <c r="P47" s="280" t="s">
        <v>216</v>
      </c>
      <c r="Q47" s="281"/>
      <c r="R47" s="278"/>
    </row>
    <row r="48" spans="2:18" s="236" customFormat="1" ht="18">
      <c r="B48" s="241" t="s">
        <v>179</v>
      </c>
      <c r="C48" s="242" t="s">
        <v>217</v>
      </c>
      <c r="D48" s="215" t="s">
        <v>231</v>
      </c>
      <c r="E48" s="216" t="s">
        <v>232</v>
      </c>
      <c r="F48" s="216" t="s">
        <v>233</v>
      </c>
      <c r="G48" s="216" t="s">
        <v>234</v>
      </c>
      <c r="H48" s="216" t="s">
        <v>235</v>
      </c>
      <c r="I48" s="216" t="s">
        <v>236</v>
      </c>
      <c r="J48" s="216" t="s">
        <v>237</v>
      </c>
      <c r="K48" s="216" t="s">
        <v>223</v>
      </c>
      <c r="L48" s="197" t="s">
        <v>224</v>
      </c>
      <c r="M48" s="198" t="s">
        <v>165</v>
      </c>
      <c r="N48" s="243" t="s">
        <v>224</v>
      </c>
      <c r="O48" s="294" t="s">
        <v>165</v>
      </c>
      <c r="P48" s="335" t="s">
        <v>224</v>
      </c>
      <c r="Q48" s="244" t="s">
        <v>165</v>
      </c>
      <c r="R48" s="279"/>
    </row>
    <row r="49" spans="2:18" s="236" customFormat="1" ht="18">
      <c r="B49" s="245">
        <v>1</v>
      </c>
      <c r="C49" s="246" t="s">
        <v>225</v>
      </c>
      <c r="D49" s="295">
        <v>3.2</v>
      </c>
      <c r="E49" s="296">
        <v>1.6</v>
      </c>
      <c r="F49" s="337"/>
      <c r="G49" s="337"/>
      <c r="H49" s="337"/>
      <c r="I49" s="337"/>
      <c r="J49" s="337"/>
      <c r="K49" s="338">
        <v>0.8</v>
      </c>
      <c r="L49" s="210">
        <f t="shared" ref="L49:L55" si="16">SUM(D49:K49)</f>
        <v>5.6000000000000005</v>
      </c>
      <c r="M49" s="200">
        <f t="shared" ref="M49:M54" si="17">SUM(D49:J49)*1000000+K49*1400000</f>
        <v>5920000.0000000009</v>
      </c>
      <c r="N49" s="297">
        <v>0</v>
      </c>
      <c r="O49" s="339">
        <v>0</v>
      </c>
      <c r="P49" s="340">
        <f>SUM(L49:L53)+N49</f>
        <v>15</v>
      </c>
      <c r="Q49" s="341">
        <f>SUM(M49:M53)+O49</f>
        <v>16160000</v>
      </c>
      <c r="R49" s="300"/>
    </row>
    <row r="50" spans="2:18" s="236" customFormat="1" ht="18">
      <c r="B50" s="245">
        <v>2</v>
      </c>
      <c r="C50" s="247" t="s">
        <v>226</v>
      </c>
      <c r="D50" s="295">
        <v>1.4</v>
      </c>
      <c r="E50" s="296">
        <v>1.1000000000000001</v>
      </c>
      <c r="F50" s="337"/>
      <c r="G50" s="337"/>
      <c r="H50" s="337"/>
      <c r="I50" s="337"/>
      <c r="J50" s="337"/>
      <c r="K50" s="338">
        <v>0.7</v>
      </c>
      <c r="L50" s="210">
        <f t="shared" si="16"/>
        <v>3.2</v>
      </c>
      <c r="M50" s="200">
        <f t="shared" si="17"/>
        <v>3480000</v>
      </c>
      <c r="N50" s="301"/>
      <c r="O50" s="342"/>
      <c r="P50" s="343"/>
      <c r="Q50" s="344"/>
      <c r="R50" s="304"/>
    </row>
    <row r="51" spans="2:18" s="236" customFormat="1" ht="18">
      <c r="B51" s="245">
        <v>3</v>
      </c>
      <c r="C51" s="247" t="s">
        <v>97</v>
      </c>
      <c r="D51" s="295">
        <v>1.5</v>
      </c>
      <c r="E51" s="296">
        <v>0.9</v>
      </c>
      <c r="F51" s="337"/>
      <c r="G51" s="337"/>
      <c r="H51" s="337"/>
      <c r="I51" s="337"/>
      <c r="J51" s="337"/>
      <c r="K51" s="338">
        <v>0.7</v>
      </c>
      <c r="L51" s="210">
        <f t="shared" si="16"/>
        <v>3.0999999999999996</v>
      </c>
      <c r="M51" s="200">
        <f t="shared" si="17"/>
        <v>3380000</v>
      </c>
      <c r="N51" s="301"/>
      <c r="O51" s="342"/>
      <c r="P51" s="343"/>
      <c r="Q51" s="344"/>
      <c r="R51" s="304"/>
    </row>
    <row r="52" spans="2:18" s="236" customFormat="1" ht="18">
      <c r="B52" s="245">
        <v>4</v>
      </c>
      <c r="C52" s="246" t="s">
        <v>227</v>
      </c>
      <c r="D52" s="295">
        <v>1.5</v>
      </c>
      <c r="E52" s="296">
        <v>0.9</v>
      </c>
      <c r="F52" s="337"/>
      <c r="G52" s="337"/>
      <c r="H52" s="337"/>
      <c r="I52" s="337"/>
      <c r="J52" s="337"/>
      <c r="K52" s="338">
        <v>0.7</v>
      </c>
      <c r="L52" s="210">
        <f t="shared" si="16"/>
        <v>3.0999999999999996</v>
      </c>
      <c r="M52" s="200">
        <f t="shared" si="17"/>
        <v>3380000</v>
      </c>
      <c r="N52" s="301"/>
      <c r="O52" s="342"/>
      <c r="P52" s="343"/>
      <c r="Q52" s="344"/>
      <c r="R52" s="304"/>
    </row>
    <row r="53" spans="2:18" s="236" customFormat="1" ht="18">
      <c r="B53" s="245">
        <v>5</v>
      </c>
      <c r="C53" s="246" t="s">
        <v>106</v>
      </c>
      <c r="D53" s="305"/>
      <c r="E53" s="306"/>
      <c r="F53" s="337"/>
      <c r="G53" s="337"/>
      <c r="H53" s="337"/>
      <c r="I53" s="337"/>
      <c r="J53" s="337"/>
      <c r="K53" s="337"/>
      <c r="L53" s="210">
        <f t="shared" si="16"/>
        <v>0</v>
      </c>
      <c r="M53" s="200">
        <f t="shared" si="17"/>
        <v>0</v>
      </c>
      <c r="N53" s="307"/>
      <c r="O53" s="346"/>
      <c r="P53" s="190"/>
      <c r="Q53" s="186"/>
      <c r="R53" s="310"/>
    </row>
    <row r="54" spans="2:18" s="236" customFormat="1" ht="18.600000000000001" thickBot="1">
      <c r="B54" s="245">
        <v>6</v>
      </c>
      <c r="C54" s="246" t="s">
        <v>239</v>
      </c>
      <c r="D54" s="295">
        <v>0.5</v>
      </c>
      <c r="E54" s="296">
        <v>0.4</v>
      </c>
      <c r="F54" s="337"/>
      <c r="G54" s="337"/>
      <c r="H54" s="337"/>
      <c r="I54" s="337"/>
      <c r="J54" s="337"/>
      <c r="K54" s="338">
        <v>0.3</v>
      </c>
      <c r="L54" s="210">
        <f t="shared" si="16"/>
        <v>1.2</v>
      </c>
      <c r="M54" s="200">
        <f t="shared" si="17"/>
        <v>1320000</v>
      </c>
      <c r="N54" s="311"/>
      <c r="O54" s="347"/>
      <c r="P54" s="311">
        <f>SUM(L54:L54)+N54</f>
        <v>1.2</v>
      </c>
      <c r="Q54" s="313">
        <f>SUM(M54:M54)+O49</f>
        <v>1320000</v>
      </c>
      <c r="R54" s="314"/>
    </row>
    <row r="55" spans="2:18" s="236" customFormat="1" ht="18">
      <c r="B55" s="495" t="s">
        <v>191</v>
      </c>
      <c r="C55" s="496"/>
      <c r="D55" s="233">
        <f t="shared" ref="D55:K55" si="18">SUM(D49:D54)</f>
        <v>8.1</v>
      </c>
      <c r="E55" s="234">
        <f t="shared" si="18"/>
        <v>4.9000000000000004</v>
      </c>
      <c r="F55" s="234">
        <f t="shared" si="18"/>
        <v>0</v>
      </c>
      <c r="G55" s="234">
        <f t="shared" si="18"/>
        <v>0</v>
      </c>
      <c r="H55" s="234">
        <f t="shared" si="18"/>
        <v>0</v>
      </c>
      <c r="I55" s="234">
        <f t="shared" si="18"/>
        <v>0</v>
      </c>
      <c r="J55" s="234">
        <f t="shared" si="18"/>
        <v>0</v>
      </c>
      <c r="K55" s="234">
        <f t="shared" si="18"/>
        <v>3.2</v>
      </c>
      <c r="L55" s="211">
        <f t="shared" si="16"/>
        <v>16.2</v>
      </c>
      <c r="M55" s="202">
        <f>SUM(M49:M54)</f>
        <v>17480000</v>
      </c>
      <c r="N55" s="249">
        <f>SUM(N49:N54)</f>
        <v>0</v>
      </c>
      <c r="O55" s="312">
        <f>SUM(O49:O54)</f>
        <v>0</v>
      </c>
      <c r="P55" s="249">
        <f>SUM(P49:P54)</f>
        <v>16.2</v>
      </c>
      <c r="Q55" s="250">
        <f>SUM(Q49:Q54)</f>
        <v>17480000</v>
      </c>
      <c r="R55" s="251"/>
    </row>
    <row r="56" spans="2:18" s="236" customFormat="1" ht="18">
      <c r="B56" s="532" t="s">
        <v>229</v>
      </c>
      <c r="C56" s="533"/>
      <c r="D56" s="317">
        <v>1000000</v>
      </c>
      <c r="E56" s="318">
        <v>1000000</v>
      </c>
      <c r="F56" s="318">
        <v>1000000</v>
      </c>
      <c r="G56" s="318">
        <v>1000000</v>
      </c>
      <c r="H56" s="318">
        <v>1000000</v>
      </c>
      <c r="I56" s="318">
        <v>1000000</v>
      </c>
      <c r="J56" s="318">
        <v>1000000</v>
      </c>
      <c r="K56" s="318">
        <v>1400000</v>
      </c>
      <c r="L56" s="319"/>
      <c r="M56" s="320"/>
      <c r="N56" s="321"/>
      <c r="O56" s="322"/>
      <c r="P56" s="321"/>
      <c r="Q56" s="323"/>
      <c r="R56" s="324"/>
    </row>
    <row r="57" spans="2:18" s="236" customFormat="1" ht="18.600000000000001" thickBot="1">
      <c r="B57" s="534" t="s">
        <v>165</v>
      </c>
      <c r="C57" s="535"/>
      <c r="D57" s="327">
        <f t="shared" ref="D57:K57" si="19">D55*D56</f>
        <v>8100000</v>
      </c>
      <c r="E57" s="328">
        <f t="shared" si="19"/>
        <v>4900000</v>
      </c>
      <c r="F57" s="328">
        <f t="shared" si="19"/>
        <v>0</v>
      </c>
      <c r="G57" s="328">
        <f t="shared" si="19"/>
        <v>0</v>
      </c>
      <c r="H57" s="328">
        <f t="shared" si="19"/>
        <v>0</v>
      </c>
      <c r="I57" s="328">
        <f t="shared" si="19"/>
        <v>0</v>
      </c>
      <c r="J57" s="328">
        <f t="shared" si="19"/>
        <v>0</v>
      </c>
      <c r="K57" s="328">
        <f t="shared" si="19"/>
        <v>4480000</v>
      </c>
      <c r="L57" s="329"/>
      <c r="M57" s="330"/>
      <c r="N57" s="331"/>
      <c r="O57" s="332"/>
      <c r="P57" s="331"/>
      <c r="Q57" s="333"/>
      <c r="R57" s="334"/>
    </row>
    <row r="58" spans="2:18" ht="18.75" customHeight="1">
      <c r="Q58" s="370"/>
    </row>
    <row r="59" spans="2:18" ht="18.75" customHeight="1" thickBot="1">
      <c r="C59" s="367" t="s">
        <v>375</v>
      </c>
    </row>
    <row r="60" spans="2:18" ht="18">
      <c r="B60" s="27"/>
      <c r="C60" s="28" t="s">
        <v>163</v>
      </c>
      <c r="D60" s="510" t="s">
        <v>213</v>
      </c>
      <c r="E60" s="510"/>
      <c r="F60" s="510"/>
      <c r="G60" s="510"/>
      <c r="H60" s="510"/>
      <c r="I60" s="510"/>
      <c r="J60" s="510"/>
      <c r="K60" s="510"/>
      <c r="L60" s="510"/>
      <c r="M60" s="510"/>
      <c r="N60" s="510"/>
      <c r="O60" s="510"/>
      <c r="P60" s="510"/>
      <c r="Q60" s="511"/>
      <c r="R60" s="512" t="s">
        <v>178</v>
      </c>
    </row>
    <row r="61" spans="2:18" ht="22.5" customHeight="1">
      <c r="B61" s="43"/>
      <c r="C61" s="44"/>
      <c r="D61" s="515" t="s">
        <v>214</v>
      </c>
      <c r="E61" s="515"/>
      <c r="F61" s="515"/>
      <c r="G61" s="515"/>
      <c r="H61" s="515"/>
      <c r="I61" s="515"/>
      <c r="J61" s="515"/>
      <c r="K61" s="515"/>
      <c r="L61" s="515"/>
      <c r="M61" s="516"/>
      <c r="N61" s="517" t="s">
        <v>215</v>
      </c>
      <c r="O61" s="518"/>
      <c r="P61" s="517" t="s">
        <v>216</v>
      </c>
      <c r="Q61" s="519"/>
      <c r="R61" s="513"/>
    </row>
    <row r="62" spans="2:18" ht="18">
      <c r="B62" s="31" t="s">
        <v>179</v>
      </c>
      <c r="C62" s="32" t="s">
        <v>217</v>
      </c>
      <c r="D62" s="215" t="s">
        <v>231</v>
      </c>
      <c r="E62" s="216" t="s">
        <v>232</v>
      </c>
      <c r="F62" s="216" t="s">
        <v>233</v>
      </c>
      <c r="G62" s="216" t="s">
        <v>234</v>
      </c>
      <c r="H62" s="216" t="s">
        <v>235</v>
      </c>
      <c r="I62" s="216" t="s">
        <v>236</v>
      </c>
      <c r="J62" s="216" t="s">
        <v>237</v>
      </c>
      <c r="K62" s="216" t="s">
        <v>223</v>
      </c>
      <c r="L62" s="197" t="s">
        <v>224</v>
      </c>
      <c r="M62" s="198" t="s">
        <v>165</v>
      </c>
      <c r="N62" s="29" t="s">
        <v>224</v>
      </c>
      <c r="O62" s="30" t="s">
        <v>165</v>
      </c>
      <c r="P62" s="29" t="s">
        <v>224</v>
      </c>
      <c r="Q62" s="47" t="s">
        <v>165</v>
      </c>
      <c r="R62" s="514"/>
    </row>
    <row r="63" spans="2:18" ht="18">
      <c r="B63" s="33">
        <v>1</v>
      </c>
      <c r="C63" s="19" t="s">
        <v>225</v>
      </c>
      <c r="D63" s="219"/>
      <c r="E63" s="220"/>
      <c r="F63" s="381">
        <v>2</v>
      </c>
      <c r="G63" s="381">
        <v>5.7</v>
      </c>
      <c r="H63" s="220"/>
      <c r="I63" s="220"/>
      <c r="J63" s="220"/>
      <c r="K63" s="218">
        <v>2</v>
      </c>
      <c r="L63" s="199">
        <f>SUM(D63:K63)</f>
        <v>9.6999999999999993</v>
      </c>
      <c r="M63" s="200">
        <f>SUM(D63:J63)*1000000+K63*1400000</f>
        <v>10500000</v>
      </c>
      <c r="N63" s="520">
        <v>0</v>
      </c>
      <c r="O63" s="523">
        <v>0</v>
      </c>
      <c r="P63" s="520">
        <f>SUM(L63:L67)+N63</f>
        <v>30.6</v>
      </c>
      <c r="Q63" s="526">
        <f>SUM(M63:M67)+O63</f>
        <v>33240000</v>
      </c>
      <c r="R63" s="529"/>
    </row>
    <row r="64" spans="2:18" ht="18">
      <c r="B64" s="33">
        <v>2</v>
      </c>
      <c r="C64" s="34" t="s">
        <v>226</v>
      </c>
      <c r="D64" s="219"/>
      <c r="E64" s="220"/>
      <c r="F64" s="381">
        <v>1.5</v>
      </c>
      <c r="G64" s="381">
        <v>3.4</v>
      </c>
      <c r="H64" s="220"/>
      <c r="I64" s="220"/>
      <c r="J64" s="220"/>
      <c r="K64" s="218">
        <v>1.2</v>
      </c>
      <c r="L64" s="199">
        <f t="shared" ref="L64" si="20">SUM(D64:K64)</f>
        <v>6.1000000000000005</v>
      </c>
      <c r="M64" s="200">
        <f>SUM(D64:J64)*1000000+K64*1400000</f>
        <v>6580000</v>
      </c>
      <c r="N64" s="521"/>
      <c r="O64" s="524"/>
      <c r="P64" s="521"/>
      <c r="Q64" s="527"/>
      <c r="R64" s="530"/>
    </row>
    <row r="65" spans="2:18" ht="18">
      <c r="B65" s="33">
        <v>3</v>
      </c>
      <c r="C65" s="34" t="s">
        <v>97</v>
      </c>
      <c r="D65" s="219"/>
      <c r="E65" s="220"/>
      <c r="F65" s="381">
        <v>1.5</v>
      </c>
      <c r="G65" s="381">
        <v>6</v>
      </c>
      <c r="H65" s="220"/>
      <c r="I65" s="220"/>
      <c r="J65" s="220"/>
      <c r="K65" s="218">
        <v>1.8</v>
      </c>
      <c r="L65" s="199">
        <f>SUM(D65:K65)</f>
        <v>9.3000000000000007</v>
      </c>
      <c r="M65" s="200">
        <f t="shared" ref="M65:M68" si="21">SUM(D65:J65)*1000000+K65*1400000</f>
        <v>10020000</v>
      </c>
      <c r="N65" s="521"/>
      <c r="O65" s="524"/>
      <c r="P65" s="521"/>
      <c r="Q65" s="527"/>
      <c r="R65" s="530"/>
    </row>
    <row r="66" spans="2:18" ht="18">
      <c r="B66" s="33">
        <v>4</v>
      </c>
      <c r="C66" s="19" t="s">
        <v>227</v>
      </c>
      <c r="D66" s="219"/>
      <c r="E66" s="220"/>
      <c r="F66" s="381">
        <v>1.5</v>
      </c>
      <c r="G66" s="381">
        <v>2.4</v>
      </c>
      <c r="H66" s="220"/>
      <c r="I66" s="220"/>
      <c r="J66" s="220"/>
      <c r="K66" s="218">
        <v>1.6</v>
      </c>
      <c r="L66" s="199">
        <f t="shared" ref="L66:L68" si="22">SUM(D66:K66)</f>
        <v>5.5</v>
      </c>
      <c r="M66" s="200">
        <f t="shared" si="21"/>
        <v>6140000</v>
      </c>
      <c r="N66" s="521"/>
      <c r="O66" s="524"/>
      <c r="P66" s="521"/>
      <c r="Q66" s="527"/>
      <c r="R66" s="530"/>
    </row>
    <row r="67" spans="2:18" ht="18.600000000000001" thickBot="1">
      <c r="B67" s="33">
        <v>5</v>
      </c>
      <c r="C67" s="19" t="s">
        <v>106</v>
      </c>
      <c r="D67" s="219"/>
      <c r="E67" s="220"/>
      <c r="F67" s="220"/>
      <c r="G67" s="405"/>
      <c r="H67" s="220"/>
      <c r="I67" s="220"/>
      <c r="J67" s="220"/>
      <c r="K67" s="220"/>
      <c r="L67" s="199">
        <f t="shared" si="22"/>
        <v>0</v>
      </c>
      <c r="M67" s="200">
        <f t="shared" si="21"/>
        <v>0</v>
      </c>
      <c r="N67" s="522"/>
      <c r="O67" s="525"/>
      <c r="P67" s="522"/>
      <c r="Q67" s="528"/>
      <c r="R67" s="531"/>
    </row>
    <row r="68" spans="2:18" ht="18.600000000000001" thickBot="1">
      <c r="B68" s="33">
        <v>6</v>
      </c>
      <c r="C68" s="19" t="s">
        <v>228</v>
      </c>
      <c r="D68" s="219"/>
      <c r="E68" s="220"/>
      <c r="F68" s="381">
        <v>1</v>
      </c>
      <c r="G68" s="381">
        <v>1.5</v>
      </c>
      <c r="H68" s="220"/>
      <c r="I68" s="220"/>
      <c r="J68" s="220"/>
      <c r="K68" s="218">
        <v>0.5</v>
      </c>
      <c r="L68" s="199">
        <f t="shared" si="22"/>
        <v>3</v>
      </c>
      <c r="M68" s="200">
        <f t="shared" si="21"/>
        <v>3200000</v>
      </c>
      <c r="N68" s="130">
        <v>0</v>
      </c>
      <c r="O68" s="25">
        <f>SUM(O62:O67)</f>
        <v>0</v>
      </c>
      <c r="P68" s="130">
        <f>SUM(L68:L68)+N68</f>
        <v>3</v>
      </c>
      <c r="Q68" s="131">
        <f>SUM(M68:M68)+O63</f>
        <v>3200000</v>
      </c>
      <c r="R68" s="49"/>
    </row>
    <row r="69" spans="2:18" ht="18">
      <c r="B69" s="504" t="s">
        <v>191</v>
      </c>
      <c r="C69" s="505"/>
      <c r="D69" s="221">
        <f t="shared" ref="D69:K69" si="23">SUM(D63:D68)</f>
        <v>0</v>
      </c>
      <c r="E69" s="222">
        <f t="shared" si="23"/>
        <v>0</v>
      </c>
      <c r="F69" s="222">
        <f t="shared" si="23"/>
        <v>7.5</v>
      </c>
      <c r="G69" s="222">
        <f t="shared" si="23"/>
        <v>19</v>
      </c>
      <c r="H69" s="222">
        <f t="shared" si="23"/>
        <v>0</v>
      </c>
      <c r="I69" s="222">
        <f t="shared" si="23"/>
        <v>0</v>
      </c>
      <c r="J69" s="222">
        <f t="shared" si="23"/>
        <v>0</v>
      </c>
      <c r="K69" s="222">
        <f t="shared" si="23"/>
        <v>7.1</v>
      </c>
      <c r="L69" s="201">
        <f>SUM(D69:K69)</f>
        <v>33.6</v>
      </c>
      <c r="M69" s="202">
        <f>SUM(M63:M68)</f>
        <v>36440000</v>
      </c>
      <c r="N69" s="42">
        <f>SUM(N63:N68)</f>
        <v>0</v>
      </c>
      <c r="O69" s="25">
        <f>SUM(O63:O68)</f>
        <v>0</v>
      </c>
      <c r="P69" s="42">
        <f>SUM(P63:P68)</f>
        <v>33.6</v>
      </c>
      <c r="Q69" s="45">
        <f>SUM(Q63:Q68)</f>
        <v>36440000</v>
      </c>
      <c r="R69" s="35"/>
    </row>
    <row r="70" spans="2:18" ht="18">
      <c r="B70" s="506" t="s">
        <v>229</v>
      </c>
      <c r="C70" s="507"/>
      <c r="D70" s="223">
        <v>1000000</v>
      </c>
      <c r="E70" s="224">
        <v>1000000</v>
      </c>
      <c r="F70" s="224">
        <v>1000000</v>
      </c>
      <c r="G70" s="224">
        <v>1000000</v>
      </c>
      <c r="H70" s="224">
        <v>1000000</v>
      </c>
      <c r="I70" s="224">
        <v>1000000</v>
      </c>
      <c r="J70" s="224">
        <v>1000000</v>
      </c>
      <c r="K70" s="224">
        <v>1400000</v>
      </c>
      <c r="L70" s="203"/>
      <c r="M70" s="204"/>
      <c r="N70" s="36"/>
      <c r="O70" s="37"/>
      <c r="P70" s="36"/>
      <c r="Q70" s="48"/>
      <c r="R70" s="38"/>
    </row>
    <row r="71" spans="2:18" ht="18.600000000000001" thickBot="1">
      <c r="B71" s="508" t="s">
        <v>165</v>
      </c>
      <c r="C71" s="509"/>
      <c r="D71" s="225">
        <f t="shared" ref="D71:J71" si="24">D69*D70</f>
        <v>0</v>
      </c>
      <c r="E71" s="226">
        <f t="shared" si="24"/>
        <v>0</v>
      </c>
      <c r="F71" s="226">
        <f t="shared" si="24"/>
        <v>7500000</v>
      </c>
      <c r="G71" s="226">
        <f t="shared" si="24"/>
        <v>19000000</v>
      </c>
      <c r="H71" s="226">
        <f t="shared" si="24"/>
        <v>0</v>
      </c>
      <c r="I71" s="226">
        <f t="shared" si="24"/>
        <v>0</v>
      </c>
      <c r="J71" s="226">
        <f t="shared" si="24"/>
        <v>0</v>
      </c>
      <c r="K71" s="226">
        <f>K69*K70</f>
        <v>9940000</v>
      </c>
      <c r="L71" s="205"/>
      <c r="M71" s="206"/>
      <c r="N71" s="39"/>
      <c r="O71" s="40"/>
      <c r="P71" s="39"/>
      <c r="Q71" s="46"/>
      <c r="R71" s="41"/>
    </row>
    <row r="74" spans="2:18" ht="18.75" customHeight="1" thickBot="1">
      <c r="C74" s="367" t="s">
        <v>376</v>
      </c>
    </row>
    <row r="75" spans="2:18" ht="18">
      <c r="B75" s="27"/>
      <c r="C75" s="28" t="s">
        <v>163</v>
      </c>
      <c r="D75" s="510" t="s">
        <v>213</v>
      </c>
      <c r="E75" s="510"/>
      <c r="F75" s="510"/>
      <c r="G75" s="510"/>
      <c r="H75" s="510"/>
      <c r="I75" s="510"/>
      <c r="J75" s="510"/>
      <c r="K75" s="510"/>
      <c r="L75" s="510"/>
      <c r="M75" s="510"/>
      <c r="N75" s="510"/>
      <c r="O75" s="510"/>
      <c r="P75" s="510"/>
      <c r="Q75" s="511"/>
      <c r="R75" s="512" t="s">
        <v>178</v>
      </c>
    </row>
    <row r="76" spans="2:18" ht="22.5" customHeight="1">
      <c r="B76" s="43"/>
      <c r="C76" s="44"/>
      <c r="D76" s="515" t="s">
        <v>214</v>
      </c>
      <c r="E76" s="515"/>
      <c r="F76" s="515"/>
      <c r="G76" s="515"/>
      <c r="H76" s="515"/>
      <c r="I76" s="515"/>
      <c r="J76" s="515"/>
      <c r="K76" s="515"/>
      <c r="L76" s="515"/>
      <c r="M76" s="516"/>
      <c r="N76" s="517" t="s">
        <v>215</v>
      </c>
      <c r="O76" s="518"/>
      <c r="P76" s="517" t="s">
        <v>216</v>
      </c>
      <c r="Q76" s="519"/>
      <c r="R76" s="513"/>
    </row>
    <row r="77" spans="2:18" ht="18">
      <c r="B77" s="31" t="s">
        <v>179</v>
      </c>
      <c r="C77" s="32" t="s">
        <v>217</v>
      </c>
      <c r="D77" s="215" t="s">
        <v>231</v>
      </c>
      <c r="E77" s="216" t="s">
        <v>232</v>
      </c>
      <c r="F77" s="216" t="s">
        <v>233</v>
      </c>
      <c r="G77" s="216" t="s">
        <v>234</v>
      </c>
      <c r="H77" s="216" t="s">
        <v>235</v>
      </c>
      <c r="I77" s="216" t="s">
        <v>236</v>
      </c>
      <c r="J77" s="216" t="s">
        <v>237</v>
      </c>
      <c r="K77" s="216" t="s">
        <v>223</v>
      </c>
      <c r="L77" s="197" t="s">
        <v>224</v>
      </c>
      <c r="M77" s="198" t="s">
        <v>165</v>
      </c>
      <c r="N77" s="29" t="s">
        <v>224</v>
      </c>
      <c r="O77" s="30" t="s">
        <v>165</v>
      </c>
      <c r="P77" s="29" t="s">
        <v>224</v>
      </c>
      <c r="Q77" s="47" t="s">
        <v>165</v>
      </c>
      <c r="R77" s="514"/>
    </row>
    <row r="78" spans="2:18" ht="18">
      <c r="B78" s="33">
        <v>1</v>
      </c>
      <c r="C78" s="19" t="s">
        <v>225</v>
      </c>
      <c r="D78" s="219"/>
      <c r="E78" s="220"/>
      <c r="F78" s="220"/>
      <c r="G78" s="220"/>
      <c r="H78" s="218">
        <v>1.5</v>
      </c>
      <c r="I78" s="381">
        <v>1</v>
      </c>
      <c r="J78" s="218">
        <v>2</v>
      </c>
      <c r="K78" s="218">
        <v>1.2</v>
      </c>
      <c r="L78" s="199">
        <f>SUM(D78:K78)</f>
        <v>5.7</v>
      </c>
      <c r="M78" s="200">
        <f>SUM(D78:J78)*1000000+K78*1400000</f>
        <v>6180000</v>
      </c>
      <c r="N78" s="520">
        <v>0</v>
      </c>
      <c r="O78" s="523">
        <v>0</v>
      </c>
      <c r="P78" s="520">
        <f>SUM(L78:L82)+N78</f>
        <v>17.3</v>
      </c>
      <c r="Q78" s="526">
        <f>SUM(M78:M82)+O78</f>
        <v>18620000</v>
      </c>
      <c r="R78" s="529"/>
    </row>
    <row r="79" spans="2:18" ht="18">
      <c r="B79" s="33">
        <v>2</v>
      </c>
      <c r="C79" s="34" t="s">
        <v>226</v>
      </c>
      <c r="D79" s="219"/>
      <c r="E79" s="220"/>
      <c r="F79" s="220"/>
      <c r="G79" s="220"/>
      <c r="H79" s="218">
        <v>1.5</v>
      </c>
      <c r="I79" s="381">
        <v>1</v>
      </c>
      <c r="J79" s="218">
        <v>2</v>
      </c>
      <c r="K79" s="218">
        <v>1</v>
      </c>
      <c r="L79" s="199">
        <f t="shared" ref="L79" si="25">SUM(D79:K79)</f>
        <v>5.5</v>
      </c>
      <c r="M79" s="200">
        <f>SUM(D79:J79)*1000000+K79*1400000</f>
        <v>5900000</v>
      </c>
      <c r="N79" s="521"/>
      <c r="O79" s="524"/>
      <c r="P79" s="521"/>
      <c r="Q79" s="527"/>
      <c r="R79" s="530"/>
    </row>
    <row r="80" spans="2:18" ht="18">
      <c r="B80" s="33">
        <v>3</v>
      </c>
      <c r="C80" s="34" t="s">
        <v>97</v>
      </c>
      <c r="D80" s="219"/>
      <c r="E80" s="220"/>
      <c r="F80" s="220"/>
      <c r="G80" s="220"/>
      <c r="H80" s="218">
        <v>1</v>
      </c>
      <c r="I80" s="381">
        <v>0.7</v>
      </c>
      <c r="J80" s="218">
        <v>0.6</v>
      </c>
      <c r="K80" s="218">
        <v>0.5</v>
      </c>
      <c r="L80" s="199">
        <f>SUM(D80:K80)</f>
        <v>2.8</v>
      </c>
      <c r="M80" s="200">
        <f t="shared" ref="M80:M82" si="26">SUM(D80:J80)*1000000+K80*1400000</f>
        <v>3000000</v>
      </c>
      <c r="N80" s="521"/>
      <c r="O80" s="524"/>
      <c r="P80" s="521"/>
      <c r="Q80" s="527"/>
      <c r="R80" s="530"/>
    </row>
    <row r="81" spans="2:18" ht="18">
      <c r="B81" s="33">
        <v>4</v>
      </c>
      <c r="C81" s="19" t="s">
        <v>227</v>
      </c>
      <c r="D81" s="219"/>
      <c r="E81" s="220"/>
      <c r="F81" s="220"/>
      <c r="G81" s="220"/>
      <c r="H81" s="218">
        <v>1</v>
      </c>
      <c r="I81" s="381">
        <v>0.7</v>
      </c>
      <c r="J81" s="218">
        <v>0.6</v>
      </c>
      <c r="K81" s="218">
        <v>0.5</v>
      </c>
      <c r="L81" s="199">
        <f t="shared" ref="L81:L83" si="27">SUM(D81:K81)</f>
        <v>2.8</v>
      </c>
      <c r="M81" s="200">
        <f t="shared" si="26"/>
        <v>3000000</v>
      </c>
      <c r="N81" s="521"/>
      <c r="O81" s="524"/>
      <c r="P81" s="521"/>
      <c r="Q81" s="527"/>
      <c r="R81" s="530"/>
    </row>
    <row r="82" spans="2:18" ht="18.600000000000001" thickBot="1">
      <c r="B82" s="33">
        <v>5</v>
      </c>
      <c r="C82" s="19" t="s">
        <v>106</v>
      </c>
      <c r="D82" s="219"/>
      <c r="E82" s="220"/>
      <c r="F82" s="220"/>
      <c r="G82" s="220"/>
      <c r="H82" s="220"/>
      <c r="I82" s="405"/>
      <c r="J82" s="218">
        <v>0.4</v>
      </c>
      <c r="K82" s="218">
        <v>0.1</v>
      </c>
      <c r="L82" s="199">
        <f t="shared" si="27"/>
        <v>0.5</v>
      </c>
      <c r="M82" s="200">
        <f t="shared" si="26"/>
        <v>540000</v>
      </c>
      <c r="N82" s="522"/>
      <c r="O82" s="525"/>
      <c r="P82" s="522"/>
      <c r="Q82" s="528"/>
      <c r="R82" s="531"/>
    </row>
    <row r="83" spans="2:18" ht="18.600000000000001" thickBot="1">
      <c r="B83" s="33">
        <v>6</v>
      </c>
      <c r="C83" s="19" t="s">
        <v>228</v>
      </c>
      <c r="D83" s="219"/>
      <c r="E83" s="220"/>
      <c r="F83" s="220"/>
      <c r="G83" s="220"/>
      <c r="H83" s="218">
        <v>0.5</v>
      </c>
      <c r="I83" s="381">
        <v>0.3</v>
      </c>
      <c r="J83" s="218">
        <v>1.5</v>
      </c>
      <c r="K83" s="218">
        <v>0.5</v>
      </c>
      <c r="L83" s="199">
        <f t="shared" si="27"/>
        <v>2.8</v>
      </c>
      <c r="M83" s="200">
        <f>SUM(D83:J83)*1000000+K83*1400000</f>
        <v>3000000</v>
      </c>
      <c r="N83" s="130">
        <v>0</v>
      </c>
      <c r="O83" s="25">
        <f>SUM(O77:O82)</f>
        <v>0</v>
      </c>
      <c r="P83" s="130">
        <f>SUM(L83:L83)+N83</f>
        <v>2.8</v>
      </c>
      <c r="Q83" s="131">
        <f>SUM(M83:M83)+O78</f>
        <v>3000000</v>
      </c>
      <c r="R83" s="49"/>
    </row>
    <row r="84" spans="2:18" ht="18">
      <c r="B84" s="504" t="s">
        <v>191</v>
      </c>
      <c r="C84" s="505"/>
      <c r="D84" s="221">
        <f t="shared" ref="D84:K84" si="28">SUM(D78:D83)</f>
        <v>0</v>
      </c>
      <c r="E84" s="222">
        <f t="shared" si="28"/>
        <v>0</v>
      </c>
      <c r="F84" s="222">
        <f t="shared" si="28"/>
        <v>0</v>
      </c>
      <c r="G84" s="222">
        <f t="shared" si="28"/>
        <v>0</v>
      </c>
      <c r="H84" s="222">
        <f t="shared" si="28"/>
        <v>5.5</v>
      </c>
      <c r="I84" s="222">
        <f>SUM(I78:I83)</f>
        <v>3.7</v>
      </c>
      <c r="J84" s="222">
        <f t="shared" si="28"/>
        <v>7.1</v>
      </c>
      <c r="K84" s="222">
        <f t="shared" si="28"/>
        <v>3.8000000000000003</v>
      </c>
      <c r="L84" s="201">
        <f>SUM(D84:K84)</f>
        <v>20.099999999999998</v>
      </c>
      <c r="M84" s="202">
        <f>SUM(M78:M83)</f>
        <v>21620000</v>
      </c>
      <c r="N84" s="42">
        <f>SUM(N78:N83)</f>
        <v>0</v>
      </c>
      <c r="O84" s="25">
        <f>SUM(O78:O83)</f>
        <v>0</v>
      </c>
      <c r="P84" s="42">
        <f>SUM(P78:P83)</f>
        <v>20.100000000000001</v>
      </c>
      <c r="Q84" s="45">
        <f>SUM(Q78:Q83)</f>
        <v>21620000</v>
      </c>
      <c r="R84" s="35"/>
    </row>
    <row r="85" spans="2:18" ht="18">
      <c r="B85" s="506" t="s">
        <v>229</v>
      </c>
      <c r="C85" s="507"/>
      <c r="D85" s="223">
        <v>1000000</v>
      </c>
      <c r="E85" s="224">
        <v>1000000</v>
      </c>
      <c r="F85" s="224">
        <v>1000000</v>
      </c>
      <c r="G85" s="224">
        <v>1000000</v>
      </c>
      <c r="H85" s="224">
        <v>1000000</v>
      </c>
      <c r="I85" s="224">
        <v>1000000</v>
      </c>
      <c r="J85" s="224">
        <v>1000000</v>
      </c>
      <c r="K85" s="224">
        <v>1400000</v>
      </c>
      <c r="L85" s="203"/>
      <c r="M85" s="204"/>
      <c r="N85" s="36"/>
      <c r="O85" s="37"/>
      <c r="P85" s="36"/>
      <c r="Q85" s="48"/>
      <c r="R85" s="38"/>
    </row>
    <row r="86" spans="2:18" ht="18.600000000000001" thickBot="1">
      <c r="B86" s="508" t="s">
        <v>165</v>
      </c>
      <c r="C86" s="509"/>
      <c r="D86" s="225">
        <f t="shared" ref="D86:K86" si="29">D84*D85</f>
        <v>0</v>
      </c>
      <c r="E86" s="226">
        <f t="shared" si="29"/>
        <v>0</v>
      </c>
      <c r="F86" s="226">
        <f t="shared" si="29"/>
        <v>0</v>
      </c>
      <c r="G86" s="226">
        <f t="shared" si="29"/>
        <v>0</v>
      </c>
      <c r="H86" s="226">
        <f t="shared" si="29"/>
        <v>5500000</v>
      </c>
      <c r="I86" s="226">
        <f t="shared" si="29"/>
        <v>3700000</v>
      </c>
      <c r="J86" s="226">
        <f t="shared" si="29"/>
        <v>7100000</v>
      </c>
      <c r="K86" s="226">
        <f t="shared" si="29"/>
        <v>5320000</v>
      </c>
      <c r="L86" s="205"/>
      <c r="M86" s="206"/>
      <c r="N86" s="39"/>
      <c r="O86" s="40"/>
      <c r="P86" s="39"/>
      <c r="Q86" s="46"/>
      <c r="R86" s="41"/>
    </row>
    <row r="89" spans="2:18" ht="18.75" customHeight="1">
      <c r="K89" s="285" t="s">
        <v>377</v>
      </c>
    </row>
    <row r="90" spans="2:18" ht="18.75" customHeight="1">
      <c r="L90" s="98" t="s">
        <v>378</v>
      </c>
      <c r="M90" s="195" t="s">
        <v>379</v>
      </c>
      <c r="N90" s="26" t="s">
        <v>380</v>
      </c>
    </row>
    <row r="91" spans="2:18" ht="18.75" customHeight="1">
      <c r="L91" s="98" t="s">
        <v>225</v>
      </c>
      <c r="M91" s="195">
        <f>M63+M78</f>
        <v>16680000</v>
      </c>
      <c r="N91" s="283">
        <f t="shared" ref="N91:N96" si="30">M35</f>
        <v>16680000</v>
      </c>
    </row>
    <row r="92" spans="2:18" ht="18.75" customHeight="1">
      <c r="L92" s="98" t="s">
        <v>226</v>
      </c>
      <c r="M92" s="195">
        <f t="shared" ref="M92:M96" si="31">M64+M79</f>
        <v>12480000</v>
      </c>
      <c r="N92" s="283">
        <f t="shared" si="30"/>
        <v>12480000</v>
      </c>
    </row>
    <row r="93" spans="2:18" ht="18.75" customHeight="1">
      <c r="L93" s="98" t="s">
        <v>97</v>
      </c>
      <c r="M93" s="195">
        <f t="shared" si="31"/>
        <v>13020000</v>
      </c>
      <c r="N93" s="195">
        <f t="shared" si="30"/>
        <v>13019999.999999998</v>
      </c>
    </row>
    <row r="94" spans="2:18" ht="18.75" customHeight="1">
      <c r="L94" s="98" t="s">
        <v>227</v>
      </c>
      <c r="M94" s="195">
        <f t="shared" si="31"/>
        <v>9140000</v>
      </c>
      <c r="N94" s="283">
        <f t="shared" si="30"/>
        <v>9140000</v>
      </c>
    </row>
    <row r="95" spans="2:18" ht="18.75" customHeight="1">
      <c r="L95" s="98" t="s">
        <v>106</v>
      </c>
      <c r="M95" s="195">
        <f t="shared" si="31"/>
        <v>540000</v>
      </c>
      <c r="N95" s="283">
        <f t="shared" si="30"/>
        <v>540000</v>
      </c>
    </row>
    <row r="96" spans="2:18" ht="18.75" customHeight="1">
      <c r="L96" s="98" t="s">
        <v>239</v>
      </c>
      <c r="M96" s="195">
        <f t="shared" si="31"/>
        <v>6200000</v>
      </c>
      <c r="N96" s="283">
        <f t="shared" si="30"/>
        <v>6200000</v>
      </c>
    </row>
    <row r="97" spans="13:14" ht="18.75" customHeight="1">
      <c r="M97" s="213">
        <f>SUM(M91:M96)</f>
        <v>58060000</v>
      </c>
      <c r="N97" s="213">
        <f>SUM(N91:N96)</f>
        <v>58060000</v>
      </c>
    </row>
  </sheetData>
  <mergeCells count="69">
    <mergeCell ref="R17:R19"/>
    <mergeCell ref="D18:M18"/>
    <mergeCell ref="N18:O18"/>
    <mergeCell ref="P18:Q18"/>
    <mergeCell ref="D3:Q3"/>
    <mergeCell ref="R3:R5"/>
    <mergeCell ref="D4:M4"/>
    <mergeCell ref="N4:O4"/>
    <mergeCell ref="P4:Q4"/>
    <mergeCell ref="N6:N10"/>
    <mergeCell ref="O6:O10"/>
    <mergeCell ref="P6:P10"/>
    <mergeCell ref="Q6:Q10"/>
    <mergeCell ref="R6:R10"/>
    <mergeCell ref="B12:C12"/>
    <mergeCell ref="B13:C13"/>
    <mergeCell ref="B14:C14"/>
    <mergeCell ref="D17:Q17"/>
    <mergeCell ref="N20:N24"/>
    <mergeCell ref="O20:O24"/>
    <mergeCell ref="P20:P24"/>
    <mergeCell ref="Q20:Q24"/>
    <mergeCell ref="R20:R24"/>
    <mergeCell ref="B41:C41"/>
    <mergeCell ref="B27:C27"/>
    <mergeCell ref="B28:C28"/>
    <mergeCell ref="D32:Q32"/>
    <mergeCell ref="R32:R34"/>
    <mergeCell ref="D33:M33"/>
    <mergeCell ref="N33:O33"/>
    <mergeCell ref="P33:Q33"/>
    <mergeCell ref="N35:N39"/>
    <mergeCell ref="O35:O39"/>
    <mergeCell ref="P35:P39"/>
    <mergeCell ref="Q35:Q39"/>
    <mergeCell ref="R35:R39"/>
    <mergeCell ref="B26:C26"/>
    <mergeCell ref="P63:P67"/>
    <mergeCell ref="Q63:Q67"/>
    <mergeCell ref="R63:R67"/>
    <mergeCell ref="D46:Q46"/>
    <mergeCell ref="B55:C55"/>
    <mergeCell ref="B56:C56"/>
    <mergeCell ref="N63:N67"/>
    <mergeCell ref="O63:O67"/>
    <mergeCell ref="B42:C42"/>
    <mergeCell ref="B43:C43"/>
    <mergeCell ref="D60:Q60"/>
    <mergeCell ref="R60:R62"/>
    <mergeCell ref="D61:M61"/>
    <mergeCell ref="N61:O61"/>
    <mergeCell ref="P61:Q61"/>
    <mergeCell ref="B57:C57"/>
    <mergeCell ref="P78:P82"/>
    <mergeCell ref="Q78:Q82"/>
    <mergeCell ref="R78:R82"/>
    <mergeCell ref="B84:C84"/>
    <mergeCell ref="B70:C70"/>
    <mergeCell ref="B71:C71"/>
    <mergeCell ref="D75:Q75"/>
    <mergeCell ref="R75:R77"/>
    <mergeCell ref="D76:M76"/>
    <mergeCell ref="N76:O76"/>
    <mergeCell ref="P76:Q76"/>
    <mergeCell ref="B85:C85"/>
    <mergeCell ref="B86:C86"/>
    <mergeCell ref="N78:N82"/>
    <mergeCell ref="O78:O82"/>
    <mergeCell ref="B69:C69"/>
  </mergeCells>
  <phoneticPr fontId="1"/>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DC261-3EA2-41F9-A518-4C1742029E84}">
  <sheetPr>
    <tabColor rgb="FFFFC000"/>
  </sheetPr>
  <dimension ref="A1:R107"/>
  <sheetViews>
    <sheetView zoomScale="85" zoomScaleNormal="85" workbookViewId="0"/>
  </sheetViews>
  <sheetFormatPr defaultColWidth="8.625" defaultRowHeight="18.75" customHeight="1"/>
  <cols>
    <col min="1" max="1" width="7.75" style="26" customWidth="1"/>
    <col min="2" max="2" width="4.125" style="26" bestFit="1" customWidth="1"/>
    <col min="3" max="3" width="31.125" style="26" customWidth="1"/>
    <col min="4" max="6" width="14.125" style="214" customWidth="1"/>
    <col min="7" max="7" width="13.5" style="214" customWidth="1"/>
    <col min="8" max="8" width="15.625" style="214" customWidth="1"/>
    <col min="9" max="10" width="13.5" style="214" customWidth="1"/>
    <col min="11" max="11" width="15.125" style="214" customWidth="1"/>
    <col min="12" max="12" width="13.5" style="98" customWidth="1"/>
    <col min="13" max="13" width="15.125" style="195" bestFit="1" customWidth="1"/>
    <col min="14" max="14" width="13.5" style="26" customWidth="1"/>
    <col min="15" max="15" width="14.25" style="26" customWidth="1"/>
    <col min="16" max="16" width="13.5" style="26" customWidth="1"/>
    <col min="17" max="17" width="15.125" style="26" bestFit="1" customWidth="1"/>
    <col min="18" max="18" width="53.125" style="26" customWidth="1"/>
    <col min="19" max="16384" width="8.625" style="26"/>
  </cols>
  <sheetData>
    <row r="1" spans="2:18" ht="18">
      <c r="C1" s="71" t="s">
        <v>176</v>
      </c>
    </row>
    <row r="2" spans="2:18" ht="18.600000000000001" thickBot="1">
      <c r="C2" s="98" t="s">
        <v>230</v>
      </c>
    </row>
    <row r="3" spans="2:18" ht="18">
      <c r="B3" s="27"/>
      <c r="C3" s="28" t="s">
        <v>163</v>
      </c>
      <c r="D3" s="510" t="s">
        <v>213</v>
      </c>
      <c r="E3" s="510"/>
      <c r="F3" s="510"/>
      <c r="G3" s="510"/>
      <c r="H3" s="510"/>
      <c r="I3" s="510"/>
      <c r="J3" s="510"/>
      <c r="K3" s="510"/>
      <c r="L3" s="510"/>
      <c r="M3" s="510"/>
      <c r="N3" s="510"/>
      <c r="O3" s="510"/>
      <c r="P3" s="510"/>
      <c r="Q3" s="511"/>
      <c r="R3" s="512" t="s">
        <v>178</v>
      </c>
    </row>
    <row r="4" spans="2:18" ht="22.5" customHeight="1">
      <c r="B4" s="43"/>
      <c r="C4" s="44"/>
      <c r="D4" s="515" t="s">
        <v>214</v>
      </c>
      <c r="E4" s="515"/>
      <c r="F4" s="515"/>
      <c r="G4" s="515"/>
      <c r="H4" s="515"/>
      <c r="I4" s="515"/>
      <c r="J4" s="515"/>
      <c r="K4" s="515"/>
      <c r="L4" s="515"/>
      <c r="M4" s="516"/>
      <c r="N4" s="517" t="s">
        <v>215</v>
      </c>
      <c r="O4" s="518"/>
      <c r="P4" s="517" t="s">
        <v>216</v>
      </c>
      <c r="Q4" s="519"/>
      <c r="R4" s="513"/>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14"/>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0">
        <v>0</v>
      </c>
      <c r="O6" s="523">
        <v>0</v>
      </c>
      <c r="P6" s="520">
        <f>SUM(L6:L10)+N6</f>
        <v>58.4</v>
      </c>
      <c r="Q6" s="526">
        <f>SUM(M6:M10)+O6</f>
        <v>63040000</v>
      </c>
      <c r="R6" s="529"/>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1"/>
      <c r="O7" s="524"/>
      <c r="P7" s="521"/>
      <c r="Q7" s="527"/>
      <c r="R7" s="530"/>
    </row>
    <row r="8" spans="2:18" ht="18">
      <c r="B8" s="33">
        <v>3</v>
      </c>
      <c r="C8" s="34" t="s">
        <v>97</v>
      </c>
      <c r="D8" s="217">
        <v>1.7</v>
      </c>
      <c r="E8" s="218">
        <v>1.4</v>
      </c>
      <c r="F8" s="218">
        <v>1.6</v>
      </c>
      <c r="G8" s="218">
        <v>5.5</v>
      </c>
      <c r="H8" s="218">
        <v>0.8</v>
      </c>
      <c r="I8" s="218">
        <v>0.5</v>
      </c>
      <c r="J8" s="218">
        <v>0.6</v>
      </c>
      <c r="K8" s="218">
        <v>2.8</v>
      </c>
      <c r="L8" s="199">
        <f>SUM(D8:K8)</f>
        <v>14.899999999999999</v>
      </c>
      <c r="M8" s="200">
        <f t="shared" ref="M8:M11" si="1">SUM(D8:J8)*1000000+K8*1400000</f>
        <v>16020000</v>
      </c>
      <c r="N8" s="521"/>
      <c r="O8" s="524"/>
      <c r="P8" s="521"/>
      <c r="Q8" s="527"/>
      <c r="R8" s="530"/>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521"/>
      <c r="O9" s="524"/>
      <c r="P9" s="521"/>
      <c r="Q9" s="527"/>
      <c r="R9" s="530"/>
    </row>
    <row r="10" spans="2:18" ht="18.600000000000001" thickBot="1">
      <c r="B10" s="33">
        <v>5</v>
      </c>
      <c r="C10" s="19" t="s">
        <v>106</v>
      </c>
      <c r="D10" s="219"/>
      <c r="E10" s="220"/>
      <c r="F10" s="220"/>
      <c r="G10" s="220"/>
      <c r="H10" s="220"/>
      <c r="I10" s="220"/>
      <c r="J10" s="218">
        <v>0.4</v>
      </c>
      <c r="K10" s="218">
        <v>0.5</v>
      </c>
      <c r="L10" s="199">
        <f t="shared" si="2"/>
        <v>0.9</v>
      </c>
      <c r="M10" s="200">
        <f t="shared" si="1"/>
        <v>1100000</v>
      </c>
      <c r="N10" s="522"/>
      <c r="O10" s="525"/>
      <c r="P10" s="522"/>
      <c r="Q10" s="528"/>
      <c r="R10" s="531"/>
    </row>
    <row r="11" spans="2:18" ht="18.600000000000001"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504" t="s">
        <v>191</v>
      </c>
      <c r="C12" s="505"/>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12.5</v>
      </c>
      <c r="L12" s="201">
        <f>SUM(D12:K12)</f>
        <v>64.099999999999994</v>
      </c>
      <c r="M12" s="202">
        <f>SUM(M6:M11)</f>
        <v>69100000</v>
      </c>
      <c r="N12" s="42">
        <f>SUM(N6:N11)</f>
        <v>0</v>
      </c>
      <c r="O12" s="25">
        <f>SUM(O6:O11)</f>
        <v>0</v>
      </c>
      <c r="P12" s="42">
        <f>SUM(P6:P11)</f>
        <v>64.099999999999994</v>
      </c>
      <c r="Q12" s="45">
        <f>SUM(Q6:Q11)</f>
        <v>69100000</v>
      </c>
      <c r="R12" s="35"/>
    </row>
    <row r="13" spans="2:18" ht="18">
      <c r="B13" s="506" t="s">
        <v>229</v>
      </c>
      <c r="C13" s="507"/>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600000000000001" thickBot="1">
      <c r="B14" s="508" t="s">
        <v>165</v>
      </c>
      <c r="C14" s="509"/>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17500000</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thickBot="1">
      <c r="C16" s="367" t="s">
        <v>373</v>
      </c>
    </row>
    <row r="17" spans="2:18" ht="18">
      <c r="B17" s="27"/>
      <c r="C17" s="28" t="s">
        <v>163</v>
      </c>
      <c r="D17" s="510" t="s">
        <v>213</v>
      </c>
      <c r="E17" s="510"/>
      <c r="F17" s="510"/>
      <c r="G17" s="510"/>
      <c r="H17" s="510"/>
      <c r="I17" s="510"/>
      <c r="J17" s="510"/>
      <c r="K17" s="510"/>
      <c r="L17" s="510"/>
      <c r="M17" s="510"/>
      <c r="N17" s="510"/>
      <c r="O17" s="510"/>
      <c r="P17" s="510"/>
      <c r="Q17" s="511"/>
      <c r="R17" s="512" t="s">
        <v>178</v>
      </c>
    </row>
    <row r="18" spans="2:18" ht="22.5" customHeight="1">
      <c r="B18" s="43"/>
      <c r="C18" s="44"/>
      <c r="D18" s="515" t="s">
        <v>214</v>
      </c>
      <c r="E18" s="515"/>
      <c r="F18" s="515"/>
      <c r="G18" s="515"/>
      <c r="H18" s="515"/>
      <c r="I18" s="515"/>
      <c r="J18" s="515"/>
      <c r="K18" s="515"/>
      <c r="L18" s="515"/>
      <c r="M18" s="516"/>
      <c r="N18" s="517" t="s">
        <v>215</v>
      </c>
      <c r="O18" s="518"/>
      <c r="P18" s="517" t="s">
        <v>216</v>
      </c>
      <c r="Q18" s="519"/>
      <c r="R18" s="513"/>
    </row>
    <row r="19" spans="2:18" ht="18">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29" t="s">
        <v>224</v>
      </c>
      <c r="Q19" s="47" t="s">
        <v>165</v>
      </c>
      <c r="R19" s="514"/>
    </row>
    <row r="20" spans="2:18" ht="18">
      <c r="B20" s="33">
        <v>1</v>
      </c>
      <c r="C20" s="19" t="s">
        <v>225</v>
      </c>
      <c r="D20" s="217">
        <v>3.2</v>
      </c>
      <c r="E20" s="218">
        <v>1.6</v>
      </c>
      <c r="F20" s="381">
        <v>2</v>
      </c>
      <c r="G20" s="381">
        <v>5.7</v>
      </c>
      <c r="H20" s="381">
        <v>1.5</v>
      </c>
      <c r="I20" s="381">
        <v>1</v>
      </c>
      <c r="J20" s="218">
        <v>2</v>
      </c>
      <c r="K20" s="381">
        <v>3.6</v>
      </c>
      <c r="L20" s="199">
        <f>SUM(D20:K20)</f>
        <v>20.6</v>
      </c>
      <c r="M20" s="200">
        <f>SUM(D20:J20)*1000000+K20*1400000</f>
        <v>22040000</v>
      </c>
      <c r="N20" s="520">
        <v>0</v>
      </c>
      <c r="O20" s="523">
        <v>0</v>
      </c>
      <c r="P20" s="520">
        <f>SUM(L20:L24)+N20</f>
        <v>61.600000000000009</v>
      </c>
      <c r="Q20" s="526">
        <f>SUM(M20:M24)+O20</f>
        <v>66200000</v>
      </c>
      <c r="R20" s="529"/>
    </row>
    <row r="21" spans="2:18" ht="18">
      <c r="B21" s="33">
        <v>2</v>
      </c>
      <c r="C21" s="34" t="s">
        <v>226</v>
      </c>
      <c r="D21" s="217">
        <v>1.4</v>
      </c>
      <c r="E21" s="218">
        <v>1.1000000000000001</v>
      </c>
      <c r="F21" s="381">
        <v>1.5</v>
      </c>
      <c r="G21" s="381">
        <v>3.4</v>
      </c>
      <c r="H21" s="381">
        <v>1.5</v>
      </c>
      <c r="I21" s="381">
        <v>1</v>
      </c>
      <c r="J21" s="218">
        <v>2</v>
      </c>
      <c r="K21" s="381">
        <v>2.7</v>
      </c>
      <c r="L21" s="199">
        <f t="shared" ref="L21" si="5">SUM(D21:K21)</f>
        <v>14.600000000000001</v>
      </c>
      <c r="M21" s="200">
        <f>SUM(D21:J21)*1000000+K21*1400000</f>
        <v>15680000</v>
      </c>
      <c r="N21" s="521"/>
      <c r="O21" s="524"/>
      <c r="P21" s="521"/>
      <c r="Q21" s="527"/>
      <c r="R21" s="530"/>
    </row>
    <row r="22" spans="2:18" ht="18">
      <c r="B22" s="33">
        <v>3</v>
      </c>
      <c r="C22" s="34" t="s">
        <v>97</v>
      </c>
      <c r="D22" s="217">
        <v>1.7</v>
      </c>
      <c r="E22" s="218">
        <v>1.4</v>
      </c>
      <c r="F22" s="381">
        <v>1.5</v>
      </c>
      <c r="G22" s="381">
        <v>6</v>
      </c>
      <c r="H22" s="381">
        <v>1</v>
      </c>
      <c r="I22" s="381">
        <v>0.7</v>
      </c>
      <c r="J22" s="218">
        <v>0.6</v>
      </c>
      <c r="K22" s="381">
        <v>2.8</v>
      </c>
      <c r="L22" s="199">
        <f>SUM(D22:K22)</f>
        <v>15.7</v>
      </c>
      <c r="M22" s="200">
        <f t="shared" ref="M22:M25" si="6">SUM(D22:J22)*1000000+K22*1400000</f>
        <v>16819999.999999996</v>
      </c>
      <c r="N22" s="521"/>
      <c r="O22" s="524"/>
      <c r="P22" s="521"/>
      <c r="Q22" s="527"/>
      <c r="R22" s="530"/>
    </row>
    <row r="23" spans="2:18" ht="18">
      <c r="B23" s="33">
        <v>4</v>
      </c>
      <c r="C23" s="19" t="s">
        <v>227</v>
      </c>
      <c r="D23" s="217">
        <v>1.3</v>
      </c>
      <c r="E23" s="218">
        <v>0.4</v>
      </c>
      <c r="F23" s="381">
        <v>1.5</v>
      </c>
      <c r="G23" s="381">
        <v>2.4</v>
      </c>
      <c r="H23" s="381">
        <v>1</v>
      </c>
      <c r="I23" s="381">
        <v>0.7</v>
      </c>
      <c r="J23" s="218">
        <v>0.6</v>
      </c>
      <c r="K23" s="381">
        <v>2.2999999999999998</v>
      </c>
      <c r="L23" s="199">
        <f t="shared" ref="L23:L25" si="7">SUM(D23:K23)</f>
        <v>10.199999999999999</v>
      </c>
      <c r="M23" s="200">
        <f t="shared" si="6"/>
        <v>11119999.999999998</v>
      </c>
      <c r="N23" s="521"/>
      <c r="O23" s="524"/>
      <c r="P23" s="521"/>
      <c r="Q23" s="527"/>
      <c r="R23" s="530"/>
    </row>
    <row r="24" spans="2:18" ht="18.600000000000001" thickBot="1">
      <c r="B24" s="33">
        <v>5</v>
      </c>
      <c r="C24" s="19" t="s">
        <v>106</v>
      </c>
      <c r="D24" s="219"/>
      <c r="E24" s="220"/>
      <c r="F24" s="220"/>
      <c r="G24" s="405"/>
      <c r="H24" s="220"/>
      <c r="I24" s="405"/>
      <c r="J24" s="218">
        <v>0.4</v>
      </c>
      <c r="K24" s="218">
        <v>0.1</v>
      </c>
      <c r="L24" s="199">
        <f t="shared" si="7"/>
        <v>0.5</v>
      </c>
      <c r="M24" s="200">
        <f t="shared" si="6"/>
        <v>540000</v>
      </c>
      <c r="N24" s="522"/>
      <c r="O24" s="525"/>
      <c r="P24" s="522"/>
      <c r="Q24" s="528"/>
      <c r="R24" s="531"/>
    </row>
    <row r="25" spans="2:18" ht="18.600000000000001" thickBot="1">
      <c r="B25" s="33">
        <v>6</v>
      </c>
      <c r="C25" s="19" t="s">
        <v>228</v>
      </c>
      <c r="D25" s="217">
        <v>0.5</v>
      </c>
      <c r="E25" s="218">
        <v>0.4</v>
      </c>
      <c r="F25" s="381">
        <v>1</v>
      </c>
      <c r="G25" s="381">
        <v>1.5</v>
      </c>
      <c r="H25" s="218">
        <v>0.5</v>
      </c>
      <c r="I25" s="381">
        <v>0.3</v>
      </c>
      <c r="J25" s="218">
        <v>1.5</v>
      </c>
      <c r="K25" s="381">
        <v>1.2</v>
      </c>
      <c r="L25" s="199">
        <f t="shared" si="7"/>
        <v>6.9</v>
      </c>
      <c r="M25" s="200">
        <f t="shared" si="6"/>
        <v>7380000</v>
      </c>
      <c r="N25" s="130">
        <v>0</v>
      </c>
      <c r="O25" s="25">
        <f>SUM(O19:O24)</f>
        <v>0</v>
      </c>
      <c r="P25" s="130">
        <f>SUM(L25:L25)+N25</f>
        <v>6.9</v>
      </c>
      <c r="Q25" s="131">
        <f>SUM(M25:M25)+O20</f>
        <v>7380000</v>
      </c>
      <c r="R25" s="49"/>
    </row>
    <row r="26" spans="2:18" ht="18">
      <c r="B26" s="504" t="s">
        <v>191</v>
      </c>
      <c r="C26" s="505"/>
      <c r="D26" s="221">
        <f t="shared" ref="D26:K26" si="8">SUM(D20:D25)</f>
        <v>8.1</v>
      </c>
      <c r="E26" s="222">
        <f t="shared" si="8"/>
        <v>4.9000000000000004</v>
      </c>
      <c r="F26" s="222">
        <f t="shared" si="8"/>
        <v>7.5</v>
      </c>
      <c r="G26" s="222">
        <f t="shared" si="8"/>
        <v>19</v>
      </c>
      <c r="H26" s="222">
        <f t="shared" si="8"/>
        <v>5.5</v>
      </c>
      <c r="I26" s="222">
        <f t="shared" si="8"/>
        <v>3.7</v>
      </c>
      <c r="J26" s="222">
        <f t="shared" si="8"/>
        <v>7.1</v>
      </c>
      <c r="K26" s="222">
        <f t="shared" si="8"/>
        <v>12.700000000000001</v>
      </c>
      <c r="L26" s="201">
        <f>SUM(D26:K26)</f>
        <v>68.5</v>
      </c>
      <c r="M26" s="202">
        <f>SUM(M20:M25)</f>
        <v>73580000</v>
      </c>
      <c r="N26" s="42">
        <f>SUM(N20:N25)</f>
        <v>0</v>
      </c>
      <c r="O26" s="25">
        <f>SUM(O20:O25)</f>
        <v>0</v>
      </c>
      <c r="P26" s="42">
        <f>SUM(P20:P25)</f>
        <v>68.500000000000014</v>
      </c>
      <c r="Q26" s="45">
        <f>SUM(Q20:Q25)</f>
        <v>73580000</v>
      </c>
      <c r="R26" s="35"/>
    </row>
    <row r="27" spans="2:18" ht="18">
      <c r="B27" s="506" t="s">
        <v>229</v>
      </c>
      <c r="C27" s="507"/>
      <c r="D27" s="223">
        <v>1000000</v>
      </c>
      <c r="E27" s="224">
        <v>1000000</v>
      </c>
      <c r="F27" s="224">
        <v>1000000</v>
      </c>
      <c r="G27" s="224">
        <v>1000000</v>
      </c>
      <c r="H27" s="224">
        <v>1000000</v>
      </c>
      <c r="I27" s="224">
        <v>1000000</v>
      </c>
      <c r="J27" s="224">
        <v>1000000</v>
      </c>
      <c r="K27" s="224">
        <v>1400000</v>
      </c>
      <c r="L27" s="203"/>
      <c r="M27" s="204"/>
      <c r="N27" s="36"/>
      <c r="O27" s="37"/>
      <c r="P27" s="36"/>
      <c r="Q27" s="48"/>
      <c r="R27" s="38"/>
    </row>
    <row r="28" spans="2:18" ht="18.600000000000001" thickBot="1">
      <c r="B28" s="508" t="s">
        <v>165</v>
      </c>
      <c r="C28" s="509"/>
      <c r="D28" s="225">
        <f t="shared" ref="D28:K28" si="9">D26*D27</f>
        <v>8100000</v>
      </c>
      <c r="E28" s="226">
        <f t="shared" si="9"/>
        <v>4900000</v>
      </c>
      <c r="F28" s="226">
        <f t="shared" si="9"/>
        <v>7500000</v>
      </c>
      <c r="G28" s="226">
        <f t="shared" si="9"/>
        <v>19000000</v>
      </c>
      <c r="H28" s="226">
        <f t="shared" si="9"/>
        <v>5500000</v>
      </c>
      <c r="I28" s="226">
        <f t="shared" si="9"/>
        <v>3700000</v>
      </c>
      <c r="J28" s="226">
        <f t="shared" si="9"/>
        <v>7100000</v>
      </c>
      <c r="K28" s="226">
        <f t="shared" si="9"/>
        <v>17780000</v>
      </c>
      <c r="L28" s="205"/>
      <c r="M28" s="206"/>
      <c r="N28" s="39"/>
      <c r="O28" s="40"/>
      <c r="P28" s="39"/>
      <c r="Q28" s="46"/>
      <c r="R28" s="41"/>
    </row>
    <row r="29" spans="2:18" ht="18.75" customHeight="1">
      <c r="Q29" s="370">
        <f>Q26-Q12</f>
        <v>4480000</v>
      </c>
    </row>
    <row r="30" spans="2:18" ht="18">
      <c r="B30" s="439"/>
      <c r="C30" s="439"/>
      <c r="D30" s="440"/>
      <c r="E30" s="440"/>
      <c r="F30" s="440"/>
      <c r="G30" s="440"/>
      <c r="H30" s="440"/>
      <c r="I30" s="440"/>
      <c r="J30" s="440"/>
      <c r="K30" s="440"/>
      <c r="L30" s="441"/>
      <c r="M30" s="442"/>
      <c r="N30" s="443"/>
      <c r="O30" s="443"/>
      <c r="P30" s="443"/>
      <c r="Q30" s="443"/>
    </row>
    <row r="31" spans="2:18" ht="18.75" customHeight="1" thickBot="1">
      <c r="C31" s="367" t="s">
        <v>383</v>
      </c>
    </row>
    <row r="32" spans="2:18" ht="18">
      <c r="B32" s="27"/>
      <c r="C32" s="28" t="s">
        <v>163</v>
      </c>
      <c r="D32" s="510" t="s">
        <v>213</v>
      </c>
      <c r="E32" s="510"/>
      <c r="F32" s="510"/>
      <c r="G32" s="510"/>
      <c r="H32" s="510"/>
      <c r="I32" s="510"/>
      <c r="J32" s="510"/>
      <c r="K32" s="510"/>
      <c r="L32" s="510"/>
      <c r="M32" s="510"/>
      <c r="N32" s="510"/>
      <c r="O32" s="510"/>
      <c r="P32" s="510"/>
      <c r="Q32" s="511"/>
      <c r="R32" s="512" t="s">
        <v>178</v>
      </c>
    </row>
    <row r="33" spans="2:18" ht="22.5" customHeight="1">
      <c r="B33" s="43"/>
      <c r="C33" s="44"/>
      <c r="D33" s="515" t="s">
        <v>214</v>
      </c>
      <c r="E33" s="515"/>
      <c r="F33" s="515"/>
      <c r="G33" s="515"/>
      <c r="H33" s="515"/>
      <c r="I33" s="515"/>
      <c r="J33" s="515"/>
      <c r="K33" s="515"/>
      <c r="L33" s="515"/>
      <c r="M33" s="516"/>
      <c r="N33" s="517" t="s">
        <v>215</v>
      </c>
      <c r="O33" s="518"/>
      <c r="P33" s="517" t="s">
        <v>216</v>
      </c>
      <c r="Q33" s="519"/>
      <c r="R33" s="513"/>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29" t="s">
        <v>224</v>
      </c>
      <c r="Q34" s="47" t="s">
        <v>165</v>
      </c>
      <c r="R34" s="514"/>
    </row>
    <row r="35" spans="2:18" ht="18">
      <c r="B35" s="33">
        <v>1</v>
      </c>
      <c r="C35" s="19" t="s">
        <v>225</v>
      </c>
      <c r="D35" s="217"/>
      <c r="E35" s="218"/>
      <c r="F35" s="381">
        <v>2</v>
      </c>
      <c r="G35" s="381">
        <v>5.7</v>
      </c>
      <c r="H35" s="218">
        <v>1.5</v>
      </c>
      <c r="I35" s="381">
        <v>1</v>
      </c>
      <c r="J35" s="218">
        <v>2</v>
      </c>
      <c r="K35" s="437">
        <v>3.2</v>
      </c>
      <c r="L35" s="199">
        <f>SUM(D35:K35)</f>
        <v>15.399999999999999</v>
      </c>
      <c r="M35" s="200">
        <f>SUM(D35:J35)*1000000+K35*1400000</f>
        <v>16680000</v>
      </c>
      <c r="N35" s="520">
        <v>0</v>
      </c>
      <c r="O35" s="523">
        <v>0</v>
      </c>
      <c r="P35" s="520">
        <f>SUM(L35:L39)+N35</f>
        <v>47.9</v>
      </c>
      <c r="Q35" s="526">
        <f>SUM(M35:M39)+O35</f>
        <v>51860000</v>
      </c>
      <c r="R35" s="529"/>
    </row>
    <row r="36" spans="2:18" ht="18">
      <c r="B36" s="33">
        <v>2</v>
      </c>
      <c r="C36" s="34" t="s">
        <v>226</v>
      </c>
      <c r="D36" s="217"/>
      <c r="E36" s="218"/>
      <c r="F36" s="381">
        <v>1.5</v>
      </c>
      <c r="G36" s="381">
        <v>3.4</v>
      </c>
      <c r="H36" s="218">
        <v>1.5</v>
      </c>
      <c r="I36" s="381">
        <v>1</v>
      </c>
      <c r="J36" s="218">
        <v>2</v>
      </c>
      <c r="K36" s="437">
        <v>2.2000000000000002</v>
      </c>
      <c r="L36" s="199">
        <f t="shared" ref="L36" si="10">SUM(D36:K36)</f>
        <v>11.600000000000001</v>
      </c>
      <c r="M36" s="200">
        <f>SUM(D36:J36)*1000000+K36*1400000</f>
        <v>12480000</v>
      </c>
      <c r="N36" s="521"/>
      <c r="O36" s="524"/>
      <c r="P36" s="521"/>
      <c r="Q36" s="527"/>
      <c r="R36" s="530"/>
    </row>
    <row r="37" spans="2:18" ht="18">
      <c r="B37" s="33">
        <v>3</v>
      </c>
      <c r="C37" s="34" t="s">
        <v>97</v>
      </c>
      <c r="D37" s="217"/>
      <c r="E37" s="218"/>
      <c r="F37" s="381">
        <v>1.5</v>
      </c>
      <c r="G37" s="444">
        <v>2</v>
      </c>
      <c r="H37" s="218">
        <v>1</v>
      </c>
      <c r="I37" s="381">
        <v>0.7</v>
      </c>
      <c r="J37" s="218">
        <v>0.6</v>
      </c>
      <c r="K37" s="445">
        <v>2.1</v>
      </c>
      <c r="L37" s="199">
        <f>SUM(D37:K37)</f>
        <v>7.9</v>
      </c>
      <c r="M37" s="200">
        <f t="shared" ref="M37:M40" si="11">SUM(D37:J37)*1000000+K37*1400000</f>
        <v>8740000</v>
      </c>
      <c r="N37" s="521"/>
      <c r="O37" s="524"/>
      <c r="P37" s="521"/>
      <c r="Q37" s="527"/>
      <c r="R37" s="530"/>
    </row>
    <row r="38" spans="2:18" ht="18">
      <c r="B38" s="33">
        <v>4</v>
      </c>
      <c r="C38" s="19" t="s">
        <v>227</v>
      </c>
      <c r="D38" s="217"/>
      <c r="E38" s="218"/>
      <c r="F38" s="381">
        <v>1.5</v>
      </c>
      <c r="G38" s="444">
        <v>6.4</v>
      </c>
      <c r="H38" s="218">
        <v>1</v>
      </c>
      <c r="I38" s="381">
        <v>0.7</v>
      </c>
      <c r="J38" s="218">
        <v>0.6</v>
      </c>
      <c r="K38" s="445">
        <v>2.2999999999999998</v>
      </c>
      <c r="L38" s="199">
        <f t="shared" ref="L38:L40" si="12">SUM(D38:K38)</f>
        <v>12.5</v>
      </c>
      <c r="M38" s="200">
        <f t="shared" si="11"/>
        <v>13420000</v>
      </c>
      <c r="N38" s="521"/>
      <c r="O38" s="524"/>
      <c r="P38" s="521"/>
      <c r="Q38" s="527"/>
      <c r="R38" s="530"/>
    </row>
    <row r="39" spans="2:18" ht="18.600000000000001" thickBot="1">
      <c r="B39" s="33">
        <v>5</v>
      </c>
      <c r="C39" s="19" t="s">
        <v>106</v>
      </c>
      <c r="D39" s="219"/>
      <c r="E39" s="220"/>
      <c r="F39" s="220"/>
      <c r="G39" s="405"/>
      <c r="H39" s="220"/>
      <c r="I39" s="405"/>
      <c r="J39" s="218">
        <v>0.4</v>
      </c>
      <c r="K39" s="437">
        <v>0.1</v>
      </c>
      <c r="L39" s="199">
        <f t="shared" si="12"/>
        <v>0.5</v>
      </c>
      <c r="M39" s="200">
        <f t="shared" si="11"/>
        <v>540000</v>
      </c>
      <c r="N39" s="522"/>
      <c r="O39" s="525"/>
      <c r="P39" s="522"/>
      <c r="Q39" s="528"/>
      <c r="R39" s="531"/>
    </row>
    <row r="40" spans="2:18" ht="18.600000000000001" thickBot="1">
      <c r="B40" s="33">
        <v>6</v>
      </c>
      <c r="C40" s="19" t="s">
        <v>228</v>
      </c>
      <c r="D40" s="217"/>
      <c r="E40" s="218"/>
      <c r="F40" s="381">
        <v>1</v>
      </c>
      <c r="G40" s="381">
        <v>1.5</v>
      </c>
      <c r="H40" s="218">
        <v>0.5</v>
      </c>
      <c r="I40" s="381">
        <v>0.3</v>
      </c>
      <c r="J40" s="218">
        <v>1.5</v>
      </c>
      <c r="K40" s="437">
        <v>1</v>
      </c>
      <c r="L40" s="199">
        <f t="shared" si="12"/>
        <v>5.8</v>
      </c>
      <c r="M40" s="200">
        <f t="shared" si="11"/>
        <v>6200000</v>
      </c>
      <c r="N40" s="130">
        <v>0</v>
      </c>
      <c r="O40" s="25">
        <f>SUM(O34:O39)</f>
        <v>0</v>
      </c>
      <c r="P40" s="130">
        <f>SUM(L40:L40)+N40</f>
        <v>5.8</v>
      </c>
      <c r="Q40" s="131">
        <f>SUM(M40:M40)+O35</f>
        <v>6200000</v>
      </c>
      <c r="R40" s="49"/>
    </row>
    <row r="41" spans="2:18" ht="18">
      <c r="B41" s="504" t="s">
        <v>191</v>
      </c>
      <c r="C41" s="505"/>
      <c r="D41" s="221">
        <f t="shared" ref="D41:K41" si="13">SUM(D35:D40)</f>
        <v>0</v>
      </c>
      <c r="E41" s="222">
        <f t="shared" si="13"/>
        <v>0</v>
      </c>
      <c r="F41" s="222">
        <f t="shared" si="13"/>
        <v>7.5</v>
      </c>
      <c r="G41" s="222">
        <f t="shared" si="13"/>
        <v>19</v>
      </c>
      <c r="H41" s="222">
        <f t="shared" si="13"/>
        <v>5.5</v>
      </c>
      <c r="I41" s="222">
        <f t="shared" si="13"/>
        <v>3.7</v>
      </c>
      <c r="J41" s="222">
        <f t="shared" si="13"/>
        <v>7.1</v>
      </c>
      <c r="K41" s="222">
        <f t="shared" si="13"/>
        <v>10.9</v>
      </c>
      <c r="L41" s="201">
        <f>SUM(D41:K41)</f>
        <v>53.7</v>
      </c>
      <c r="M41" s="202">
        <f>SUM(M35:M40)</f>
        <v>58060000</v>
      </c>
      <c r="N41" s="42">
        <f>SUM(N35:N40)</f>
        <v>0</v>
      </c>
      <c r="O41" s="25">
        <f>SUM(O35:O40)</f>
        <v>0</v>
      </c>
      <c r="P41" s="42">
        <f>SUM(P35:P40)</f>
        <v>53.699999999999996</v>
      </c>
      <c r="Q41" s="45">
        <f>SUM(Q35:Q40)</f>
        <v>58060000</v>
      </c>
      <c r="R41" s="35"/>
    </row>
    <row r="42" spans="2:18" ht="18">
      <c r="B42" s="506" t="s">
        <v>229</v>
      </c>
      <c r="C42" s="507"/>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600000000000001" thickBot="1">
      <c r="B43" s="508" t="s">
        <v>165</v>
      </c>
      <c r="C43" s="509"/>
      <c r="D43" s="225">
        <f t="shared" ref="D43:K43" si="14">D41*D42</f>
        <v>0</v>
      </c>
      <c r="E43" s="226">
        <f t="shared" si="14"/>
        <v>0</v>
      </c>
      <c r="F43" s="226">
        <f t="shared" si="14"/>
        <v>7500000</v>
      </c>
      <c r="G43" s="226">
        <f t="shared" si="14"/>
        <v>19000000</v>
      </c>
      <c r="H43" s="226">
        <f t="shared" si="14"/>
        <v>5500000</v>
      </c>
      <c r="I43" s="226">
        <f t="shared" si="14"/>
        <v>3700000</v>
      </c>
      <c r="J43" s="226">
        <f t="shared" si="14"/>
        <v>7100000</v>
      </c>
      <c r="K43" s="226">
        <f t="shared" si="14"/>
        <v>15260000</v>
      </c>
      <c r="L43" s="205"/>
      <c r="M43" s="206"/>
      <c r="N43" s="39"/>
      <c r="O43" s="40"/>
      <c r="P43" s="39"/>
      <c r="Q43" s="46"/>
      <c r="R43" s="41"/>
    </row>
    <row r="44" spans="2:18" s="236" customFormat="1" ht="18">
      <c r="C44" s="98"/>
      <c r="K44" s="236" t="s">
        <v>381</v>
      </c>
      <c r="L44" s="98"/>
      <c r="M44" s="195"/>
    </row>
    <row r="45" spans="2:18" s="236" customFormat="1" ht="18.600000000000001" thickBot="1">
      <c r="C45" s="98" t="s">
        <v>242</v>
      </c>
      <c r="K45" s="236" t="s">
        <v>382</v>
      </c>
      <c r="L45" s="98"/>
      <c r="M45" s="195"/>
    </row>
    <row r="46" spans="2:18" s="236" customFormat="1" ht="18">
      <c r="B46" s="237"/>
      <c r="C46" s="238" t="s">
        <v>163</v>
      </c>
      <c r="D46" s="497" t="s">
        <v>213</v>
      </c>
      <c r="E46" s="497"/>
      <c r="F46" s="497"/>
      <c r="G46" s="497"/>
      <c r="H46" s="497"/>
      <c r="I46" s="497"/>
      <c r="J46" s="497"/>
      <c r="K46" s="497"/>
      <c r="L46" s="497"/>
      <c r="M46" s="497"/>
      <c r="N46" s="497"/>
      <c r="O46" s="497"/>
      <c r="P46" s="497"/>
      <c r="Q46" s="498"/>
      <c r="R46" s="277" t="s">
        <v>178</v>
      </c>
    </row>
    <row r="47" spans="2:18" s="236" customFormat="1" ht="22.5" customHeight="1">
      <c r="B47" s="239"/>
      <c r="C47" s="240"/>
      <c r="D47" s="228" t="s">
        <v>214</v>
      </c>
      <c r="E47" s="228"/>
      <c r="F47" s="228"/>
      <c r="G47" s="228"/>
      <c r="H47" s="228"/>
      <c r="I47" s="228"/>
      <c r="J47" s="228"/>
      <c r="K47" s="228"/>
      <c r="L47" s="196"/>
      <c r="M47" s="209"/>
      <c r="N47" s="280" t="s">
        <v>215</v>
      </c>
      <c r="O47" s="293"/>
      <c r="P47" s="280" t="s">
        <v>216</v>
      </c>
      <c r="Q47" s="281"/>
      <c r="R47" s="278"/>
    </row>
    <row r="48" spans="2:18" s="236" customFormat="1" ht="18">
      <c r="B48" s="241" t="s">
        <v>179</v>
      </c>
      <c r="C48" s="242" t="s">
        <v>217</v>
      </c>
      <c r="D48" s="215" t="s">
        <v>231</v>
      </c>
      <c r="E48" s="216" t="s">
        <v>232</v>
      </c>
      <c r="F48" s="216" t="s">
        <v>233</v>
      </c>
      <c r="G48" s="216" t="s">
        <v>234</v>
      </c>
      <c r="H48" s="216" t="s">
        <v>235</v>
      </c>
      <c r="I48" s="216" t="s">
        <v>236</v>
      </c>
      <c r="J48" s="216" t="s">
        <v>237</v>
      </c>
      <c r="K48" s="216" t="s">
        <v>223</v>
      </c>
      <c r="L48" s="197" t="s">
        <v>224</v>
      </c>
      <c r="M48" s="198" t="s">
        <v>165</v>
      </c>
      <c r="N48" s="243" t="s">
        <v>224</v>
      </c>
      <c r="O48" s="294" t="s">
        <v>165</v>
      </c>
      <c r="P48" s="335" t="s">
        <v>224</v>
      </c>
      <c r="Q48" s="244" t="s">
        <v>165</v>
      </c>
      <c r="R48" s="279"/>
    </row>
    <row r="49" spans="2:18" s="236" customFormat="1" ht="18">
      <c r="B49" s="245">
        <v>1</v>
      </c>
      <c r="C49" s="246" t="s">
        <v>225</v>
      </c>
      <c r="D49" s="295">
        <v>3.2</v>
      </c>
      <c r="E49" s="296">
        <v>1.6</v>
      </c>
      <c r="F49" s="337"/>
      <c r="G49" s="337"/>
      <c r="H49" s="337"/>
      <c r="I49" s="337"/>
      <c r="J49" s="337"/>
      <c r="K49" s="338">
        <v>0.8</v>
      </c>
      <c r="L49" s="210">
        <f t="shared" ref="L49:L55" si="15">SUM(D49:K49)</f>
        <v>5.6000000000000005</v>
      </c>
      <c r="M49" s="200">
        <f t="shared" ref="M49:M54" si="16">SUM(D49:J49)*1000000+K49*1400000</f>
        <v>5920000.0000000009</v>
      </c>
      <c r="N49" s="297">
        <v>0</v>
      </c>
      <c r="O49" s="339">
        <v>0</v>
      </c>
      <c r="P49" s="340">
        <f>SUM(L49:L53)+N49</f>
        <v>15</v>
      </c>
      <c r="Q49" s="341">
        <f>SUM(M49:M53)+O49</f>
        <v>16160000</v>
      </c>
      <c r="R49" s="300"/>
    </row>
    <row r="50" spans="2:18" s="236" customFormat="1" ht="18">
      <c r="B50" s="245">
        <v>2</v>
      </c>
      <c r="C50" s="247" t="s">
        <v>226</v>
      </c>
      <c r="D50" s="295">
        <v>1.4</v>
      </c>
      <c r="E50" s="296">
        <v>1.1000000000000001</v>
      </c>
      <c r="F50" s="337"/>
      <c r="G50" s="337"/>
      <c r="H50" s="337"/>
      <c r="I50" s="337"/>
      <c r="J50" s="337"/>
      <c r="K50" s="338">
        <v>0.7</v>
      </c>
      <c r="L50" s="210">
        <f t="shared" si="15"/>
        <v>3.2</v>
      </c>
      <c r="M50" s="200">
        <f t="shared" si="16"/>
        <v>3480000</v>
      </c>
      <c r="N50" s="301"/>
      <c r="O50" s="342"/>
      <c r="P50" s="343"/>
      <c r="Q50" s="344"/>
      <c r="R50" s="304"/>
    </row>
    <row r="51" spans="2:18" s="236" customFormat="1" ht="18">
      <c r="B51" s="245">
        <v>3</v>
      </c>
      <c r="C51" s="247" t="s">
        <v>97</v>
      </c>
      <c r="D51" s="295">
        <v>1.5</v>
      </c>
      <c r="E51" s="296">
        <v>0.9</v>
      </c>
      <c r="F51" s="337"/>
      <c r="G51" s="337"/>
      <c r="H51" s="337"/>
      <c r="I51" s="337"/>
      <c r="J51" s="337"/>
      <c r="K51" s="338">
        <v>0.7</v>
      </c>
      <c r="L51" s="210">
        <f t="shared" si="15"/>
        <v>3.0999999999999996</v>
      </c>
      <c r="M51" s="200">
        <f t="shared" si="16"/>
        <v>3380000</v>
      </c>
      <c r="N51" s="301"/>
      <c r="O51" s="342"/>
      <c r="P51" s="343"/>
      <c r="Q51" s="344"/>
      <c r="R51" s="304"/>
    </row>
    <row r="52" spans="2:18" s="236" customFormat="1" ht="18">
      <c r="B52" s="245">
        <v>4</v>
      </c>
      <c r="C52" s="246" t="s">
        <v>227</v>
      </c>
      <c r="D52" s="295">
        <v>1.5</v>
      </c>
      <c r="E52" s="296">
        <v>0.9</v>
      </c>
      <c r="F52" s="337"/>
      <c r="G52" s="337"/>
      <c r="H52" s="337"/>
      <c r="I52" s="337"/>
      <c r="J52" s="337"/>
      <c r="K52" s="338">
        <v>0.7</v>
      </c>
      <c r="L52" s="210">
        <f t="shared" si="15"/>
        <v>3.0999999999999996</v>
      </c>
      <c r="M52" s="200">
        <f t="shared" si="16"/>
        <v>3380000</v>
      </c>
      <c r="N52" s="301"/>
      <c r="O52" s="342"/>
      <c r="P52" s="343"/>
      <c r="Q52" s="344"/>
      <c r="R52" s="304"/>
    </row>
    <row r="53" spans="2:18" s="236" customFormat="1" ht="18">
      <c r="B53" s="245">
        <v>5</v>
      </c>
      <c r="C53" s="246" t="s">
        <v>106</v>
      </c>
      <c r="D53" s="305"/>
      <c r="E53" s="306"/>
      <c r="F53" s="337"/>
      <c r="G53" s="337"/>
      <c r="H53" s="337"/>
      <c r="I53" s="337"/>
      <c r="J53" s="337"/>
      <c r="K53" s="337"/>
      <c r="L53" s="210">
        <f t="shared" si="15"/>
        <v>0</v>
      </c>
      <c r="M53" s="200">
        <f t="shared" si="16"/>
        <v>0</v>
      </c>
      <c r="N53" s="307"/>
      <c r="O53" s="346"/>
      <c r="P53" s="190"/>
      <c r="Q53" s="186"/>
      <c r="R53" s="310"/>
    </row>
    <row r="54" spans="2:18" s="236" customFormat="1" ht="18.600000000000001" thickBot="1">
      <c r="B54" s="245">
        <v>6</v>
      </c>
      <c r="C54" s="246" t="s">
        <v>239</v>
      </c>
      <c r="D54" s="295">
        <v>0.5</v>
      </c>
      <c r="E54" s="296">
        <v>0.4</v>
      </c>
      <c r="F54" s="337"/>
      <c r="G54" s="337"/>
      <c r="H54" s="337"/>
      <c r="I54" s="337"/>
      <c r="J54" s="337"/>
      <c r="K54" s="338">
        <v>0.3</v>
      </c>
      <c r="L54" s="210">
        <f t="shared" si="15"/>
        <v>1.2</v>
      </c>
      <c r="M54" s="200">
        <f t="shared" si="16"/>
        <v>1320000</v>
      </c>
      <c r="N54" s="311"/>
      <c r="O54" s="347"/>
      <c r="P54" s="311">
        <f>SUM(L54:L54)+N54</f>
        <v>1.2</v>
      </c>
      <c r="Q54" s="313">
        <f>SUM(M54:M54)+O49</f>
        <v>1320000</v>
      </c>
      <c r="R54" s="314"/>
    </row>
    <row r="55" spans="2:18" s="236" customFormat="1" ht="18">
      <c r="B55" s="495" t="s">
        <v>191</v>
      </c>
      <c r="C55" s="496"/>
      <c r="D55" s="233">
        <f t="shared" ref="D55:K55" si="17">SUM(D49:D54)</f>
        <v>8.1</v>
      </c>
      <c r="E55" s="234">
        <f t="shared" si="17"/>
        <v>4.9000000000000004</v>
      </c>
      <c r="F55" s="234">
        <f t="shared" si="17"/>
        <v>0</v>
      </c>
      <c r="G55" s="234">
        <f t="shared" si="17"/>
        <v>0</v>
      </c>
      <c r="H55" s="234">
        <f t="shared" si="17"/>
        <v>0</v>
      </c>
      <c r="I55" s="234">
        <f t="shared" si="17"/>
        <v>0</v>
      </c>
      <c r="J55" s="234">
        <f t="shared" si="17"/>
        <v>0</v>
      </c>
      <c r="K55" s="234">
        <f t="shared" si="17"/>
        <v>3.2</v>
      </c>
      <c r="L55" s="211">
        <f t="shared" si="15"/>
        <v>16.2</v>
      </c>
      <c r="M55" s="202">
        <f>SUM(M49:M54)</f>
        <v>17480000</v>
      </c>
      <c r="N55" s="249">
        <f>SUM(N49:N54)</f>
        <v>0</v>
      </c>
      <c r="O55" s="312">
        <f>SUM(O49:O54)</f>
        <v>0</v>
      </c>
      <c r="P55" s="249">
        <f>SUM(P49:P54)</f>
        <v>16.2</v>
      </c>
      <c r="Q55" s="250">
        <f>SUM(Q49:Q54)</f>
        <v>17480000</v>
      </c>
      <c r="R55" s="251"/>
    </row>
    <row r="56" spans="2:18" s="236" customFormat="1" ht="18">
      <c r="B56" s="532" t="s">
        <v>229</v>
      </c>
      <c r="C56" s="533"/>
      <c r="D56" s="317">
        <v>1000000</v>
      </c>
      <c r="E56" s="318">
        <v>1000000</v>
      </c>
      <c r="F56" s="318">
        <v>1000000</v>
      </c>
      <c r="G56" s="318">
        <v>1000000</v>
      </c>
      <c r="H56" s="318">
        <v>1000000</v>
      </c>
      <c r="I56" s="318">
        <v>1000000</v>
      </c>
      <c r="J56" s="318">
        <v>1000000</v>
      </c>
      <c r="K56" s="318">
        <v>1400000</v>
      </c>
      <c r="L56" s="319"/>
      <c r="M56" s="320"/>
      <c r="N56" s="321"/>
      <c r="O56" s="322"/>
      <c r="P56" s="321"/>
      <c r="Q56" s="323"/>
      <c r="R56" s="324"/>
    </row>
    <row r="57" spans="2:18" s="236" customFormat="1" ht="18.600000000000001" thickBot="1">
      <c r="B57" s="534" t="s">
        <v>165</v>
      </c>
      <c r="C57" s="535"/>
      <c r="D57" s="327">
        <f t="shared" ref="D57:K57" si="18">D55*D56</f>
        <v>8100000</v>
      </c>
      <c r="E57" s="328">
        <f t="shared" si="18"/>
        <v>4900000</v>
      </c>
      <c r="F57" s="328">
        <f t="shared" si="18"/>
        <v>0</v>
      </c>
      <c r="G57" s="328">
        <f t="shared" si="18"/>
        <v>0</v>
      </c>
      <c r="H57" s="328">
        <f t="shared" si="18"/>
        <v>0</v>
      </c>
      <c r="I57" s="328">
        <f t="shared" si="18"/>
        <v>0</v>
      </c>
      <c r="J57" s="328">
        <f t="shared" si="18"/>
        <v>0</v>
      </c>
      <c r="K57" s="328">
        <f t="shared" si="18"/>
        <v>4480000</v>
      </c>
      <c r="L57" s="329"/>
      <c r="M57" s="330"/>
      <c r="N57" s="331"/>
      <c r="O57" s="332"/>
      <c r="P57" s="331"/>
      <c r="Q57" s="333"/>
      <c r="R57" s="334"/>
    </row>
    <row r="58" spans="2:18" ht="18.75" customHeight="1">
      <c r="Q58" s="370"/>
    </row>
    <row r="59" spans="2:18" ht="18.75" customHeight="1" thickBot="1">
      <c r="C59" s="367" t="s">
        <v>375</v>
      </c>
    </row>
    <row r="60" spans="2:18" ht="18">
      <c r="B60" s="27"/>
      <c r="C60" s="28" t="s">
        <v>163</v>
      </c>
      <c r="D60" s="510" t="s">
        <v>213</v>
      </c>
      <c r="E60" s="510"/>
      <c r="F60" s="510"/>
      <c r="G60" s="510"/>
      <c r="H60" s="510"/>
      <c r="I60" s="510"/>
      <c r="J60" s="510"/>
      <c r="K60" s="510"/>
      <c r="L60" s="510"/>
      <c r="M60" s="510"/>
      <c r="N60" s="510"/>
      <c r="O60" s="510"/>
      <c r="P60" s="510"/>
      <c r="Q60" s="511"/>
      <c r="R60" s="512" t="s">
        <v>178</v>
      </c>
    </row>
    <row r="61" spans="2:18" ht="22.5" customHeight="1">
      <c r="B61" s="43"/>
      <c r="C61" s="44"/>
      <c r="D61" s="515" t="s">
        <v>214</v>
      </c>
      <c r="E61" s="515"/>
      <c r="F61" s="515"/>
      <c r="G61" s="515"/>
      <c r="H61" s="515"/>
      <c r="I61" s="515"/>
      <c r="J61" s="515"/>
      <c r="K61" s="515"/>
      <c r="L61" s="515"/>
      <c r="M61" s="516"/>
      <c r="N61" s="517" t="s">
        <v>215</v>
      </c>
      <c r="O61" s="518"/>
      <c r="P61" s="517" t="s">
        <v>216</v>
      </c>
      <c r="Q61" s="519"/>
      <c r="R61" s="513"/>
    </row>
    <row r="62" spans="2:18" ht="18">
      <c r="B62" s="31" t="s">
        <v>179</v>
      </c>
      <c r="C62" s="32" t="s">
        <v>217</v>
      </c>
      <c r="D62" s="215" t="s">
        <v>231</v>
      </c>
      <c r="E62" s="216" t="s">
        <v>232</v>
      </c>
      <c r="F62" s="216" t="s">
        <v>233</v>
      </c>
      <c r="G62" s="216" t="s">
        <v>234</v>
      </c>
      <c r="H62" s="216" t="s">
        <v>235</v>
      </c>
      <c r="I62" s="216" t="s">
        <v>236</v>
      </c>
      <c r="J62" s="216" t="s">
        <v>237</v>
      </c>
      <c r="K62" s="216" t="s">
        <v>223</v>
      </c>
      <c r="L62" s="197" t="s">
        <v>224</v>
      </c>
      <c r="M62" s="198" t="s">
        <v>165</v>
      </c>
      <c r="N62" s="29" t="s">
        <v>224</v>
      </c>
      <c r="O62" s="30" t="s">
        <v>165</v>
      </c>
      <c r="P62" s="29" t="s">
        <v>224</v>
      </c>
      <c r="Q62" s="47" t="s">
        <v>165</v>
      </c>
      <c r="R62" s="514"/>
    </row>
    <row r="63" spans="2:18" ht="18">
      <c r="B63" s="33">
        <v>1</v>
      </c>
      <c r="C63" s="19" t="s">
        <v>225</v>
      </c>
      <c r="D63" s="219"/>
      <c r="E63" s="220"/>
      <c r="F63" s="381">
        <v>2</v>
      </c>
      <c r="G63" s="381">
        <v>5.7</v>
      </c>
      <c r="H63" s="220"/>
      <c r="I63" s="220"/>
      <c r="J63" s="220"/>
      <c r="K63" s="218">
        <v>2</v>
      </c>
      <c r="L63" s="199">
        <f>SUM(D63:K63)</f>
        <v>9.6999999999999993</v>
      </c>
      <c r="M63" s="200">
        <f>SUM(D63:J63)*1000000+K63*1400000</f>
        <v>10500000</v>
      </c>
      <c r="N63" s="520">
        <v>0</v>
      </c>
      <c r="O63" s="523">
        <v>0</v>
      </c>
      <c r="P63" s="520">
        <f>SUM(L63:L67)+N63</f>
        <v>30.6</v>
      </c>
      <c r="Q63" s="526">
        <f>SUM(M63:M67)+O63</f>
        <v>33240000</v>
      </c>
      <c r="R63" s="529"/>
    </row>
    <row r="64" spans="2:18" ht="18">
      <c r="B64" s="33">
        <v>2</v>
      </c>
      <c r="C64" s="34" t="s">
        <v>226</v>
      </c>
      <c r="D64" s="219"/>
      <c r="E64" s="220"/>
      <c r="F64" s="381">
        <v>1.5</v>
      </c>
      <c r="G64" s="381">
        <v>3.4</v>
      </c>
      <c r="H64" s="220"/>
      <c r="I64" s="220"/>
      <c r="J64" s="220"/>
      <c r="K64" s="218">
        <v>1.2</v>
      </c>
      <c r="L64" s="199">
        <f t="shared" ref="L64" si="19">SUM(D64:K64)</f>
        <v>6.1000000000000005</v>
      </c>
      <c r="M64" s="200">
        <f>SUM(D64:J64)*1000000+K64*1400000</f>
        <v>6580000</v>
      </c>
      <c r="N64" s="521"/>
      <c r="O64" s="524"/>
      <c r="P64" s="521"/>
      <c r="Q64" s="527"/>
      <c r="R64" s="530"/>
    </row>
    <row r="65" spans="2:18" ht="18">
      <c r="B65" s="33">
        <v>3</v>
      </c>
      <c r="C65" s="34" t="s">
        <v>97</v>
      </c>
      <c r="D65" s="219"/>
      <c r="E65" s="220"/>
      <c r="F65" s="381">
        <v>1.5</v>
      </c>
      <c r="G65" s="444">
        <v>2</v>
      </c>
      <c r="H65" s="220"/>
      <c r="I65" s="220"/>
      <c r="J65" s="220"/>
      <c r="K65" s="446">
        <v>1.6</v>
      </c>
      <c r="L65" s="447">
        <f>SUM(D65:K65)</f>
        <v>5.0999999999999996</v>
      </c>
      <c r="M65" s="475">
        <f t="shared" ref="M65:M68" si="20">SUM(D65:J65)*1000000+K65*1400000</f>
        <v>5740000</v>
      </c>
      <c r="N65" s="521"/>
      <c r="O65" s="524"/>
      <c r="P65" s="521"/>
      <c r="Q65" s="527"/>
      <c r="R65" s="530"/>
    </row>
    <row r="66" spans="2:18" ht="18">
      <c r="B66" s="33">
        <v>4</v>
      </c>
      <c r="C66" s="19" t="s">
        <v>227</v>
      </c>
      <c r="D66" s="219"/>
      <c r="E66" s="220"/>
      <c r="F66" s="381">
        <v>1.5</v>
      </c>
      <c r="G66" s="444">
        <v>6.4</v>
      </c>
      <c r="H66" s="220"/>
      <c r="I66" s="220"/>
      <c r="J66" s="220"/>
      <c r="K66" s="446">
        <v>1.8</v>
      </c>
      <c r="L66" s="447">
        <f t="shared" ref="L66:L68" si="21">SUM(D66:K66)</f>
        <v>9.7000000000000011</v>
      </c>
      <c r="M66" s="475">
        <f t="shared" si="20"/>
        <v>10420000</v>
      </c>
      <c r="N66" s="521"/>
      <c r="O66" s="524"/>
      <c r="P66" s="521"/>
      <c r="Q66" s="527"/>
      <c r="R66" s="530"/>
    </row>
    <row r="67" spans="2:18" ht="18.600000000000001" thickBot="1">
      <c r="B67" s="33">
        <v>5</v>
      </c>
      <c r="C67" s="19" t="s">
        <v>106</v>
      </c>
      <c r="D67" s="219"/>
      <c r="E67" s="220"/>
      <c r="F67" s="220"/>
      <c r="G67" s="405"/>
      <c r="H67" s="220"/>
      <c r="I67" s="220"/>
      <c r="J67" s="220"/>
      <c r="K67" s="220"/>
      <c r="L67" s="199">
        <f t="shared" si="21"/>
        <v>0</v>
      </c>
      <c r="M67" s="200">
        <f t="shared" si="20"/>
        <v>0</v>
      </c>
      <c r="N67" s="522"/>
      <c r="O67" s="525"/>
      <c r="P67" s="522"/>
      <c r="Q67" s="528"/>
      <c r="R67" s="531"/>
    </row>
    <row r="68" spans="2:18" ht="18.600000000000001" thickBot="1">
      <c r="B68" s="33">
        <v>6</v>
      </c>
      <c r="C68" s="19" t="s">
        <v>228</v>
      </c>
      <c r="D68" s="219"/>
      <c r="E68" s="220"/>
      <c r="F68" s="381">
        <v>1</v>
      </c>
      <c r="G68" s="381">
        <v>1.5</v>
      </c>
      <c r="H68" s="220"/>
      <c r="I68" s="220"/>
      <c r="J68" s="220"/>
      <c r="K68" s="218">
        <v>0.5</v>
      </c>
      <c r="L68" s="199">
        <f t="shared" si="21"/>
        <v>3</v>
      </c>
      <c r="M68" s="200">
        <f t="shared" si="20"/>
        <v>3200000</v>
      </c>
      <c r="N68" s="130">
        <v>0</v>
      </c>
      <c r="O68" s="25">
        <f>SUM(O62:O67)</f>
        <v>0</v>
      </c>
      <c r="P68" s="130">
        <f>SUM(L68:L68)+N68</f>
        <v>3</v>
      </c>
      <c r="Q68" s="131">
        <f>SUM(M68:M68)+O63</f>
        <v>3200000</v>
      </c>
      <c r="R68" s="49"/>
    </row>
    <row r="69" spans="2:18" ht="18">
      <c r="B69" s="504" t="s">
        <v>191</v>
      </c>
      <c r="C69" s="505"/>
      <c r="D69" s="221">
        <f t="shared" ref="D69:K69" si="22">SUM(D63:D68)</f>
        <v>0</v>
      </c>
      <c r="E69" s="222">
        <f t="shared" si="22"/>
        <v>0</v>
      </c>
      <c r="F69" s="222">
        <f t="shared" si="22"/>
        <v>7.5</v>
      </c>
      <c r="G69" s="222">
        <f t="shared" si="22"/>
        <v>19</v>
      </c>
      <c r="H69" s="222">
        <f t="shared" si="22"/>
        <v>0</v>
      </c>
      <c r="I69" s="222">
        <f t="shared" si="22"/>
        <v>0</v>
      </c>
      <c r="J69" s="222">
        <f t="shared" si="22"/>
        <v>0</v>
      </c>
      <c r="K69" s="222">
        <f t="shared" si="22"/>
        <v>7.1000000000000005</v>
      </c>
      <c r="L69" s="201">
        <f>SUM(D69:K69)</f>
        <v>33.6</v>
      </c>
      <c r="M69" s="202">
        <f>SUM(M63:M68)</f>
        <v>36440000</v>
      </c>
      <c r="N69" s="42">
        <f>SUM(N63:N68)</f>
        <v>0</v>
      </c>
      <c r="O69" s="25">
        <f>SUM(O63:O68)</f>
        <v>0</v>
      </c>
      <c r="P69" s="42">
        <f>SUM(P63:P68)</f>
        <v>33.6</v>
      </c>
      <c r="Q69" s="45">
        <f>SUM(Q63:Q68)</f>
        <v>36440000</v>
      </c>
      <c r="R69" s="35"/>
    </row>
    <row r="70" spans="2:18" ht="18">
      <c r="B70" s="506" t="s">
        <v>229</v>
      </c>
      <c r="C70" s="507"/>
      <c r="D70" s="223">
        <v>1000000</v>
      </c>
      <c r="E70" s="224">
        <v>1000000</v>
      </c>
      <c r="F70" s="224">
        <v>1000000</v>
      </c>
      <c r="G70" s="224">
        <v>1000000</v>
      </c>
      <c r="H70" s="224">
        <v>1000000</v>
      </c>
      <c r="I70" s="224">
        <v>1000000</v>
      </c>
      <c r="J70" s="224">
        <v>1000000</v>
      </c>
      <c r="K70" s="224">
        <v>1400000</v>
      </c>
      <c r="L70" s="203"/>
      <c r="M70" s="204"/>
      <c r="N70" s="36"/>
      <c r="O70" s="37"/>
      <c r="P70" s="36"/>
      <c r="Q70" s="48"/>
      <c r="R70" s="38"/>
    </row>
    <row r="71" spans="2:18" ht="18.600000000000001" thickBot="1">
      <c r="B71" s="508" t="s">
        <v>165</v>
      </c>
      <c r="C71" s="509"/>
      <c r="D71" s="225">
        <f t="shared" ref="D71:J71" si="23">D69*D70</f>
        <v>0</v>
      </c>
      <c r="E71" s="226">
        <f t="shared" si="23"/>
        <v>0</v>
      </c>
      <c r="F71" s="226">
        <f t="shared" si="23"/>
        <v>7500000</v>
      </c>
      <c r="G71" s="226">
        <f t="shared" si="23"/>
        <v>19000000</v>
      </c>
      <c r="H71" s="226">
        <f t="shared" si="23"/>
        <v>0</v>
      </c>
      <c r="I71" s="226">
        <f t="shared" si="23"/>
        <v>0</v>
      </c>
      <c r="J71" s="226">
        <f t="shared" si="23"/>
        <v>0</v>
      </c>
      <c r="K71" s="226">
        <f>K69*K70</f>
        <v>9940000</v>
      </c>
      <c r="L71" s="205"/>
      <c r="M71" s="206"/>
      <c r="N71" s="39"/>
      <c r="O71" s="40"/>
      <c r="P71" s="39"/>
      <c r="Q71" s="46"/>
      <c r="R71" s="41"/>
    </row>
    <row r="74" spans="2:18" ht="18.75" customHeight="1" thickBot="1">
      <c r="C74" s="367" t="s">
        <v>376</v>
      </c>
    </row>
    <row r="75" spans="2:18" ht="18">
      <c r="B75" s="27"/>
      <c r="C75" s="28" t="s">
        <v>163</v>
      </c>
      <c r="D75" s="510" t="s">
        <v>213</v>
      </c>
      <c r="E75" s="510"/>
      <c r="F75" s="510"/>
      <c r="G75" s="510"/>
      <c r="H75" s="510"/>
      <c r="I75" s="510"/>
      <c r="J75" s="510"/>
      <c r="K75" s="510"/>
      <c r="L75" s="510"/>
      <c r="M75" s="510"/>
      <c r="N75" s="510"/>
      <c r="O75" s="510"/>
      <c r="P75" s="510"/>
      <c r="Q75" s="511"/>
      <c r="R75" s="512" t="s">
        <v>178</v>
      </c>
    </row>
    <row r="76" spans="2:18" ht="22.5" customHeight="1">
      <c r="B76" s="43"/>
      <c r="C76" s="44"/>
      <c r="D76" s="515" t="s">
        <v>214</v>
      </c>
      <c r="E76" s="515"/>
      <c r="F76" s="515"/>
      <c r="G76" s="515"/>
      <c r="H76" s="515"/>
      <c r="I76" s="515"/>
      <c r="J76" s="515"/>
      <c r="K76" s="515"/>
      <c r="L76" s="515"/>
      <c r="M76" s="516"/>
      <c r="N76" s="517" t="s">
        <v>215</v>
      </c>
      <c r="O76" s="518"/>
      <c r="P76" s="517" t="s">
        <v>216</v>
      </c>
      <c r="Q76" s="519"/>
      <c r="R76" s="513"/>
    </row>
    <row r="77" spans="2:18" ht="18">
      <c r="B77" s="31" t="s">
        <v>179</v>
      </c>
      <c r="C77" s="32" t="s">
        <v>217</v>
      </c>
      <c r="D77" s="215" t="s">
        <v>231</v>
      </c>
      <c r="E77" s="216" t="s">
        <v>232</v>
      </c>
      <c r="F77" s="216" t="s">
        <v>233</v>
      </c>
      <c r="G77" s="216" t="s">
        <v>234</v>
      </c>
      <c r="H77" s="216" t="s">
        <v>235</v>
      </c>
      <c r="I77" s="216" t="s">
        <v>236</v>
      </c>
      <c r="J77" s="216" t="s">
        <v>237</v>
      </c>
      <c r="K77" s="216" t="s">
        <v>223</v>
      </c>
      <c r="L77" s="197" t="s">
        <v>224</v>
      </c>
      <c r="M77" s="198" t="s">
        <v>165</v>
      </c>
      <c r="N77" s="29" t="s">
        <v>224</v>
      </c>
      <c r="O77" s="30" t="s">
        <v>165</v>
      </c>
      <c r="P77" s="29" t="s">
        <v>224</v>
      </c>
      <c r="Q77" s="47" t="s">
        <v>165</v>
      </c>
      <c r="R77" s="514"/>
    </row>
    <row r="78" spans="2:18" ht="18">
      <c r="B78" s="33">
        <v>1</v>
      </c>
      <c r="C78" s="19" t="s">
        <v>225</v>
      </c>
      <c r="D78" s="219"/>
      <c r="E78" s="220"/>
      <c r="F78" s="220"/>
      <c r="G78" s="220"/>
      <c r="H78" s="218">
        <v>1.5</v>
      </c>
      <c r="I78" s="381">
        <v>1</v>
      </c>
      <c r="J78" s="218">
        <v>2</v>
      </c>
      <c r="K78" s="218">
        <v>1.2</v>
      </c>
      <c r="L78" s="199">
        <f>SUM(D78:K78)</f>
        <v>5.7</v>
      </c>
      <c r="M78" s="200">
        <f>SUM(D78:J78)*1000000+K78*1400000</f>
        <v>6180000</v>
      </c>
      <c r="N78" s="520">
        <v>0</v>
      </c>
      <c r="O78" s="523">
        <v>0</v>
      </c>
      <c r="P78" s="520">
        <f>SUM(L78:L82)+N78</f>
        <v>17.3</v>
      </c>
      <c r="Q78" s="526">
        <f>SUM(M78:M82)+O78</f>
        <v>18620000</v>
      </c>
      <c r="R78" s="529"/>
    </row>
    <row r="79" spans="2:18" ht="18">
      <c r="B79" s="33">
        <v>2</v>
      </c>
      <c r="C79" s="34" t="s">
        <v>226</v>
      </c>
      <c r="D79" s="219"/>
      <c r="E79" s="220"/>
      <c r="F79" s="220"/>
      <c r="G79" s="220"/>
      <c r="H79" s="218">
        <v>1.5</v>
      </c>
      <c r="I79" s="381">
        <v>1</v>
      </c>
      <c r="J79" s="218">
        <v>2</v>
      </c>
      <c r="K79" s="218">
        <v>1</v>
      </c>
      <c r="L79" s="199">
        <f t="shared" ref="L79" si="24">SUM(D79:K79)</f>
        <v>5.5</v>
      </c>
      <c r="M79" s="200">
        <f>SUM(D79:J79)*1000000+K79*1400000</f>
        <v>5900000</v>
      </c>
      <c r="N79" s="521"/>
      <c r="O79" s="524"/>
      <c r="P79" s="521"/>
      <c r="Q79" s="527"/>
      <c r="R79" s="530"/>
    </row>
    <row r="80" spans="2:18" ht="18">
      <c r="B80" s="33">
        <v>3</v>
      </c>
      <c r="C80" s="34" t="s">
        <v>97</v>
      </c>
      <c r="D80" s="219"/>
      <c r="E80" s="220"/>
      <c r="F80" s="220"/>
      <c r="G80" s="220"/>
      <c r="H80" s="218">
        <v>1</v>
      </c>
      <c r="I80" s="381">
        <v>0.7</v>
      </c>
      <c r="J80" s="218">
        <v>0.6</v>
      </c>
      <c r="K80" s="218">
        <v>0.5</v>
      </c>
      <c r="L80" s="199">
        <f>SUM(D80:K80)</f>
        <v>2.8</v>
      </c>
      <c r="M80" s="200">
        <f t="shared" ref="M80:M82" si="25">SUM(D80:J80)*1000000+K80*1400000</f>
        <v>3000000</v>
      </c>
      <c r="N80" s="521"/>
      <c r="O80" s="524"/>
      <c r="P80" s="521"/>
      <c r="Q80" s="527"/>
      <c r="R80" s="530"/>
    </row>
    <row r="81" spans="2:18" ht="18">
      <c r="B81" s="33">
        <v>4</v>
      </c>
      <c r="C81" s="19" t="s">
        <v>227</v>
      </c>
      <c r="D81" s="219"/>
      <c r="E81" s="220"/>
      <c r="F81" s="220"/>
      <c r="G81" s="220"/>
      <c r="H81" s="218">
        <v>1</v>
      </c>
      <c r="I81" s="381">
        <v>0.7</v>
      </c>
      <c r="J81" s="218">
        <v>0.6</v>
      </c>
      <c r="K81" s="218">
        <v>0.5</v>
      </c>
      <c r="L81" s="199">
        <f t="shared" ref="L81:L83" si="26">SUM(D81:K81)</f>
        <v>2.8</v>
      </c>
      <c r="M81" s="200">
        <f t="shared" si="25"/>
        <v>3000000</v>
      </c>
      <c r="N81" s="521"/>
      <c r="O81" s="524"/>
      <c r="P81" s="521"/>
      <c r="Q81" s="527"/>
      <c r="R81" s="530"/>
    </row>
    <row r="82" spans="2:18" ht="18.600000000000001" thickBot="1">
      <c r="B82" s="33">
        <v>5</v>
      </c>
      <c r="C82" s="19" t="s">
        <v>106</v>
      </c>
      <c r="D82" s="219"/>
      <c r="E82" s="220"/>
      <c r="F82" s="220"/>
      <c r="G82" s="220"/>
      <c r="H82" s="220"/>
      <c r="I82" s="405"/>
      <c r="J82" s="218">
        <v>0.4</v>
      </c>
      <c r="K82" s="218">
        <v>0.1</v>
      </c>
      <c r="L82" s="199">
        <f t="shared" si="26"/>
        <v>0.5</v>
      </c>
      <c r="M82" s="200">
        <f t="shared" si="25"/>
        <v>540000</v>
      </c>
      <c r="N82" s="522"/>
      <c r="O82" s="525"/>
      <c r="P82" s="522"/>
      <c r="Q82" s="528"/>
      <c r="R82" s="531"/>
    </row>
    <row r="83" spans="2:18" ht="18.600000000000001" thickBot="1">
      <c r="B83" s="33">
        <v>6</v>
      </c>
      <c r="C83" s="19" t="s">
        <v>228</v>
      </c>
      <c r="D83" s="219"/>
      <c r="E83" s="220"/>
      <c r="F83" s="220"/>
      <c r="G83" s="220"/>
      <c r="H83" s="218">
        <v>0.5</v>
      </c>
      <c r="I83" s="381">
        <v>0.3</v>
      </c>
      <c r="J83" s="218">
        <v>1.5</v>
      </c>
      <c r="K83" s="218">
        <v>0.5</v>
      </c>
      <c r="L83" s="199">
        <f t="shared" si="26"/>
        <v>2.8</v>
      </c>
      <c r="M83" s="200">
        <f>SUM(D83:J83)*1000000+K83*1400000</f>
        <v>3000000</v>
      </c>
      <c r="N83" s="130">
        <v>0</v>
      </c>
      <c r="O83" s="25">
        <f>SUM(O77:O82)</f>
        <v>0</v>
      </c>
      <c r="P83" s="130">
        <f>SUM(L83:L83)+N83</f>
        <v>2.8</v>
      </c>
      <c r="Q83" s="131">
        <f>SUM(M83:M83)+O78</f>
        <v>3000000</v>
      </c>
      <c r="R83" s="49"/>
    </row>
    <row r="84" spans="2:18" ht="18">
      <c r="B84" s="504" t="s">
        <v>191</v>
      </c>
      <c r="C84" s="505"/>
      <c r="D84" s="221">
        <f t="shared" ref="D84:K84" si="27">SUM(D78:D83)</f>
        <v>0</v>
      </c>
      <c r="E84" s="222">
        <f t="shared" si="27"/>
        <v>0</v>
      </c>
      <c r="F84" s="222">
        <f t="shared" si="27"/>
        <v>0</v>
      </c>
      <c r="G84" s="222">
        <f t="shared" si="27"/>
        <v>0</v>
      </c>
      <c r="H84" s="222">
        <f t="shared" si="27"/>
        <v>5.5</v>
      </c>
      <c r="I84" s="222">
        <f>SUM(I78:I83)</f>
        <v>3.7</v>
      </c>
      <c r="J84" s="222">
        <f t="shared" si="27"/>
        <v>7.1</v>
      </c>
      <c r="K84" s="222">
        <f t="shared" si="27"/>
        <v>3.8000000000000003</v>
      </c>
      <c r="L84" s="201">
        <f>SUM(D84:K84)</f>
        <v>20.099999999999998</v>
      </c>
      <c r="M84" s="202">
        <f>SUM(M78:M83)</f>
        <v>21620000</v>
      </c>
      <c r="N84" s="42">
        <f>SUM(N78:N83)</f>
        <v>0</v>
      </c>
      <c r="O84" s="25">
        <f>SUM(O78:O83)</f>
        <v>0</v>
      </c>
      <c r="P84" s="42">
        <f>SUM(P78:P83)</f>
        <v>20.100000000000001</v>
      </c>
      <c r="Q84" s="45">
        <f>SUM(Q78:Q83)</f>
        <v>21620000</v>
      </c>
      <c r="R84" s="35"/>
    </row>
    <row r="85" spans="2:18" ht="18">
      <c r="B85" s="506" t="s">
        <v>229</v>
      </c>
      <c r="C85" s="507"/>
      <c r="D85" s="223">
        <v>1000000</v>
      </c>
      <c r="E85" s="224">
        <v>1000000</v>
      </c>
      <c r="F85" s="224">
        <v>1000000</v>
      </c>
      <c r="G85" s="224">
        <v>1000000</v>
      </c>
      <c r="H85" s="224">
        <v>1000000</v>
      </c>
      <c r="I85" s="224">
        <v>1000000</v>
      </c>
      <c r="J85" s="224">
        <v>1000000</v>
      </c>
      <c r="K85" s="224">
        <v>1400000</v>
      </c>
      <c r="L85" s="203"/>
      <c r="M85" s="204"/>
      <c r="N85" s="36"/>
      <c r="O85" s="37"/>
      <c r="P85" s="36"/>
      <c r="Q85" s="48"/>
      <c r="R85" s="38"/>
    </row>
    <row r="86" spans="2:18" ht="18.600000000000001" thickBot="1">
      <c r="B86" s="508" t="s">
        <v>165</v>
      </c>
      <c r="C86" s="509"/>
      <c r="D86" s="225">
        <f t="shared" ref="D86:K86" si="28">D84*D85</f>
        <v>0</v>
      </c>
      <c r="E86" s="226">
        <f t="shared" si="28"/>
        <v>0</v>
      </c>
      <c r="F86" s="226">
        <f t="shared" si="28"/>
        <v>0</v>
      </c>
      <c r="G86" s="226">
        <f t="shared" si="28"/>
        <v>0</v>
      </c>
      <c r="H86" s="226">
        <f t="shared" si="28"/>
        <v>5500000</v>
      </c>
      <c r="I86" s="226">
        <f t="shared" si="28"/>
        <v>3700000</v>
      </c>
      <c r="J86" s="226">
        <f t="shared" si="28"/>
        <v>7100000</v>
      </c>
      <c r="K86" s="226">
        <f t="shared" si="28"/>
        <v>5320000</v>
      </c>
      <c r="L86" s="205"/>
      <c r="M86" s="206"/>
      <c r="N86" s="39"/>
      <c r="O86" s="40"/>
      <c r="P86" s="39"/>
      <c r="Q86" s="46"/>
      <c r="R86" s="41"/>
    </row>
    <row r="89" spans="2:18" ht="18.75" customHeight="1">
      <c r="K89" s="285" t="s">
        <v>377</v>
      </c>
    </row>
    <row r="90" spans="2:18" ht="18.75" customHeight="1">
      <c r="L90" s="98" t="s">
        <v>378</v>
      </c>
      <c r="M90" s="195" t="s">
        <v>379</v>
      </c>
      <c r="N90" s="26" t="s">
        <v>380</v>
      </c>
    </row>
    <row r="91" spans="2:18" ht="18.75" customHeight="1">
      <c r="L91" s="98" t="s">
        <v>225</v>
      </c>
      <c r="M91" s="195">
        <f>M63+M78</f>
        <v>16680000</v>
      </c>
      <c r="N91" s="283">
        <f t="shared" ref="N91:N96" si="29">M35</f>
        <v>16680000</v>
      </c>
    </row>
    <row r="92" spans="2:18" ht="18.75" customHeight="1">
      <c r="L92" s="98" t="s">
        <v>226</v>
      </c>
      <c r="M92" s="195">
        <f t="shared" ref="M92:M96" si="30">M64+M79</f>
        <v>12480000</v>
      </c>
      <c r="N92" s="283">
        <f t="shared" si="29"/>
        <v>12480000</v>
      </c>
    </row>
    <row r="93" spans="2:18" ht="18.75" customHeight="1">
      <c r="L93" s="98" t="s">
        <v>97</v>
      </c>
      <c r="M93" s="195">
        <f t="shared" si="30"/>
        <v>8740000</v>
      </c>
      <c r="N93" s="195">
        <f t="shared" si="29"/>
        <v>8740000</v>
      </c>
    </row>
    <row r="94" spans="2:18" ht="18.75" customHeight="1">
      <c r="L94" s="98" t="s">
        <v>227</v>
      </c>
      <c r="M94" s="195">
        <f t="shared" si="30"/>
        <v>13420000</v>
      </c>
      <c r="N94" s="283">
        <f t="shared" si="29"/>
        <v>13420000</v>
      </c>
    </row>
    <row r="95" spans="2:18" ht="18.75" customHeight="1">
      <c r="L95" s="98" t="s">
        <v>106</v>
      </c>
      <c r="M95" s="195">
        <f t="shared" si="30"/>
        <v>540000</v>
      </c>
      <c r="N95" s="283">
        <f t="shared" si="29"/>
        <v>540000</v>
      </c>
    </row>
    <row r="96" spans="2:18" ht="18.75" customHeight="1">
      <c r="L96" s="98" t="s">
        <v>239</v>
      </c>
      <c r="M96" s="195">
        <f t="shared" si="30"/>
        <v>6200000</v>
      </c>
      <c r="N96" s="283">
        <f t="shared" si="29"/>
        <v>6200000</v>
      </c>
    </row>
    <row r="97" spans="1:14" ht="18.75" customHeight="1">
      <c r="M97" s="213">
        <f>SUM(M91:M96)</f>
        <v>58060000</v>
      </c>
      <c r="N97" s="213">
        <f>SUM(N91:N96)</f>
        <v>58060000</v>
      </c>
    </row>
    <row r="100" spans="1:14" ht="18.75" customHeight="1" thickBot="1">
      <c r="C100" s="26" t="s">
        <v>384</v>
      </c>
    </row>
    <row r="101" spans="1:14" ht="18.75" customHeight="1">
      <c r="A101"/>
      <c r="B101" s="27"/>
      <c r="C101" s="466" t="s">
        <v>385</v>
      </c>
      <c r="D101" s="467" t="s">
        <v>213</v>
      </c>
      <c r="E101" s="467"/>
      <c r="F101" s="467"/>
      <c r="G101" s="467"/>
      <c r="H101" s="467"/>
      <c r="I101" s="467"/>
      <c r="J101" s="467"/>
      <c r="K101" s="467"/>
      <c r="L101" s="467"/>
      <c r="M101" s="468"/>
      <c r="N101"/>
    </row>
    <row r="102" spans="1:14" ht="18.75" customHeight="1">
      <c r="A102"/>
      <c r="B102" s="465"/>
      <c r="C102" s="469"/>
      <c r="D102" s="515" t="s">
        <v>214</v>
      </c>
      <c r="E102" s="515"/>
      <c r="F102" s="515"/>
      <c r="G102" s="515"/>
      <c r="H102" s="515"/>
      <c r="I102" s="515"/>
      <c r="J102" s="515"/>
      <c r="K102" s="515"/>
      <c r="L102" s="515"/>
      <c r="M102" s="556"/>
      <c r="N102"/>
    </row>
    <row r="103" spans="1:14" ht="18.75" customHeight="1" thickBot="1">
      <c r="A103"/>
      <c r="B103" s="465" t="s">
        <v>386</v>
      </c>
      <c r="C103" s="470" t="s">
        <v>264</v>
      </c>
      <c r="D103" s="471" t="s">
        <v>231</v>
      </c>
      <c r="E103" s="472" t="s">
        <v>232</v>
      </c>
      <c r="F103" s="472" t="s">
        <v>233</v>
      </c>
      <c r="G103" s="472" t="s">
        <v>234</v>
      </c>
      <c r="H103" s="472" t="s">
        <v>352</v>
      </c>
      <c r="I103" s="472" t="s">
        <v>353</v>
      </c>
      <c r="J103" s="472" t="s">
        <v>237</v>
      </c>
      <c r="K103" s="472" t="s">
        <v>223</v>
      </c>
      <c r="L103" s="473" t="s">
        <v>224</v>
      </c>
      <c r="M103" s="474" t="s">
        <v>165</v>
      </c>
      <c r="N103"/>
    </row>
    <row r="104" spans="1:14" ht="18.75" customHeight="1">
      <c r="A104" s="26" t="s">
        <v>387</v>
      </c>
      <c r="B104" s="451">
        <v>3</v>
      </c>
      <c r="C104" s="452" t="s">
        <v>97</v>
      </c>
      <c r="D104" s="453"/>
      <c r="E104" s="454"/>
      <c r="F104" s="455">
        <v>1.5</v>
      </c>
      <c r="G104" s="455">
        <v>6</v>
      </c>
      <c r="H104" s="454">
        <v>1</v>
      </c>
      <c r="I104" s="455">
        <v>0.7</v>
      </c>
      <c r="J104" s="454">
        <v>0.6</v>
      </c>
      <c r="K104" s="455">
        <v>2.2999999999999998</v>
      </c>
      <c r="L104" s="456">
        <v>12.099999999999998</v>
      </c>
      <c r="M104" s="457">
        <v>13019999.999999998</v>
      </c>
      <c r="N104"/>
    </row>
    <row r="105" spans="1:14" ht="18.75" customHeight="1" thickBot="1">
      <c r="A105" s="26" t="s">
        <v>387</v>
      </c>
      <c r="B105" s="458">
        <v>4</v>
      </c>
      <c r="C105" s="459" t="s">
        <v>227</v>
      </c>
      <c r="D105" s="460"/>
      <c r="E105" s="461"/>
      <c r="F105" s="462">
        <v>1.5</v>
      </c>
      <c r="G105" s="462">
        <v>2.4</v>
      </c>
      <c r="H105" s="461">
        <v>1</v>
      </c>
      <c r="I105" s="462">
        <v>0.7</v>
      </c>
      <c r="J105" s="461">
        <v>0.6</v>
      </c>
      <c r="K105" s="462">
        <v>2.1</v>
      </c>
      <c r="L105" s="463">
        <v>8.3000000000000007</v>
      </c>
      <c r="M105" s="464">
        <v>9140000</v>
      </c>
      <c r="N105"/>
    </row>
    <row r="106" spans="1:14" ht="18.75" customHeight="1">
      <c r="A106" s="26" t="s">
        <v>388</v>
      </c>
      <c r="B106" s="451">
        <v>3</v>
      </c>
      <c r="C106" s="452" t="s">
        <v>97</v>
      </c>
      <c r="D106" s="453"/>
      <c r="E106" s="454"/>
      <c r="F106" s="455">
        <v>1.5</v>
      </c>
      <c r="G106" s="449">
        <v>2</v>
      </c>
      <c r="H106" s="454">
        <v>1</v>
      </c>
      <c r="I106" s="455">
        <v>0.7</v>
      </c>
      <c r="J106" s="454">
        <v>0.6</v>
      </c>
      <c r="K106" s="449">
        <v>2.1</v>
      </c>
      <c r="L106" s="476">
        <v>7.9</v>
      </c>
      <c r="M106" s="457">
        <v>8740000</v>
      </c>
      <c r="N106" s="450">
        <v>4279999.9999999981</v>
      </c>
    </row>
    <row r="107" spans="1:14" ht="18.75" customHeight="1" thickBot="1">
      <c r="A107" s="26" t="s">
        <v>388</v>
      </c>
      <c r="B107" s="458">
        <v>4</v>
      </c>
      <c r="C107" s="459" t="s">
        <v>227</v>
      </c>
      <c r="D107" s="460"/>
      <c r="E107" s="461"/>
      <c r="F107" s="462">
        <v>1.5</v>
      </c>
      <c r="G107" s="448">
        <v>6.4</v>
      </c>
      <c r="H107" s="461">
        <v>1</v>
      </c>
      <c r="I107" s="462">
        <v>0.7</v>
      </c>
      <c r="J107" s="461">
        <v>0.6</v>
      </c>
      <c r="K107" s="448">
        <v>2.2999999999999998</v>
      </c>
      <c r="L107" s="477">
        <v>12.5</v>
      </c>
      <c r="M107" s="464">
        <v>13420000</v>
      </c>
      <c r="N107" s="450">
        <v>-4280000</v>
      </c>
    </row>
  </sheetData>
  <mergeCells count="70">
    <mergeCell ref="R17:R19"/>
    <mergeCell ref="D18:M18"/>
    <mergeCell ref="N18:O18"/>
    <mergeCell ref="P18:Q18"/>
    <mergeCell ref="D3:Q3"/>
    <mergeCell ref="R3:R5"/>
    <mergeCell ref="D4:M4"/>
    <mergeCell ref="N4:O4"/>
    <mergeCell ref="P4:Q4"/>
    <mergeCell ref="N6:N10"/>
    <mergeCell ref="O6:O10"/>
    <mergeCell ref="P6:P10"/>
    <mergeCell ref="Q6:Q10"/>
    <mergeCell ref="R6:R10"/>
    <mergeCell ref="B26:C26"/>
    <mergeCell ref="B12:C12"/>
    <mergeCell ref="B13:C13"/>
    <mergeCell ref="B14:C14"/>
    <mergeCell ref="D17:Q17"/>
    <mergeCell ref="N20:N24"/>
    <mergeCell ref="O20:O24"/>
    <mergeCell ref="P20:P24"/>
    <mergeCell ref="Q20:Q24"/>
    <mergeCell ref="R20:R24"/>
    <mergeCell ref="R35:R39"/>
    <mergeCell ref="B41:C41"/>
    <mergeCell ref="B27:C27"/>
    <mergeCell ref="B28:C28"/>
    <mergeCell ref="D32:Q32"/>
    <mergeCell ref="R32:R34"/>
    <mergeCell ref="D33:M33"/>
    <mergeCell ref="N33:O33"/>
    <mergeCell ref="P33:Q33"/>
    <mergeCell ref="B57:C57"/>
    <mergeCell ref="N35:N39"/>
    <mergeCell ref="O35:O39"/>
    <mergeCell ref="P35:P39"/>
    <mergeCell ref="Q35:Q39"/>
    <mergeCell ref="B42:C42"/>
    <mergeCell ref="B43:C43"/>
    <mergeCell ref="D46:Q46"/>
    <mergeCell ref="B55:C55"/>
    <mergeCell ref="B56:C56"/>
    <mergeCell ref="N63:N67"/>
    <mergeCell ref="O63:O67"/>
    <mergeCell ref="P63:P67"/>
    <mergeCell ref="Q63:Q67"/>
    <mergeCell ref="R63:R67"/>
    <mergeCell ref="D60:Q60"/>
    <mergeCell ref="R60:R62"/>
    <mergeCell ref="D61:M61"/>
    <mergeCell ref="N61:O61"/>
    <mergeCell ref="P61:Q61"/>
    <mergeCell ref="P78:P82"/>
    <mergeCell ref="Q78:Q82"/>
    <mergeCell ref="R78:R82"/>
    <mergeCell ref="B84:C84"/>
    <mergeCell ref="B69:C69"/>
    <mergeCell ref="B70:C70"/>
    <mergeCell ref="B71:C71"/>
    <mergeCell ref="D75:Q75"/>
    <mergeCell ref="R75:R77"/>
    <mergeCell ref="D76:M76"/>
    <mergeCell ref="N76:O76"/>
    <mergeCell ref="P76:Q76"/>
    <mergeCell ref="D102:M102"/>
    <mergeCell ref="B85:C85"/>
    <mergeCell ref="B86:C86"/>
    <mergeCell ref="N78:N82"/>
    <mergeCell ref="O78:O82"/>
  </mergeCells>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43DBA-37D5-4C4A-9202-0E67FDD75B10}">
  <sheetPr>
    <tabColor rgb="FFFFC000"/>
  </sheetPr>
  <dimension ref="A1:AT55"/>
  <sheetViews>
    <sheetView tabSelected="1" view="pageBreakPreview" topLeftCell="A19" zoomScaleNormal="100" zoomScaleSheetLayoutView="100" workbookViewId="0">
      <selection activeCell="I34" sqref="I34:I37"/>
    </sheetView>
  </sheetViews>
  <sheetFormatPr defaultRowHeight="18"/>
  <cols>
    <col min="1" max="1" width="32.75" bestFit="1" customWidth="1"/>
    <col min="2" max="2" width="11.25" customWidth="1"/>
    <col min="3" max="3" width="9.75" customWidth="1"/>
    <col min="4" max="4" width="18.75" customWidth="1"/>
    <col min="13" max="13" width="11.5" bestFit="1" customWidth="1"/>
    <col min="16" max="18" width="15.5" style="406" customWidth="1"/>
    <col min="20" max="22" width="15.5" style="406" customWidth="1"/>
    <col min="24" max="26" width="15.5" style="406" customWidth="1"/>
    <col min="41" max="46" width="12.25" customWidth="1"/>
  </cols>
  <sheetData>
    <row r="1" spans="1:46" ht="22.5">
      <c r="E1" t="s">
        <v>389</v>
      </c>
      <c r="F1" t="s">
        <v>390</v>
      </c>
      <c r="G1" t="s">
        <v>391</v>
      </c>
      <c r="H1" t="s">
        <v>391</v>
      </c>
      <c r="I1" t="s">
        <v>392</v>
      </c>
      <c r="J1" t="s">
        <v>392</v>
      </c>
      <c r="K1" t="s">
        <v>269</v>
      </c>
      <c r="L1" t="s">
        <v>393</v>
      </c>
      <c r="M1" t="s">
        <v>393</v>
      </c>
      <c r="N1" t="s">
        <v>394</v>
      </c>
      <c r="AL1" s="407" t="s">
        <v>395</v>
      </c>
      <c r="AM1" s="408"/>
      <c r="AN1" s="408"/>
      <c r="AO1" s="408"/>
      <c r="AP1" s="408"/>
      <c r="AQ1" s="408"/>
      <c r="AR1" s="408"/>
      <c r="AS1" s="408"/>
      <c r="AT1" s="408"/>
    </row>
    <row r="2" spans="1:46" ht="22.5">
      <c r="A2" t="s">
        <v>396</v>
      </c>
      <c r="E2" t="s">
        <v>397</v>
      </c>
      <c r="F2" t="s">
        <v>398</v>
      </c>
      <c r="G2" t="s">
        <v>399</v>
      </c>
      <c r="H2" t="s">
        <v>400</v>
      </c>
      <c r="I2" t="s">
        <v>400</v>
      </c>
      <c r="J2" t="s">
        <v>378</v>
      </c>
      <c r="K2" t="s">
        <v>401</v>
      </c>
      <c r="L2" t="s">
        <v>401</v>
      </c>
      <c r="M2" t="s">
        <v>402</v>
      </c>
      <c r="N2" t="s">
        <v>402</v>
      </c>
      <c r="P2" s="406" t="s">
        <v>403</v>
      </c>
      <c r="T2" s="406" t="s">
        <v>243</v>
      </c>
      <c r="X2" s="406" t="s">
        <v>404</v>
      </c>
      <c r="AL2" s="409" t="s">
        <v>405</v>
      </c>
      <c r="AM2" s="410" t="s">
        <v>406</v>
      </c>
      <c r="AN2" s="410" t="s">
        <v>407</v>
      </c>
      <c r="AO2" s="410" t="s">
        <v>408</v>
      </c>
      <c r="AP2" s="410" t="s">
        <v>409</v>
      </c>
      <c r="AQ2" s="410" t="s">
        <v>410</v>
      </c>
      <c r="AR2" s="410" t="s">
        <v>411</v>
      </c>
      <c r="AS2" s="410" t="s">
        <v>412</v>
      </c>
      <c r="AT2" s="411" t="s">
        <v>307</v>
      </c>
    </row>
    <row r="3" spans="1:46" ht="22.5">
      <c r="A3" s="412" t="s">
        <v>413</v>
      </c>
      <c r="B3" s="413" t="s">
        <v>414</v>
      </c>
      <c r="C3" s="413" t="s">
        <v>345</v>
      </c>
      <c r="D3" s="414" t="s">
        <v>350</v>
      </c>
      <c r="E3" s="415"/>
      <c r="F3" s="415"/>
      <c r="G3" s="415"/>
      <c r="H3" s="415"/>
      <c r="I3" s="415"/>
      <c r="J3" s="415"/>
      <c r="K3" s="415"/>
      <c r="L3" s="415"/>
      <c r="M3" s="415"/>
      <c r="N3" s="415"/>
      <c r="P3" s="431" t="s">
        <v>339</v>
      </c>
      <c r="Q3" s="431" t="s">
        <v>345</v>
      </c>
      <c r="R3" s="431" t="s">
        <v>350</v>
      </c>
      <c r="T3" s="431" t="s">
        <v>339</v>
      </c>
      <c r="U3" s="431" t="s">
        <v>345</v>
      </c>
      <c r="V3" s="431" t="s">
        <v>350</v>
      </c>
      <c r="X3" s="431" t="s">
        <v>415</v>
      </c>
      <c r="Y3" s="431" t="s">
        <v>345</v>
      </c>
      <c r="Z3" s="431" t="s">
        <v>350</v>
      </c>
      <c r="AL3" s="417" t="s">
        <v>225</v>
      </c>
      <c r="AM3" s="418"/>
      <c r="AN3" s="418"/>
      <c r="AO3" s="418">
        <v>6</v>
      </c>
      <c r="AP3" s="418">
        <v>4.2</v>
      </c>
      <c r="AQ3" s="418">
        <v>1</v>
      </c>
      <c r="AR3" s="418">
        <v>1.5</v>
      </c>
      <c r="AS3" s="418">
        <v>0.5</v>
      </c>
      <c r="AT3" s="419">
        <f>SUM(AM3:AS3)</f>
        <v>13.2</v>
      </c>
    </row>
    <row r="4" spans="1:46" ht="22.5">
      <c r="A4" s="377" t="s">
        <v>314</v>
      </c>
      <c r="B4" s="420">
        <v>1000000</v>
      </c>
      <c r="C4" s="416">
        <v>500000</v>
      </c>
      <c r="D4" s="421">
        <v>900000</v>
      </c>
      <c r="E4" s="415">
        <v>1</v>
      </c>
      <c r="F4" s="415">
        <v>1</v>
      </c>
      <c r="G4" s="415">
        <v>0.5</v>
      </c>
      <c r="H4" s="415">
        <v>0.5</v>
      </c>
      <c r="I4" s="432">
        <v>0.5</v>
      </c>
      <c r="J4" s="432">
        <v>0.5</v>
      </c>
      <c r="K4" s="432">
        <v>0.7</v>
      </c>
      <c r="L4" s="432">
        <v>0.3</v>
      </c>
      <c r="M4" s="415">
        <v>0.5</v>
      </c>
      <c r="N4" s="415"/>
      <c r="P4" s="416">
        <f>SUM($E4:$F4)*B4</f>
        <v>2000000</v>
      </c>
      <c r="Q4" s="416">
        <f t="shared" ref="Q4:R4" si="0">SUM($E4:$F4)*C4</f>
        <v>1000000</v>
      </c>
      <c r="R4" s="416">
        <f t="shared" si="0"/>
        <v>1800000</v>
      </c>
      <c r="T4" s="416">
        <f t="shared" ref="T4:T25" si="1">SUM($G4:$J4)*B4</f>
        <v>2000000</v>
      </c>
      <c r="U4" s="416">
        <f t="shared" ref="U4:U25" si="2">SUM($G4:$J4)*C4</f>
        <v>1000000</v>
      </c>
      <c r="V4" s="416">
        <f t="shared" ref="V4:V25" si="3">SUM($G4:$J4)*D4</f>
        <v>1800000</v>
      </c>
      <c r="X4" s="416">
        <f t="shared" ref="X4:X25" si="4">SUM($K4:$N4)*B4</f>
        <v>1500000</v>
      </c>
      <c r="Y4" s="416">
        <f t="shared" ref="Y4:Y25" si="5">SUM($K4:$N4)*C4</f>
        <v>750000</v>
      </c>
      <c r="Z4" s="416">
        <f t="shared" ref="Z4:Z25" si="6">SUM($K4:$N4)*D4</f>
        <v>1350000</v>
      </c>
      <c r="AL4" s="417" t="s">
        <v>226</v>
      </c>
      <c r="AM4" s="418"/>
      <c r="AN4" s="418"/>
      <c r="AO4" s="418">
        <v>3.5</v>
      </c>
      <c r="AP4" s="418">
        <v>3</v>
      </c>
      <c r="AQ4" s="418">
        <v>1</v>
      </c>
      <c r="AR4" s="418">
        <v>1.5</v>
      </c>
      <c r="AS4" s="418">
        <v>0.5</v>
      </c>
      <c r="AT4" s="419">
        <f t="shared" ref="AT4:AT8" si="7">SUM(AM4:AS4)</f>
        <v>9.5</v>
      </c>
    </row>
    <row r="5" spans="1:46" ht="22.5">
      <c r="A5" s="377" t="s">
        <v>322</v>
      </c>
      <c r="B5" s="420">
        <v>1000000</v>
      </c>
      <c r="C5" s="416">
        <v>500000</v>
      </c>
      <c r="D5" s="421">
        <v>900000</v>
      </c>
      <c r="E5" s="415">
        <v>1</v>
      </c>
      <c r="F5" s="415">
        <v>1</v>
      </c>
      <c r="G5" s="415">
        <v>0.5</v>
      </c>
      <c r="H5" s="415">
        <v>0.5</v>
      </c>
      <c r="I5" s="415">
        <v>0.5</v>
      </c>
      <c r="J5" s="432">
        <v>0.5</v>
      </c>
      <c r="K5" s="432">
        <v>0.7</v>
      </c>
      <c r="L5" s="432">
        <v>0.3</v>
      </c>
      <c r="M5" s="415">
        <v>0.45</v>
      </c>
      <c r="N5" s="415"/>
      <c r="P5" s="416">
        <f t="shared" ref="P5:P25" si="8">SUM($E5:$F5)*B5</f>
        <v>2000000</v>
      </c>
      <c r="Q5" s="416">
        <f t="shared" ref="Q5:Q25" si="9">SUM($E5:$F5)*C5</f>
        <v>1000000</v>
      </c>
      <c r="R5" s="416">
        <f t="shared" ref="R5:R25" si="10">SUM($E5:$F5)*D5</f>
        <v>1800000</v>
      </c>
      <c r="T5" s="416">
        <f t="shared" si="1"/>
        <v>2000000</v>
      </c>
      <c r="U5" s="416">
        <f t="shared" si="2"/>
        <v>1000000</v>
      </c>
      <c r="V5" s="416">
        <f t="shared" si="3"/>
        <v>1800000</v>
      </c>
      <c r="X5" s="416">
        <f t="shared" si="4"/>
        <v>1450000</v>
      </c>
      <c r="Y5" s="416">
        <f t="shared" si="5"/>
        <v>725000</v>
      </c>
      <c r="Z5" s="416">
        <f t="shared" si="6"/>
        <v>1305000</v>
      </c>
      <c r="AL5" s="417" t="s">
        <v>416</v>
      </c>
      <c r="AM5" s="418"/>
      <c r="AN5" s="418"/>
      <c r="AO5" s="418">
        <v>5</v>
      </c>
      <c r="AP5" s="418">
        <v>3</v>
      </c>
      <c r="AQ5" s="418">
        <v>0.8</v>
      </c>
      <c r="AR5" s="418">
        <v>0.5</v>
      </c>
      <c r="AS5" s="418">
        <v>0</v>
      </c>
      <c r="AT5" s="419">
        <f t="shared" si="7"/>
        <v>9.3000000000000007</v>
      </c>
    </row>
    <row r="6" spans="1:46" ht="22.5">
      <c r="A6" s="377" t="s">
        <v>315</v>
      </c>
      <c r="B6" s="433">
        <v>700000</v>
      </c>
      <c r="C6" s="416">
        <v>350000</v>
      </c>
      <c r="D6" s="421">
        <v>350000</v>
      </c>
      <c r="E6" s="415">
        <v>0.5</v>
      </c>
      <c r="F6" s="415">
        <v>1</v>
      </c>
      <c r="G6" s="415">
        <v>0.5</v>
      </c>
      <c r="H6" s="415">
        <v>0.5</v>
      </c>
      <c r="I6" s="415">
        <v>0.5</v>
      </c>
      <c r="J6" s="415">
        <v>0.5</v>
      </c>
      <c r="K6" s="415">
        <v>1</v>
      </c>
      <c r="L6" s="432">
        <v>0.5</v>
      </c>
      <c r="M6" s="432">
        <v>0.5</v>
      </c>
      <c r="N6" s="432">
        <v>0.5</v>
      </c>
      <c r="P6" s="416">
        <f t="shared" si="8"/>
        <v>1050000</v>
      </c>
      <c r="Q6" s="416">
        <f t="shared" si="9"/>
        <v>525000</v>
      </c>
      <c r="R6" s="416">
        <f t="shared" si="10"/>
        <v>525000</v>
      </c>
      <c r="T6" s="416">
        <f t="shared" si="1"/>
        <v>1400000</v>
      </c>
      <c r="U6" s="416">
        <f t="shared" si="2"/>
        <v>700000</v>
      </c>
      <c r="V6" s="416">
        <f t="shared" si="3"/>
        <v>700000</v>
      </c>
      <c r="X6" s="416">
        <f t="shared" si="4"/>
        <v>1750000</v>
      </c>
      <c r="Y6" s="416">
        <f t="shared" si="5"/>
        <v>875000</v>
      </c>
      <c r="Z6" s="416">
        <f t="shared" si="6"/>
        <v>875000</v>
      </c>
      <c r="AL6" s="417" t="s">
        <v>227</v>
      </c>
      <c r="AM6" s="418"/>
      <c r="AN6" s="418"/>
      <c r="AO6" s="418">
        <v>2.5</v>
      </c>
      <c r="AP6" s="418">
        <v>1.5</v>
      </c>
      <c r="AQ6" s="418">
        <v>0.8</v>
      </c>
      <c r="AR6" s="418">
        <v>0.5</v>
      </c>
      <c r="AS6" s="418">
        <v>0</v>
      </c>
      <c r="AT6" s="419">
        <f t="shared" si="7"/>
        <v>5.3</v>
      </c>
    </row>
    <row r="7" spans="1:46" ht="22.5">
      <c r="A7" s="377" t="s">
        <v>316</v>
      </c>
      <c r="B7" s="433">
        <v>700000</v>
      </c>
      <c r="C7" s="416">
        <v>350000</v>
      </c>
      <c r="D7" s="421">
        <v>350000</v>
      </c>
      <c r="E7" s="415">
        <v>0.5</v>
      </c>
      <c r="F7" s="415">
        <v>1</v>
      </c>
      <c r="G7" s="415">
        <v>0.5</v>
      </c>
      <c r="H7" s="415">
        <v>0.5</v>
      </c>
      <c r="I7" s="415">
        <v>0.5</v>
      </c>
      <c r="J7" s="415">
        <v>0.5</v>
      </c>
      <c r="K7" s="415">
        <v>1</v>
      </c>
      <c r="L7" s="432">
        <v>0.5</v>
      </c>
      <c r="M7" s="432">
        <v>0.5</v>
      </c>
      <c r="N7" s="432">
        <v>0.5</v>
      </c>
      <c r="P7" s="416">
        <f t="shared" si="8"/>
        <v>1050000</v>
      </c>
      <c r="Q7" s="416">
        <f t="shared" si="9"/>
        <v>525000</v>
      </c>
      <c r="R7" s="416">
        <f t="shared" si="10"/>
        <v>525000</v>
      </c>
      <c r="T7" s="416">
        <f t="shared" si="1"/>
        <v>1400000</v>
      </c>
      <c r="U7" s="416">
        <f t="shared" si="2"/>
        <v>700000</v>
      </c>
      <c r="V7" s="416">
        <f t="shared" si="3"/>
        <v>700000</v>
      </c>
      <c r="X7" s="416">
        <f t="shared" si="4"/>
        <v>1750000</v>
      </c>
      <c r="Y7" s="416">
        <f t="shared" si="5"/>
        <v>875000</v>
      </c>
      <c r="Z7" s="416">
        <f t="shared" si="6"/>
        <v>875000</v>
      </c>
      <c r="AL7" s="417" t="s">
        <v>106</v>
      </c>
      <c r="AM7" s="418"/>
      <c r="AN7" s="418"/>
      <c r="AO7" s="418">
        <v>0</v>
      </c>
      <c r="AP7" s="418">
        <v>0</v>
      </c>
      <c r="AQ7" s="418">
        <v>0</v>
      </c>
      <c r="AR7" s="418">
        <v>0.4</v>
      </c>
      <c r="AS7" s="418">
        <v>0</v>
      </c>
      <c r="AT7" s="419">
        <f t="shared" si="7"/>
        <v>0.4</v>
      </c>
    </row>
    <row r="8" spans="1:46" ht="22.5">
      <c r="A8" s="377" t="s">
        <v>341</v>
      </c>
      <c r="B8" s="433">
        <v>700000</v>
      </c>
      <c r="C8" s="416">
        <v>350000</v>
      </c>
      <c r="D8" s="421">
        <v>350000</v>
      </c>
      <c r="E8" s="415">
        <v>0.5</v>
      </c>
      <c r="F8" s="415">
        <v>1</v>
      </c>
      <c r="G8" s="415">
        <v>0.5</v>
      </c>
      <c r="H8" s="415">
        <v>0.5</v>
      </c>
      <c r="I8" s="415">
        <v>0.5</v>
      </c>
      <c r="J8" s="415">
        <v>0.5</v>
      </c>
      <c r="K8" s="432">
        <v>1</v>
      </c>
      <c r="L8" s="432">
        <v>0.5</v>
      </c>
      <c r="M8" s="432">
        <v>0.5</v>
      </c>
      <c r="N8" s="432">
        <v>0.5</v>
      </c>
      <c r="P8" s="416">
        <f t="shared" si="8"/>
        <v>1050000</v>
      </c>
      <c r="Q8" s="416">
        <f t="shared" si="9"/>
        <v>525000</v>
      </c>
      <c r="R8" s="416">
        <f t="shared" si="10"/>
        <v>525000</v>
      </c>
      <c r="T8" s="416">
        <f t="shared" si="1"/>
        <v>1400000</v>
      </c>
      <c r="U8" s="416">
        <f t="shared" si="2"/>
        <v>700000</v>
      </c>
      <c r="V8" s="416">
        <f t="shared" si="3"/>
        <v>700000</v>
      </c>
      <c r="X8" s="416">
        <f t="shared" si="4"/>
        <v>1750000</v>
      </c>
      <c r="Y8" s="416">
        <f t="shared" si="5"/>
        <v>875000</v>
      </c>
      <c r="Z8" s="416">
        <f t="shared" si="6"/>
        <v>875000</v>
      </c>
      <c r="AL8" s="417" t="s">
        <v>417</v>
      </c>
      <c r="AM8" s="418"/>
      <c r="AN8" s="418"/>
      <c r="AO8" s="418">
        <v>1.5</v>
      </c>
      <c r="AP8" s="418">
        <v>1</v>
      </c>
      <c r="AQ8" s="418">
        <v>0.3</v>
      </c>
      <c r="AR8" s="418">
        <v>1.5</v>
      </c>
      <c r="AS8" s="418">
        <v>0</v>
      </c>
      <c r="AT8" s="419">
        <f t="shared" si="7"/>
        <v>4.3</v>
      </c>
    </row>
    <row r="9" spans="1:46" ht="22.5">
      <c r="A9" s="377" t="s">
        <v>342</v>
      </c>
      <c r="B9" s="433">
        <v>700000</v>
      </c>
      <c r="C9" s="416">
        <v>450000</v>
      </c>
      <c r="D9" s="421">
        <v>350000</v>
      </c>
      <c r="E9" s="415">
        <v>0.5</v>
      </c>
      <c r="F9" s="415">
        <v>1</v>
      </c>
      <c r="G9" s="415">
        <v>0.5</v>
      </c>
      <c r="H9" s="415">
        <v>0.5</v>
      </c>
      <c r="I9" s="415">
        <v>0.5</v>
      </c>
      <c r="J9" s="415">
        <v>0.5</v>
      </c>
      <c r="K9" s="432">
        <v>1</v>
      </c>
      <c r="L9" s="432">
        <v>0.5</v>
      </c>
      <c r="M9" s="432">
        <v>0.5</v>
      </c>
      <c r="N9" s="415"/>
      <c r="P9" s="416">
        <f t="shared" si="8"/>
        <v>1050000</v>
      </c>
      <c r="Q9" s="416">
        <f t="shared" si="9"/>
        <v>675000</v>
      </c>
      <c r="R9" s="416">
        <f t="shared" si="10"/>
        <v>525000</v>
      </c>
      <c r="T9" s="416">
        <f t="shared" si="1"/>
        <v>1400000</v>
      </c>
      <c r="U9" s="416">
        <f t="shared" si="2"/>
        <v>900000</v>
      </c>
      <c r="V9" s="416">
        <f t="shared" si="3"/>
        <v>700000</v>
      </c>
      <c r="X9" s="416">
        <f t="shared" si="4"/>
        <v>1400000</v>
      </c>
      <c r="Y9" s="416">
        <f t="shared" si="5"/>
        <v>900000</v>
      </c>
      <c r="Z9" s="416">
        <f t="shared" si="6"/>
        <v>700000</v>
      </c>
      <c r="AL9" s="422" t="s">
        <v>418</v>
      </c>
      <c r="AM9" s="423"/>
      <c r="AN9" s="423"/>
      <c r="AO9" s="423">
        <f t="shared" ref="AO9:AT9" si="11">SUM(AO3:AO8)</f>
        <v>18.5</v>
      </c>
      <c r="AP9" s="423">
        <f t="shared" si="11"/>
        <v>12.7</v>
      </c>
      <c r="AQ9" s="423">
        <f t="shared" si="11"/>
        <v>3.8999999999999995</v>
      </c>
      <c r="AR9" s="423">
        <f t="shared" si="11"/>
        <v>5.9</v>
      </c>
      <c r="AS9" s="423">
        <f t="shared" si="11"/>
        <v>1</v>
      </c>
      <c r="AT9" s="424">
        <f t="shared" si="11"/>
        <v>41.999999999999993</v>
      </c>
    </row>
    <row r="10" spans="1:46">
      <c r="A10" s="377" t="s">
        <v>343</v>
      </c>
      <c r="B10" s="433">
        <v>700000</v>
      </c>
      <c r="C10" s="416">
        <v>350000</v>
      </c>
      <c r="D10" s="421">
        <v>350000</v>
      </c>
      <c r="E10" s="415">
        <v>0.5</v>
      </c>
      <c r="F10" s="415">
        <v>1</v>
      </c>
      <c r="G10" s="415">
        <v>0.5</v>
      </c>
      <c r="H10" s="415">
        <v>0.5</v>
      </c>
      <c r="I10" s="415">
        <v>0.5</v>
      </c>
      <c r="J10" s="415">
        <v>0.5</v>
      </c>
      <c r="K10" s="432">
        <v>1</v>
      </c>
      <c r="L10" s="432">
        <v>0.5</v>
      </c>
      <c r="M10" s="432">
        <v>0.5</v>
      </c>
      <c r="N10" s="415"/>
      <c r="P10" s="416">
        <f t="shared" si="8"/>
        <v>1050000</v>
      </c>
      <c r="Q10" s="416">
        <f t="shared" si="9"/>
        <v>525000</v>
      </c>
      <c r="R10" s="416">
        <f t="shared" si="10"/>
        <v>525000</v>
      </c>
      <c r="T10" s="416">
        <f t="shared" si="1"/>
        <v>1400000</v>
      </c>
      <c r="U10" s="416">
        <f t="shared" si="2"/>
        <v>700000</v>
      </c>
      <c r="V10" s="416">
        <f t="shared" si="3"/>
        <v>700000</v>
      </c>
      <c r="X10" s="416">
        <f t="shared" si="4"/>
        <v>1400000</v>
      </c>
      <c r="Y10" s="416">
        <f t="shared" si="5"/>
        <v>700000</v>
      </c>
      <c r="Z10" s="416">
        <f t="shared" si="6"/>
        <v>700000</v>
      </c>
    </row>
    <row r="11" spans="1:46">
      <c r="A11" s="377" t="s">
        <v>320</v>
      </c>
      <c r="B11" s="433">
        <v>700000</v>
      </c>
      <c r="C11" s="416">
        <v>350000</v>
      </c>
      <c r="D11" s="421">
        <v>350000</v>
      </c>
      <c r="E11" s="415"/>
      <c r="F11" s="415">
        <v>1</v>
      </c>
      <c r="G11" s="415">
        <v>0.5</v>
      </c>
      <c r="H11" s="415">
        <v>0.5</v>
      </c>
      <c r="I11" s="415">
        <v>0.5</v>
      </c>
      <c r="J11" s="415">
        <v>0.5</v>
      </c>
      <c r="K11" s="432"/>
      <c r="L11" s="415"/>
      <c r="M11" s="415"/>
      <c r="N11" s="415"/>
      <c r="P11" s="416">
        <f t="shared" si="8"/>
        <v>700000</v>
      </c>
      <c r="Q11" s="416">
        <f t="shared" si="9"/>
        <v>350000</v>
      </c>
      <c r="R11" s="416">
        <f t="shared" si="10"/>
        <v>350000</v>
      </c>
      <c r="T11" s="416">
        <f t="shared" si="1"/>
        <v>1400000</v>
      </c>
      <c r="U11" s="416">
        <f t="shared" si="2"/>
        <v>700000</v>
      </c>
      <c r="V11" s="416">
        <f t="shared" si="3"/>
        <v>700000</v>
      </c>
      <c r="X11" s="416">
        <f t="shared" si="4"/>
        <v>0</v>
      </c>
      <c r="Y11" s="416">
        <f t="shared" si="5"/>
        <v>0</v>
      </c>
      <c r="Z11" s="416">
        <f t="shared" si="6"/>
        <v>0</v>
      </c>
    </row>
    <row r="12" spans="1:46">
      <c r="A12" s="377" t="s">
        <v>324</v>
      </c>
      <c r="B12" s="433">
        <v>700000</v>
      </c>
      <c r="C12" s="416">
        <v>350000</v>
      </c>
      <c r="D12" s="421">
        <v>350000</v>
      </c>
      <c r="E12" s="415"/>
      <c r="F12" s="415">
        <v>1</v>
      </c>
      <c r="G12" s="415">
        <v>0.5</v>
      </c>
      <c r="H12" s="415">
        <v>0.5</v>
      </c>
      <c r="I12" s="415">
        <v>0.5</v>
      </c>
      <c r="J12" s="432">
        <v>0.5</v>
      </c>
      <c r="K12" s="432"/>
      <c r="L12" s="415"/>
      <c r="M12" s="415"/>
      <c r="N12" s="415"/>
      <c r="P12" s="416">
        <f t="shared" si="8"/>
        <v>700000</v>
      </c>
      <c r="Q12" s="416">
        <f t="shared" si="9"/>
        <v>350000</v>
      </c>
      <c r="R12" s="416">
        <f t="shared" si="10"/>
        <v>350000</v>
      </c>
      <c r="T12" s="416">
        <f t="shared" si="1"/>
        <v>1400000</v>
      </c>
      <c r="U12" s="416">
        <f t="shared" si="2"/>
        <v>700000</v>
      </c>
      <c r="V12" s="416">
        <f t="shared" si="3"/>
        <v>700000</v>
      </c>
      <c r="X12" s="416">
        <f t="shared" si="4"/>
        <v>0</v>
      </c>
      <c r="Y12" s="416">
        <f t="shared" si="5"/>
        <v>0</v>
      </c>
      <c r="Z12" s="416">
        <f t="shared" si="6"/>
        <v>0</v>
      </c>
    </row>
    <row r="13" spans="1:46">
      <c r="A13" s="377" t="s">
        <v>325</v>
      </c>
      <c r="B13" s="433">
        <v>700000</v>
      </c>
      <c r="C13" s="416">
        <v>350000</v>
      </c>
      <c r="D13" s="421">
        <v>350000</v>
      </c>
      <c r="E13" s="415"/>
      <c r="F13" s="415">
        <v>1</v>
      </c>
      <c r="G13" s="415">
        <v>0.5</v>
      </c>
      <c r="H13" s="415">
        <v>0.5</v>
      </c>
      <c r="I13" s="415">
        <v>0.5</v>
      </c>
      <c r="J13" s="432">
        <v>0.5</v>
      </c>
      <c r="L13" s="415"/>
      <c r="M13" s="415"/>
      <c r="N13" s="415"/>
      <c r="P13" s="416">
        <f t="shared" si="8"/>
        <v>700000</v>
      </c>
      <c r="Q13" s="416">
        <f t="shared" si="9"/>
        <v>350000</v>
      </c>
      <c r="R13" s="416">
        <f t="shared" si="10"/>
        <v>350000</v>
      </c>
      <c r="T13" s="416">
        <f t="shared" si="1"/>
        <v>1400000</v>
      </c>
      <c r="U13" s="416">
        <f t="shared" si="2"/>
        <v>700000</v>
      </c>
      <c r="V13" s="416">
        <f t="shared" si="3"/>
        <v>700000</v>
      </c>
      <c r="X13" s="416">
        <f t="shared" si="4"/>
        <v>0</v>
      </c>
      <c r="Y13" s="416">
        <f t="shared" si="5"/>
        <v>0</v>
      </c>
      <c r="Z13" s="416">
        <f t="shared" si="6"/>
        <v>0</v>
      </c>
    </row>
    <row r="14" spans="1:46">
      <c r="A14" s="377" t="s">
        <v>331</v>
      </c>
      <c r="B14" s="433">
        <v>700000</v>
      </c>
      <c r="C14" s="416">
        <v>350000</v>
      </c>
      <c r="D14" s="421">
        <v>350000</v>
      </c>
      <c r="E14" s="415">
        <v>0.5</v>
      </c>
      <c r="F14" s="415">
        <v>1</v>
      </c>
      <c r="G14" s="415">
        <v>0.5</v>
      </c>
      <c r="H14" s="415">
        <v>0.5</v>
      </c>
      <c r="I14" s="415">
        <v>0.5</v>
      </c>
      <c r="J14" s="432">
        <v>0.5</v>
      </c>
      <c r="K14" s="415"/>
      <c r="L14" s="415"/>
      <c r="M14" s="415"/>
      <c r="N14" s="415"/>
      <c r="P14" s="416">
        <f t="shared" si="8"/>
        <v>1050000</v>
      </c>
      <c r="Q14" s="416">
        <f t="shared" si="9"/>
        <v>525000</v>
      </c>
      <c r="R14" s="416">
        <f t="shared" si="10"/>
        <v>525000</v>
      </c>
      <c r="T14" s="416">
        <f t="shared" si="1"/>
        <v>1400000</v>
      </c>
      <c r="U14" s="416">
        <f t="shared" si="2"/>
        <v>700000</v>
      </c>
      <c r="V14" s="416">
        <f t="shared" si="3"/>
        <v>700000</v>
      </c>
      <c r="X14" s="416">
        <f t="shared" si="4"/>
        <v>0</v>
      </c>
      <c r="Y14" s="416">
        <f t="shared" si="5"/>
        <v>0</v>
      </c>
      <c r="Z14" s="416">
        <f t="shared" si="6"/>
        <v>0</v>
      </c>
    </row>
    <row r="15" spans="1:46" ht="15.75">
      <c r="A15" s="377" t="s">
        <v>419</v>
      </c>
      <c r="B15" s="420">
        <v>1000000</v>
      </c>
      <c r="C15" s="416">
        <v>600000</v>
      </c>
      <c r="D15" s="421">
        <v>600000</v>
      </c>
      <c r="E15" s="415">
        <v>0.25</v>
      </c>
      <c r="F15" s="415">
        <v>0.5</v>
      </c>
      <c r="G15" s="415">
        <v>0.5</v>
      </c>
      <c r="H15" s="581">
        <v>0.5</v>
      </c>
      <c r="I15" s="415">
        <v>0.5</v>
      </c>
      <c r="J15" s="582">
        <v>0.5</v>
      </c>
      <c r="K15" s="415"/>
      <c r="L15" s="415"/>
      <c r="M15" s="415"/>
      <c r="N15" s="415"/>
      <c r="P15" s="416">
        <f t="shared" si="8"/>
        <v>750000</v>
      </c>
      <c r="Q15" s="416">
        <f t="shared" si="9"/>
        <v>450000</v>
      </c>
      <c r="R15" s="416">
        <f t="shared" si="10"/>
        <v>450000</v>
      </c>
      <c r="T15" s="416">
        <f t="shared" si="1"/>
        <v>2000000</v>
      </c>
      <c r="U15" s="416">
        <f t="shared" si="2"/>
        <v>1200000</v>
      </c>
      <c r="V15" s="416">
        <f t="shared" si="3"/>
        <v>1200000</v>
      </c>
      <c r="X15" s="416">
        <f t="shared" si="4"/>
        <v>0</v>
      </c>
      <c r="Y15" s="416">
        <f t="shared" si="5"/>
        <v>0</v>
      </c>
      <c r="Z15" s="416">
        <f t="shared" si="6"/>
        <v>0</v>
      </c>
    </row>
    <row r="16" spans="1:46" ht="15.75">
      <c r="A16" s="377" t="s">
        <v>334</v>
      </c>
      <c r="B16" s="433">
        <v>800000</v>
      </c>
      <c r="C16" s="416">
        <v>400000</v>
      </c>
      <c r="D16" s="421">
        <v>400000</v>
      </c>
      <c r="E16" s="415"/>
      <c r="F16" s="415"/>
      <c r="G16" s="415"/>
      <c r="H16" s="581"/>
      <c r="I16" s="415"/>
      <c r="J16" s="581"/>
      <c r="K16" s="415"/>
      <c r="L16" s="415"/>
      <c r="M16" s="415"/>
      <c r="N16" s="415"/>
      <c r="P16" s="416">
        <f t="shared" si="8"/>
        <v>0</v>
      </c>
      <c r="Q16" s="416">
        <f t="shared" si="9"/>
        <v>0</v>
      </c>
      <c r="R16" s="416">
        <f t="shared" si="10"/>
        <v>0</v>
      </c>
      <c r="T16" s="416">
        <f t="shared" si="1"/>
        <v>0</v>
      </c>
      <c r="U16" s="416">
        <f t="shared" si="2"/>
        <v>0</v>
      </c>
      <c r="V16" s="416">
        <f t="shared" si="3"/>
        <v>0</v>
      </c>
      <c r="X16" s="416">
        <f t="shared" si="4"/>
        <v>0</v>
      </c>
      <c r="Y16" s="416">
        <f t="shared" si="5"/>
        <v>0</v>
      </c>
      <c r="Z16" s="416">
        <f t="shared" si="6"/>
        <v>0</v>
      </c>
    </row>
    <row r="17" spans="1:27" ht="15.75">
      <c r="A17" s="377" t="s">
        <v>335</v>
      </c>
      <c r="B17" s="433">
        <v>800000</v>
      </c>
      <c r="C17" s="416">
        <v>600000</v>
      </c>
      <c r="D17" s="421">
        <v>600000</v>
      </c>
      <c r="E17" s="415">
        <v>0.25</v>
      </c>
      <c r="F17" s="415">
        <v>0.5</v>
      </c>
      <c r="G17" s="415">
        <v>0.5</v>
      </c>
      <c r="H17" s="581">
        <v>0.5</v>
      </c>
      <c r="I17" s="415">
        <v>0.5</v>
      </c>
      <c r="J17" s="581">
        <v>0.5</v>
      </c>
      <c r="K17" s="415">
        <v>0.5</v>
      </c>
      <c r="L17" s="581">
        <v>0.5</v>
      </c>
      <c r="M17" s="581">
        <v>0.5</v>
      </c>
      <c r="N17" s="415">
        <v>0.5</v>
      </c>
      <c r="P17" s="416">
        <f t="shared" si="8"/>
        <v>600000</v>
      </c>
      <c r="Q17" s="416">
        <f t="shared" si="9"/>
        <v>450000</v>
      </c>
      <c r="R17" s="416">
        <f t="shared" si="10"/>
        <v>450000</v>
      </c>
      <c r="T17" s="416">
        <f t="shared" si="1"/>
        <v>1600000</v>
      </c>
      <c r="U17" s="416">
        <f t="shared" si="2"/>
        <v>1200000</v>
      </c>
      <c r="V17" s="416">
        <f t="shared" si="3"/>
        <v>1200000</v>
      </c>
      <c r="X17" s="416">
        <f t="shared" si="4"/>
        <v>1600000</v>
      </c>
      <c r="Y17" s="416">
        <f t="shared" si="5"/>
        <v>1200000</v>
      </c>
      <c r="Z17" s="416">
        <f t="shared" si="6"/>
        <v>1200000</v>
      </c>
    </row>
    <row r="18" spans="1:27">
      <c r="A18" s="377" t="s">
        <v>420</v>
      </c>
      <c r="B18" s="433">
        <v>700000</v>
      </c>
      <c r="C18" s="416">
        <v>450000</v>
      </c>
      <c r="D18" s="421">
        <v>350000</v>
      </c>
      <c r="E18" s="415"/>
      <c r="F18" s="415"/>
      <c r="G18" s="415"/>
      <c r="H18" s="415">
        <v>0.5</v>
      </c>
      <c r="I18" s="415">
        <v>0.5</v>
      </c>
      <c r="J18" s="432">
        <v>0.5</v>
      </c>
      <c r="K18" s="415"/>
      <c r="L18" s="415"/>
      <c r="M18" s="415"/>
      <c r="N18" s="415"/>
      <c r="P18" s="416">
        <f t="shared" si="8"/>
        <v>0</v>
      </c>
      <c r="Q18" s="416">
        <f t="shared" si="9"/>
        <v>0</v>
      </c>
      <c r="R18" s="416">
        <f t="shared" si="10"/>
        <v>0</v>
      </c>
      <c r="T18" s="416">
        <f t="shared" si="1"/>
        <v>1050000</v>
      </c>
      <c r="U18" s="416">
        <f t="shared" si="2"/>
        <v>675000</v>
      </c>
      <c r="V18" s="416">
        <f t="shared" si="3"/>
        <v>525000</v>
      </c>
      <c r="X18" s="416">
        <f t="shared" si="4"/>
        <v>0</v>
      </c>
      <c r="Y18" s="416">
        <f t="shared" si="5"/>
        <v>0</v>
      </c>
      <c r="Z18" s="416">
        <f t="shared" si="6"/>
        <v>0</v>
      </c>
    </row>
    <row r="19" spans="1:27">
      <c r="A19" s="377" t="s">
        <v>421</v>
      </c>
      <c r="B19" s="433">
        <v>700000</v>
      </c>
      <c r="C19" s="416">
        <v>350000</v>
      </c>
      <c r="D19" s="421">
        <v>350000</v>
      </c>
      <c r="E19" s="415"/>
      <c r="F19" s="415"/>
      <c r="G19" s="415"/>
      <c r="H19" s="415">
        <v>0.5</v>
      </c>
      <c r="I19" s="415">
        <v>0.5</v>
      </c>
      <c r="J19" s="432">
        <v>0.5</v>
      </c>
      <c r="K19" s="415"/>
      <c r="L19" s="415"/>
      <c r="M19" s="415"/>
      <c r="N19" s="415"/>
      <c r="P19" s="416">
        <f t="shared" si="8"/>
        <v>0</v>
      </c>
      <c r="Q19" s="416">
        <f t="shared" si="9"/>
        <v>0</v>
      </c>
      <c r="R19" s="416">
        <f t="shared" si="10"/>
        <v>0</v>
      </c>
      <c r="T19" s="416">
        <f t="shared" si="1"/>
        <v>1050000</v>
      </c>
      <c r="U19" s="416">
        <f t="shared" si="2"/>
        <v>525000</v>
      </c>
      <c r="V19" s="416">
        <f t="shared" si="3"/>
        <v>525000</v>
      </c>
      <c r="X19" s="416">
        <f t="shared" si="4"/>
        <v>0</v>
      </c>
      <c r="Y19" s="416">
        <f t="shared" si="5"/>
        <v>0</v>
      </c>
      <c r="Z19" s="416">
        <f t="shared" si="6"/>
        <v>0</v>
      </c>
    </row>
    <row r="20" spans="1:27">
      <c r="A20" s="377" t="s">
        <v>422</v>
      </c>
      <c r="B20" s="433">
        <v>700000</v>
      </c>
      <c r="C20" s="416">
        <v>350000</v>
      </c>
      <c r="D20" s="421">
        <v>350000</v>
      </c>
      <c r="E20" s="415"/>
      <c r="F20" s="415"/>
      <c r="G20" s="415"/>
      <c r="H20" s="415">
        <v>0.5</v>
      </c>
      <c r="I20" s="415">
        <v>0.5</v>
      </c>
      <c r="J20" s="432">
        <v>0.5</v>
      </c>
      <c r="K20" s="415"/>
      <c r="L20" s="415"/>
      <c r="M20" s="415"/>
      <c r="N20" s="415"/>
      <c r="P20" s="416">
        <f t="shared" si="8"/>
        <v>0</v>
      </c>
      <c r="Q20" s="416">
        <f t="shared" si="9"/>
        <v>0</v>
      </c>
      <c r="R20" s="416">
        <f t="shared" si="10"/>
        <v>0</v>
      </c>
      <c r="T20" s="416">
        <f t="shared" si="1"/>
        <v>1050000</v>
      </c>
      <c r="U20" s="416">
        <f t="shared" si="2"/>
        <v>525000</v>
      </c>
      <c r="V20" s="416">
        <f t="shared" si="3"/>
        <v>525000</v>
      </c>
      <c r="X20" s="416">
        <f t="shared" si="4"/>
        <v>0</v>
      </c>
      <c r="Y20" s="416">
        <f t="shared" si="5"/>
        <v>0</v>
      </c>
      <c r="Z20" s="416">
        <f t="shared" si="6"/>
        <v>0</v>
      </c>
    </row>
    <row r="21" spans="1:27">
      <c r="A21" s="377" t="s">
        <v>423</v>
      </c>
      <c r="B21" s="433">
        <v>700000</v>
      </c>
      <c r="C21" s="416">
        <v>350000</v>
      </c>
      <c r="D21" s="421">
        <v>350000</v>
      </c>
      <c r="E21" s="415"/>
      <c r="F21" s="415"/>
      <c r="G21" s="415"/>
      <c r="H21" s="432">
        <v>0.25</v>
      </c>
      <c r="I21" s="432">
        <v>0.25</v>
      </c>
      <c r="J21" s="432">
        <v>0.25</v>
      </c>
      <c r="K21" s="415"/>
      <c r="L21" s="415"/>
      <c r="M21" s="415"/>
      <c r="N21" s="415"/>
      <c r="P21" s="416">
        <f t="shared" si="8"/>
        <v>0</v>
      </c>
      <c r="Q21" s="416">
        <f t="shared" si="9"/>
        <v>0</v>
      </c>
      <c r="R21" s="416">
        <f t="shared" si="10"/>
        <v>0</v>
      </c>
      <c r="T21" s="416">
        <f t="shared" si="1"/>
        <v>525000</v>
      </c>
      <c r="U21" s="416">
        <f t="shared" si="2"/>
        <v>262500</v>
      </c>
      <c r="V21" s="416">
        <f t="shared" si="3"/>
        <v>262500</v>
      </c>
      <c r="X21" s="416">
        <f t="shared" si="4"/>
        <v>0</v>
      </c>
      <c r="Y21" s="416">
        <f t="shared" si="5"/>
        <v>0</v>
      </c>
      <c r="Z21" s="416">
        <f t="shared" si="6"/>
        <v>0</v>
      </c>
    </row>
    <row r="22" spans="1:27">
      <c r="A22" s="377" t="s">
        <v>424</v>
      </c>
      <c r="B22" s="433">
        <v>700000</v>
      </c>
      <c r="C22" s="416">
        <v>350000</v>
      </c>
      <c r="D22" s="421">
        <v>350000</v>
      </c>
      <c r="E22" s="415"/>
      <c r="F22" s="415"/>
      <c r="G22" s="415"/>
      <c r="H22" s="432">
        <v>0.25</v>
      </c>
      <c r="I22" s="432">
        <v>0.25</v>
      </c>
      <c r="J22" s="432">
        <v>0.25</v>
      </c>
      <c r="K22" s="415"/>
      <c r="L22" s="415"/>
      <c r="M22" s="415"/>
      <c r="N22" s="415"/>
      <c r="P22" s="416">
        <f t="shared" si="8"/>
        <v>0</v>
      </c>
      <c r="Q22" s="416">
        <f t="shared" si="9"/>
        <v>0</v>
      </c>
      <c r="R22" s="416">
        <f t="shared" si="10"/>
        <v>0</v>
      </c>
      <c r="T22" s="416">
        <f t="shared" si="1"/>
        <v>525000</v>
      </c>
      <c r="U22" s="416">
        <f t="shared" si="2"/>
        <v>262500</v>
      </c>
      <c r="V22" s="416">
        <f t="shared" si="3"/>
        <v>262500</v>
      </c>
      <c r="X22" s="416">
        <f t="shared" si="4"/>
        <v>0</v>
      </c>
      <c r="Y22" s="416">
        <f t="shared" si="5"/>
        <v>0</v>
      </c>
      <c r="Z22" s="416">
        <f t="shared" si="6"/>
        <v>0</v>
      </c>
    </row>
    <row r="23" spans="1:27">
      <c r="A23" s="377" t="s">
        <v>425</v>
      </c>
      <c r="B23" s="433">
        <v>700000</v>
      </c>
      <c r="C23" s="416">
        <v>350000</v>
      </c>
      <c r="D23" s="421">
        <v>350000</v>
      </c>
      <c r="E23" s="415"/>
      <c r="F23" s="415"/>
      <c r="G23" s="415"/>
      <c r="H23" s="432">
        <v>0.25</v>
      </c>
      <c r="I23" s="432">
        <v>0.25</v>
      </c>
      <c r="J23" s="432">
        <v>0.25</v>
      </c>
      <c r="K23" s="415"/>
      <c r="L23" s="415"/>
      <c r="M23" s="415"/>
      <c r="N23" s="415"/>
      <c r="P23" s="416">
        <f t="shared" si="8"/>
        <v>0</v>
      </c>
      <c r="Q23" s="416">
        <f t="shared" si="9"/>
        <v>0</v>
      </c>
      <c r="R23" s="416">
        <f t="shared" si="10"/>
        <v>0</v>
      </c>
      <c r="T23" s="416">
        <f t="shared" si="1"/>
        <v>525000</v>
      </c>
      <c r="U23" s="416">
        <f t="shared" si="2"/>
        <v>262500</v>
      </c>
      <c r="V23" s="416">
        <f t="shared" si="3"/>
        <v>262500</v>
      </c>
      <c r="X23" s="416">
        <f t="shared" si="4"/>
        <v>0</v>
      </c>
      <c r="Y23" s="416">
        <f t="shared" si="5"/>
        <v>0</v>
      </c>
      <c r="Z23" s="416">
        <f t="shared" si="6"/>
        <v>0</v>
      </c>
    </row>
    <row r="24" spans="1:27">
      <c r="A24" s="377" t="s">
        <v>337</v>
      </c>
      <c r="B24" s="420">
        <v>1000000</v>
      </c>
      <c r="C24" s="416">
        <v>800000</v>
      </c>
      <c r="D24" s="421">
        <v>800000</v>
      </c>
      <c r="E24" s="415"/>
      <c r="F24" s="415"/>
      <c r="G24" s="415">
        <v>0.5</v>
      </c>
      <c r="H24" s="415">
        <v>0.5</v>
      </c>
      <c r="I24" s="415">
        <v>0.5</v>
      </c>
      <c r="J24" s="415">
        <v>0.5</v>
      </c>
      <c r="K24" s="415">
        <v>1</v>
      </c>
      <c r="L24" s="415">
        <v>0.5</v>
      </c>
      <c r="M24" s="415">
        <v>0.5</v>
      </c>
      <c r="N24" s="415"/>
      <c r="P24" s="416">
        <f t="shared" si="8"/>
        <v>0</v>
      </c>
      <c r="Q24" s="416">
        <f t="shared" si="9"/>
        <v>0</v>
      </c>
      <c r="R24" s="416">
        <f t="shared" si="10"/>
        <v>0</v>
      </c>
      <c r="T24" s="416">
        <f t="shared" si="1"/>
        <v>2000000</v>
      </c>
      <c r="U24" s="416">
        <f t="shared" si="2"/>
        <v>1600000</v>
      </c>
      <c r="V24" s="416">
        <f t="shared" si="3"/>
        <v>1600000</v>
      </c>
      <c r="X24" s="416">
        <f t="shared" si="4"/>
        <v>2000000</v>
      </c>
      <c r="Y24" s="416">
        <f t="shared" si="5"/>
        <v>1600000</v>
      </c>
      <c r="Z24" s="416">
        <f t="shared" si="6"/>
        <v>1600000</v>
      </c>
    </row>
    <row r="25" spans="1:27">
      <c r="A25" s="377" t="s">
        <v>338</v>
      </c>
      <c r="B25" s="420">
        <v>1000000</v>
      </c>
      <c r="C25" s="416">
        <v>730000</v>
      </c>
      <c r="D25" s="421">
        <v>730000</v>
      </c>
      <c r="E25" s="415"/>
      <c r="F25" s="415"/>
      <c r="G25" s="415">
        <v>0.5</v>
      </c>
      <c r="H25" s="415">
        <v>0.5</v>
      </c>
      <c r="I25" s="415">
        <v>0.5</v>
      </c>
      <c r="J25" s="415">
        <v>0.5</v>
      </c>
      <c r="K25" s="415">
        <v>1</v>
      </c>
      <c r="L25" s="415">
        <v>0.5</v>
      </c>
      <c r="M25" s="415">
        <v>0.5</v>
      </c>
      <c r="N25" s="415"/>
      <c r="P25" s="416">
        <f t="shared" si="8"/>
        <v>0</v>
      </c>
      <c r="Q25" s="416">
        <f t="shared" si="9"/>
        <v>0</v>
      </c>
      <c r="R25" s="416">
        <f t="shared" si="10"/>
        <v>0</v>
      </c>
      <c r="T25" s="416">
        <f t="shared" si="1"/>
        <v>2000000</v>
      </c>
      <c r="U25" s="416">
        <f t="shared" si="2"/>
        <v>1460000</v>
      </c>
      <c r="V25" s="416">
        <f t="shared" si="3"/>
        <v>1460000</v>
      </c>
      <c r="X25" s="416">
        <f t="shared" si="4"/>
        <v>2000000</v>
      </c>
      <c r="Y25" s="416">
        <f t="shared" si="5"/>
        <v>1460000</v>
      </c>
      <c r="Z25" s="416">
        <f t="shared" si="6"/>
        <v>1460000</v>
      </c>
    </row>
    <row r="26" spans="1:27">
      <c r="D26" t="s">
        <v>426</v>
      </c>
      <c r="E26" s="557">
        <f>SUM(E3:F25)</f>
        <v>17.5</v>
      </c>
      <c r="F26" s="557"/>
      <c r="G26" s="557">
        <f>SUM(G3:H25)</f>
        <v>17.25</v>
      </c>
      <c r="H26" s="557"/>
      <c r="I26" s="557">
        <f>SUM(I3:J25)</f>
        <v>19.5</v>
      </c>
      <c r="J26" s="557"/>
      <c r="K26" s="425">
        <f>SUM(K3:K25)</f>
        <v>8.9</v>
      </c>
      <c r="L26" s="557">
        <f>SUM(L4:M25)</f>
        <v>9.5500000000000007</v>
      </c>
      <c r="M26" s="557"/>
      <c r="N26" s="425">
        <f>SUM(N3:N25)</f>
        <v>2</v>
      </c>
      <c r="P26" s="427">
        <f>SUM(P4:P25)</f>
        <v>13750000</v>
      </c>
      <c r="Q26" s="427">
        <f t="shared" ref="Q26:R26" si="12">SUM(Q4:Q25)</f>
        <v>7250000</v>
      </c>
      <c r="R26" s="427">
        <f t="shared" si="12"/>
        <v>8700000</v>
      </c>
      <c r="T26" s="427">
        <f>SUM(T4:T25)</f>
        <v>28925000</v>
      </c>
      <c r="U26" s="427">
        <f t="shared" ref="U26:V26" si="13">SUM(U4:U25)</f>
        <v>16472500</v>
      </c>
      <c r="V26" s="427">
        <f t="shared" si="13"/>
        <v>17722500</v>
      </c>
      <c r="X26" s="427">
        <f>SUM(X4:X25)</f>
        <v>16600000</v>
      </c>
      <c r="Y26" s="427">
        <f t="shared" ref="Y26:Z26" si="14">SUM(Y4:Y25)</f>
        <v>9960000</v>
      </c>
      <c r="Z26" s="427">
        <f t="shared" si="14"/>
        <v>10940000</v>
      </c>
    </row>
    <row r="27" spans="1:27">
      <c r="D27" t="s">
        <v>427</v>
      </c>
      <c r="E27" s="558">
        <f>AM9</f>
        <v>0</v>
      </c>
      <c r="F27" s="559"/>
      <c r="G27" s="558">
        <f>AO9</f>
        <v>18.5</v>
      </c>
      <c r="H27" s="559"/>
      <c r="I27" s="558">
        <v>15</v>
      </c>
      <c r="J27" s="559"/>
      <c r="K27" s="415">
        <v>7</v>
      </c>
      <c r="L27" s="558">
        <v>6</v>
      </c>
      <c r="M27" s="559"/>
      <c r="N27" s="415">
        <f>AS9</f>
        <v>1</v>
      </c>
      <c r="P27" s="427"/>
      <c r="Q27" s="427"/>
      <c r="R27" s="427"/>
      <c r="T27" s="427"/>
      <c r="U27" s="427"/>
      <c r="V27" s="427"/>
      <c r="X27" s="427"/>
      <c r="Y27" s="427"/>
      <c r="Z27" s="427"/>
    </row>
    <row r="28" spans="1:27">
      <c r="D28" t="s">
        <v>428</v>
      </c>
      <c r="E28" s="426">
        <f>SUM(E3:E25)</f>
        <v>5.5</v>
      </c>
      <c r="F28" s="426">
        <f>SUM(F3:F25)</f>
        <v>12</v>
      </c>
      <c r="G28" s="426">
        <f>SUM(G3:G25)</f>
        <v>7.5</v>
      </c>
      <c r="H28" s="557">
        <f>SUM(H4:I25)</f>
        <v>19.5</v>
      </c>
      <c r="I28" s="557"/>
      <c r="J28" s="426">
        <f>SUM(J4:J25)</f>
        <v>9.75</v>
      </c>
      <c r="K28" s="557">
        <f>SUM(K4:L25)</f>
        <v>13.5</v>
      </c>
      <c r="L28" s="557"/>
      <c r="M28" s="557">
        <f>SUM(M4:N25)</f>
        <v>6.95</v>
      </c>
      <c r="N28" s="557"/>
      <c r="X28" s="406" t="s">
        <v>429</v>
      </c>
    </row>
    <row r="29" spans="1:27">
      <c r="D29" t="s">
        <v>430</v>
      </c>
      <c r="E29" s="428">
        <v>7.5</v>
      </c>
      <c r="F29" s="428">
        <v>7.5</v>
      </c>
      <c r="G29" s="428">
        <v>7.5</v>
      </c>
      <c r="H29" s="560">
        <v>19</v>
      </c>
      <c r="I29" s="561"/>
      <c r="J29" s="428">
        <v>5.5</v>
      </c>
      <c r="K29" s="558">
        <v>10</v>
      </c>
      <c r="L29" s="559"/>
      <c r="M29" s="558">
        <v>4</v>
      </c>
      <c r="N29" s="559"/>
      <c r="X29" s="431" t="s">
        <v>339</v>
      </c>
      <c r="Y29" s="431" t="s">
        <v>345</v>
      </c>
      <c r="Z29" s="431" t="s">
        <v>350</v>
      </c>
    </row>
    <row r="30" spans="1:27">
      <c r="X30" s="427">
        <f>T26+X26</f>
        <v>45525000</v>
      </c>
      <c r="Y30" s="427">
        <f>U26+Y26</f>
        <v>26432500</v>
      </c>
      <c r="Z30" s="427">
        <f>V26+Z26</f>
        <v>28662500</v>
      </c>
    </row>
    <row r="31" spans="1:27">
      <c r="A31" t="s">
        <v>301</v>
      </c>
      <c r="E31" t="s">
        <v>389</v>
      </c>
      <c r="F31" t="s">
        <v>390</v>
      </c>
      <c r="G31" t="s">
        <v>391</v>
      </c>
      <c r="H31" t="s">
        <v>392</v>
      </c>
      <c r="I31" t="s">
        <v>392</v>
      </c>
      <c r="J31" t="s">
        <v>269</v>
      </c>
      <c r="K31" t="s">
        <v>393</v>
      </c>
      <c r="L31" t="s">
        <v>394</v>
      </c>
      <c r="X31" s="406">
        <f>SUM('再見積 (システム・工程別サマリ) '!F28:J28)</f>
        <v>42800000</v>
      </c>
    </row>
    <row r="32" spans="1:27">
      <c r="E32" t="s">
        <v>397</v>
      </c>
      <c r="F32" t="s">
        <v>398</v>
      </c>
      <c r="G32" t="s">
        <v>431</v>
      </c>
      <c r="H32" t="s">
        <v>400</v>
      </c>
      <c r="I32" t="s">
        <v>378</v>
      </c>
      <c r="J32" t="s">
        <v>401</v>
      </c>
      <c r="K32" t="s">
        <v>432</v>
      </c>
      <c r="L32" t="s">
        <v>402</v>
      </c>
      <c r="S32" s="406"/>
      <c r="W32" s="406"/>
      <c r="X32"/>
      <c r="AA32" s="406"/>
    </row>
    <row r="33" spans="1:46" ht="22.5">
      <c r="A33" s="412" t="s">
        <v>413</v>
      </c>
      <c r="B33" s="413" t="s">
        <v>414</v>
      </c>
      <c r="C33" s="413" t="s">
        <v>345</v>
      </c>
      <c r="D33" s="414" t="s">
        <v>350</v>
      </c>
      <c r="E33" s="377"/>
      <c r="F33" s="377"/>
      <c r="G33" s="377"/>
      <c r="H33" s="377"/>
      <c r="I33" s="377"/>
      <c r="J33" s="377"/>
      <c r="K33" s="377"/>
      <c r="L33" s="377"/>
      <c r="P33" s="431" t="s">
        <v>339</v>
      </c>
      <c r="Q33" s="431" t="s">
        <v>345</v>
      </c>
      <c r="R33" s="431" t="s">
        <v>350</v>
      </c>
      <c r="T33" s="431" t="s">
        <v>339</v>
      </c>
      <c r="U33" s="431" t="s">
        <v>345</v>
      </c>
      <c r="V33" s="431" t="s">
        <v>350</v>
      </c>
      <c r="X33" s="431" t="s">
        <v>339</v>
      </c>
      <c r="Y33" s="431" t="s">
        <v>345</v>
      </c>
      <c r="Z33" s="431" t="s">
        <v>350</v>
      </c>
      <c r="AL33" s="407" t="s">
        <v>395</v>
      </c>
      <c r="AM33" s="408"/>
      <c r="AN33" s="408"/>
      <c r="AO33" s="408"/>
      <c r="AP33" s="408"/>
      <c r="AQ33" s="408"/>
      <c r="AR33" s="408"/>
      <c r="AS33" s="408"/>
      <c r="AT33" s="408"/>
    </row>
    <row r="34" spans="1:46" ht="19.5">
      <c r="A34" s="377" t="s">
        <v>310</v>
      </c>
      <c r="B34" s="420">
        <v>1000000</v>
      </c>
      <c r="C34" s="416">
        <v>600000</v>
      </c>
      <c r="D34" s="421">
        <v>900000</v>
      </c>
      <c r="E34" s="377">
        <v>0.5</v>
      </c>
      <c r="F34" s="377">
        <v>0.5</v>
      </c>
      <c r="G34" s="377">
        <v>0.5</v>
      </c>
      <c r="H34" s="377">
        <v>0.5</v>
      </c>
      <c r="I34" s="438">
        <v>0.75</v>
      </c>
      <c r="J34" s="377">
        <v>0.25</v>
      </c>
      <c r="K34" s="377">
        <v>0.25</v>
      </c>
      <c r="L34" s="377">
        <v>0.5</v>
      </c>
      <c r="P34" s="416">
        <f>SUM($E34:$F34)*B34</f>
        <v>1000000</v>
      </c>
      <c r="Q34" s="416">
        <f t="shared" ref="Q34:R34" si="15">SUM($E34:$F34)*C34</f>
        <v>600000</v>
      </c>
      <c r="R34" s="416">
        <f t="shared" si="15"/>
        <v>900000</v>
      </c>
      <c r="T34" s="416">
        <f t="shared" ref="T34:V37" si="16">SUM($G34:$I34)*B34</f>
        <v>1750000</v>
      </c>
      <c r="U34" s="416">
        <f t="shared" si="16"/>
        <v>1050000</v>
      </c>
      <c r="V34" s="416">
        <f t="shared" si="16"/>
        <v>1575000</v>
      </c>
      <c r="X34" s="416">
        <f t="shared" ref="X34:Z37" si="17">SUM($J34:$L34)*B34</f>
        <v>1000000</v>
      </c>
      <c r="Y34" s="416">
        <f t="shared" si="17"/>
        <v>600000</v>
      </c>
      <c r="Z34" s="416">
        <f t="shared" si="17"/>
        <v>900000</v>
      </c>
      <c r="AL34" s="409" t="s">
        <v>405</v>
      </c>
      <c r="AM34" s="410" t="s">
        <v>406</v>
      </c>
      <c r="AN34" s="410" t="s">
        <v>407</v>
      </c>
      <c r="AO34" s="410" t="s">
        <v>408</v>
      </c>
      <c r="AP34" s="410" t="s">
        <v>409</v>
      </c>
      <c r="AQ34" s="410" t="s">
        <v>410</v>
      </c>
      <c r="AR34" s="410" t="s">
        <v>411</v>
      </c>
      <c r="AS34" s="410" t="s">
        <v>412</v>
      </c>
      <c r="AT34" s="411" t="s">
        <v>307</v>
      </c>
    </row>
    <row r="35" spans="1:46" ht="19.5">
      <c r="A35" s="377" t="s">
        <v>312</v>
      </c>
      <c r="B35" s="420">
        <v>1000000</v>
      </c>
      <c r="C35" s="416">
        <v>600000</v>
      </c>
      <c r="D35" s="421">
        <v>900000</v>
      </c>
      <c r="E35" s="377">
        <v>0.5</v>
      </c>
      <c r="F35" s="377">
        <v>0.5</v>
      </c>
      <c r="G35" s="377">
        <v>0.5</v>
      </c>
      <c r="H35" s="377">
        <v>0.5</v>
      </c>
      <c r="I35" s="438">
        <v>0.75</v>
      </c>
      <c r="J35" s="377">
        <v>0.4</v>
      </c>
      <c r="K35" s="377">
        <v>0.3</v>
      </c>
      <c r="L35" s="377">
        <v>0.6</v>
      </c>
      <c r="P35" s="416">
        <f t="shared" ref="P35:P37" si="18">SUM($E35:$F35)*B35</f>
        <v>1000000</v>
      </c>
      <c r="Q35" s="416">
        <f t="shared" ref="Q35:Q37" si="19">SUM($E35:$F35)*C35</f>
        <v>600000</v>
      </c>
      <c r="R35" s="416">
        <f t="shared" ref="R35:R37" si="20">SUM($E35:$F35)*D35</f>
        <v>900000</v>
      </c>
      <c r="T35" s="416">
        <f t="shared" si="16"/>
        <v>1750000</v>
      </c>
      <c r="U35" s="416">
        <f t="shared" si="16"/>
        <v>1050000</v>
      </c>
      <c r="V35" s="416">
        <f t="shared" si="16"/>
        <v>1575000</v>
      </c>
      <c r="X35" s="416">
        <f t="shared" si="17"/>
        <v>1299999.9999999998</v>
      </c>
      <c r="Y35" s="416">
        <f t="shared" si="17"/>
        <v>779999.99999999988</v>
      </c>
      <c r="Z35" s="416">
        <f t="shared" si="17"/>
        <v>1169999.9999999998</v>
      </c>
      <c r="AL35" s="417" t="s">
        <v>433</v>
      </c>
      <c r="AM35" s="418">
        <v>0</v>
      </c>
      <c r="AN35" s="418">
        <v>0</v>
      </c>
      <c r="AO35" s="418">
        <v>2.5</v>
      </c>
      <c r="AP35" s="418">
        <v>2.1</v>
      </c>
      <c r="AQ35" s="418">
        <v>2</v>
      </c>
      <c r="AR35" s="418">
        <v>2</v>
      </c>
      <c r="AS35" s="418">
        <v>1.5</v>
      </c>
      <c r="AT35" s="429">
        <f>SUM(月別工数35[[#This Row],[2025/9/1]:[2026/3/1]])</f>
        <v>10.1</v>
      </c>
    </row>
    <row r="36" spans="1:46" ht="19.5">
      <c r="A36" s="377" t="s">
        <v>336</v>
      </c>
      <c r="B36" s="420">
        <v>1000000</v>
      </c>
      <c r="C36" s="416">
        <v>600000</v>
      </c>
      <c r="D36" s="421">
        <v>900000</v>
      </c>
      <c r="E36" s="377">
        <v>0</v>
      </c>
      <c r="F36" s="377">
        <v>0</v>
      </c>
      <c r="G36" s="377">
        <v>0.5</v>
      </c>
      <c r="H36" s="377">
        <v>0.5</v>
      </c>
      <c r="I36" s="438">
        <v>0.5</v>
      </c>
      <c r="J36" s="377">
        <v>0.5</v>
      </c>
      <c r="K36" s="377">
        <v>0.5</v>
      </c>
      <c r="L36" s="377">
        <v>0</v>
      </c>
      <c r="P36" s="416">
        <f t="shared" si="18"/>
        <v>0</v>
      </c>
      <c r="Q36" s="416">
        <f t="shared" si="19"/>
        <v>0</v>
      </c>
      <c r="R36" s="416">
        <f t="shared" si="20"/>
        <v>0</v>
      </c>
      <c r="T36" s="416">
        <f t="shared" si="16"/>
        <v>1500000</v>
      </c>
      <c r="U36" s="416">
        <f t="shared" si="16"/>
        <v>900000</v>
      </c>
      <c r="V36" s="416">
        <f t="shared" si="16"/>
        <v>1350000</v>
      </c>
      <c r="X36" s="416">
        <f t="shared" si="17"/>
        <v>1000000</v>
      </c>
      <c r="Y36" s="416">
        <f t="shared" si="17"/>
        <v>600000</v>
      </c>
      <c r="Z36" s="416">
        <f t="shared" si="17"/>
        <v>900000</v>
      </c>
      <c r="AL36" s="422" t="s">
        <v>418</v>
      </c>
      <c r="AM36" s="423"/>
      <c r="AN36" s="423"/>
      <c r="AO36" s="423">
        <f t="shared" ref="AO36:AS36" si="21">SUM(AO35:AO35)</f>
        <v>2.5</v>
      </c>
      <c r="AP36" s="423">
        <f t="shared" si="21"/>
        <v>2.1</v>
      </c>
      <c r="AQ36" s="423">
        <f t="shared" si="21"/>
        <v>2</v>
      </c>
      <c r="AR36" s="423">
        <f t="shared" si="21"/>
        <v>2</v>
      </c>
      <c r="AS36" s="423">
        <f t="shared" si="21"/>
        <v>1.5</v>
      </c>
      <c r="AT36" s="423">
        <f>SUM(月別工数35[[#This Row],[2025/9/1]:[2026/3/1]])</f>
        <v>10.1</v>
      </c>
    </row>
    <row r="37" spans="1:46" ht="15.75">
      <c r="A37" s="377" t="s">
        <v>340</v>
      </c>
      <c r="B37" s="420">
        <v>700000</v>
      </c>
      <c r="C37" s="416">
        <v>450000</v>
      </c>
      <c r="D37" s="421">
        <v>450000</v>
      </c>
      <c r="E37" s="377">
        <v>0.5</v>
      </c>
      <c r="F37" s="377">
        <v>1</v>
      </c>
      <c r="G37" s="377">
        <v>1</v>
      </c>
      <c r="H37" s="377">
        <v>1</v>
      </c>
      <c r="I37" s="438">
        <v>1</v>
      </c>
      <c r="J37" s="377">
        <v>1</v>
      </c>
      <c r="K37" s="377">
        <v>1</v>
      </c>
      <c r="L37" s="377">
        <v>1</v>
      </c>
      <c r="P37" s="416">
        <f t="shared" si="18"/>
        <v>1050000</v>
      </c>
      <c r="Q37" s="416">
        <f t="shared" si="19"/>
        <v>675000</v>
      </c>
      <c r="R37" s="416">
        <f t="shared" si="20"/>
        <v>675000</v>
      </c>
      <c r="T37" s="416">
        <f t="shared" si="16"/>
        <v>2100000</v>
      </c>
      <c r="U37" s="416">
        <f t="shared" si="16"/>
        <v>1350000</v>
      </c>
      <c r="V37" s="416">
        <f t="shared" si="16"/>
        <v>1350000</v>
      </c>
      <c r="X37" s="416">
        <f t="shared" si="17"/>
        <v>2100000</v>
      </c>
      <c r="Y37" s="416">
        <f t="shared" si="17"/>
        <v>1350000</v>
      </c>
      <c r="Z37" s="416">
        <f t="shared" si="17"/>
        <v>1350000</v>
      </c>
    </row>
    <row r="38" spans="1:46">
      <c r="E38">
        <f>SUM(E34:E37)</f>
        <v>1.5</v>
      </c>
      <c r="F38">
        <f t="shared" ref="F38" si="22">SUM(F34:F37)</f>
        <v>2</v>
      </c>
      <c r="G38">
        <f>SUM(G34:G37)</f>
        <v>2.5</v>
      </c>
      <c r="H38">
        <f t="shared" ref="H38:L38" si="23">SUM(H34:H37)</f>
        <v>2.5</v>
      </c>
      <c r="I38">
        <f t="shared" si="23"/>
        <v>3</v>
      </c>
      <c r="J38">
        <f t="shared" si="23"/>
        <v>2.15</v>
      </c>
      <c r="K38">
        <f t="shared" si="23"/>
        <v>2.0499999999999998</v>
      </c>
      <c r="L38">
        <f t="shared" si="23"/>
        <v>2.1</v>
      </c>
      <c r="P38" s="427">
        <f>SUM(P34:P37)</f>
        <v>3050000</v>
      </c>
      <c r="Q38" s="427">
        <f t="shared" ref="Q38:R38" si="24">SUM(Q34:Q37)</f>
        <v>1875000</v>
      </c>
      <c r="R38" s="427">
        <f t="shared" si="24"/>
        <v>2475000</v>
      </c>
      <c r="T38" s="427">
        <f>SUM(T34:T37)</f>
        <v>7100000</v>
      </c>
      <c r="U38" s="427">
        <f t="shared" ref="U38:V38" si="25">SUM(U34:U37)</f>
        <v>4350000</v>
      </c>
      <c r="V38" s="427">
        <f t="shared" si="25"/>
        <v>5850000</v>
      </c>
      <c r="X38" s="427">
        <f>SUM(X34:X37)</f>
        <v>5400000</v>
      </c>
      <c r="Y38" s="427">
        <f t="shared" ref="Y38:Z38" si="26">SUM(Y34:Y37)</f>
        <v>3330000</v>
      </c>
      <c r="Z38" s="427">
        <f t="shared" si="26"/>
        <v>4320000</v>
      </c>
    </row>
    <row r="39" spans="1:46">
      <c r="R39"/>
      <c r="S39" s="406"/>
      <c r="V39"/>
      <c r="W39" s="406"/>
      <c r="Z39"/>
    </row>
    <row r="40" spans="1:46">
      <c r="S40" s="406"/>
      <c r="W40" s="406"/>
      <c r="X40" s="406" t="s">
        <v>434</v>
      </c>
    </row>
    <row r="41" spans="1:46">
      <c r="S41" s="406"/>
      <c r="W41" s="406"/>
      <c r="X41" s="431" t="s">
        <v>339</v>
      </c>
      <c r="Y41" s="431" t="s">
        <v>345</v>
      </c>
      <c r="Z41" s="431" t="s">
        <v>350</v>
      </c>
    </row>
    <row r="42" spans="1:46">
      <c r="S42" s="406"/>
      <c r="W42" s="406"/>
      <c r="X42" s="427">
        <f>T38+X38</f>
        <v>12500000</v>
      </c>
      <c r="Y42" s="427">
        <f>U38+Y38</f>
        <v>7680000</v>
      </c>
      <c r="Z42" s="427">
        <f>V38+Z38</f>
        <v>10170000</v>
      </c>
    </row>
    <row r="43" spans="1:46">
      <c r="S43" s="406"/>
      <c r="W43" s="406"/>
      <c r="X43" s="406">
        <f>SUM('再見積 (システム・工程別サマリ) '!K71,'再見積 (システム・工程別サマリ) '!K86)</f>
        <v>15260000</v>
      </c>
    </row>
    <row r="44" spans="1:46">
      <c r="S44" s="406"/>
      <c r="W44" s="406"/>
      <c r="Z44"/>
    </row>
    <row r="45" spans="1:46">
      <c r="O45" s="402" t="s">
        <v>193</v>
      </c>
      <c r="P45" s="427">
        <f>'再見積 (システム・工程別サマリ) '!Q55</f>
        <v>17480000</v>
      </c>
      <c r="S45" s="406"/>
      <c r="T45" s="427">
        <f>'再見積 (システム・工程別サマリ) '!M69</f>
        <v>36440000</v>
      </c>
      <c r="W45" s="406"/>
      <c r="X45" s="427">
        <f>'再見積 (システム・工程別サマリ) '!M84</f>
        <v>21620000</v>
      </c>
      <c r="Z45"/>
    </row>
    <row r="46" spans="1:46">
      <c r="O46" s="402" t="s">
        <v>435</v>
      </c>
      <c r="P46" s="427">
        <f>SUM(P26,P38)</f>
        <v>16800000</v>
      </c>
      <c r="Q46" s="427">
        <f>SUM(Q26,Q38)</f>
        <v>9125000</v>
      </c>
      <c r="R46" s="427">
        <f>SUM(R26,R38)</f>
        <v>11175000</v>
      </c>
      <c r="T46" s="427">
        <f>SUM(T26,T38)</f>
        <v>36025000</v>
      </c>
      <c r="U46" s="427">
        <f>SUM(U26,U38)</f>
        <v>20822500</v>
      </c>
      <c r="V46" s="427">
        <f>SUM(V26,V38)</f>
        <v>23572500</v>
      </c>
      <c r="X46" s="427">
        <f>SUM(X26,X38)</f>
        <v>22000000</v>
      </c>
      <c r="Y46" s="427">
        <f>SUM(Y26,Y38)</f>
        <v>13290000</v>
      </c>
      <c r="Z46" s="427">
        <f>SUM(Z26,Z38)</f>
        <v>15260000</v>
      </c>
    </row>
    <row r="47" spans="1:46">
      <c r="O47" s="402" t="s">
        <v>436</v>
      </c>
      <c r="P47" s="427"/>
      <c r="Q47" s="427">
        <f>P45-Q46</f>
        <v>8355000</v>
      </c>
      <c r="R47" s="430">
        <f>Q47/P45</f>
        <v>0.47797482837528604</v>
      </c>
      <c r="T47" s="427"/>
      <c r="U47" s="427">
        <f>T45-U46</f>
        <v>15617500</v>
      </c>
      <c r="V47" s="430">
        <f>U47/T45</f>
        <v>0.42858122941822174</v>
      </c>
      <c r="X47" s="427"/>
      <c r="Y47" s="427">
        <f>X45-Y46</f>
        <v>8330000</v>
      </c>
      <c r="Z47" s="430">
        <f>Y47/X46</f>
        <v>0.37863636363636366</v>
      </c>
    </row>
    <row r="48" spans="1:46">
      <c r="O48" s="402" t="s">
        <v>437</v>
      </c>
      <c r="P48" s="427"/>
      <c r="Q48" s="427">
        <f>P45-R46</f>
        <v>6305000</v>
      </c>
      <c r="R48" s="430">
        <f>Q48/P45</f>
        <v>0.36069794050343251</v>
      </c>
      <c r="T48" s="427"/>
      <c r="U48" s="427">
        <f>T45-V46</f>
        <v>12867500</v>
      </c>
      <c r="V48" s="430">
        <f>U48/T45</f>
        <v>0.35311470911086718</v>
      </c>
      <c r="X48" s="427"/>
      <c r="Y48" s="427">
        <f>X45-Z46</f>
        <v>6360000</v>
      </c>
      <c r="Z48" s="430">
        <f>Y48/X46</f>
        <v>0.28909090909090907</v>
      </c>
    </row>
    <row r="50" spans="12:26">
      <c r="O50" s="402" t="s">
        <v>438</v>
      </c>
      <c r="X50" s="427" t="s">
        <v>439</v>
      </c>
      <c r="Y50" s="427" t="s">
        <v>263</v>
      </c>
      <c r="Z50" s="427" t="s">
        <v>262</v>
      </c>
    </row>
    <row r="51" spans="12:26">
      <c r="L51" t="s">
        <v>440</v>
      </c>
      <c r="M51" s="406">
        <f>P51-P52</f>
        <v>715000</v>
      </c>
      <c r="O51" s="402" t="s">
        <v>193</v>
      </c>
      <c r="P51" s="427">
        <f>P45+T45+X45</f>
        <v>75540000</v>
      </c>
      <c r="T51" s="427" t="s">
        <v>441</v>
      </c>
      <c r="U51" s="406">
        <f>'要員計画(収支ベース)'!P51-'再見積 (システム・工程別サマリ) '!Q12</f>
        <v>6440000</v>
      </c>
      <c r="X51" s="427" t="s">
        <v>442</v>
      </c>
      <c r="Y51" s="427">
        <f>'再見積 (システム・工程別サマリ) '!K14</f>
        <v>17500000</v>
      </c>
      <c r="Z51" s="402">
        <f>'再見積 (システム・工程別サマリ) '!K12</f>
        <v>12.5</v>
      </c>
    </row>
    <row r="52" spans="12:26">
      <c r="O52" s="402" t="s">
        <v>435</v>
      </c>
      <c r="P52" s="427">
        <f>P46+T46+X46</f>
        <v>74825000</v>
      </c>
      <c r="Q52" s="427">
        <f t="shared" ref="Q52:R52" si="27">Q46+U46+Y46</f>
        <v>43237500</v>
      </c>
      <c r="R52" s="427">
        <f t="shared" si="27"/>
        <v>50007500</v>
      </c>
      <c r="T52" s="427" t="s">
        <v>443</v>
      </c>
      <c r="U52" s="427">
        <f>'再見積 (システム・工程別サマリ) '!Q29</f>
        <v>4480000</v>
      </c>
      <c r="V52" s="427"/>
      <c r="X52" s="427" t="s">
        <v>444</v>
      </c>
      <c r="Y52" s="427">
        <f>'再見積 (システム・工程別サマリ) '!K57+'再見積 (システム・工程別サマリ) '!K71+'再見積 (システム・工程別サマリ) '!K86</f>
        <v>19740000</v>
      </c>
      <c r="Z52" s="402">
        <f>'再見積 (システム・工程別サマリ) '!K55+'再見積 (システム・工程別サマリ) '!K69+'再見積 (システム・工程別サマリ) '!K84</f>
        <v>14.100000000000001</v>
      </c>
    </row>
    <row r="53" spans="12:26">
      <c r="O53" s="402" t="s">
        <v>436</v>
      </c>
      <c r="Q53" s="427">
        <f>P52-Q52</f>
        <v>31587500</v>
      </c>
      <c r="R53" s="430">
        <f>Q53/P52</f>
        <v>0.42215168727029734</v>
      </c>
      <c r="T53" s="427" t="s">
        <v>445</v>
      </c>
      <c r="U53" s="427">
        <f>U51-U52</f>
        <v>1960000</v>
      </c>
      <c r="V53" s="430"/>
      <c r="X53" s="427"/>
      <c r="Y53" s="427">
        <f>Y52-Y51</f>
        <v>2240000</v>
      </c>
      <c r="Z53" s="402">
        <f>Z52-Z51</f>
        <v>1.6000000000000014</v>
      </c>
    </row>
    <row r="54" spans="12:26">
      <c r="O54" s="402" t="s">
        <v>437</v>
      </c>
      <c r="Q54" s="427">
        <f>P52-R52</f>
        <v>24817500</v>
      </c>
      <c r="R54" s="430">
        <f>Q54/P52</f>
        <v>0.33167390578015371</v>
      </c>
      <c r="U54" s="427"/>
      <c r="V54" s="430"/>
      <c r="X54" s="406" t="s">
        <v>446</v>
      </c>
      <c r="Y54" s="406">
        <v>2183000</v>
      </c>
    </row>
    <row r="55" spans="12:26">
      <c r="Y55" s="406">
        <f>Y53-Y54</f>
        <v>57000</v>
      </c>
      <c r="Z55" s="436">
        <f>Y55/1400000</f>
        <v>4.0714285714285717E-2</v>
      </c>
    </row>
  </sheetData>
  <mergeCells count="14">
    <mergeCell ref="H28:I28"/>
    <mergeCell ref="K28:L28"/>
    <mergeCell ref="M28:N28"/>
    <mergeCell ref="H29:I29"/>
    <mergeCell ref="K29:L29"/>
    <mergeCell ref="M29:N29"/>
    <mergeCell ref="E26:F26"/>
    <mergeCell ref="E27:F27"/>
    <mergeCell ref="G26:H26"/>
    <mergeCell ref="I26:J26"/>
    <mergeCell ref="L26:M26"/>
    <mergeCell ref="G27:H27"/>
    <mergeCell ref="I27:J27"/>
    <mergeCell ref="L27:M27"/>
  </mergeCells>
  <phoneticPr fontId="1"/>
  <pageMargins left="0.7" right="0.7" top="0.75" bottom="0.75" header="0.3" footer="0.3"/>
  <pageSetup paperSize="9" scale="29" orientation="portrait" r:id="rId1"/>
  <colBreaks count="1" manualBreakCount="1">
    <brk id="36" max="1048575" man="1"/>
  </colBreaks>
  <legacy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41C18-4ADC-4C24-AE9F-271B10506169}">
  <sheetPr>
    <tabColor rgb="FFFFC000"/>
  </sheetPr>
  <dimension ref="A1:AA41"/>
  <sheetViews>
    <sheetView view="pageBreakPreview" topLeftCell="A3" zoomScale="115" zoomScaleNormal="100" zoomScaleSheetLayoutView="115" workbookViewId="0">
      <selection activeCell="A18" sqref="A18:C23"/>
    </sheetView>
  </sheetViews>
  <sheetFormatPr defaultRowHeight="18"/>
  <cols>
    <col min="1" max="1" width="32.75" bestFit="1" customWidth="1"/>
    <col min="2" max="2" width="11.25" bestFit="1" customWidth="1"/>
    <col min="3" max="3" width="9.75" bestFit="1" customWidth="1"/>
    <col min="4" max="4" width="18.75" bestFit="1" customWidth="1"/>
    <col min="14" max="16" width="15.5" style="406" customWidth="1"/>
    <col min="22" max="27" width="12.25" customWidth="1"/>
  </cols>
  <sheetData>
    <row r="1" spans="1:27" ht="22.5">
      <c r="E1" t="s">
        <v>391</v>
      </c>
      <c r="F1" t="s">
        <v>391</v>
      </c>
      <c r="G1" t="s">
        <v>392</v>
      </c>
      <c r="H1" t="s">
        <v>392</v>
      </c>
      <c r="I1" t="s">
        <v>269</v>
      </c>
      <c r="J1" t="s">
        <v>393</v>
      </c>
      <c r="K1" t="s">
        <v>393</v>
      </c>
      <c r="L1" t="s">
        <v>394</v>
      </c>
      <c r="S1" s="407" t="s">
        <v>395</v>
      </c>
      <c r="T1" s="408"/>
      <c r="U1" s="408"/>
      <c r="V1" s="408"/>
      <c r="W1" s="408"/>
      <c r="X1" s="408"/>
      <c r="Y1" s="408"/>
      <c r="Z1" s="408"/>
      <c r="AA1" s="408"/>
    </row>
    <row r="2" spans="1:27" ht="22.5">
      <c r="A2" t="s">
        <v>396</v>
      </c>
      <c r="E2" t="s">
        <v>399</v>
      </c>
      <c r="F2" t="s">
        <v>400</v>
      </c>
      <c r="G2" t="s">
        <v>400</v>
      </c>
      <c r="H2" t="s">
        <v>378</v>
      </c>
      <c r="I2" t="s">
        <v>401</v>
      </c>
      <c r="J2" t="s">
        <v>401</v>
      </c>
      <c r="K2" t="s">
        <v>402</v>
      </c>
      <c r="L2" t="s">
        <v>402</v>
      </c>
      <c r="S2" s="409" t="s">
        <v>405</v>
      </c>
      <c r="T2" s="410" t="s">
        <v>406</v>
      </c>
      <c r="U2" s="410" t="s">
        <v>407</v>
      </c>
      <c r="V2" s="410" t="s">
        <v>408</v>
      </c>
      <c r="W2" s="410" t="s">
        <v>409</v>
      </c>
      <c r="X2" s="410" t="s">
        <v>410</v>
      </c>
      <c r="Y2" s="410" t="s">
        <v>411</v>
      </c>
      <c r="Z2" s="410" t="s">
        <v>412</v>
      </c>
      <c r="AA2" s="411" t="s">
        <v>307</v>
      </c>
    </row>
    <row r="3" spans="1:27" ht="22.5">
      <c r="A3" s="412" t="s">
        <v>413</v>
      </c>
      <c r="B3" s="413" t="s">
        <v>414</v>
      </c>
      <c r="C3" s="413" t="s">
        <v>345</v>
      </c>
      <c r="D3" s="414" t="s">
        <v>350</v>
      </c>
      <c r="E3" s="415"/>
      <c r="F3" s="415"/>
      <c r="G3" s="415"/>
      <c r="H3" s="415"/>
      <c r="I3" s="415"/>
      <c r="J3" s="415"/>
      <c r="K3" s="415"/>
      <c r="L3" s="415"/>
      <c r="N3" s="431" t="s">
        <v>339</v>
      </c>
      <c r="O3" s="431" t="s">
        <v>345</v>
      </c>
      <c r="P3" s="431" t="s">
        <v>350</v>
      </c>
      <c r="S3" s="417" t="s">
        <v>225</v>
      </c>
      <c r="T3" s="418"/>
      <c r="U3" s="418"/>
      <c r="V3" s="418">
        <v>6</v>
      </c>
      <c r="W3" s="418">
        <v>4.2</v>
      </c>
      <c r="X3" s="418">
        <v>1</v>
      </c>
      <c r="Y3" s="418">
        <v>1.5</v>
      </c>
      <c r="Z3" s="418">
        <v>0.5</v>
      </c>
      <c r="AA3" s="419">
        <f>SUM(T3:Z3)</f>
        <v>13.2</v>
      </c>
    </row>
    <row r="4" spans="1:27" ht="22.5">
      <c r="A4" s="377" t="s">
        <v>314</v>
      </c>
      <c r="B4" s="420">
        <v>1000000</v>
      </c>
      <c r="C4" s="416">
        <v>500000</v>
      </c>
      <c r="D4" s="421">
        <v>900000</v>
      </c>
      <c r="E4" s="415">
        <v>0.5</v>
      </c>
      <c r="F4" s="415">
        <v>0.5</v>
      </c>
      <c r="G4" s="415">
        <v>0.5</v>
      </c>
      <c r="H4" s="415">
        <v>0.5</v>
      </c>
      <c r="I4" s="415">
        <v>1</v>
      </c>
      <c r="J4" s="415">
        <v>0.5</v>
      </c>
      <c r="K4" s="415">
        <v>0.5</v>
      </c>
      <c r="L4" s="415"/>
      <c r="N4" s="416">
        <f>SUM($E4:$L4)*B4</f>
        <v>4000000</v>
      </c>
      <c r="O4" s="416">
        <f t="shared" ref="O4:P19" si="0">SUM($E4:$L4)*C4</f>
        <v>2000000</v>
      </c>
      <c r="P4" s="416">
        <f t="shared" si="0"/>
        <v>3600000</v>
      </c>
      <c r="S4" s="417" t="s">
        <v>226</v>
      </c>
      <c r="T4" s="418"/>
      <c r="U4" s="418"/>
      <c r="V4" s="418">
        <v>3.5</v>
      </c>
      <c r="W4" s="418">
        <v>3</v>
      </c>
      <c r="X4" s="418">
        <v>1</v>
      </c>
      <c r="Y4" s="418">
        <v>1.5</v>
      </c>
      <c r="Z4" s="418">
        <v>0.5</v>
      </c>
      <c r="AA4" s="419">
        <f t="shared" ref="AA4:AA8" si="1">SUM(T4:Z4)</f>
        <v>9.5</v>
      </c>
    </row>
    <row r="5" spans="1:27" ht="22.5">
      <c r="A5" s="377" t="s">
        <v>322</v>
      </c>
      <c r="B5" s="420">
        <v>1000000</v>
      </c>
      <c r="C5" s="416">
        <v>500000</v>
      </c>
      <c r="D5" s="421">
        <v>900000</v>
      </c>
      <c r="E5" s="415">
        <v>0.5</v>
      </c>
      <c r="F5" s="415">
        <v>0.5</v>
      </c>
      <c r="G5" s="415">
        <v>0.5</v>
      </c>
      <c r="H5" s="415">
        <v>0.5</v>
      </c>
      <c r="I5" s="415">
        <v>1</v>
      </c>
      <c r="J5" s="415">
        <v>0.5</v>
      </c>
      <c r="K5" s="415">
        <v>0.5</v>
      </c>
      <c r="L5" s="415"/>
      <c r="N5" s="416">
        <f t="shared" ref="N5:P25" si="2">SUM($E5:$L5)*B5</f>
        <v>4000000</v>
      </c>
      <c r="O5" s="416">
        <f t="shared" si="0"/>
        <v>2000000</v>
      </c>
      <c r="P5" s="416">
        <f t="shared" si="0"/>
        <v>3600000</v>
      </c>
      <c r="S5" s="417" t="s">
        <v>416</v>
      </c>
      <c r="T5" s="418"/>
      <c r="U5" s="418"/>
      <c r="V5" s="418">
        <v>5</v>
      </c>
      <c r="W5" s="418">
        <v>3</v>
      </c>
      <c r="X5" s="418">
        <v>0.8</v>
      </c>
      <c r="Y5" s="418">
        <v>0.5</v>
      </c>
      <c r="Z5" s="418">
        <v>0</v>
      </c>
      <c r="AA5" s="419">
        <f t="shared" si="1"/>
        <v>9.3000000000000007</v>
      </c>
    </row>
    <row r="6" spans="1:27" ht="22.5">
      <c r="A6" s="377" t="s">
        <v>315</v>
      </c>
      <c r="B6" s="420">
        <v>1000000</v>
      </c>
      <c r="C6" s="416">
        <v>350000</v>
      </c>
      <c r="D6" s="421">
        <v>350000</v>
      </c>
      <c r="E6" s="415">
        <v>0.5</v>
      </c>
      <c r="F6" s="415">
        <v>0.5</v>
      </c>
      <c r="G6" s="415">
        <v>0.5</v>
      </c>
      <c r="H6" s="415">
        <v>0.5</v>
      </c>
      <c r="I6" s="415">
        <v>1</v>
      </c>
      <c r="J6" s="415">
        <v>0.5</v>
      </c>
      <c r="K6" s="415">
        <v>0.5</v>
      </c>
      <c r="L6" s="415">
        <v>0.5</v>
      </c>
      <c r="N6" s="416">
        <f t="shared" si="2"/>
        <v>4500000</v>
      </c>
      <c r="O6" s="416">
        <f t="shared" si="0"/>
        <v>1575000</v>
      </c>
      <c r="P6" s="416">
        <f t="shared" si="0"/>
        <v>1575000</v>
      </c>
      <c r="S6" s="417" t="s">
        <v>227</v>
      </c>
      <c r="T6" s="418"/>
      <c r="U6" s="418"/>
      <c r="V6" s="418">
        <v>2.5</v>
      </c>
      <c r="W6" s="418">
        <v>1.5</v>
      </c>
      <c r="X6" s="418">
        <v>0.8</v>
      </c>
      <c r="Y6" s="418">
        <v>0.5</v>
      </c>
      <c r="Z6" s="418">
        <v>0</v>
      </c>
      <c r="AA6" s="419">
        <f t="shared" si="1"/>
        <v>5.3</v>
      </c>
    </row>
    <row r="7" spans="1:27" ht="22.5">
      <c r="A7" s="377" t="s">
        <v>316</v>
      </c>
      <c r="B7" s="420">
        <v>1000000</v>
      </c>
      <c r="C7" s="416">
        <v>350000</v>
      </c>
      <c r="D7" s="421">
        <v>350000</v>
      </c>
      <c r="E7" s="415">
        <v>0.5</v>
      </c>
      <c r="F7" s="415">
        <v>0.5</v>
      </c>
      <c r="G7" s="415">
        <v>0.5</v>
      </c>
      <c r="H7" s="415">
        <v>0.5</v>
      </c>
      <c r="I7" s="415">
        <v>1</v>
      </c>
      <c r="J7" s="415"/>
      <c r="K7" s="415"/>
      <c r="L7" s="415"/>
      <c r="N7" s="416">
        <f t="shared" si="2"/>
        <v>3000000</v>
      </c>
      <c r="O7" s="416">
        <f t="shared" si="0"/>
        <v>1050000</v>
      </c>
      <c r="P7" s="416">
        <f t="shared" si="0"/>
        <v>1050000</v>
      </c>
      <c r="S7" s="417" t="s">
        <v>106</v>
      </c>
      <c r="T7" s="418"/>
      <c r="U7" s="418"/>
      <c r="V7" s="418">
        <v>0</v>
      </c>
      <c r="W7" s="418">
        <v>0</v>
      </c>
      <c r="X7" s="418">
        <v>0</v>
      </c>
      <c r="Y7" s="418">
        <v>0.4</v>
      </c>
      <c r="Z7" s="418">
        <v>0</v>
      </c>
      <c r="AA7" s="419">
        <f t="shared" si="1"/>
        <v>0.4</v>
      </c>
    </row>
    <row r="8" spans="1:27" ht="22.5">
      <c r="A8" s="377" t="s">
        <v>341</v>
      </c>
      <c r="B8" s="420">
        <v>1000000</v>
      </c>
      <c r="C8" s="416">
        <v>350000</v>
      </c>
      <c r="D8" s="421">
        <v>350000</v>
      </c>
      <c r="E8" s="415">
        <v>0.5</v>
      </c>
      <c r="F8" s="415">
        <v>0.5</v>
      </c>
      <c r="G8" s="415">
        <v>0.5</v>
      </c>
      <c r="H8" s="415">
        <v>0.5</v>
      </c>
      <c r="I8" s="415">
        <v>0.5</v>
      </c>
      <c r="J8" s="415"/>
      <c r="K8" s="415"/>
      <c r="L8" s="415"/>
      <c r="N8" s="416">
        <f t="shared" si="2"/>
        <v>2500000</v>
      </c>
      <c r="O8" s="416">
        <f t="shared" si="0"/>
        <v>875000</v>
      </c>
      <c r="P8" s="416">
        <f t="shared" si="0"/>
        <v>875000</v>
      </c>
      <c r="S8" s="417" t="s">
        <v>417</v>
      </c>
      <c r="T8" s="418"/>
      <c r="U8" s="418"/>
      <c r="V8" s="418">
        <v>1.5</v>
      </c>
      <c r="W8" s="418">
        <v>1</v>
      </c>
      <c r="X8" s="418">
        <v>0.3</v>
      </c>
      <c r="Y8" s="418">
        <v>1.5</v>
      </c>
      <c r="Z8" s="418">
        <v>0</v>
      </c>
      <c r="AA8" s="419">
        <f t="shared" si="1"/>
        <v>4.3</v>
      </c>
    </row>
    <row r="9" spans="1:27" ht="22.5">
      <c r="A9" s="377" t="s">
        <v>342</v>
      </c>
      <c r="B9" s="420">
        <v>1000000</v>
      </c>
      <c r="C9" s="416">
        <v>450000</v>
      </c>
      <c r="D9" s="421">
        <v>350000</v>
      </c>
      <c r="E9" s="415">
        <v>0.5</v>
      </c>
      <c r="F9" s="415">
        <v>0.5</v>
      </c>
      <c r="G9" s="415">
        <v>0.5</v>
      </c>
      <c r="H9" s="415">
        <v>0.5</v>
      </c>
      <c r="I9" s="415"/>
      <c r="J9" s="415"/>
      <c r="K9" s="415"/>
      <c r="L9" s="415"/>
      <c r="N9" s="416">
        <f t="shared" si="2"/>
        <v>2000000</v>
      </c>
      <c r="O9" s="416">
        <f t="shared" si="0"/>
        <v>900000</v>
      </c>
      <c r="P9" s="416">
        <f t="shared" si="0"/>
        <v>700000</v>
      </c>
      <c r="S9" s="422" t="s">
        <v>418</v>
      </c>
      <c r="T9" s="423"/>
      <c r="U9" s="423"/>
      <c r="V9" s="423">
        <f t="shared" ref="V9:AA9" si="3">SUM(V3:V8)</f>
        <v>18.5</v>
      </c>
      <c r="W9" s="423">
        <f t="shared" si="3"/>
        <v>12.7</v>
      </c>
      <c r="X9" s="423">
        <f t="shared" si="3"/>
        <v>3.8999999999999995</v>
      </c>
      <c r="Y9" s="423">
        <f t="shared" si="3"/>
        <v>5.9</v>
      </c>
      <c r="Z9" s="423">
        <f t="shared" si="3"/>
        <v>1</v>
      </c>
      <c r="AA9" s="424">
        <f t="shared" si="3"/>
        <v>41.999999999999993</v>
      </c>
    </row>
    <row r="10" spans="1:27">
      <c r="A10" s="377" t="s">
        <v>343</v>
      </c>
      <c r="B10" s="420">
        <v>1000000</v>
      </c>
      <c r="C10" s="416">
        <v>350000</v>
      </c>
      <c r="D10" s="421">
        <v>350000</v>
      </c>
      <c r="E10" s="415">
        <v>0.5</v>
      </c>
      <c r="F10" s="415">
        <v>0.5</v>
      </c>
      <c r="G10" s="415">
        <v>0.5</v>
      </c>
      <c r="H10" s="415">
        <v>0.5</v>
      </c>
      <c r="I10" s="415"/>
      <c r="J10" s="415"/>
      <c r="K10" s="415"/>
      <c r="L10" s="415"/>
      <c r="N10" s="416">
        <f t="shared" si="2"/>
        <v>2000000</v>
      </c>
      <c r="O10" s="416">
        <f t="shared" si="0"/>
        <v>700000</v>
      </c>
      <c r="P10" s="416">
        <f t="shared" si="0"/>
        <v>700000</v>
      </c>
    </row>
    <row r="11" spans="1:27">
      <c r="A11" s="377" t="s">
        <v>320</v>
      </c>
      <c r="B11" s="420">
        <v>1000000</v>
      </c>
      <c r="C11" s="416">
        <v>350000</v>
      </c>
      <c r="D11" s="421">
        <v>350000</v>
      </c>
      <c r="E11" s="415">
        <v>0.5</v>
      </c>
      <c r="F11" s="415">
        <v>0.5</v>
      </c>
      <c r="G11" s="415">
        <v>0.5</v>
      </c>
      <c r="H11" s="415">
        <v>0.5</v>
      </c>
      <c r="I11" s="415"/>
      <c r="J11" s="415"/>
      <c r="K11" s="415"/>
      <c r="L11" s="415"/>
      <c r="N11" s="416">
        <f t="shared" si="2"/>
        <v>2000000</v>
      </c>
      <c r="O11" s="416">
        <f t="shared" si="0"/>
        <v>700000</v>
      </c>
      <c r="P11" s="416">
        <f t="shared" si="0"/>
        <v>700000</v>
      </c>
    </row>
    <row r="12" spans="1:27">
      <c r="A12" s="377" t="s">
        <v>324</v>
      </c>
      <c r="B12" s="420">
        <v>1000000</v>
      </c>
      <c r="C12" s="416">
        <v>350000</v>
      </c>
      <c r="D12" s="421">
        <v>350000</v>
      </c>
      <c r="E12" s="415">
        <v>0.5</v>
      </c>
      <c r="F12" s="415">
        <v>0.5</v>
      </c>
      <c r="G12" s="415">
        <v>0.5</v>
      </c>
      <c r="H12" s="415"/>
      <c r="I12" s="415"/>
      <c r="J12" s="415"/>
      <c r="K12" s="415"/>
      <c r="L12" s="415"/>
      <c r="N12" s="416">
        <f t="shared" si="2"/>
        <v>1500000</v>
      </c>
      <c r="O12" s="416">
        <f t="shared" si="0"/>
        <v>525000</v>
      </c>
      <c r="P12" s="416">
        <f t="shared" si="0"/>
        <v>525000</v>
      </c>
    </row>
    <row r="13" spans="1:27">
      <c r="A13" s="377" t="s">
        <v>325</v>
      </c>
      <c r="B13" s="420">
        <v>1000000</v>
      </c>
      <c r="C13" s="416">
        <v>350000</v>
      </c>
      <c r="D13" s="421">
        <v>350000</v>
      </c>
      <c r="E13" s="415">
        <v>0.5</v>
      </c>
      <c r="F13" s="415">
        <v>0.5</v>
      </c>
      <c r="G13" s="415">
        <v>0.5</v>
      </c>
      <c r="H13" s="415"/>
      <c r="I13" s="415"/>
      <c r="J13" s="415"/>
      <c r="K13" s="415"/>
      <c r="L13" s="415"/>
      <c r="N13" s="416">
        <f t="shared" si="2"/>
        <v>1500000</v>
      </c>
      <c r="O13" s="416">
        <f t="shared" si="0"/>
        <v>525000</v>
      </c>
      <c r="P13" s="416">
        <f t="shared" si="0"/>
        <v>525000</v>
      </c>
    </row>
    <row r="14" spans="1:27">
      <c r="A14" s="377" t="s">
        <v>331</v>
      </c>
      <c r="B14" s="420">
        <v>1000000</v>
      </c>
      <c r="C14" s="416">
        <v>350000</v>
      </c>
      <c r="D14" s="421">
        <v>350000</v>
      </c>
      <c r="E14" s="415">
        <v>0.5</v>
      </c>
      <c r="F14" s="415">
        <v>0.5</v>
      </c>
      <c r="G14" s="415">
        <v>0.5</v>
      </c>
      <c r="H14" s="415"/>
      <c r="I14" s="415"/>
      <c r="J14" s="415"/>
      <c r="K14" s="415"/>
      <c r="L14" s="415"/>
      <c r="N14" s="416">
        <f t="shared" si="2"/>
        <v>1500000</v>
      </c>
      <c r="O14" s="416">
        <f t="shared" si="0"/>
        <v>525000</v>
      </c>
      <c r="P14" s="416">
        <f t="shared" si="0"/>
        <v>525000</v>
      </c>
    </row>
    <row r="15" spans="1:27">
      <c r="A15" s="377" t="s">
        <v>333</v>
      </c>
      <c r="B15" s="420">
        <v>1000000</v>
      </c>
      <c r="C15" s="416">
        <v>600000</v>
      </c>
      <c r="D15" s="421">
        <v>600000</v>
      </c>
      <c r="E15" s="415">
        <v>0.5</v>
      </c>
      <c r="F15" s="415">
        <v>0.5</v>
      </c>
      <c r="G15" s="415">
        <v>0.5</v>
      </c>
      <c r="H15" s="415"/>
      <c r="I15" s="415"/>
      <c r="J15" s="415"/>
      <c r="K15" s="415"/>
      <c r="L15" s="415"/>
      <c r="N15" s="416">
        <f t="shared" si="2"/>
        <v>1500000</v>
      </c>
      <c r="O15" s="416">
        <f t="shared" si="0"/>
        <v>900000</v>
      </c>
      <c r="P15" s="416">
        <f t="shared" si="0"/>
        <v>900000</v>
      </c>
    </row>
    <row r="16" spans="1:27">
      <c r="A16" s="377" t="s">
        <v>334</v>
      </c>
      <c r="B16" s="420">
        <v>1000000</v>
      </c>
      <c r="C16" s="416">
        <v>400000</v>
      </c>
      <c r="D16" s="421">
        <v>400000</v>
      </c>
      <c r="E16" s="415"/>
      <c r="F16" s="415"/>
      <c r="G16" s="415"/>
      <c r="H16" s="415"/>
      <c r="I16" s="415"/>
      <c r="J16" s="415"/>
      <c r="K16" s="415"/>
      <c r="L16" s="415"/>
      <c r="N16" s="416">
        <f t="shared" si="2"/>
        <v>0</v>
      </c>
      <c r="O16" s="416">
        <f t="shared" si="0"/>
        <v>0</v>
      </c>
      <c r="P16" s="416">
        <f t="shared" si="0"/>
        <v>0</v>
      </c>
    </row>
    <row r="17" spans="1:27">
      <c r="A17" s="377" t="s">
        <v>335</v>
      </c>
      <c r="B17" s="420">
        <v>1000000</v>
      </c>
      <c r="C17" s="416">
        <v>600000</v>
      </c>
      <c r="D17" s="421">
        <v>600000</v>
      </c>
      <c r="E17" s="415">
        <v>0.5</v>
      </c>
      <c r="F17" s="415">
        <v>0.5</v>
      </c>
      <c r="G17" s="415">
        <v>0.5</v>
      </c>
      <c r="H17" s="415">
        <v>0.5</v>
      </c>
      <c r="I17" s="415">
        <v>0.5</v>
      </c>
      <c r="J17" s="415">
        <v>0.5</v>
      </c>
      <c r="K17" s="415">
        <v>0.5</v>
      </c>
      <c r="L17" s="415">
        <v>0.5</v>
      </c>
      <c r="N17" s="416">
        <f t="shared" si="2"/>
        <v>4000000</v>
      </c>
      <c r="O17" s="416">
        <f t="shared" si="0"/>
        <v>2400000</v>
      </c>
      <c r="P17" s="416">
        <f t="shared" si="0"/>
        <v>2400000</v>
      </c>
    </row>
    <row r="18" spans="1:27">
      <c r="A18" s="438" t="s">
        <v>447</v>
      </c>
      <c r="B18" s="420">
        <v>1000000</v>
      </c>
      <c r="C18" s="416">
        <v>450000</v>
      </c>
      <c r="D18" s="421">
        <v>350000</v>
      </c>
      <c r="E18" s="415"/>
      <c r="F18" s="415">
        <v>0.5</v>
      </c>
      <c r="G18" s="415">
        <v>0.5</v>
      </c>
      <c r="H18" s="415"/>
      <c r="I18" s="415"/>
      <c r="J18" s="415"/>
      <c r="K18" s="415"/>
      <c r="L18" s="415"/>
      <c r="N18" s="416">
        <f t="shared" si="2"/>
        <v>1000000</v>
      </c>
      <c r="O18" s="416">
        <f t="shared" si="0"/>
        <v>450000</v>
      </c>
      <c r="P18" s="416">
        <f t="shared" si="0"/>
        <v>350000</v>
      </c>
    </row>
    <row r="19" spans="1:27">
      <c r="A19" s="110" t="s">
        <v>448</v>
      </c>
      <c r="B19" s="420">
        <v>1000000</v>
      </c>
      <c r="C19" s="416">
        <v>350000</v>
      </c>
      <c r="D19" s="421">
        <v>350000</v>
      </c>
      <c r="E19" s="415"/>
      <c r="F19" s="415">
        <v>0.5</v>
      </c>
      <c r="G19" s="415">
        <v>0.5</v>
      </c>
      <c r="H19" s="415"/>
      <c r="I19" s="415"/>
      <c r="J19" s="415"/>
      <c r="K19" s="415"/>
      <c r="L19" s="415"/>
      <c r="N19" s="416">
        <f t="shared" si="2"/>
        <v>1000000</v>
      </c>
      <c r="O19" s="416">
        <f t="shared" si="0"/>
        <v>350000</v>
      </c>
      <c r="P19" s="416">
        <f t="shared" si="0"/>
        <v>350000</v>
      </c>
    </row>
    <row r="20" spans="1:27">
      <c r="A20" s="110" t="s">
        <v>449</v>
      </c>
      <c r="B20" s="420">
        <v>1000000</v>
      </c>
      <c r="C20" s="416">
        <v>350000</v>
      </c>
      <c r="D20" s="421">
        <v>350000</v>
      </c>
      <c r="E20" s="415"/>
      <c r="F20" s="415">
        <v>0.5</v>
      </c>
      <c r="G20" s="415">
        <v>0.5</v>
      </c>
      <c r="H20" s="415"/>
      <c r="I20" s="415"/>
      <c r="J20" s="415"/>
      <c r="K20" s="415"/>
      <c r="L20" s="415"/>
      <c r="N20" s="416">
        <f t="shared" si="2"/>
        <v>1000000</v>
      </c>
      <c r="O20" s="416">
        <f t="shared" si="2"/>
        <v>350000</v>
      </c>
      <c r="P20" s="416">
        <f t="shared" si="2"/>
        <v>350000</v>
      </c>
    </row>
    <row r="21" spans="1:27">
      <c r="A21" s="110" t="s">
        <v>450</v>
      </c>
      <c r="B21" s="420">
        <v>1000000</v>
      </c>
      <c r="C21" s="416">
        <v>350000</v>
      </c>
      <c r="D21" s="421">
        <v>350000</v>
      </c>
      <c r="E21" s="415"/>
      <c r="F21" s="415">
        <v>0.5</v>
      </c>
      <c r="G21" s="415">
        <v>0.5</v>
      </c>
      <c r="H21" s="415"/>
      <c r="I21" s="415"/>
      <c r="J21" s="415"/>
      <c r="K21" s="415"/>
      <c r="L21" s="415"/>
      <c r="N21" s="416">
        <f t="shared" si="2"/>
        <v>1000000</v>
      </c>
      <c r="O21" s="416">
        <f t="shared" si="2"/>
        <v>350000</v>
      </c>
      <c r="P21" s="416">
        <f t="shared" si="2"/>
        <v>350000</v>
      </c>
    </row>
    <row r="22" spans="1:27">
      <c r="A22" s="110" t="s">
        <v>451</v>
      </c>
      <c r="B22" s="420">
        <v>1000000</v>
      </c>
      <c r="C22" s="416">
        <v>350000</v>
      </c>
      <c r="D22" s="421">
        <v>350000</v>
      </c>
      <c r="E22" s="415"/>
      <c r="F22" s="415"/>
      <c r="G22" s="415"/>
      <c r="H22" s="415"/>
      <c r="I22" s="415"/>
      <c r="J22" s="415"/>
      <c r="K22" s="415"/>
      <c r="L22" s="415"/>
      <c r="N22" s="416">
        <f t="shared" si="2"/>
        <v>0</v>
      </c>
      <c r="O22" s="416">
        <f t="shared" si="2"/>
        <v>0</v>
      </c>
      <c r="P22" s="416">
        <f t="shared" si="2"/>
        <v>0</v>
      </c>
    </row>
    <row r="23" spans="1:27">
      <c r="A23" s="110" t="s">
        <v>452</v>
      </c>
      <c r="B23" s="420">
        <v>1000000</v>
      </c>
      <c r="C23" s="416">
        <v>350000</v>
      </c>
      <c r="D23" s="421">
        <v>350000</v>
      </c>
      <c r="E23" s="415"/>
      <c r="F23" s="415"/>
      <c r="G23" s="415"/>
      <c r="H23" s="415"/>
      <c r="I23" s="415"/>
      <c r="J23" s="415"/>
      <c r="K23" s="415"/>
      <c r="L23" s="415"/>
      <c r="N23" s="416">
        <f t="shared" si="2"/>
        <v>0</v>
      </c>
      <c r="O23" s="416">
        <f t="shared" si="2"/>
        <v>0</v>
      </c>
      <c r="P23" s="416">
        <f t="shared" si="2"/>
        <v>0</v>
      </c>
    </row>
    <row r="24" spans="1:27">
      <c r="A24" s="377" t="s">
        <v>337</v>
      </c>
      <c r="B24" s="420">
        <v>1000000</v>
      </c>
      <c r="C24" s="416">
        <v>800000</v>
      </c>
      <c r="D24" s="421">
        <v>800000</v>
      </c>
      <c r="E24" s="415">
        <v>0.5</v>
      </c>
      <c r="F24" s="415">
        <v>0.5</v>
      </c>
      <c r="G24" s="415">
        <v>0.5</v>
      </c>
      <c r="H24" s="415">
        <v>0.5</v>
      </c>
      <c r="I24" s="415">
        <v>1</v>
      </c>
      <c r="J24" s="415">
        <v>0.5</v>
      </c>
      <c r="K24" s="415">
        <v>0.5</v>
      </c>
      <c r="L24" s="415"/>
      <c r="N24" s="416">
        <f t="shared" si="2"/>
        <v>4000000</v>
      </c>
      <c r="O24" s="416">
        <f t="shared" si="2"/>
        <v>3200000</v>
      </c>
      <c r="P24" s="416">
        <f t="shared" si="2"/>
        <v>3200000</v>
      </c>
    </row>
    <row r="25" spans="1:27">
      <c r="A25" s="377" t="s">
        <v>338</v>
      </c>
      <c r="B25" s="420">
        <v>1000000</v>
      </c>
      <c r="C25" s="416">
        <v>730000</v>
      </c>
      <c r="D25" s="421">
        <v>730000</v>
      </c>
      <c r="E25" s="415">
        <v>0.5</v>
      </c>
      <c r="F25" s="415">
        <v>0.5</v>
      </c>
      <c r="G25" s="415">
        <v>0.5</v>
      </c>
      <c r="H25" s="415">
        <v>0.5</v>
      </c>
      <c r="I25" s="415">
        <v>1</v>
      </c>
      <c r="J25" s="415">
        <v>0.5</v>
      </c>
      <c r="K25" s="415">
        <v>0.5</v>
      </c>
      <c r="L25" s="415"/>
      <c r="N25" s="416">
        <f t="shared" si="2"/>
        <v>4000000</v>
      </c>
      <c r="O25" s="416">
        <f t="shared" si="2"/>
        <v>2920000</v>
      </c>
      <c r="P25" s="416">
        <f t="shared" si="2"/>
        <v>2920000</v>
      </c>
    </row>
    <row r="26" spans="1:27">
      <c r="D26" t="s">
        <v>426</v>
      </c>
      <c r="E26" s="557">
        <f>SUM(E3:F25)</f>
        <v>17</v>
      </c>
      <c r="F26" s="557"/>
      <c r="G26" s="557">
        <f>SUM(G3:H25)</f>
        <v>15</v>
      </c>
      <c r="H26" s="557"/>
      <c r="I26" s="425">
        <f>SUM(I3:I25)</f>
        <v>7</v>
      </c>
      <c r="J26" s="557">
        <f>SUM(J4:K25)</f>
        <v>6</v>
      </c>
      <c r="K26" s="557"/>
      <c r="L26" s="425">
        <f>SUM(L3:L25)</f>
        <v>1</v>
      </c>
      <c r="N26" s="427">
        <f>SUM(N4:N25)</f>
        <v>46000000</v>
      </c>
      <c r="O26" s="427">
        <f t="shared" ref="O26:P26" si="4">SUM(O4:O25)</f>
        <v>22295000</v>
      </c>
      <c r="P26" s="427">
        <f t="shared" si="4"/>
        <v>25195000</v>
      </c>
    </row>
    <row r="27" spans="1:27">
      <c r="D27" t="s">
        <v>427</v>
      </c>
      <c r="E27" s="558">
        <v>17</v>
      </c>
      <c r="F27" s="559"/>
      <c r="G27" s="558">
        <v>15</v>
      </c>
      <c r="H27" s="559"/>
      <c r="I27" s="415">
        <v>7</v>
      </c>
      <c r="J27" s="558">
        <v>6</v>
      </c>
      <c r="K27" s="559"/>
      <c r="L27" s="415">
        <f>Z9</f>
        <v>1</v>
      </c>
    </row>
    <row r="28" spans="1:27">
      <c r="D28" t="s">
        <v>428</v>
      </c>
      <c r="E28" s="426">
        <f>SUM(E3:E25)</f>
        <v>7.5</v>
      </c>
      <c r="F28" s="557">
        <f>SUM(F4:G25)</f>
        <v>19</v>
      </c>
      <c r="G28" s="557"/>
      <c r="H28" s="426">
        <f>SUM(H4:H25)</f>
        <v>5.5</v>
      </c>
      <c r="I28" s="557">
        <f>SUM(I4:J25)</f>
        <v>10</v>
      </c>
      <c r="J28" s="557"/>
      <c r="K28" s="557">
        <f>SUM(K4:L25)</f>
        <v>4</v>
      </c>
      <c r="L28" s="557"/>
    </row>
    <row r="29" spans="1:27">
      <c r="D29" t="s">
        <v>430</v>
      </c>
      <c r="E29" s="428">
        <v>7.5</v>
      </c>
      <c r="F29" s="560">
        <v>19</v>
      </c>
      <c r="G29" s="561"/>
      <c r="H29" s="428">
        <v>5.5</v>
      </c>
      <c r="I29" s="558">
        <v>10</v>
      </c>
      <c r="J29" s="559"/>
      <c r="K29" s="558">
        <v>4</v>
      </c>
      <c r="L29" s="559"/>
    </row>
    <row r="31" spans="1:27">
      <c r="A31" t="s">
        <v>301</v>
      </c>
      <c r="E31" t="s">
        <v>391</v>
      </c>
      <c r="F31" t="s">
        <v>392</v>
      </c>
      <c r="G31" t="s">
        <v>269</v>
      </c>
      <c r="H31" t="s">
        <v>393</v>
      </c>
      <c r="I31" t="s">
        <v>394</v>
      </c>
    </row>
    <row r="32" spans="1:27" ht="22.5">
      <c r="A32" s="412" t="s">
        <v>413</v>
      </c>
      <c r="B32" s="413" t="s">
        <v>414</v>
      </c>
      <c r="C32" s="413" t="s">
        <v>345</v>
      </c>
      <c r="D32" s="414" t="s">
        <v>350</v>
      </c>
      <c r="E32" s="377"/>
      <c r="F32" s="377"/>
      <c r="G32" s="377"/>
      <c r="H32" s="377"/>
      <c r="I32" s="377"/>
      <c r="N32" s="431" t="s">
        <v>339</v>
      </c>
      <c r="O32" s="431" t="s">
        <v>345</v>
      </c>
      <c r="P32" s="431" t="s">
        <v>350</v>
      </c>
      <c r="S32" s="407" t="s">
        <v>395</v>
      </c>
      <c r="T32" s="408"/>
      <c r="U32" s="408"/>
      <c r="V32" s="408"/>
      <c r="W32" s="408"/>
      <c r="X32" s="408"/>
      <c r="Y32" s="408"/>
      <c r="Z32" s="408"/>
      <c r="AA32" s="408"/>
    </row>
    <row r="33" spans="1:27" ht="22.5">
      <c r="A33" s="377" t="s">
        <v>310</v>
      </c>
      <c r="B33" s="420">
        <v>1400000</v>
      </c>
      <c r="C33" s="416">
        <v>600000</v>
      </c>
      <c r="D33" s="421">
        <v>900000</v>
      </c>
      <c r="E33" s="377">
        <v>1</v>
      </c>
      <c r="F33" s="377">
        <v>1</v>
      </c>
      <c r="G33" s="377">
        <v>0.5</v>
      </c>
      <c r="H33" s="377">
        <v>0.4</v>
      </c>
      <c r="I33" s="377">
        <v>0.25</v>
      </c>
      <c r="N33" s="416">
        <f>SUM($E33:$L33)*B33</f>
        <v>4410000</v>
      </c>
      <c r="O33" s="416">
        <f t="shared" ref="O33:O35" si="5">SUM($E33:$L33)*C33</f>
        <v>1890000</v>
      </c>
      <c r="P33" s="416">
        <f t="shared" ref="P33:P35" si="6">SUM($E33:$L33)*D33</f>
        <v>2835000</v>
      </c>
      <c r="S33" s="409" t="s">
        <v>405</v>
      </c>
      <c r="T33" s="410" t="s">
        <v>406</v>
      </c>
      <c r="U33" s="410" t="s">
        <v>407</v>
      </c>
      <c r="V33" s="410" t="s">
        <v>408</v>
      </c>
      <c r="W33" s="410" t="s">
        <v>409</v>
      </c>
      <c r="X33" s="410" t="s">
        <v>410</v>
      </c>
      <c r="Y33" s="410" t="s">
        <v>411</v>
      </c>
      <c r="Z33" s="410" t="s">
        <v>412</v>
      </c>
      <c r="AA33" s="411" t="s">
        <v>307</v>
      </c>
    </row>
    <row r="34" spans="1:27" ht="22.5">
      <c r="A34" s="377" t="s">
        <v>312</v>
      </c>
      <c r="B34" s="420">
        <v>1400000</v>
      </c>
      <c r="C34" s="416">
        <v>600000</v>
      </c>
      <c r="D34" s="421">
        <v>900000</v>
      </c>
      <c r="E34" s="377">
        <v>0.7</v>
      </c>
      <c r="F34" s="377">
        <v>1</v>
      </c>
      <c r="G34" s="377">
        <v>0.5</v>
      </c>
      <c r="H34" s="377">
        <v>0.4</v>
      </c>
      <c r="I34" s="377">
        <v>0.25</v>
      </c>
      <c r="N34" s="416">
        <f>SUM($E34:$L34)*B34</f>
        <v>3990000</v>
      </c>
      <c r="O34" s="416">
        <f t="shared" si="5"/>
        <v>1710000</v>
      </c>
      <c r="P34" s="416">
        <f t="shared" si="6"/>
        <v>2565000</v>
      </c>
      <c r="S34" s="417" t="s">
        <v>433</v>
      </c>
      <c r="T34" s="418">
        <v>0</v>
      </c>
      <c r="U34" s="418">
        <v>0</v>
      </c>
      <c r="V34" s="418">
        <v>2.5</v>
      </c>
      <c r="W34" s="418">
        <v>2.1</v>
      </c>
      <c r="X34" s="418">
        <v>2</v>
      </c>
      <c r="Y34" s="418">
        <v>2</v>
      </c>
      <c r="Z34" s="418">
        <v>1.5</v>
      </c>
      <c r="AA34" s="429">
        <f>SUM(月別工数3[[#This Row],[2025/9/1]:[2026/3/1]])</f>
        <v>10.1</v>
      </c>
    </row>
    <row r="35" spans="1:27" ht="22.5">
      <c r="A35" s="377" t="s">
        <v>336</v>
      </c>
      <c r="B35" s="420">
        <v>1400000</v>
      </c>
      <c r="C35" s="416">
        <v>600000</v>
      </c>
      <c r="D35" s="421">
        <v>900000</v>
      </c>
      <c r="E35" s="377">
        <v>0.5</v>
      </c>
      <c r="F35" s="377">
        <v>0.5</v>
      </c>
      <c r="G35" s="377">
        <v>0.5</v>
      </c>
      <c r="H35" s="377">
        <v>0.5</v>
      </c>
      <c r="I35" s="377"/>
      <c r="N35" s="416">
        <f>SUM($E35:$L35)*B35</f>
        <v>2800000</v>
      </c>
      <c r="O35" s="416">
        <f t="shared" si="5"/>
        <v>1200000</v>
      </c>
      <c r="P35" s="416">
        <f t="shared" si="6"/>
        <v>1800000</v>
      </c>
      <c r="S35" s="422" t="s">
        <v>418</v>
      </c>
      <c r="T35" s="423"/>
      <c r="U35" s="423"/>
      <c r="V35" s="423">
        <f t="shared" ref="V35:Z35" si="7">SUM(V34:V34)</f>
        <v>2.5</v>
      </c>
      <c r="W35" s="423">
        <f t="shared" si="7"/>
        <v>2.1</v>
      </c>
      <c r="X35" s="423">
        <f t="shared" si="7"/>
        <v>2</v>
      </c>
      <c r="Y35" s="423">
        <f t="shared" si="7"/>
        <v>2</v>
      </c>
      <c r="Z35" s="423">
        <f t="shared" si="7"/>
        <v>1.5</v>
      </c>
      <c r="AA35" s="423">
        <f>SUM(月別工数3[[#This Row],[2025/9/1]:[2026/3/1]])</f>
        <v>10.1</v>
      </c>
    </row>
    <row r="36" spans="1:27">
      <c r="A36" s="377" t="s">
        <v>340</v>
      </c>
      <c r="B36" s="420">
        <v>1400000</v>
      </c>
      <c r="C36" s="416">
        <v>450000</v>
      </c>
      <c r="D36" s="421">
        <v>450000</v>
      </c>
      <c r="E36" s="377">
        <v>1</v>
      </c>
      <c r="F36" s="377">
        <v>1</v>
      </c>
      <c r="G36" s="377">
        <v>1</v>
      </c>
      <c r="H36" s="377">
        <v>1</v>
      </c>
      <c r="I36" s="377">
        <v>0.5</v>
      </c>
      <c r="N36" s="416">
        <f>SUM($E36:$L36)*B36</f>
        <v>6300000</v>
      </c>
      <c r="O36" s="416">
        <f t="shared" ref="O36" si="8">SUM($E36:$L36)*C36</f>
        <v>2025000</v>
      </c>
      <c r="P36" s="416">
        <f t="shared" ref="P36" si="9">SUM($E36:$L36)*D36</f>
        <v>2025000</v>
      </c>
    </row>
    <row r="37" spans="1:27">
      <c r="E37">
        <f>SUM(E33:E36)</f>
        <v>3.2</v>
      </c>
      <c r="F37">
        <f t="shared" ref="F37:I37" si="10">SUM(F33:F36)</f>
        <v>3.5</v>
      </c>
      <c r="G37">
        <f t="shared" si="10"/>
        <v>2.5</v>
      </c>
      <c r="H37">
        <f t="shared" si="10"/>
        <v>2.2999999999999998</v>
      </c>
      <c r="I37">
        <f t="shared" si="10"/>
        <v>1</v>
      </c>
      <c r="N37" s="427">
        <f>SUM(N33:N36)</f>
        <v>17500000</v>
      </c>
      <c r="O37" s="427">
        <f t="shared" ref="O37:P37" si="11">SUM(O33:O36)</f>
        <v>6825000</v>
      </c>
      <c r="P37" s="427">
        <f t="shared" si="11"/>
        <v>9225000</v>
      </c>
    </row>
    <row r="39" spans="1:27">
      <c r="M39" s="402" t="s">
        <v>435</v>
      </c>
      <c r="N39" s="427">
        <f>SUM(N26,N37)</f>
        <v>63500000</v>
      </c>
      <c r="O39" s="427">
        <f t="shared" ref="O39:P39" si="12">SUM(O26,O37)</f>
        <v>29120000</v>
      </c>
      <c r="P39" s="427">
        <f t="shared" si="12"/>
        <v>34420000</v>
      </c>
    </row>
    <row r="40" spans="1:27">
      <c r="M40" s="402" t="s">
        <v>436</v>
      </c>
      <c r="N40" s="427"/>
      <c r="O40" s="427">
        <f>N39-O39</f>
        <v>34380000</v>
      </c>
      <c r="P40" s="430">
        <f>O40/N39</f>
        <v>0.54141732283464572</v>
      </c>
    </row>
    <row r="41" spans="1:27">
      <c r="M41" s="402" t="s">
        <v>437</v>
      </c>
      <c r="N41" s="427"/>
      <c r="O41" s="427">
        <f>N39-O40</f>
        <v>29120000</v>
      </c>
      <c r="P41" s="430">
        <f>O41/N39</f>
        <v>0.45858267716535434</v>
      </c>
    </row>
  </sheetData>
  <mergeCells count="12">
    <mergeCell ref="F28:G28"/>
    <mergeCell ref="I28:J28"/>
    <mergeCell ref="K28:L28"/>
    <mergeCell ref="F29:G29"/>
    <mergeCell ref="I29:J29"/>
    <mergeCell ref="K29:L29"/>
    <mergeCell ref="E26:F26"/>
    <mergeCell ref="G26:H26"/>
    <mergeCell ref="J26:K26"/>
    <mergeCell ref="E27:F27"/>
    <mergeCell ref="G27:H27"/>
    <mergeCell ref="J27:K27"/>
  </mergeCells>
  <phoneticPr fontId="1"/>
  <pageMargins left="0.7" right="0.7" top="0.75" bottom="0.75" header="0.3" footer="0.3"/>
  <pageSetup paperSize="9" scale="37" orientation="portrait" r:id="rId1"/>
  <colBreaks count="1" manualBreakCount="1">
    <brk id="17" max="1048575" man="1"/>
  </colBreaks>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98F8-05A9-4E3E-BC15-5F4867DAA8C2}">
  <sheetPr>
    <tabColor rgb="FF2863C9"/>
  </sheetPr>
  <dimension ref="B1:AA91"/>
  <sheetViews>
    <sheetView topLeftCell="A19" zoomScaleNormal="100" workbookViewId="0">
      <selection activeCell="F22" sqref="F22"/>
    </sheetView>
  </sheetViews>
  <sheetFormatPr defaultColWidth="8.625" defaultRowHeight="18" outlineLevelRow="1" outlineLevelCol="2"/>
  <cols>
    <col min="1" max="1" width="2.625" style="21" customWidth="1"/>
    <col min="2" max="2" width="13.625" style="21" customWidth="1"/>
    <col min="3" max="3" width="17.625" style="21" customWidth="1"/>
    <col min="4" max="4" width="35.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599999999999994" customHeight="1">
      <c r="B10" s="21" t="s">
        <v>459</v>
      </c>
      <c r="C10" s="21" t="s">
        <v>459</v>
      </c>
      <c r="D10" s="24" t="s">
        <v>460</v>
      </c>
      <c r="E10" s="113"/>
      <c r="F10" s="113" t="s">
        <v>461</v>
      </c>
      <c r="G10" s="114" t="s">
        <v>462</v>
      </c>
      <c r="L10" s="161" t="s">
        <v>463</v>
      </c>
      <c r="M10" s="570" t="s">
        <v>464</v>
      </c>
      <c r="N10" s="570"/>
      <c r="O10" s="570"/>
      <c r="P10" s="570"/>
      <c r="Q10" s="104" t="s">
        <v>465</v>
      </c>
      <c r="R10" s="104"/>
      <c r="S10" s="104"/>
      <c r="T10" s="570" t="s">
        <v>466</v>
      </c>
      <c r="U10" s="570"/>
      <c r="V10" s="570"/>
      <c r="W10" s="570"/>
      <c r="X10" s="570"/>
      <c r="Y10" s="570"/>
      <c r="Z10" s="570"/>
      <c r="AA10" s="570"/>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409.5" customHeight="1">
      <c r="B12" s="566" t="s">
        <v>485</v>
      </c>
      <c r="C12" s="119" t="s">
        <v>486</v>
      </c>
      <c r="D12" s="568" t="s">
        <v>487</v>
      </c>
      <c r="E12" s="116" t="s">
        <v>488</v>
      </c>
      <c r="F12" s="66">
        <f t="shared" ref="F12:F17" si="0">ROUNDUP(K12,1)</f>
        <v>1.1000000000000001</v>
      </c>
      <c r="G12" s="571">
        <f>SUM(F12:F16)</f>
        <v>3.2</v>
      </c>
      <c r="H12" s="134" t="s">
        <v>489</v>
      </c>
      <c r="I12" s="165">
        <f>M12*N12*O12/P12</f>
        <v>0.82499999999999996</v>
      </c>
      <c r="J12" s="165">
        <v>0.85</v>
      </c>
      <c r="K12" s="165">
        <f t="shared" ref="K12:K34" si="1">J12*Q12</f>
        <v>1.02</v>
      </c>
      <c r="L12" s="133" t="s">
        <v>490</v>
      </c>
      <c r="M12" s="21">
        <v>22</v>
      </c>
      <c r="N12" s="21">
        <v>1</v>
      </c>
      <c r="O12" s="109">
        <v>6</v>
      </c>
      <c r="P12" s="21">
        <v>160</v>
      </c>
      <c r="Q12" s="21">
        <v>1.2</v>
      </c>
    </row>
    <row r="13" spans="2:27" ht="299.64999999999998" customHeight="1">
      <c r="B13" s="566"/>
      <c r="C13" s="121" t="s">
        <v>486</v>
      </c>
      <c r="D13" s="568"/>
      <c r="E13" s="116" t="s">
        <v>488</v>
      </c>
      <c r="F13" s="66">
        <f t="shared" si="0"/>
        <v>1</v>
      </c>
      <c r="G13" s="571"/>
      <c r="H13" s="134" t="s">
        <v>491</v>
      </c>
      <c r="I13" s="165"/>
      <c r="J13" s="165">
        <v>0.8</v>
      </c>
      <c r="K13" s="165">
        <f>J13*Q13</f>
        <v>0.96</v>
      </c>
      <c r="L13" s="133" t="s">
        <v>492</v>
      </c>
      <c r="Q13" s="21">
        <v>1.2</v>
      </c>
    </row>
    <row r="14" spans="2:27" ht="406.15" customHeight="1">
      <c r="B14" s="566"/>
      <c r="C14" s="124" t="s">
        <v>486</v>
      </c>
      <c r="D14" s="106" t="s">
        <v>493</v>
      </c>
      <c r="E14" s="116" t="s">
        <v>494</v>
      </c>
      <c r="F14" s="68">
        <f t="shared" si="0"/>
        <v>0.6</v>
      </c>
      <c r="G14" s="571"/>
      <c r="H14" s="133" t="s">
        <v>495</v>
      </c>
      <c r="I14" s="166"/>
      <c r="J14" s="166">
        <v>0.5</v>
      </c>
      <c r="K14" s="166">
        <f t="shared" ref="K14" si="2">J14*Q14</f>
        <v>0.6</v>
      </c>
      <c r="L14" s="133" t="s">
        <v>496</v>
      </c>
      <c r="Q14" s="21">
        <v>1.2</v>
      </c>
    </row>
    <row r="15" spans="2:27" ht="185.65" customHeight="1">
      <c r="B15" s="566"/>
      <c r="C15" s="124" t="s">
        <v>486</v>
      </c>
      <c r="D15" s="105" t="s">
        <v>497</v>
      </c>
      <c r="E15" s="116" t="s">
        <v>221</v>
      </c>
      <c r="F15" s="68">
        <f t="shared" si="0"/>
        <v>0.2</v>
      </c>
      <c r="G15" s="571"/>
      <c r="H15" s="134" t="s">
        <v>498</v>
      </c>
      <c r="I15" s="166"/>
      <c r="J15" s="166">
        <v>0.1</v>
      </c>
      <c r="K15" s="166">
        <f t="shared" ref="K15:K16" si="3">J15*Q15</f>
        <v>0.12</v>
      </c>
      <c r="L15" s="133" t="s">
        <v>499</v>
      </c>
      <c r="Q15" s="21">
        <v>1.2</v>
      </c>
    </row>
    <row r="16" spans="2:27" ht="59.65" customHeight="1">
      <c r="B16" s="566"/>
      <c r="C16" s="122" t="s">
        <v>486</v>
      </c>
      <c r="D16" s="105" t="s">
        <v>500</v>
      </c>
      <c r="E16" s="116" t="s">
        <v>501</v>
      </c>
      <c r="F16" s="68">
        <f t="shared" si="0"/>
        <v>0.30000000000000004</v>
      </c>
      <c r="G16" s="571"/>
      <c r="H16" s="134" t="s">
        <v>502</v>
      </c>
      <c r="I16" s="166"/>
      <c r="J16" s="166">
        <v>0.2</v>
      </c>
      <c r="K16" s="166">
        <f t="shared" si="3"/>
        <v>0.24</v>
      </c>
      <c r="L16" s="133" t="s">
        <v>503</v>
      </c>
      <c r="Q16" s="21">
        <v>1.2</v>
      </c>
    </row>
    <row r="17" spans="2:27" ht="108">
      <c r="B17" s="562" t="s">
        <v>243</v>
      </c>
      <c r="C17" s="120" t="s">
        <v>504</v>
      </c>
      <c r="D17" s="105" t="s">
        <v>505</v>
      </c>
      <c r="E17" s="116" t="s">
        <v>501</v>
      </c>
      <c r="F17" s="68">
        <f t="shared" si="0"/>
        <v>0.30000000000000004</v>
      </c>
      <c r="G17" s="569">
        <f>SUM(F17:F19)</f>
        <v>1.6</v>
      </c>
      <c r="H17" s="134" t="s">
        <v>506</v>
      </c>
      <c r="I17" s="166"/>
      <c r="J17" s="166">
        <v>0.2</v>
      </c>
      <c r="K17" s="166">
        <f t="shared" si="1"/>
        <v>0.24</v>
      </c>
      <c r="L17" s="133" t="s">
        <v>507</v>
      </c>
      <c r="Q17" s="21">
        <v>1.2</v>
      </c>
    </row>
    <row r="18" spans="2:27" ht="109.15" customHeight="1">
      <c r="B18" s="563"/>
      <c r="C18" s="121" t="s">
        <v>504</v>
      </c>
      <c r="D18" s="105" t="s">
        <v>508</v>
      </c>
      <c r="E18" s="116" t="s">
        <v>488</v>
      </c>
      <c r="F18" s="68">
        <f t="shared" ref="F18" si="4">ROUNDUP(K18,1)</f>
        <v>0.30000000000000004</v>
      </c>
      <c r="G18" s="569"/>
      <c r="H18" s="134" t="s">
        <v>509</v>
      </c>
      <c r="I18" s="166">
        <f>M18*N18*O18/P18</f>
        <v>0</v>
      </c>
      <c r="J18" s="166">
        <v>0.2</v>
      </c>
      <c r="K18" s="166">
        <f>J18*Q18</f>
        <v>0.24</v>
      </c>
      <c r="L18" s="133" t="s">
        <v>510</v>
      </c>
      <c r="P18" s="21">
        <v>160</v>
      </c>
      <c r="Q18" s="21">
        <v>1.2</v>
      </c>
    </row>
    <row r="19" spans="2:27" ht="283.14999999999998" customHeight="1">
      <c r="B19" s="563"/>
      <c r="C19" s="122" t="s">
        <v>504</v>
      </c>
      <c r="D19" s="105" t="s">
        <v>511</v>
      </c>
      <c r="E19" s="116" t="s">
        <v>501</v>
      </c>
      <c r="F19" s="68">
        <f t="shared" ref="F19" si="5">ROUNDUP(K19,1)</f>
        <v>1</v>
      </c>
      <c r="G19" s="569"/>
      <c r="H19" s="134" t="s">
        <v>512</v>
      </c>
      <c r="I19" s="192">
        <f>M19*N19*O19/P19</f>
        <v>0.625</v>
      </c>
      <c r="J19" s="166">
        <v>0.8</v>
      </c>
      <c r="K19" s="166">
        <f>J19*Q19</f>
        <v>0.96</v>
      </c>
      <c r="L19" s="133" t="s">
        <v>513</v>
      </c>
      <c r="M19" s="21">
        <v>25</v>
      </c>
      <c r="N19" s="21">
        <v>1</v>
      </c>
      <c r="O19" s="21">
        <v>4</v>
      </c>
      <c r="P19" s="21">
        <v>160</v>
      </c>
      <c r="Q19" s="21">
        <v>1.2</v>
      </c>
    </row>
    <row r="20" spans="2:27" ht="81" customHeight="1">
      <c r="B20" s="563"/>
      <c r="C20" s="120" t="s">
        <v>514</v>
      </c>
      <c r="D20" s="105" t="s">
        <v>515</v>
      </c>
      <c r="E20" s="116" t="s">
        <v>219</v>
      </c>
      <c r="F20" s="68">
        <f t="shared" ref="F20:F29" si="6">ROUNDUP(K20,1)</f>
        <v>0.9</v>
      </c>
      <c r="G20" s="569">
        <f>SUM(F20:F23)</f>
        <v>2.7</v>
      </c>
      <c r="H20" s="134" t="s">
        <v>516</v>
      </c>
      <c r="I20" s="166"/>
      <c r="J20" s="166">
        <v>0.75</v>
      </c>
      <c r="K20" s="166">
        <f t="shared" si="1"/>
        <v>0.89999999999999991</v>
      </c>
      <c r="L20" s="133" t="s">
        <v>517</v>
      </c>
      <c r="Q20" s="21">
        <v>1.2</v>
      </c>
    </row>
    <row r="21" spans="2:27" ht="126.6" customHeight="1">
      <c r="B21" s="563"/>
      <c r="C21" s="124" t="s">
        <v>514</v>
      </c>
      <c r="D21" s="105" t="s">
        <v>518</v>
      </c>
      <c r="E21" s="116" t="s">
        <v>488</v>
      </c>
      <c r="F21" s="68">
        <f t="shared" ref="F21" si="7">ROUNDUP(K21,1)</f>
        <v>1.7000000000000002</v>
      </c>
      <c r="G21" s="569"/>
      <c r="H21" s="134" t="s">
        <v>519</v>
      </c>
      <c r="I21" s="166"/>
      <c r="J21" s="166">
        <v>1.4</v>
      </c>
      <c r="K21" s="166">
        <f t="shared" si="1"/>
        <v>1.68</v>
      </c>
      <c r="L21" s="133" t="s">
        <v>520</v>
      </c>
      <c r="Q21" s="21">
        <v>1.2</v>
      </c>
      <c r="T21" s="24"/>
    </row>
    <row r="22" spans="2:27" ht="72">
      <c r="B22" s="563"/>
      <c r="C22" s="124" t="s">
        <v>521</v>
      </c>
      <c r="D22" s="105" t="s">
        <v>494</v>
      </c>
      <c r="E22" s="116" t="s">
        <v>494</v>
      </c>
      <c r="F22" s="68">
        <f t="shared" si="6"/>
        <v>0.1</v>
      </c>
      <c r="G22" s="569"/>
      <c r="H22" s="134" t="s">
        <v>522</v>
      </c>
      <c r="I22" s="166"/>
      <c r="J22" s="166">
        <v>0.05</v>
      </c>
      <c r="K22" s="166">
        <f t="shared" ref="K22" si="8">J22*Q22</f>
        <v>0.06</v>
      </c>
      <c r="L22" s="133" t="s">
        <v>523</v>
      </c>
      <c r="Q22" s="21">
        <v>1.2</v>
      </c>
      <c r="T22" s="24"/>
    </row>
    <row r="23" spans="2:27">
      <c r="B23" s="563"/>
      <c r="C23" s="122" t="s">
        <v>514</v>
      </c>
      <c r="D23" s="105" t="s">
        <v>524</v>
      </c>
      <c r="E23" s="116" t="s">
        <v>524</v>
      </c>
      <c r="F23" s="68">
        <v>0</v>
      </c>
      <c r="G23" s="569"/>
      <c r="H23" s="142" t="s">
        <v>525</v>
      </c>
      <c r="I23" s="167"/>
      <c r="J23" s="167"/>
      <c r="K23" s="167">
        <f t="shared" ref="K23" si="9">J23*Q23</f>
        <v>0</v>
      </c>
      <c r="L23" s="133"/>
      <c r="Q23" s="21">
        <v>1.2</v>
      </c>
      <c r="T23" s="24"/>
    </row>
    <row r="24" spans="2:27" ht="198">
      <c r="B24" s="563"/>
      <c r="C24" s="120" t="s">
        <v>526</v>
      </c>
      <c r="D24" s="50" t="s">
        <v>234</v>
      </c>
      <c r="E24" s="116" t="s">
        <v>488</v>
      </c>
      <c r="F24" s="68">
        <f t="shared" si="6"/>
        <v>4.1999999999999993</v>
      </c>
      <c r="G24" s="73">
        <f>SUM(F24:F24)</f>
        <v>4.1999999999999993</v>
      </c>
      <c r="H24" s="134" t="s">
        <v>527</v>
      </c>
      <c r="I24" s="166">
        <f>(T24*U24+V24*W24+X24*Y24+Z24*AA24)/P24</f>
        <v>3.45</v>
      </c>
      <c r="J24" s="166">
        <v>3.45</v>
      </c>
      <c r="K24" s="166">
        <f t="shared" si="1"/>
        <v>4.1399999999999997</v>
      </c>
      <c r="L24" s="133" t="s">
        <v>528</v>
      </c>
      <c r="P24" s="21">
        <v>160</v>
      </c>
      <c r="Q24" s="21">
        <v>1.2</v>
      </c>
      <c r="T24" s="21">
        <v>71</v>
      </c>
      <c r="U24" s="21">
        <v>6</v>
      </c>
      <c r="V24" s="21">
        <v>30</v>
      </c>
      <c r="W24" s="21">
        <v>3</v>
      </c>
      <c r="Z24" s="21">
        <v>12</v>
      </c>
      <c r="AA24" s="21">
        <v>3</v>
      </c>
    </row>
    <row r="25" spans="2:27" ht="72">
      <c r="B25" s="563"/>
      <c r="C25" s="120" t="s">
        <v>526</v>
      </c>
      <c r="D25" s="50" t="s">
        <v>234</v>
      </c>
      <c r="E25" s="116" t="s">
        <v>524</v>
      </c>
      <c r="F25" s="68">
        <f t="shared" ref="F25" si="10">ROUNDUP(K25,1)</f>
        <v>0.4</v>
      </c>
      <c r="G25" s="73">
        <f>SUM(F25:F25)</f>
        <v>0.4</v>
      </c>
      <c r="H25" s="134" t="s">
        <v>529</v>
      </c>
      <c r="I25" s="166">
        <f>(T25*U25+V25*W25+X25*Y25+Z25*AA25)/P25</f>
        <v>0.28125</v>
      </c>
      <c r="J25" s="166">
        <v>0.28000000000000003</v>
      </c>
      <c r="K25" s="166">
        <f t="shared" ref="K25" si="11">J25*Q25</f>
        <v>0.33600000000000002</v>
      </c>
      <c r="L25" s="133" t="s">
        <v>530</v>
      </c>
      <c r="P25" s="21">
        <v>160</v>
      </c>
      <c r="Q25" s="21">
        <v>1.2</v>
      </c>
      <c r="X25" s="21">
        <v>15</v>
      </c>
      <c r="Y25" s="21">
        <v>3</v>
      </c>
    </row>
    <row r="26" spans="2:27" ht="100.5" customHeight="1">
      <c r="B26" s="563"/>
      <c r="C26" s="125" t="s">
        <v>526</v>
      </c>
      <c r="D26" s="50" t="s">
        <v>234</v>
      </c>
      <c r="E26" s="116" t="s">
        <v>494</v>
      </c>
      <c r="F26" s="68">
        <f t="shared" ref="F26:F27" si="12">ROUNDUP(K26,1)</f>
        <v>0.6</v>
      </c>
      <c r="G26" s="73">
        <f>SUM(F26:F26)</f>
        <v>0.6</v>
      </c>
      <c r="H26" s="134" t="s">
        <v>531</v>
      </c>
      <c r="I26" s="166"/>
      <c r="J26" s="166">
        <v>0.5</v>
      </c>
      <c r="K26" s="166">
        <f t="shared" ref="K26:K27" si="13">J26*Q26</f>
        <v>0.6</v>
      </c>
      <c r="L26" s="133" t="s">
        <v>532</v>
      </c>
      <c r="P26" s="21">
        <v>160</v>
      </c>
      <c r="Q26" s="21">
        <v>1.2</v>
      </c>
      <c r="T26" s="21">
        <v>71</v>
      </c>
      <c r="U26" s="21">
        <v>6</v>
      </c>
      <c r="V26" s="21">
        <v>30</v>
      </c>
      <c r="W26" s="21">
        <v>3</v>
      </c>
      <c r="X26" s="21">
        <v>15</v>
      </c>
      <c r="Y26" s="21">
        <v>3</v>
      </c>
      <c r="Z26" s="21">
        <v>12</v>
      </c>
      <c r="AA26" s="21">
        <v>3</v>
      </c>
    </row>
    <row r="27" spans="2:27" ht="72">
      <c r="B27" s="562" t="s">
        <v>404</v>
      </c>
      <c r="C27" s="119" t="s">
        <v>235</v>
      </c>
      <c r="D27" s="50" t="s">
        <v>235</v>
      </c>
      <c r="E27" s="116" t="s">
        <v>524</v>
      </c>
      <c r="F27" s="68">
        <f t="shared" si="12"/>
        <v>0.30000000000000004</v>
      </c>
      <c r="G27" s="73">
        <f>SUM(F27:F27)</f>
        <v>0.30000000000000004</v>
      </c>
      <c r="H27" s="134" t="s">
        <v>533</v>
      </c>
      <c r="I27" s="166"/>
      <c r="J27" s="166">
        <v>0.2</v>
      </c>
      <c r="K27" s="166">
        <f t="shared" si="13"/>
        <v>0.24</v>
      </c>
      <c r="L27" s="133" t="s">
        <v>534</v>
      </c>
      <c r="P27" s="21">
        <v>160</v>
      </c>
      <c r="Q27" s="21">
        <v>1.2</v>
      </c>
    </row>
    <row r="28" spans="2:27" ht="90">
      <c r="B28" s="563"/>
      <c r="C28" s="125" t="s">
        <v>235</v>
      </c>
      <c r="D28" s="50" t="s">
        <v>535</v>
      </c>
      <c r="E28" s="116" t="s">
        <v>501</v>
      </c>
      <c r="F28" s="68">
        <f t="shared" ref="F28" si="14">ROUNDUP(K28,1)</f>
        <v>1.1000000000000001</v>
      </c>
      <c r="G28" s="73">
        <f>SUM(F28:F28)</f>
        <v>1.1000000000000001</v>
      </c>
      <c r="H28" s="134" t="s">
        <v>536</v>
      </c>
      <c r="I28" s="166"/>
      <c r="J28" s="166">
        <v>0.9</v>
      </c>
      <c r="K28" s="166">
        <f t="shared" ref="K28" si="15">J28*Q28</f>
        <v>1.08</v>
      </c>
      <c r="L28" s="133" t="s">
        <v>537</v>
      </c>
      <c r="P28" s="21">
        <v>160</v>
      </c>
      <c r="Q28" s="21">
        <v>1.2</v>
      </c>
    </row>
    <row r="29" spans="2:27" ht="36">
      <c r="B29" s="563"/>
      <c r="C29" s="72" t="s">
        <v>236</v>
      </c>
      <c r="D29" s="50" t="s">
        <v>236</v>
      </c>
      <c r="E29" s="116" t="s">
        <v>501</v>
      </c>
      <c r="F29" s="68">
        <f t="shared" si="6"/>
        <v>0.79999999999999993</v>
      </c>
      <c r="G29" s="73">
        <f t="shared" ref="G29" si="16">SUM(F29:F29)</f>
        <v>0.79999999999999993</v>
      </c>
      <c r="H29" s="133" t="s">
        <v>538</v>
      </c>
      <c r="I29" s="166"/>
      <c r="J29" s="166">
        <v>0.75</v>
      </c>
      <c r="K29" s="166">
        <f t="shared" si="1"/>
        <v>0.75</v>
      </c>
      <c r="L29" s="133" t="s">
        <v>539</v>
      </c>
      <c r="Q29" s="21">
        <v>1</v>
      </c>
    </row>
    <row r="30" spans="2:27" ht="126">
      <c r="B30" s="563"/>
      <c r="C30" s="72" t="s">
        <v>540</v>
      </c>
      <c r="D30" s="50" t="s">
        <v>541</v>
      </c>
      <c r="E30" s="116" t="s">
        <v>501</v>
      </c>
      <c r="F30" s="68">
        <f>ROUNDUP(K30,1)</f>
        <v>1</v>
      </c>
      <c r="G30" s="569">
        <f>SUM(F30:F31)</f>
        <v>2</v>
      </c>
      <c r="H30" s="134" t="s">
        <v>542</v>
      </c>
      <c r="I30" s="166"/>
      <c r="J30" s="166">
        <v>1</v>
      </c>
      <c r="K30" s="166">
        <f t="shared" si="1"/>
        <v>1</v>
      </c>
      <c r="L30" s="133" t="s">
        <v>543</v>
      </c>
      <c r="Q30" s="21">
        <v>1</v>
      </c>
    </row>
    <row r="31" spans="2:27" ht="39.75" customHeight="1">
      <c r="B31" s="564"/>
      <c r="C31" s="126" t="s">
        <v>544</v>
      </c>
      <c r="D31" s="50" t="s">
        <v>545</v>
      </c>
      <c r="E31" s="116" t="s">
        <v>501</v>
      </c>
      <c r="F31" s="68">
        <f>ROUNDUP(K31,1)</f>
        <v>1</v>
      </c>
      <c r="G31" s="569"/>
      <c r="H31" s="143" t="s">
        <v>546</v>
      </c>
      <c r="I31" s="166"/>
      <c r="J31" s="166">
        <v>1</v>
      </c>
      <c r="K31" s="166">
        <f t="shared" si="1"/>
        <v>1</v>
      </c>
      <c r="L31" s="133" t="s">
        <v>547</v>
      </c>
      <c r="Q31" s="21">
        <v>1</v>
      </c>
    </row>
    <row r="32" spans="2:27" ht="39.75" customHeight="1">
      <c r="B32" s="565" t="s">
        <v>223</v>
      </c>
      <c r="C32" s="72"/>
      <c r="D32" s="102" t="s">
        <v>548</v>
      </c>
      <c r="E32" s="116"/>
      <c r="F32" s="68">
        <f>ROUNDUP(SUM(G12:G31)*0.15,1)</f>
        <v>2.6</v>
      </c>
      <c r="G32" s="569">
        <f>SUM(F32:F34)</f>
        <v>3.8</v>
      </c>
      <c r="H32" s="144" t="s">
        <v>549</v>
      </c>
      <c r="I32" s="167"/>
      <c r="J32" s="167"/>
      <c r="K32" s="167"/>
      <c r="L32" s="133"/>
    </row>
    <row r="33" spans="2:17" ht="36">
      <c r="B33" s="565"/>
      <c r="C33" s="126" t="s">
        <v>550</v>
      </c>
      <c r="D33" s="50" t="s">
        <v>551</v>
      </c>
      <c r="E33" s="116" t="s">
        <v>301</v>
      </c>
      <c r="F33" s="68">
        <f>ROUNDUP(K33,1)</f>
        <v>0.4</v>
      </c>
      <c r="G33" s="569"/>
      <c r="H33" s="144" t="s">
        <v>552</v>
      </c>
      <c r="I33" s="166">
        <f>M33*N33*O33/P33</f>
        <v>0.375</v>
      </c>
      <c r="J33" s="166">
        <f>ROUNDUP(I33,1)</f>
        <v>0.4</v>
      </c>
      <c r="K33" s="166">
        <f t="shared" si="1"/>
        <v>0.4</v>
      </c>
      <c r="L33" s="133" t="s">
        <v>553</v>
      </c>
      <c r="M33" s="21">
        <v>3</v>
      </c>
      <c r="N33" s="21">
        <v>4</v>
      </c>
      <c r="O33" s="21">
        <v>5</v>
      </c>
      <c r="P33" s="21">
        <v>160</v>
      </c>
      <c r="Q33" s="21">
        <v>1</v>
      </c>
    </row>
    <row r="34" spans="2:17" ht="54">
      <c r="B34" s="565"/>
      <c r="C34" s="127" t="s">
        <v>550</v>
      </c>
      <c r="D34" s="50" t="s">
        <v>554</v>
      </c>
      <c r="E34" s="116" t="s">
        <v>301</v>
      </c>
      <c r="F34" s="68">
        <f>ROUNDUP(K34,1)</f>
        <v>0.79999999999999993</v>
      </c>
      <c r="G34" s="569"/>
      <c r="H34" s="144" t="s">
        <v>555</v>
      </c>
      <c r="I34" s="166">
        <f>M34*N34*O34/P34</f>
        <v>0.75</v>
      </c>
      <c r="J34" s="166">
        <v>0.75</v>
      </c>
      <c r="K34" s="166">
        <f t="shared" si="1"/>
        <v>0.75</v>
      </c>
      <c r="L34" s="133" t="s">
        <v>556</v>
      </c>
      <c r="M34" s="21">
        <v>6</v>
      </c>
      <c r="N34" s="21">
        <v>5</v>
      </c>
      <c r="O34" s="21">
        <v>4</v>
      </c>
      <c r="P34" s="21">
        <v>160</v>
      </c>
      <c r="Q34" s="21">
        <v>1</v>
      </c>
    </row>
    <row r="35" spans="2:17">
      <c r="C35" s="567" t="s">
        <v>307</v>
      </c>
      <c r="D35" s="567"/>
      <c r="E35" s="567"/>
      <c r="F35" s="567"/>
      <c r="G35" s="73">
        <f>SUM(G12:G34)</f>
        <v>20.7</v>
      </c>
      <c r="H35" s="145"/>
      <c r="I35" s="165"/>
      <c r="J35" s="165"/>
      <c r="K35" s="165"/>
      <c r="L35" s="169" t="s">
        <v>557</v>
      </c>
    </row>
    <row r="37" spans="2:17" hidden="1"/>
    <row r="38" spans="2:17" hidden="1">
      <c r="C38" s="117" t="s">
        <v>558</v>
      </c>
      <c r="D38" s="21" t="s">
        <v>559</v>
      </c>
      <c r="E38" s="118" t="s">
        <v>262</v>
      </c>
      <c r="F38" s="118" t="s">
        <v>560</v>
      </c>
      <c r="G38" s="118" t="s">
        <v>245</v>
      </c>
      <c r="H38" s="140" t="s">
        <v>561</v>
      </c>
    </row>
    <row r="39" spans="2:17" hidden="1">
      <c r="C39" s="21" t="s">
        <v>562</v>
      </c>
      <c r="D39" s="21" t="s">
        <v>501</v>
      </c>
      <c r="E39" s="21"/>
    </row>
    <row r="40" spans="2:17" hidden="1">
      <c r="D40" s="21" t="s">
        <v>219</v>
      </c>
      <c r="E40" s="21"/>
    </row>
    <row r="41" spans="2:17" hidden="1">
      <c r="D41" s="21" t="s">
        <v>563</v>
      </c>
      <c r="E41" s="21"/>
    </row>
    <row r="42" spans="2:17" hidden="1">
      <c r="D42" s="21" t="s">
        <v>221</v>
      </c>
      <c r="E42" s="21"/>
    </row>
    <row r="43" spans="2:17" hidden="1">
      <c r="D43" s="21" t="s">
        <v>301</v>
      </c>
      <c r="E43" s="21"/>
    </row>
    <row r="44" spans="2:17" hidden="1">
      <c r="C44" s="21" t="s">
        <v>232</v>
      </c>
      <c r="D44" s="21" t="s">
        <v>501</v>
      </c>
    </row>
    <row r="45" spans="2:17" hidden="1">
      <c r="D45" s="21" t="s">
        <v>219</v>
      </c>
    </row>
    <row r="46" spans="2:17" hidden="1">
      <c r="D46" s="21" t="s">
        <v>563</v>
      </c>
    </row>
    <row r="47" spans="2:17" hidden="1">
      <c r="D47" s="21" t="s">
        <v>221</v>
      </c>
    </row>
    <row r="48" spans="2:17" hidden="1">
      <c r="D48" s="21" t="s">
        <v>301</v>
      </c>
    </row>
    <row r="49" spans="3:4" hidden="1">
      <c r="C49" s="21" t="s">
        <v>232</v>
      </c>
      <c r="D49" s="21" t="s">
        <v>501</v>
      </c>
    </row>
    <row r="50" spans="3:4" hidden="1">
      <c r="D50" s="21" t="s">
        <v>219</v>
      </c>
    </row>
    <row r="51" spans="3:4" hidden="1">
      <c r="D51" s="21" t="s">
        <v>563</v>
      </c>
    </row>
    <row r="52" spans="3:4" hidden="1">
      <c r="D52" s="21" t="s">
        <v>221</v>
      </c>
    </row>
    <row r="53" spans="3:4" hidden="1">
      <c r="D53" s="21" t="s">
        <v>301</v>
      </c>
    </row>
    <row r="54" spans="3:4" hidden="1">
      <c r="C54" s="21" t="s">
        <v>514</v>
      </c>
      <c r="D54" s="21" t="s">
        <v>501</v>
      </c>
    </row>
    <row r="55" spans="3:4" hidden="1">
      <c r="D55" s="21" t="s">
        <v>219</v>
      </c>
    </row>
    <row r="56" spans="3:4" hidden="1">
      <c r="D56" s="21" t="s">
        <v>563</v>
      </c>
    </row>
    <row r="57" spans="3:4" hidden="1">
      <c r="D57" s="21" t="s">
        <v>221</v>
      </c>
    </row>
    <row r="58" spans="3:4" hidden="1">
      <c r="D58" s="21" t="s">
        <v>301</v>
      </c>
    </row>
    <row r="59" spans="3:4" hidden="1">
      <c r="C59" s="21" t="s">
        <v>234</v>
      </c>
      <c r="D59" s="21" t="s">
        <v>501</v>
      </c>
    </row>
    <row r="60" spans="3:4" hidden="1">
      <c r="D60" s="21" t="s">
        <v>219</v>
      </c>
    </row>
    <row r="61" spans="3:4" hidden="1">
      <c r="D61" s="21" t="s">
        <v>563</v>
      </c>
    </row>
    <row r="62" spans="3:4" hidden="1">
      <c r="D62" s="21" t="s">
        <v>221</v>
      </c>
    </row>
    <row r="63" spans="3:4" hidden="1">
      <c r="D63" s="21" t="s">
        <v>301</v>
      </c>
    </row>
    <row r="64" spans="3:4" hidden="1">
      <c r="C64" s="21" t="s">
        <v>235</v>
      </c>
      <c r="D64" s="21" t="s">
        <v>501</v>
      </c>
    </row>
    <row r="65" spans="3:8" hidden="1">
      <c r="C65" s="21" t="s">
        <v>236</v>
      </c>
      <c r="D65" s="21" t="s">
        <v>501</v>
      </c>
    </row>
    <row r="66" spans="3:8" hidden="1">
      <c r="C66" s="21" t="s">
        <v>237</v>
      </c>
      <c r="D66" s="21" t="s">
        <v>501</v>
      </c>
    </row>
    <row r="67" spans="3:8" hidden="1">
      <c r="C67" s="21" t="s">
        <v>550</v>
      </c>
      <c r="D67" s="21" t="s">
        <v>501</v>
      </c>
    </row>
    <row r="68" spans="3:8" hidden="1">
      <c r="C68" s="21" t="s">
        <v>550</v>
      </c>
      <c r="D68" s="21" t="s">
        <v>301</v>
      </c>
    </row>
    <row r="69" spans="3:8" hidden="1"/>
    <row r="71" spans="3:8">
      <c r="D71" s="117" t="s">
        <v>558</v>
      </c>
      <c r="E71" s="118" t="s">
        <v>262</v>
      </c>
      <c r="F71" s="118" t="s">
        <v>560</v>
      </c>
      <c r="G71" s="118" t="s">
        <v>245</v>
      </c>
      <c r="H71" s="140" t="s">
        <v>561</v>
      </c>
    </row>
    <row r="72" spans="3:8">
      <c r="D72" s="21" t="s">
        <v>501</v>
      </c>
      <c r="E72" s="67">
        <f>SUMIF($E$12:E34, D72, $F$12:F34)</f>
        <v>5.5</v>
      </c>
      <c r="F72" s="67">
        <f>ROUNDUP(E72*0.15,1)</f>
        <v>0.9</v>
      </c>
      <c r="G72" s="65">
        <f>SUM(E72:F72)</f>
        <v>6.4</v>
      </c>
    </row>
    <row r="73" spans="3:8">
      <c r="D73" s="21" t="s">
        <v>219</v>
      </c>
      <c r="E73" s="67">
        <f>SUMIF($E$12:E35, D73, $F$12:F35)</f>
        <v>9.1999999999999993</v>
      </c>
      <c r="F73" s="67">
        <f>ROUNDUP(E73*0.15,1)</f>
        <v>1.4000000000000001</v>
      </c>
      <c r="G73" s="65">
        <f>SUM(E73:F73)</f>
        <v>10.6</v>
      </c>
    </row>
    <row r="74" spans="3:8">
      <c r="D74" s="21" t="s">
        <v>563</v>
      </c>
      <c r="E74" s="67">
        <f>SUMIF($E$12:E36, D74, $F$12:F36)</f>
        <v>1.2999999999999998</v>
      </c>
      <c r="F74" s="67">
        <f>ROUNDUP(E74*0.15,1)</f>
        <v>0.2</v>
      </c>
      <c r="G74" s="65">
        <f>SUM(E74:F74)</f>
        <v>1.4999999999999998</v>
      </c>
    </row>
    <row r="75" spans="3:8">
      <c r="D75" s="21" t="s">
        <v>221</v>
      </c>
      <c r="E75" s="67">
        <f>SUMIF($E$12:E37, D75, $F$12:F37)</f>
        <v>0.90000000000000013</v>
      </c>
      <c r="F75" s="67">
        <f>ROUNDUP(E75*0.15,1)</f>
        <v>0.2</v>
      </c>
      <c r="G75" s="65">
        <f>SUM(E75:F75)</f>
        <v>1.1000000000000001</v>
      </c>
    </row>
    <row r="76" spans="3:8">
      <c r="D76" s="21" t="s">
        <v>301</v>
      </c>
      <c r="F76" s="67">
        <f ca="1">SUMIF($E$12:F71, D76, $F$12:F71)+H76</f>
        <v>1.0999999999999999</v>
      </c>
      <c r="G76" s="65">
        <f ca="1">SUM(E76:F76)</f>
        <v>1.0999999999999999</v>
      </c>
      <c r="H76" s="146">
        <v>-0.1</v>
      </c>
    </row>
    <row r="78" spans="3:8">
      <c r="F78" s="128" t="s">
        <v>435</v>
      </c>
      <c r="G78" s="129">
        <f ca="1">SUM(G72:G76)</f>
        <v>20.700000000000003</v>
      </c>
    </row>
    <row r="81" spans="4:8">
      <c r="D81" s="21" t="s">
        <v>559</v>
      </c>
      <c r="E81" s="118" t="s">
        <v>262</v>
      </c>
      <c r="F81" s="118" t="s">
        <v>560</v>
      </c>
      <c r="G81" s="118" t="s">
        <v>245</v>
      </c>
      <c r="H81" s="140" t="s">
        <v>561</v>
      </c>
    </row>
    <row r="82" spans="4:8">
      <c r="D82" s="21" t="s">
        <v>562</v>
      </c>
      <c r="E82" s="67">
        <f>SUMIF($C$12:C77, D82, $F$12:F77)</f>
        <v>3.2</v>
      </c>
      <c r="F82" s="67">
        <f>ROUNDUP(E82*0.15,1)</f>
        <v>0.5</v>
      </c>
      <c r="G82" s="65">
        <f t="shared" ref="G82:G89" si="17">SUM(E82:F82)</f>
        <v>3.7</v>
      </c>
    </row>
    <row r="83" spans="4:8">
      <c r="D83" s="21" t="s">
        <v>232</v>
      </c>
      <c r="E83" s="67">
        <f>SUMIF($C$12:C35, D83, $F$12:F35)</f>
        <v>1.6</v>
      </c>
      <c r="F83" s="67">
        <f>ROUNDUP(SUM(E83:E85)*0.15,1)</f>
        <v>1.5</v>
      </c>
      <c r="G83" s="65">
        <f t="shared" si="17"/>
        <v>3.1</v>
      </c>
    </row>
    <row r="84" spans="4:8">
      <c r="D84" s="21" t="s">
        <v>514</v>
      </c>
      <c r="E84" s="67">
        <f>SUMIF($C$12:C35, D84, $F$12:F35)</f>
        <v>2.7</v>
      </c>
      <c r="G84" s="65">
        <f t="shared" si="17"/>
        <v>2.7</v>
      </c>
    </row>
    <row r="85" spans="4:8">
      <c r="D85" s="21" t="s">
        <v>234</v>
      </c>
      <c r="E85" s="67">
        <f>SUMIF($C$12:C35, D85, $F$12:F35)</f>
        <v>5.1999999999999993</v>
      </c>
      <c r="G85" s="65">
        <f t="shared" si="17"/>
        <v>5.1999999999999993</v>
      </c>
    </row>
    <row r="86" spans="4:8">
      <c r="D86" s="21" t="s">
        <v>235</v>
      </c>
      <c r="E86" s="67">
        <f>SUMIF($C$12:C36, D86, $F$12:F36)</f>
        <v>1.4000000000000001</v>
      </c>
      <c r="F86" s="67">
        <f>ROUNDUP(SUM(E86:E88)*0.15,1)</f>
        <v>0.7</v>
      </c>
      <c r="G86" s="65">
        <f t="shared" si="17"/>
        <v>2.1</v>
      </c>
    </row>
    <row r="87" spans="4:8">
      <c r="D87" s="21" t="s">
        <v>236</v>
      </c>
      <c r="E87" s="67">
        <f>SUMIF($C$12:C37, D87, $F$12:F37)</f>
        <v>0.79999999999999993</v>
      </c>
      <c r="G87" s="65">
        <f t="shared" si="17"/>
        <v>0.79999999999999993</v>
      </c>
    </row>
    <row r="88" spans="4:8">
      <c r="D88" s="21" t="s">
        <v>237</v>
      </c>
      <c r="E88" s="67">
        <f>SUMIF($C$12:C35, D88, $F$12:F35)</f>
        <v>2</v>
      </c>
      <c r="G88" s="65">
        <f t="shared" si="17"/>
        <v>2</v>
      </c>
    </row>
    <row r="89" spans="4:8">
      <c r="D89" s="21" t="s">
        <v>550</v>
      </c>
      <c r="F89" s="67">
        <f ca="1">SUMIF($E$12:F84, D89, $F$12:F84)+H89</f>
        <v>1.0999999999999999</v>
      </c>
      <c r="G89" s="65">
        <f t="shared" ca="1" si="17"/>
        <v>1.0999999999999999</v>
      </c>
      <c r="H89" s="146">
        <v>-0.1</v>
      </c>
    </row>
    <row r="91" spans="4:8">
      <c r="F91" s="128" t="s">
        <v>435</v>
      </c>
      <c r="G91" s="129">
        <f ca="1">SUM(G82:G89)</f>
        <v>20.700000000000003</v>
      </c>
    </row>
  </sheetData>
  <autoFilter ref="B11:K35" xr:uid="{339D98F8-05A9-4E3E-BC15-5F4867DAA8C2}"/>
  <mergeCells count="13">
    <mergeCell ref="G20:G23"/>
    <mergeCell ref="G30:G31"/>
    <mergeCell ref="G32:G34"/>
    <mergeCell ref="M10:P10"/>
    <mergeCell ref="T10:AA10"/>
    <mergeCell ref="G12:G16"/>
    <mergeCell ref="G17:G19"/>
    <mergeCell ref="B27:B31"/>
    <mergeCell ref="B32:B34"/>
    <mergeCell ref="B17:B26"/>
    <mergeCell ref="B12:B16"/>
    <mergeCell ref="C35:F35"/>
    <mergeCell ref="D12:D13"/>
  </mergeCells>
  <phoneticPr fontId="1"/>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B695D-C25B-4474-B09F-F9EC24AEE644}">
  <sheetPr>
    <tabColor rgb="FFFFC000"/>
  </sheetPr>
  <dimension ref="B1:AA91"/>
  <sheetViews>
    <sheetView topLeftCell="E33" zoomScaleNormal="100" workbookViewId="0">
      <selection activeCell="J28" sqref="J28"/>
    </sheetView>
  </sheetViews>
  <sheetFormatPr defaultColWidth="8.625" defaultRowHeight="18" outlineLevelRow="1" outlineLevelCol="2"/>
  <cols>
    <col min="1" max="1" width="2.625" style="21" customWidth="1"/>
    <col min="2" max="2" width="13.625" style="21" customWidth="1"/>
    <col min="3" max="3" width="17.625" style="21" customWidth="1"/>
    <col min="4" max="4" width="35.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599999999999994" customHeight="1">
      <c r="B10" s="21" t="s">
        <v>459</v>
      </c>
      <c r="C10" s="21" t="s">
        <v>459</v>
      </c>
      <c r="D10" s="24" t="s">
        <v>460</v>
      </c>
      <c r="E10" s="113"/>
      <c r="F10" s="113" t="s">
        <v>461</v>
      </c>
      <c r="G10" s="114" t="s">
        <v>462</v>
      </c>
      <c r="L10" s="161" t="s">
        <v>463</v>
      </c>
      <c r="M10" s="570" t="s">
        <v>464</v>
      </c>
      <c r="N10" s="570"/>
      <c r="O10" s="570"/>
      <c r="P10" s="570"/>
      <c r="Q10" s="104" t="s">
        <v>465</v>
      </c>
      <c r="R10" s="104"/>
      <c r="S10" s="104"/>
      <c r="T10" s="570" t="s">
        <v>466</v>
      </c>
      <c r="U10" s="570"/>
      <c r="V10" s="570"/>
      <c r="W10" s="570"/>
      <c r="X10" s="570"/>
      <c r="Y10" s="570"/>
      <c r="Z10" s="570"/>
      <c r="AA10" s="570"/>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409.5" customHeight="1">
      <c r="B12" s="566" t="s">
        <v>485</v>
      </c>
      <c r="C12" s="119" t="s">
        <v>486</v>
      </c>
      <c r="D12" s="568" t="s">
        <v>487</v>
      </c>
      <c r="E12" s="116" t="s">
        <v>488</v>
      </c>
      <c r="F12" s="66">
        <f t="shared" ref="F12:F29" si="0">ROUNDUP(K12,1)</f>
        <v>1.1000000000000001</v>
      </c>
      <c r="G12" s="571">
        <f>SUM(F12:F16)</f>
        <v>3.2</v>
      </c>
      <c r="H12" s="134" t="s">
        <v>489</v>
      </c>
      <c r="I12" s="165">
        <f>M12*N12*O12/P12</f>
        <v>0.82499999999999996</v>
      </c>
      <c r="J12" s="165">
        <v>0.85</v>
      </c>
      <c r="K12" s="165">
        <f t="shared" ref="K12:K31" si="1">J12*Q12</f>
        <v>1.02</v>
      </c>
      <c r="L12" s="133" t="s">
        <v>490</v>
      </c>
      <c r="M12" s="21">
        <v>22</v>
      </c>
      <c r="N12" s="21">
        <v>1</v>
      </c>
      <c r="O12" s="109">
        <v>6</v>
      </c>
      <c r="P12" s="21">
        <v>160</v>
      </c>
      <c r="Q12" s="21">
        <v>1.2</v>
      </c>
    </row>
    <row r="13" spans="2:27" ht="299.64999999999998" customHeight="1">
      <c r="B13" s="566"/>
      <c r="C13" s="121" t="s">
        <v>486</v>
      </c>
      <c r="D13" s="568"/>
      <c r="E13" s="116" t="s">
        <v>488</v>
      </c>
      <c r="F13" s="66">
        <f t="shared" si="0"/>
        <v>1</v>
      </c>
      <c r="G13" s="571"/>
      <c r="H13" s="134" t="s">
        <v>491</v>
      </c>
      <c r="I13" s="165"/>
      <c r="J13" s="165">
        <v>0.8</v>
      </c>
      <c r="K13" s="165">
        <f>J13*Q13</f>
        <v>0.96</v>
      </c>
      <c r="L13" s="133" t="s">
        <v>492</v>
      </c>
      <c r="Q13" s="21">
        <v>1.2</v>
      </c>
    </row>
    <row r="14" spans="2:27" ht="406.15" customHeight="1">
      <c r="B14" s="566"/>
      <c r="C14" s="124" t="s">
        <v>486</v>
      </c>
      <c r="D14" s="106" t="s">
        <v>493</v>
      </c>
      <c r="E14" s="116" t="s">
        <v>494</v>
      </c>
      <c r="F14" s="68">
        <f t="shared" si="0"/>
        <v>0.6</v>
      </c>
      <c r="G14" s="571"/>
      <c r="H14" s="133" t="s">
        <v>564</v>
      </c>
      <c r="I14" s="166"/>
      <c r="J14" s="166">
        <v>0.5</v>
      </c>
      <c r="K14" s="166">
        <f t="shared" ref="K14:K16" si="2">J14*Q14</f>
        <v>0.6</v>
      </c>
      <c r="L14" s="133" t="s">
        <v>496</v>
      </c>
      <c r="Q14" s="21">
        <v>1.2</v>
      </c>
    </row>
    <row r="15" spans="2:27" ht="185.65" customHeight="1">
      <c r="B15" s="566"/>
      <c r="C15" s="124" t="s">
        <v>486</v>
      </c>
      <c r="D15" s="105" t="s">
        <v>497</v>
      </c>
      <c r="E15" s="116" t="s">
        <v>221</v>
      </c>
      <c r="F15" s="68">
        <f t="shared" si="0"/>
        <v>0.2</v>
      </c>
      <c r="G15" s="571"/>
      <c r="H15" s="134" t="s">
        <v>498</v>
      </c>
      <c r="I15" s="166"/>
      <c r="J15" s="166">
        <v>0.1</v>
      </c>
      <c r="K15" s="166">
        <f t="shared" si="2"/>
        <v>0.12</v>
      </c>
      <c r="L15" s="133" t="s">
        <v>499</v>
      </c>
      <c r="Q15" s="21">
        <v>1.2</v>
      </c>
    </row>
    <row r="16" spans="2:27" ht="59.65" customHeight="1">
      <c r="B16" s="566"/>
      <c r="C16" s="122" t="s">
        <v>486</v>
      </c>
      <c r="D16" s="105" t="s">
        <v>500</v>
      </c>
      <c r="E16" s="116" t="s">
        <v>501</v>
      </c>
      <c r="F16" s="68">
        <f t="shared" si="0"/>
        <v>0.30000000000000004</v>
      </c>
      <c r="G16" s="571"/>
      <c r="H16" s="134" t="s">
        <v>502</v>
      </c>
      <c r="I16" s="166"/>
      <c r="J16" s="166">
        <v>0.2</v>
      </c>
      <c r="K16" s="166">
        <f t="shared" si="2"/>
        <v>0.24</v>
      </c>
      <c r="L16" s="133" t="s">
        <v>503</v>
      </c>
      <c r="Q16" s="21">
        <v>1.2</v>
      </c>
    </row>
    <row r="17" spans="2:27" ht="90">
      <c r="B17" s="562" t="s">
        <v>243</v>
      </c>
      <c r="C17" s="120" t="s">
        <v>504</v>
      </c>
      <c r="D17" s="105" t="s">
        <v>505</v>
      </c>
      <c r="E17" s="116" t="s">
        <v>501</v>
      </c>
      <c r="F17" s="68">
        <f t="shared" si="0"/>
        <v>0.30000000000000004</v>
      </c>
      <c r="G17" s="569">
        <f>SUM(F17:F19)</f>
        <v>1.6</v>
      </c>
      <c r="H17" s="134" t="s">
        <v>565</v>
      </c>
      <c r="I17" s="166"/>
      <c r="J17" s="166">
        <v>0.2</v>
      </c>
      <c r="K17" s="166">
        <f t="shared" si="1"/>
        <v>0.24</v>
      </c>
      <c r="L17" s="133" t="s">
        <v>507</v>
      </c>
      <c r="Q17" s="21">
        <v>1.2</v>
      </c>
    </row>
    <row r="18" spans="2:27" ht="109.15" customHeight="1">
      <c r="B18" s="563"/>
      <c r="C18" s="121" t="s">
        <v>504</v>
      </c>
      <c r="D18" s="105" t="s">
        <v>508</v>
      </c>
      <c r="E18" s="116" t="s">
        <v>488</v>
      </c>
      <c r="F18" s="68">
        <f t="shared" si="0"/>
        <v>0.30000000000000004</v>
      </c>
      <c r="G18" s="569"/>
      <c r="H18" s="134" t="s">
        <v>509</v>
      </c>
      <c r="I18" s="166">
        <f>M18*N18*O18/P18</f>
        <v>0</v>
      </c>
      <c r="J18" s="166">
        <v>0.2</v>
      </c>
      <c r="K18" s="166">
        <f>J18*Q18</f>
        <v>0.24</v>
      </c>
      <c r="L18" s="133" t="s">
        <v>510</v>
      </c>
      <c r="P18" s="21">
        <v>160</v>
      </c>
      <c r="Q18" s="21">
        <v>1.2</v>
      </c>
    </row>
    <row r="19" spans="2:27" ht="283.14999999999998" customHeight="1">
      <c r="B19" s="563"/>
      <c r="C19" s="122" t="s">
        <v>504</v>
      </c>
      <c r="D19" s="105" t="s">
        <v>511</v>
      </c>
      <c r="E19" s="116" t="s">
        <v>501</v>
      </c>
      <c r="F19" s="68">
        <f t="shared" si="0"/>
        <v>1</v>
      </c>
      <c r="G19" s="569"/>
      <c r="H19" s="134" t="s">
        <v>566</v>
      </c>
      <c r="I19" s="192">
        <f>M19*N19*O19/P19</f>
        <v>0.625</v>
      </c>
      <c r="J19" s="166">
        <v>0.8</v>
      </c>
      <c r="K19" s="166">
        <f>J19*Q19</f>
        <v>0.96</v>
      </c>
      <c r="L19" s="133" t="s">
        <v>513</v>
      </c>
      <c r="M19" s="21">
        <v>25</v>
      </c>
      <c r="N19" s="21">
        <v>1</v>
      </c>
      <c r="O19" s="21">
        <v>4</v>
      </c>
      <c r="P19" s="21">
        <v>160</v>
      </c>
      <c r="Q19" s="21">
        <v>1.2</v>
      </c>
    </row>
    <row r="20" spans="2:27" ht="81" customHeight="1">
      <c r="B20" s="563"/>
      <c r="C20" s="120" t="s">
        <v>514</v>
      </c>
      <c r="D20" s="105" t="s">
        <v>515</v>
      </c>
      <c r="E20" s="116" t="s">
        <v>219</v>
      </c>
      <c r="F20" s="366">
        <f t="shared" si="0"/>
        <v>0.9</v>
      </c>
      <c r="G20" s="572">
        <f>SUM(F20:F23)</f>
        <v>2.8000000000000003</v>
      </c>
      <c r="H20" s="134" t="s">
        <v>567</v>
      </c>
      <c r="I20" s="166"/>
      <c r="J20" s="361">
        <v>0.75</v>
      </c>
      <c r="K20" s="361">
        <f t="shared" si="1"/>
        <v>0.89999999999999991</v>
      </c>
      <c r="L20" s="365" t="s">
        <v>568</v>
      </c>
      <c r="Q20" s="21">
        <v>1.2</v>
      </c>
    </row>
    <row r="21" spans="2:27" ht="162">
      <c r="B21" s="563"/>
      <c r="C21" s="124" t="s">
        <v>514</v>
      </c>
      <c r="D21" s="105" t="s">
        <v>518</v>
      </c>
      <c r="E21" s="116" t="s">
        <v>488</v>
      </c>
      <c r="F21" s="358">
        <f t="shared" si="0"/>
        <v>1.2</v>
      </c>
      <c r="G21" s="572"/>
      <c r="H21" s="357" t="s">
        <v>569</v>
      </c>
      <c r="I21" s="166"/>
      <c r="J21" s="358">
        <v>1</v>
      </c>
      <c r="K21" s="358">
        <f t="shared" si="1"/>
        <v>1.2</v>
      </c>
      <c r="L21" s="362" t="s">
        <v>570</v>
      </c>
      <c r="Q21" s="21">
        <v>1.2</v>
      </c>
      <c r="T21" s="24"/>
    </row>
    <row r="22" spans="2:27" ht="247.5" customHeight="1">
      <c r="B22" s="563"/>
      <c r="C22" s="124" t="s">
        <v>521</v>
      </c>
      <c r="D22" s="105" t="s">
        <v>494</v>
      </c>
      <c r="E22" s="116" t="s">
        <v>494</v>
      </c>
      <c r="F22" s="359">
        <f t="shared" si="0"/>
        <v>0.6</v>
      </c>
      <c r="G22" s="572"/>
      <c r="H22" s="357" t="s">
        <v>571</v>
      </c>
      <c r="I22" s="166"/>
      <c r="J22" s="358">
        <v>0.5</v>
      </c>
      <c r="K22" s="358">
        <f t="shared" si="1"/>
        <v>0.6</v>
      </c>
      <c r="L22" s="362" t="s">
        <v>572</v>
      </c>
      <c r="Q22" s="21">
        <v>1.2</v>
      </c>
      <c r="T22" s="24"/>
    </row>
    <row r="23" spans="2:27" ht="72">
      <c r="B23" s="563"/>
      <c r="C23" s="122" t="s">
        <v>514</v>
      </c>
      <c r="D23" s="105" t="s">
        <v>524</v>
      </c>
      <c r="E23" s="116" t="s">
        <v>524</v>
      </c>
      <c r="F23" s="359">
        <f t="shared" si="0"/>
        <v>0.1</v>
      </c>
      <c r="G23" s="572"/>
      <c r="H23" s="357" t="s">
        <v>573</v>
      </c>
      <c r="I23" s="361"/>
      <c r="J23" s="358">
        <v>0.05</v>
      </c>
      <c r="K23" s="358">
        <f t="shared" si="1"/>
        <v>0.06</v>
      </c>
      <c r="L23" s="362" t="s">
        <v>574</v>
      </c>
      <c r="Q23" s="21">
        <v>1.2</v>
      </c>
      <c r="T23" s="24"/>
    </row>
    <row r="24" spans="2:27" ht="198">
      <c r="B24" s="563"/>
      <c r="C24" s="120" t="s">
        <v>526</v>
      </c>
      <c r="D24" s="50" t="s">
        <v>234</v>
      </c>
      <c r="E24" s="116" t="s">
        <v>488</v>
      </c>
      <c r="F24" s="68">
        <f t="shared" si="0"/>
        <v>4.1999999999999993</v>
      </c>
      <c r="G24" s="73">
        <f>SUM(F24:F24)</f>
        <v>4.1999999999999993</v>
      </c>
      <c r="H24" s="134" t="s">
        <v>527</v>
      </c>
      <c r="I24" s="166">
        <f>(T24*U24+V24*W24+X24*Y24+Z24*AA24)/P24</f>
        <v>3.45</v>
      </c>
      <c r="J24" s="166">
        <v>3.45</v>
      </c>
      <c r="K24" s="166">
        <f t="shared" si="1"/>
        <v>4.1399999999999997</v>
      </c>
      <c r="L24" s="133" t="s">
        <v>528</v>
      </c>
      <c r="P24" s="21">
        <v>160</v>
      </c>
      <c r="Q24" s="21">
        <v>1.2</v>
      </c>
      <c r="T24" s="21">
        <v>71</v>
      </c>
      <c r="U24" s="21">
        <v>6</v>
      </c>
      <c r="V24" s="21">
        <v>30</v>
      </c>
      <c r="W24" s="21">
        <v>3</v>
      </c>
      <c r="Z24" s="21">
        <v>12</v>
      </c>
      <c r="AA24" s="21">
        <v>3</v>
      </c>
    </row>
    <row r="25" spans="2:27" ht="72">
      <c r="B25" s="563"/>
      <c r="C25" s="120" t="s">
        <v>526</v>
      </c>
      <c r="D25" s="50" t="s">
        <v>234</v>
      </c>
      <c r="E25" s="116" t="s">
        <v>524</v>
      </c>
      <c r="F25" s="68">
        <f t="shared" si="0"/>
        <v>0.4</v>
      </c>
      <c r="G25" s="73">
        <f>SUM(F25:F25)</f>
        <v>0.4</v>
      </c>
      <c r="H25" s="134" t="s">
        <v>575</v>
      </c>
      <c r="I25" s="166">
        <f>(T25*U25+V25*W25+X25*Y25+Z25*AA25)/P25</f>
        <v>0.28125</v>
      </c>
      <c r="J25" s="166">
        <v>0.28000000000000003</v>
      </c>
      <c r="K25" s="166">
        <f t="shared" si="1"/>
        <v>0.33600000000000002</v>
      </c>
      <c r="L25" s="133" t="s">
        <v>530</v>
      </c>
      <c r="P25" s="21">
        <v>160</v>
      </c>
      <c r="Q25" s="21">
        <v>1.2</v>
      </c>
      <c r="X25" s="21">
        <v>15</v>
      </c>
      <c r="Y25" s="21">
        <v>3</v>
      </c>
    </row>
    <row r="26" spans="2:27" ht="180">
      <c r="B26" s="563"/>
      <c r="C26" s="125" t="s">
        <v>526</v>
      </c>
      <c r="D26" s="50" t="s">
        <v>234</v>
      </c>
      <c r="E26" s="116" t="s">
        <v>494</v>
      </c>
      <c r="F26" s="359">
        <f t="shared" si="0"/>
        <v>0.6</v>
      </c>
      <c r="G26" s="360">
        <f>SUM(F26:F26)</f>
        <v>0.6</v>
      </c>
      <c r="H26" s="134" t="s">
        <v>576</v>
      </c>
      <c r="I26" s="166"/>
      <c r="J26" s="358">
        <v>0.5</v>
      </c>
      <c r="K26" s="358">
        <f t="shared" si="1"/>
        <v>0.6</v>
      </c>
      <c r="L26" s="133" t="s">
        <v>577</v>
      </c>
      <c r="P26" s="21">
        <v>160</v>
      </c>
      <c r="Q26" s="21">
        <v>1.2</v>
      </c>
      <c r="T26" s="21">
        <v>71</v>
      </c>
      <c r="U26" s="21">
        <v>6</v>
      </c>
      <c r="V26" s="21">
        <v>30</v>
      </c>
      <c r="W26" s="21">
        <v>3</v>
      </c>
      <c r="X26" s="21">
        <v>15</v>
      </c>
      <c r="Y26" s="21">
        <v>3</v>
      </c>
      <c r="Z26" s="21">
        <v>12</v>
      </c>
      <c r="AA26" s="21">
        <v>3</v>
      </c>
    </row>
    <row r="27" spans="2:27" ht="72">
      <c r="B27" s="562" t="s">
        <v>404</v>
      </c>
      <c r="C27" s="119" t="s">
        <v>235</v>
      </c>
      <c r="D27" s="50" t="s">
        <v>235</v>
      </c>
      <c r="E27" s="116" t="s">
        <v>524</v>
      </c>
      <c r="F27" s="68">
        <f t="shared" si="0"/>
        <v>0.30000000000000004</v>
      </c>
      <c r="G27" s="73">
        <f>SUM(F27:F27)</f>
        <v>0.30000000000000004</v>
      </c>
      <c r="H27" s="134" t="s">
        <v>533</v>
      </c>
      <c r="I27" s="166"/>
      <c r="J27" s="166">
        <v>0.2</v>
      </c>
      <c r="K27" s="166">
        <f t="shared" si="1"/>
        <v>0.24</v>
      </c>
      <c r="L27" s="133" t="s">
        <v>534</v>
      </c>
      <c r="P27" s="21">
        <v>160</v>
      </c>
      <c r="Q27" s="21">
        <v>1.2</v>
      </c>
    </row>
    <row r="28" spans="2:27" ht="90">
      <c r="B28" s="563"/>
      <c r="C28" s="125" t="s">
        <v>235</v>
      </c>
      <c r="D28" s="50" t="s">
        <v>535</v>
      </c>
      <c r="E28" s="116" t="s">
        <v>501</v>
      </c>
      <c r="F28" s="68">
        <f t="shared" si="0"/>
        <v>1.1000000000000001</v>
      </c>
      <c r="G28" s="73">
        <f>SUM(F28:F28)</f>
        <v>1.1000000000000001</v>
      </c>
      <c r="H28" s="134" t="s">
        <v>536</v>
      </c>
      <c r="I28" s="166"/>
      <c r="J28" s="166">
        <v>0.9</v>
      </c>
      <c r="K28" s="166">
        <f t="shared" si="1"/>
        <v>1.08</v>
      </c>
      <c r="L28" s="133" t="s">
        <v>537</v>
      </c>
      <c r="P28" s="21">
        <v>160</v>
      </c>
      <c r="Q28" s="21">
        <v>1.2</v>
      </c>
    </row>
    <row r="29" spans="2:27" ht="36">
      <c r="B29" s="563"/>
      <c r="C29" s="72" t="s">
        <v>236</v>
      </c>
      <c r="D29" s="50" t="s">
        <v>236</v>
      </c>
      <c r="E29" s="116" t="s">
        <v>501</v>
      </c>
      <c r="F29" s="68">
        <f t="shared" si="0"/>
        <v>3</v>
      </c>
      <c r="G29" s="360">
        <f t="shared" ref="G29" si="3">SUM(F29:F29)</f>
        <v>3</v>
      </c>
      <c r="H29" s="133" t="s">
        <v>538</v>
      </c>
      <c r="I29" s="166"/>
      <c r="J29" s="358">
        <v>3</v>
      </c>
      <c r="K29" s="358">
        <f t="shared" si="1"/>
        <v>3</v>
      </c>
      <c r="L29" s="133" t="s">
        <v>578</v>
      </c>
      <c r="Q29" s="21">
        <v>1</v>
      </c>
    </row>
    <row r="30" spans="2:27" ht="126">
      <c r="B30" s="563"/>
      <c r="C30" s="72" t="s">
        <v>540</v>
      </c>
      <c r="D30" s="50" t="s">
        <v>541</v>
      </c>
      <c r="E30" s="116" t="s">
        <v>501</v>
      </c>
      <c r="F30" s="68">
        <f>ROUNDUP(K30,1)</f>
        <v>1</v>
      </c>
      <c r="G30" s="569">
        <f>SUM(F30:F31)</f>
        <v>2</v>
      </c>
      <c r="H30" s="134" t="s">
        <v>542</v>
      </c>
      <c r="I30" s="166"/>
      <c r="J30" s="166">
        <v>1</v>
      </c>
      <c r="K30" s="166">
        <f t="shared" si="1"/>
        <v>1</v>
      </c>
      <c r="L30" s="133" t="s">
        <v>543</v>
      </c>
      <c r="Q30" s="21">
        <v>1</v>
      </c>
    </row>
    <row r="31" spans="2:27" ht="39.75" customHeight="1">
      <c r="B31" s="564"/>
      <c r="C31" s="126" t="s">
        <v>544</v>
      </c>
      <c r="D31" s="50" t="s">
        <v>545</v>
      </c>
      <c r="E31" s="116" t="s">
        <v>501</v>
      </c>
      <c r="F31" s="68">
        <f>ROUNDUP(K31,1)</f>
        <v>1</v>
      </c>
      <c r="G31" s="569"/>
      <c r="H31" s="143" t="s">
        <v>546</v>
      </c>
      <c r="I31" s="166"/>
      <c r="J31" s="166">
        <v>1</v>
      </c>
      <c r="K31" s="166">
        <f t="shared" si="1"/>
        <v>1</v>
      </c>
      <c r="L31" s="133" t="s">
        <v>547</v>
      </c>
      <c r="Q31" s="21">
        <v>1</v>
      </c>
    </row>
    <row r="32" spans="2:27" ht="39.75" customHeight="1">
      <c r="B32" s="565" t="s">
        <v>223</v>
      </c>
      <c r="C32" s="72"/>
      <c r="D32" s="102" t="s">
        <v>548</v>
      </c>
      <c r="E32" s="116"/>
      <c r="F32" s="68">
        <f>ROUNDUP(SUM(G12:G31)*0.15,1)</f>
        <v>2.9</v>
      </c>
      <c r="G32" s="569">
        <f>SUM(F32:F34)</f>
        <v>4.0999999999999996</v>
      </c>
      <c r="H32" s="144" t="s">
        <v>549</v>
      </c>
      <c r="I32" s="167"/>
      <c r="J32" s="167"/>
      <c r="K32" s="167"/>
      <c r="L32" s="133"/>
    </row>
    <row r="33" spans="2:17" ht="36">
      <c r="B33" s="565"/>
      <c r="C33" s="126" t="s">
        <v>550</v>
      </c>
      <c r="D33" s="50" t="s">
        <v>551</v>
      </c>
      <c r="E33" s="116" t="s">
        <v>301</v>
      </c>
      <c r="F33" s="68">
        <f>ROUNDUP(K33,1)</f>
        <v>0.4</v>
      </c>
      <c r="G33" s="569"/>
      <c r="H33" s="144" t="s">
        <v>552</v>
      </c>
      <c r="I33" s="166">
        <f>M33*N33*O33/P33</f>
        <v>0.375</v>
      </c>
      <c r="J33" s="166">
        <f>ROUNDUP(I33,1)</f>
        <v>0.4</v>
      </c>
      <c r="K33" s="166">
        <f>J33*Q33</f>
        <v>0.4</v>
      </c>
      <c r="L33" s="133" t="s">
        <v>553</v>
      </c>
      <c r="M33" s="21">
        <v>3</v>
      </c>
      <c r="N33" s="21">
        <v>4</v>
      </c>
      <c r="O33" s="21">
        <v>5</v>
      </c>
      <c r="P33" s="21">
        <v>160</v>
      </c>
      <c r="Q33" s="21">
        <v>1</v>
      </c>
    </row>
    <row r="34" spans="2:17" ht="54">
      <c r="B34" s="565"/>
      <c r="C34" s="127" t="s">
        <v>550</v>
      </c>
      <c r="D34" s="50" t="s">
        <v>554</v>
      </c>
      <c r="E34" s="116" t="s">
        <v>301</v>
      </c>
      <c r="F34" s="68">
        <f>ROUNDUP(K34,1)</f>
        <v>0.79999999999999993</v>
      </c>
      <c r="G34" s="569"/>
      <c r="H34" s="144" t="s">
        <v>555</v>
      </c>
      <c r="I34" s="166">
        <f>M34*N34*O34/P34</f>
        <v>0.75</v>
      </c>
      <c r="J34" s="166">
        <v>0.75</v>
      </c>
      <c r="K34" s="166">
        <f>J34*Q34</f>
        <v>0.75</v>
      </c>
      <c r="L34" s="133" t="s">
        <v>556</v>
      </c>
      <c r="M34" s="21">
        <v>6</v>
      </c>
      <c r="N34" s="21">
        <v>5</v>
      </c>
      <c r="O34" s="21">
        <v>4</v>
      </c>
      <c r="P34" s="21">
        <v>160</v>
      </c>
      <c r="Q34" s="21">
        <v>1</v>
      </c>
    </row>
    <row r="35" spans="2:17">
      <c r="C35" s="567" t="s">
        <v>307</v>
      </c>
      <c r="D35" s="567"/>
      <c r="E35" s="567"/>
      <c r="F35" s="567"/>
      <c r="G35" s="73">
        <f>SUM(G12:G34)</f>
        <v>23.300000000000004</v>
      </c>
      <c r="H35" s="145"/>
      <c r="I35" s="165"/>
      <c r="J35" s="165"/>
      <c r="K35" s="165"/>
      <c r="L35" s="169" t="s">
        <v>557</v>
      </c>
    </row>
    <row r="38" spans="2:17" hidden="1">
      <c r="C38" s="117" t="s">
        <v>558</v>
      </c>
      <c r="D38" s="21" t="s">
        <v>559</v>
      </c>
      <c r="E38" s="118" t="s">
        <v>262</v>
      </c>
      <c r="F38" s="118" t="s">
        <v>560</v>
      </c>
      <c r="G38" s="118" t="s">
        <v>245</v>
      </c>
      <c r="H38" s="140" t="s">
        <v>561</v>
      </c>
    </row>
    <row r="39" spans="2:17" hidden="1">
      <c r="C39" s="21" t="s">
        <v>562</v>
      </c>
      <c r="D39" s="21" t="s">
        <v>501</v>
      </c>
      <c r="E39" s="21"/>
    </row>
    <row r="40" spans="2:17" hidden="1">
      <c r="D40" s="21" t="s">
        <v>219</v>
      </c>
      <c r="E40" s="21"/>
    </row>
    <row r="41" spans="2:17" hidden="1">
      <c r="D41" s="21" t="s">
        <v>563</v>
      </c>
      <c r="E41" s="21"/>
    </row>
    <row r="42" spans="2:17" hidden="1">
      <c r="D42" s="21" t="s">
        <v>221</v>
      </c>
      <c r="E42" s="21"/>
    </row>
    <row r="43" spans="2:17" hidden="1">
      <c r="D43" s="21" t="s">
        <v>301</v>
      </c>
      <c r="E43" s="21"/>
    </row>
    <row r="44" spans="2:17" hidden="1">
      <c r="C44" s="21" t="s">
        <v>232</v>
      </c>
      <c r="D44" s="21" t="s">
        <v>501</v>
      </c>
    </row>
    <row r="45" spans="2:17" hidden="1">
      <c r="D45" s="21" t="s">
        <v>219</v>
      </c>
    </row>
    <row r="46" spans="2:17" hidden="1">
      <c r="D46" s="21" t="s">
        <v>563</v>
      </c>
    </row>
    <row r="47" spans="2:17" hidden="1">
      <c r="D47" s="21" t="s">
        <v>221</v>
      </c>
    </row>
    <row r="48" spans="2:17" hidden="1">
      <c r="D48" s="21" t="s">
        <v>301</v>
      </c>
    </row>
    <row r="49" spans="3:4" hidden="1">
      <c r="C49" s="21" t="s">
        <v>232</v>
      </c>
      <c r="D49" s="21" t="s">
        <v>501</v>
      </c>
    </row>
    <row r="50" spans="3:4" hidden="1">
      <c r="D50" s="21" t="s">
        <v>219</v>
      </c>
    </row>
    <row r="51" spans="3:4" hidden="1">
      <c r="D51" s="21" t="s">
        <v>563</v>
      </c>
    </row>
    <row r="52" spans="3:4" hidden="1">
      <c r="D52" s="21" t="s">
        <v>221</v>
      </c>
    </row>
    <row r="53" spans="3:4" hidden="1">
      <c r="D53" s="21" t="s">
        <v>301</v>
      </c>
    </row>
    <row r="54" spans="3:4" hidden="1">
      <c r="C54" s="21" t="s">
        <v>514</v>
      </c>
      <c r="D54" s="21" t="s">
        <v>501</v>
      </c>
    </row>
    <row r="55" spans="3:4" hidden="1">
      <c r="D55" s="21" t="s">
        <v>219</v>
      </c>
    </row>
    <row r="56" spans="3:4" hidden="1">
      <c r="D56" s="21" t="s">
        <v>563</v>
      </c>
    </row>
    <row r="57" spans="3:4" hidden="1">
      <c r="D57" s="21" t="s">
        <v>221</v>
      </c>
    </row>
    <row r="58" spans="3:4" hidden="1">
      <c r="D58" s="21" t="s">
        <v>301</v>
      </c>
    </row>
    <row r="59" spans="3:4" hidden="1">
      <c r="C59" s="21" t="s">
        <v>234</v>
      </c>
      <c r="D59" s="21" t="s">
        <v>501</v>
      </c>
    </row>
    <row r="60" spans="3:4" hidden="1">
      <c r="D60" s="21" t="s">
        <v>219</v>
      </c>
    </row>
    <row r="61" spans="3:4" hidden="1">
      <c r="D61" s="21" t="s">
        <v>563</v>
      </c>
    </row>
    <row r="62" spans="3:4" hidden="1">
      <c r="D62" s="21" t="s">
        <v>221</v>
      </c>
    </row>
    <row r="63" spans="3:4" hidden="1">
      <c r="D63" s="21" t="s">
        <v>301</v>
      </c>
    </row>
    <row r="64" spans="3:4" hidden="1">
      <c r="C64" s="21" t="s">
        <v>235</v>
      </c>
      <c r="D64" s="21" t="s">
        <v>501</v>
      </c>
    </row>
    <row r="65" spans="3:8" hidden="1">
      <c r="C65" s="21" t="s">
        <v>236</v>
      </c>
      <c r="D65" s="21" t="s">
        <v>501</v>
      </c>
    </row>
    <row r="66" spans="3:8" hidden="1">
      <c r="C66" s="21" t="s">
        <v>237</v>
      </c>
      <c r="D66" s="21" t="s">
        <v>501</v>
      </c>
    </row>
    <row r="67" spans="3:8" hidden="1">
      <c r="C67" s="21" t="s">
        <v>550</v>
      </c>
      <c r="D67" s="21" t="s">
        <v>501</v>
      </c>
    </row>
    <row r="68" spans="3:8" hidden="1">
      <c r="C68" s="21" t="s">
        <v>550</v>
      </c>
      <c r="D68" s="21" t="s">
        <v>301</v>
      </c>
    </row>
    <row r="71" spans="3:8">
      <c r="D71" s="117" t="s">
        <v>558</v>
      </c>
      <c r="E71" s="118" t="s">
        <v>262</v>
      </c>
      <c r="F71" s="118" t="s">
        <v>560</v>
      </c>
      <c r="G71" s="118" t="s">
        <v>245</v>
      </c>
      <c r="H71" s="140" t="s">
        <v>561</v>
      </c>
    </row>
    <row r="72" spans="3:8">
      <c r="D72" s="21" t="s">
        <v>501</v>
      </c>
      <c r="E72" s="67">
        <f>SUMIF($E$12:E34, D72, $F$12:F34)</f>
        <v>7.7</v>
      </c>
      <c r="F72" s="67">
        <f>ROUNDUP(E72*0.15,1)</f>
        <v>1.2000000000000002</v>
      </c>
      <c r="G72" s="65">
        <f>SUM(E72:F72)</f>
        <v>8.9</v>
      </c>
    </row>
    <row r="73" spans="3:8">
      <c r="D73" s="21" t="s">
        <v>219</v>
      </c>
      <c r="E73" s="67">
        <f>SUMIF($E$12:E35, D73, $F$12:F35)</f>
        <v>8.6999999999999993</v>
      </c>
      <c r="F73" s="67">
        <f>ROUNDUP(E73*0.15,1)</f>
        <v>1.4000000000000001</v>
      </c>
      <c r="G73" s="65">
        <f>SUM(E73:F73)</f>
        <v>10.1</v>
      </c>
    </row>
    <row r="74" spans="3:8">
      <c r="D74" s="21" t="s">
        <v>563</v>
      </c>
      <c r="E74" s="67">
        <f>SUMIF($E$12:E36, D74, $F$12:F36)</f>
        <v>1.7999999999999998</v>
      </c>
      <c r="F74" s="67">
        <f>ROUNDUP(E74*0.15,1)</f>
        <v>0.30000000000000004</v>
      </c>
      <c r="G74" s="65">
        <f>SUM(E74:F74)</f>
        <v>2.0999999999999996</v>
      </c>
    </row>
    <row r="75" spans="3:8">
      <c r="D75" s="21" t="s">
        <v>221</v>
      </c>
      <c r="E75" s="67">
        <f>SUMIF($E$12:E37, D75, $F$12:F37)</f>
        <v>1</v>
      </c>
      <c r="F75" s="67">
        <f>ROUNDUP(E75*0.15,1)</f>
        <v>0.2</v>
      </c>
      <c r="G75" s="65">
        <f>SUM(E75:F75)</f>
        <v>1.2</v>
      </c>
    </row>
    <row r="76" spans="3:8">
      <c r="D76" s="21" t="s">
        <v>301</v>
      </c>
      <c r="F76" s="67">
        <f ca="1">SUMIF($E$12:F71, D76, $F$12:F71)+H76</f>
        <v>1</v>
      </c>
      <c r="G76" s="65">
        <f ca="1">SUM(E76:F76)</f>
        <v>1</v>
      </c>
      <c r="H76" s="146">
        <v>-0.2</v>
      </c>
    </row>
    <row r="78" spans="3:8">
      <c r="F78" s="128" t="s">
        <v>435</v>
      </c>
      <c r="G78" s="129">
        <f ca="1">SUM(G72:G76)</f>
        <v>23.3</v>
      </c>
    </row>
    <row r="81" spans="4:8">
      <c r="D81" s="21" t="s">
        <v>559</v>
      </c>
      <c r="E81" s="118" t="s">
        <v>262</v>
      </c>
      <c r="F81" s="118" t="s">
        <v>560</v>
      </c>
      <c r="G81" s="118" t="s">
        <v>245</v>
      </c>
      <c r="H81" s="140" t="s">
        <v>561</v>
      </c>
    </row>
    <row r="82" spans="4:8">
      <c r="D82" s="21" t="s">
        <v>562</v>
      </c>
      <c r="E82" s="67">
        <f>SUMIF($C$12:C77, D82, $F$12:F77)</f>
        <v>3.2</v>
      </c>
      <c r="F82" s="67">
        <f>ROUNDUP(E82*0.15,1)</f>
        <v>0.5</v>
      </c>
      <c r="G82" s="65">
        <f t="shared" ref="G82:G89" si="4">SUM(E82:F82)</f>
        <v>3.7</v>
      </c>
    </row>
    <row r="83" spans="4:8">
      <c r="D83" s="21" t="s">
        <v>232</v>
      </c>
      <c r="E83" s="67">
        <f>SUMIF($C$12:C35, D83, $F$12:F35)</f>
        <v>1.6</v>
      </c>
      <c r="F83" s="67">
        <f t="shared" ref="F83:F88" si="5">ROUNDUP(E83*0.15,1)</f>
        <v>0.30000000000000004</v>
      </c>
      <c r="G83" s="65">
        <f t="shared" si="4"/>
        <v>1.9000000000000001</v>
      </c>
    </row>
    <row r="84" spans="4:8">
      <c r="D84" s="21" t="s">
        <v>514</v>
      </c>
      <c r="E84" s="67">
        <f>SUMIF($C$12:C35, D84, $F$12:F35)</f>
        <v>2.8000000000000003</v>
      </c>
      <c r="F84" s="67">
        <f t="shared" si="5"/>
        <v>0.5</v>
      </c>
      <c r="G84" s="65">
        <f t="shared" si="4"/>
        <v>3.3000000000000003</v>
      </c>
    </row>
    <row r="85" spans="4:8">
      <c r="D85" s="21" t="s">
        <v>234</v>
      </c>
      <c r="E85" s="67">
        <f>SUMIF($C$12:C35, D85, $F$12:F35)</f>
        <v>5.1999999999999993</v>
      </c>
      <c r="F85" s="67">
        <f t="shared" si="5"/>
        <v>0.79999999999999993</v>
      </c>
      <c r="G85" s="65">
        <f t="shared" si="4"/>
        <v>5.9999999999999991</v>
      </c>
    </row>
    <row r="86" spans="4:8">
      <c r="D86" s="21" t="s">
        <v>235</v>
      </c>
      <c r="E86" s="67">
        <f>SUMIF($C$12:C36, D86, $F$12:F36)</f>
        <v>1.4000000000000001</v>
      </c>
      <c r="F86" s="67">
        <f t="shared" si="5"/>
        <v>0.30000000000000004</v>
      </c>
      <c r="G86" s="65">
        <f t="shared" si="4"/>
        <v>1.7000000000000002</v>
      </c>
    </row>
    <row r="87" spans="4:8">
      <c r="D87" s="21" t="s">
        <v>236</v>
      </c>
      <c r="E87" s="67">
        <f>SUMIF($C$12:C37, D87, $F$12:F37)</f>
        <v>3</v>
      </c>
      <c r="F87" s="67">
        <f t="shared" si="5"/>
        <v>0.5</v>
      </c>
      <c r="G87" s="65">
        <f t="shared" si="4"/>
        <v>3.5</v>
      </c>
    </row>
    <row r="88" spans="4:8">
      <c r="D88" s="21" t="s">
        <v>237</v>
      </c>
      <c r="E88" s="67">
        <f>SUMIF($C$12:C35, D88, $F$12:F35)</f>
        <v>2</v>
      </c>
      <c r="F88" s="67">
        <f t="shared" si="5"/>
        <v>0.3</v>
      </c>
      <c r="G88" s="65">
        <f t="shared" si="4"/>
        <v>2.2999999999999998</v>
      </c>
    </row>
    <row r="89" spans="4:8">
      <c r="D89" s="21" t="s">
        <v>550</v>
      </c>
      <c r="F89" s="67">
        <f ca="1">SUMIF($E$12:F84, D89, $F$12:F84)+H89</f>
        <v>1</v>
      </c>
      <c r="G89" s="65">
        <f t="shared" ca="1" si="4"/>
        <v>1</v>
      </c>
      <c r="H89" s="146">
        <v>-0.2</v>
      </c>
    </row>
    <row r="91" spans="4:8">
      <c r="F91" s="128" t="s">
        <v>435</v>
      </c>
      <c r="G91" s="129">
        <f ca="1">SUM(G82:G89)</f>
        <v>23.4</v>
      </c>
    </row>
  </sheetData>
  <autoFilter ref="B11:K35" xr:uid="{339D98F8-05A9-4E3E-BC15-5F4867DAA8C2}"/>
  <mergeCells count="13">
    <mergeCell ref="B17:B26"/>
    <mergeCell ref="G17:G19"/>
    <mergeCell ref="G20:G23"/>
    <mergeCell ref="M10:P10"/>
    <mergeCell ref="T10:AA10"/>
    <mergeCell ref="B12:B16"/>
    <mergeCell ref="D12:D13"/>
    <mergeCell ref="G12:G16"/>
    <mergeCell ref="B27:B31"/>
    <mergeCell ref="G30:G31"/>
    <mergeCell ref="B32:B34"/>
    <mergeCell ref="G32:G34"/>
    <mergeCell ref="C35:F35"/>
  </mergeCells>
  <phoneticPr fontId="1"/>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87830-91C7-4C76-A32A-499C2ABDF788}">
  <sheetPr>
    <tabColor rgb="FF2863C9"/>
  </sheetPr>
  <dimension ref="B1:AA57"/>
  <sheetViews>
    <sheetView zoomScaleNormal="100" workbookViewId="0"/>
  </sheetViews>
  <sheetFormatPr defaultColWidth="8.625" defaultRowHeight="18" outlineLevelRow="1" outlineLevelCol="2"/>
  <cols>
    <col min="1" max="1" width="2.625" style="21" customWidth="1"/>
    <col min="2" max="2" width="13.625" style="21" customWidth="1"/>
    <col min="3" max="3" width="17.625" style="21" customWidth="1"/>
    <col min="4" max="4" width="35.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599999999999994" customHeight="1">
      <c r="B10" s="21" t="s">
        <v>459</v>
      </c>
      <c r="C10" s="21" t="s">
        <v>459</v>
      </c>
      <c r="D10" s="24" t="s">
        <v>460</v>
      </c>
      <c r="E10" s="113"/>
      <c r="F10" s="113" t="s">
        <v>461</v>
      </c>
      <c r="G10" s="114" t="s">
        <v>462</v>
      </c>
      <c r="L10" s="161" t="s">
        <v>463</v>
      </c>
      <c r="M10" s="570" t="s">
        <v>464</v>
      </c>
      <c r="N10" s="570"/>
      <c r="O10" s="570"/>
      <c r="P10" s="570"/>
      <c r="Q10" s="104" t="s">
        <v>465</v>
      </c>
      <c r="R10" s="104"/>
      <c r="S10" s="104"/>
      <c r="T10" s="570" t="s">
        <v>466</v>
      </c>
      <c r="U10" s="570"/>
      <c r="V10" s="570"/>
      <c r="W10" s="570"/>
      <c r="X10" s="570"/>
      <c r="Y10" s="570"/>
      <c r="Z10" s="570"/>
      <c r="AA10" s="570"/>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66" t="s">
        <v>485</v>
      </c>
      <c r="C12" s="119" t="s">
        <v>486</v>
      </c>
      <c r="D12" s="568" t="s">
        <v>487</v>
      </c>
      <c r="E12" s="116" t="s">
        <v>488</v>
      </c>
      <c r="F12" s="66">
        <f t="shared" ref="F12:F17" si="0">ROUNDUP(K12,1)</f>
        <v>0.5</v>
      </c>
      <c r="G12" s="571">
        <f>SUM(F12:F16)</f>
        <v>1.4</v>
      </c>
      <c r="H12" s="134" t="s">
        <v>579</v>
      </c>
      <c r="I12" s="165">
        <f>M12*N12*O12/P12</f>
        <v>0.35</v>
      </c>
      <c r="J12" s="165">
        <v>0.35</v>
      </c>
      <c r="K12" s="165">
        <f t="shared" ref="K12:K33" si="1">J12*Q12</f>
        <v>0.42</v>
      </c>
      <c r="L12" s="133" t="s">
        <v>580</v>
      </c>
      <c r="M12" s="21">
        <v>28</v>
      </c>
      <c r="N12" s="21">
        <v>1</v>
      </c>
      <c r="O12" s="109">
        <v>2</v>
      </c>
      <c r="P12" s="21">
        <v>160</v>
      </c>
      <c r="Q12" s="21">
        <v>1.2</v>
      </c>
    </row>
    <row r="13" spans="2:27" ht="204" customHeight="1">
      <c r="B13" s="566"/>
      <c r="C13" s="121" t="s">
        <v>486</v>
      </c>
      <c r="D13" s="568"/>
      <c r="E13" s="116" t="s">
        <v>488</v>
      </c>
      <c r="F13" s="66">
        <f t="shared" si="0"/>
        <v>0.5</v>
      </c>
      <c r="G13" s="571"/>
      <c r="H13" s="134" t="s">
        <v>581</v>
      </c>
      <c r="I13" s="165"/>
      <c r="J13" s="165">
        <v>0.4</v>
      </c>
      <c r="K13" s="165">
        <f>J13*Q13</f>
        <v>0.48</v>
      </c>
      <c r="L13" s="133" t="s">
        <v>582</v>
      </c>
      <c r="Q13" s="21">
        <v>1.2</v>
      </c>
    </row>
    <row r="14" spans="2:27" ht="222" customHeight="1">
      <c r="B14" s="566"/>
      <c r="C14" s="124" t="s">
        <v>486</v>
      </c>
      <c r="D14" s="106" t="s">
        <v>493</v>
      </c>
      <c r="E14" s="116" t="s">
        <v>494</v>
      </c>
      <c r="F14" s="68">
        <f t="shared" si="0"/>
        <v>0.2</v>
      </c>
      <c r="G14" s="571"/>
      <c r="H14" s="133" t="s">
        <v>583</v>
      </c>
      <c r="I14" s="166"/>
      <c r="J14" s="166">
        <v>0.1</v>
      </c>
      <c r="K14" s="166">
        <f t="shared" ref="K14:K16" si="2">J14*Q14</f>
        <v>0.12</v>
      </c>
      <c r="L14" s="133" t="s">
        <v>584</v>
      </c>
      <c r="Q14" s="21">
        <v>1.2</v>
      </c>
    </row>
    <row r="15" spans="2:27" ht="185.65" customHeight="1">
      <c r="B15" s="566"/>
      <c r="C15" s="124" t="s">
        <v>486</v>
      </c>
      <c r="D15" s="137" t="s">
        <v>497</v>
      </c>
      <c r="E15" s="138" t="s">
        <v>221</v>
      </c>
      <c r="F15" s="100">
        <f t="shared" si="0"/>
        <v>0</v>
      </c>
      <c r="G15" s="571"/>
      <c r="H15" s="139" t="s">
        <v>585</v>
      </c>
      <c r="I15" s="158"/>
      <c r="J15" s="158"/>
      <c r="K15" s="158">
        <f t="shared" si="2"/>
        <v>0</v>
      </c>
      <c r="L15" s="151"/>
      <c r="Q15" s="21">
        <v>1.2</v>
      </c>
    </row>
    <row r="16" spans="2:27" ht="59.65" customHeight="1">
      <c r="B16" s="566"/>
      <c r="C16" s="122" t="s">
        <v>486</v>
      </c>
      <c r="D16" s="105" t="s">
        <v>500</v>
      </c>
      <c r="E16" s="116" t="s">
        <v>501</v>
      </c>
      <c r="F16" s="68">
        <f t="shared" si="0"/>
        <v>0.2</v>
      </c>
      <c r="G16" s="571"/>
      <c r="H16" s="134" t="s">
        <v>502</v>
      </c>
      <c r="I16" s="166"/>
      <c r="J16" s="166">
        <v>0.1</v>
      </c>
      <c r="K16" s="166">
        <f t="shared" si="2"/>
        <v>0.12</v>
      </c>
      <c r="L16" s="133" t="s">
        <v>586</v>
      </c>
      <c r="Q16" s="21">
        <v>1.2</v>
      </c>
    </row>
    <row r="17" spans="2:27" ht="126">
      <c r="B17" s="562" t="s">
        <v>243</v>
      </c>
      <c r="C17" s="120" t="s">
        <v>504</v>
      </c>
      <c r="D17" s="137" t="s">
        <v>505</v>
      </c>
      <c r="E17" s="138" t="s">
        <v>501</v>
      </c>
      <c r="F17" s="100">
        <f t="shared" si="0"/>
        <v>0</v>
      </c>
      <c r="G17" s="569">
        <f>SUM(F17:F19)</f>
        <v>1.1000000000000001</v>
      </c>
      <c r="H17" s="139" t="s">
        <v>587</v>
      </c>
      <c r="I17" s="158"/>
      <c r="J17" s="158"/>
      <c r="K17" s="158">
        <f t="shared" si="1"/>
        <v>0</v>
      </c>
      <c r="L17" s="151"/>
      <c r="Q17" s="21">
        <v>1.2</v>
      </c>
    </row>
    <row r="18" spans="2:27" ht="155.65" customHeight="1">
      <c r="B18" s="563"/>
      <c r="C18" s="121" t="s">
        <v>504</v>
      </c>
      <c r="D18" s="137" t="s">
        <v>508</v>
      </c>
      <c r="E18" s="138" t="s">
        <v>488</v>
      </c>
      <c r="F18" s="100">
        <f t="shared" ref="F18:F28" si="3">ROUNDUP(K18,1)</f>
        <v>0</v>
      </c>
      <c r="G18" s="569"/>
      <c r="H18" s="139" t="s">
        <v>588</v>
      </c>
      <c r="I18" s="158"/>
      <c r="J18" s="158"/>
      <c r="K18" s="158">
        <f>J18*Q18</f>
        <v>0</v>
      </c>
      <c r="L18" s="151"/>
      <c r="P18" s="21">
        <v>160</v>
      </c>
      <c r="Q18" s="21">
        <v>1.2</v>
      </c>
    </row>
    <row r="19" spans="2:27" ht="288">
      <c r="B19" s="563"/>
      <c r="C19" s="122" t="s">
        <v>504</v>
      </c>
      <c r="D19" s="105" t="s">
        <v>589</v>
      </c>
      <c r="E19" s="116" t="s">
        <v>501</v>
      </c>
      <c r="F19" s="68">
        <f t="shared" si="3"/>
        <v>1.1000000000000001</v>
      </c>
      <c r="G19" s="569"/>
      <c r="H19" s="134" t="s">
        <v>590</v>
      </c>
      <c r="I19" s="166">
        <f>M19*N19*O19/P19</f>
        <v>9.0624999999999997E-2</v>
      </c>
      <c r="J19" s="166">
        <v>0.9</v>
      </c>
      <c r="K19" s="166">
        <f>J19*Q19</f>
        <v>1.08</v>
      </c>
      <c r="L19" s="133" t="s">
        <v>591</v>
      </c>
      <c r="M19" s="21">
        <v>29</v>
      </c>
      <c r="N19" s="21">
        <v>1</v>
      </c>
      <c r="O19" s="21">
        <v>0.5</v>
      </c>
      <c r="P19" s="21">
        <v>160</v>
      </c>
      <c r="Q19" s="21">
        <v>1.2</v>
      </c>
    </row>
    <row r="20" spans="2:27" ht="106.5" customHeight="1">
      <c r="B20" s="563"/>
      <c r="C20" s="120" t="s">
        <v>514</v>
      </c>
      <c r="D20" s="105" t="s">
        <v>515</v>
      </c>
      <c r="E20" s="116" t="s">
        <v>488</v>
      </c>
      <c r="F20" s="68">
        <f t="shared" si="3"/>
        <v>0.5</v>
      </c>
      <c r="G20" s="569">
        <f>SUM(F20:F23)</f>
        <v>1.5</v>
      </c>
      <c r="H20" s="134" t="s">
        <v>592</v>
      </c>
      <c r="I20" s="166"/>
      <c r="J20" s="166">
        <v>0.375</v>
      </c>
      <c r="K20" s="166">
        <f t="shared" si="1"/>
        <v>0.44999999999999996</v>
      </c>
      <c r="L20" s="133" t="s">
        <v>593</v>
      </c>
      <c r="Q20" s="21">
        <v>1.2</v>
      </c>
    </row>
    <row r="21" spans="2:27" ht="165.6" customHeight="1">
      <c r="B21" s="563"/>
      <c r="C21" s="124" t="s">
        <v>514</v>
      </c>
      <c r="D21" s="105" t="s">
        <v>518</v>
      </c>
      <c r="E21" s="116" t="s">
        <v>488</v>
      </c>
      <c r="F21" s="68">
        <f t="shared" si="3"/>
        <v>0.9</v>
      </c>
      <c r="G21" s="569"/>
      <c r="H21" s="134" t="s">
        <v>594</v>
      </c>
      <c r="I21" s="166"/>
      <c r="J21" s="166">
        <v>0.7</v>
      </c>
      <c r="K21" s="166">
        <f t="shared" si="1"/>
        <v>0.84</v>
      </c>
      <c r="L21" s="133" t="s">
        <v>595</v>
      </c>
      <c r="Q21" s="21">
        <v>1.2</v>
      </c>
      <c r="T21" s="24"/>
    </row>
    <row r="22" spans="2:27" ht="72">
      <c r="B22" s="563"/>
      <c r="C22" s="124" t="s">
        <v>521</v>
      </c>
      <c r="D22" s="105" t="s">
        <v>494</v>
      </c>
      <c r="E22" s="116" t="s">
        <v>494</v>
      </c>
      <c r="F22" s="68">
        <f t="shared" si="3"/>
        <v>0.1</v>
      </c>
      <c r="G22" s="569"/>
      <c r="H22" s="134" t="s">
        <v>522</v>
      </c>
      <c r="I22" s="166"/>
      <c r="J22" s="166">
        <v>0.05</v>
      </c>
      <c r="K22" s="166">
        <f t="shared" si="1"/>
        <v>0.06</v>
      </c>
      <c r="L22" s="133" t="s">
        <v>596</v>
      </c>
      <c r="Q22" s="21">
        <v>1.2</v>
      </c>
      <c r="T22" s="24"/>
    </row>
    <row r="23" spans="2:27">
      <c r="B23" s="563"/>
      <c r="C23" s="122" t="s">
        <v>514</v>
      </c>
      <c r="D23" s="105" t="s">
        <v>524</v>
      </c>
      <c r="E23" s="116" t="s">
        <v>524</v>
      </c>
      <c r="F23" s="68">
        <v>0</v>
      </c>
      <c r="G23" s="569"/>
      <c r="H23" s="142" t="s">
        <v>525</v>
      </c>
      <c r="I23" s="167"/>
      <c r="J23" s="167"/>
      <c r="K23" s="167">
        <f t="shared" si="1"/>
        <v>0</v>
      </c>
      <c r="L23" s="133"/>
      <c r="Q23" s="21">
        <v>1.2</v>
      </c>
      <c r="T23" s="24"/>
    </row>
    <row r="24" spans="2:27" ht="188.1" customHeight="1">
      <c r="B24" s="563"/>
      <c r="C24" s="120" t="s">
        <v>526</v>
      </c>
      <c r="D24" s="50" t="s">
        <v>234</v>
      </c>
      <c r="E24" s="116" t="s">
        <v>488</v>
      </c>
      <c r="F24" s="68">
        <f t="shared" si="3"/>
        <v>2.9</v>
      </c>
      <c r="G24" s="73">
        <f>SUM(F24:F24)</f>
        <v>2.9</v>
      </c>
      <c r="H24" s="134" t="s">
        <v>597</v>
      </c>
      <c r="I24" s="168">
        <f>(T24*U24+V24*W24+X24*Y24+Z24*AA24)/P24</f>
        <v>2.4</v>
      </c>
      <c r="J24" s="168">
        <v>2.4</v>
      </c>
      <c r="K24" s="168">
        <f t="shared" si="1"/>
        <v>2.88</v>
      </c>
      <c r="L24" s="180" t="s">
        <v>598</v>
      </c>
      <c r="M24" s="21">
        <v>94</v>
      </c>
      <c r="N24" s="21">
        <v>1</v>
      </c>
      <c r="O24" s="21">
        <v>4.5</v>
      </c>
      <c r="P24" s="21">
        <v>160</v>
      </c>
      <c r="Q24" s="21">
        <v>1.2</v>
      </c>
      <c r="R24"/>
      <c r="S24" s="21">
        <v>45</v>
      </c>
      <c r="T24" s="21">
        <v>6</v>
      </c>
      <c r="U24" s="21">
        <v>49</v>
      </c>
      <c r="V24" s="21">
        <v>3</v>
      </c>
      <c r="W24" s="21">
        <v>3</v>
      </c>
      <c r="X24" s="21">
        <v>15</v>
      </c>
      <c r="Y24" s="21">
        <v>3</v>
      </c>
      <c r="Z24" s="21">
        <v>12</v>
      </c>
      <c r="AA24" s="21">
        <v>3</v>
      </c>
    </row>
    <row r="25" spans="2:27" ht="36">
      <c r="B25" s="563"/>
      <c r="C25" s="125" t="s">
        <v>526</v>
      </c>
      <c r="D25" s="50" t="s">
        <v>234</v>
      </c>
      <c r="E25" s="116" t="s">
        <v>494</v>
      </c>
      <c r="F25" s="68">
        <f t="shared" si="3"/>
        <v>0.2</v>
      </c>
      <c r="G25" s="73">
        <f>SUM(F25:F25)</f>
        <v>0.2</v>
      </c>
      <c r="H25" s="134" t="s">
        <v>599</v>
      </c>
      <c r="I25" s="166"/>
      <c r="J25" s="166">
        <v>0.1</v>
      </c>
      <c r="K25" s="166">
        <f t="shared" si="1"/>
        <v>0.12</v>
      </c>
      <c r="L25" s="133" t="s">
        <v>600</v>
      </c>
      <c r="P25" s="21">
        <v>160</v>
      </c>
      <c r="Q25" s="21">
        <v>1.2</v>
      </c>
    </row>
    <row r="26" spans="2:27" ht="90">
      <c r="B26" s="562" t="s">
        <v>404</v>
      </c>
      <c r="C26" s="147" t="s">
        <v>235</v>
      </c>
      <c r="D26" s="99" t="s">
        <v>235</v>
      </c>
      <c r="E26" s="138" t="s">
        <v>524</v>
      </c>
      <c r="F26" s="100">
        <f t="shared" si="3"/>
        <v>0</v>
      </c>
      <c r="G26" s="73">
        <f>SUM(F26:F26)</f>
        <v>0</v>
      </c>
      <c r="H26" s="139" t="s">
        <v>601</v>
      </c>
      <c r="I26" s="158"/>
      <c r="J26" s="158"/>
      <c r="K26" s="158">
        <f t="shared" si="1"/>
        <v>0</v>
      </c>
      <c r="L26" s="151" t="s">
        <v>534</v>
      </c>
      <c r="P26" s="21">
        <v>160</v>
      </c>
      <c r="Q26" s="21">
        <v>1.2</v>
      </c>
    </row>
    <row r="27" spans="2:27" ht="90">
      <c r="B27" s="563"/>
      <c r="C27" s="125" t="s">
        <v>235</v>
      </c>
      <c r="D27" s="50" t="s">
        <v>535</v>
      </c>
      <c r="E27" s="116" t="s">
        <v>501</v>
      </c>
      <c r="F27" s="68">
        <f t="shared" si="3"/>
        <v>1.1000000000000001</v>
      </c>
      <c r="G27" s="73">
        <f>SUM(F27:F27)</f>
        <v>1.1000000000000001</v>
      </c>
      <c r="H27" s="134" t="s">
        <v>536</v>
      </c>
      <c r="I27" s="166"/>
      <c r="J27" s="166">
        <v>0.9</v>
      </c>
      <c r="K27" s="166">
        <f t="shared" si="1"/>
        <v>1.08</v>
      </c>
      <c r="L27" s="133" t="s">
        <v>602</v>
      </c>
      <c r="P27" s="21">
        <v>160</v>
      </c>
      <c r="Q27" s="21">
        <v>1.2</v>
      </c>
    </row>
    <row r="28" spans="2:27" ht="36">
      <c r="B28" s="563"/>
      <c r="C28" s="72" t="s">
        <v>236</v>
      </c>
      <c r="D28" s="50" t="s">
        <v>236</v>
      </c>
      <c r="E28" s="116" t="s">
        <v>501</v>
      </c>
      <c r="F28" s="68">
        <f t="shared" si="3"/>
        <v>0.79999999999999993</v>
      </c>
      <c r="G28" s="73">
        <f t="shared" ref="G28" si="4">SUM(F28:F28)</f>
        <v>0.79999999999999993</v>
      </c>
      <c r="H28" s="133" t="s">
        <v>538</v>
      </c>
      <c r="I28" s="166"/>
      <c r="J28" s="166">
        <v>0.75</v>
      </c>
      <c r="K28" s="166">
        <f t="shared" si="1"/>
        <v>0.75</v>
      </c>
      <c r="L28" s="133" t="s">
        <v>539</v>
      </c>
      <c r="Q28" s="21">
        <v>1</v>
      </c>
    </row>
    <row r="29" spans="2:27" ht="90">
      <c r="B29" s="563"/>
      <c r="C29" s="72" t="s">
        <v>540</v>
      </c>
      <c r="D29" s="50" t="s">
        <v>541</v>
      </c>
      <c r="E29" s="116" t="s">
        <v>501</v>
      </c>
      <c r="F29" s="68">
        <f>ROUNDUP(K29,1)</f>
        <v>1</v>
      </c>
      <c r="G29" s="569">
        <f>SUM(F29:F30)</f>
        <v>2</v>
      </c>
      <c r="H29" s="134" t="s">
        <v>603</v>
      </c>
      <c r="I29" s="166"/>
      <c r="J29" s="166">
        <v>1</v>
      </c>
      <c r="K29" s="166">
        <f t="shared" si="1"/>
        <v>1</v>
      </c>
      <c r="L29" s="133" t="s">
        <v>543</v>
      </c>
      <c r="Q29" s="21">
        <v>1</v>
      </c>
    </row>
    <row r="30" spans="2:27" ht="39.75" customHeight="1">
      <c r="B30" s="564"/>
      <c r="C30" s="126" t="s">
        <v>544</v>
      </c>
      <c r="D30" s="50" t="s">
        <v>545</v>
      </c>
      <c r="E30" s="116" t="s">
        <v>501</v>
      </c>
      <c r="F30" s="68">
        <f>ROUNDUP(K30,1)</f>
        <v>1</v>
      </c>
      <c r="G30" s="569"/>
      <c r="H30" s="143" t="s">
        <v>546</v>
      </c>
      <c r="I30" s="166"/>
      <c r="J30" s="166">
        <v>1</v>
      </c>
      <c r="K30" s="166">
        <f t="shared" si="1"/>
        <v>1</v>
      </c>
      <c r="L30" s="133" t="s">
        <v>547</v>
      </c>
      <c r="Q30" s="21">
        <v>1</v>
      </c>
    </row>
    <row r="31" spans="2:27" ht="39.75" customHeight="1">
      <c r="B31" s="565" t="s">
        <v>223</v>
      </c>
      <c r="C31" s="72"/>
      <c r="D31" s="102" t="s">
        <v>548</v>
      </c>
      <c r="E31" s="116"/>
      <c r="F31" s="68">
        <f>ROUNDUP(SUM(G12:G30)*0.15,1)</f>
        <v>1.7000000000000002</v>
      </c>
      <c r="G31" s="569">
        <f>SUM(F31:F33)</f>
        <v>2.6</v>
      </c>
      <c r="H31" s="144" t="s">
        <v>549</v>
      </c>
      <c r="I31" s="167"/>
      <c r="J31" s="167"/>
      <c r="K31" s="167"/>
      <c r="L31" s="133"/>
    </row>
    <row r="32" spans="2:27" ht="36">
      <c r="B32" s="565"/>
      <c r="C32" s="126" t="s">
        <v>550</v>
      </c>
      <c r="D32" s="50" t="s">
        <v>551</v>
      </c>
      <c r="E32" s="116" t="s">
        <v>301</v>
      </c>
      <c r="F32" s="68">
        <f>ROUNDUP(K32,1)</f>
        <v>0.4</v>
      </c>
      <c r="G32" s="569"/>
      <c r="H32" s="144" t="s">
        <v>552</v>
      </c>
      <c r="I32" s="166">
        <f>M32*N32*O32/P32</f>
        <v>0.375</v>
      </c>
      <c r="J32" s="166">
        <f>ROUNDUP(I32,1)</f>
        <v>0.4</v>
      </c>
      <c r="K32" s="166">
        <f t="shared" si="1"/>
        <v>0.4</v>
      </c>
      <c r="L32" s="133" t="s">
        <v>553</v>
      </c>
      <c r="M32" s="21">
        <v>3</v>
      </c>
      <c r="N32" s="21">
        <v>4</v>
      </c>
      <c r="O32" s="21">
        <v>5</v>
      </c>
      <c r="P32" s="21">
        <v>160</v>
      </c>
      <c r="Q32" s="21">
        <v>1</v>
      </c>
    </row>
    <row r="33" spans="2:17" ht="36">
      <c r="B33" s="565"/>
      <c r="C33" s="127" t="s">
        <v>550</v>
      </c>
      <c r="D33" s="50" t="s">
        <v>554</v>
      </c>
      <c r="E33" s="116" t="s">
        <v>301</v>
      </c>
      <c r="F33" s="68">
        <f>ROUNDUP(K33,1)</f>
        <v>0.5</v>
      </c>
      <c r="G33" s="569"/>
      <c r="H33" s="144" t="s">
        <v>555</v>
      </c>
      <c r="I33" s="166">
        <f>M33*N33*O33/P33</f>
        <v>0.5</v>
      </c>
      <c r="J33" s="166">
        <v>0.5</v>
      </c>
      <c r="K33" s="166">
        <f t="shared" si="1"/>
        <v>0.5</v>
      </c>
      <c r="L33" s="176" t="s">
        <v>604</v>
      </c>
      <c r="M33" s="21">
        <v>4</v>
      </c>
      <c r="N33" s="21">
        <v>5</v>
      </c>
      <c r="O33" s="21">
        <v>4</v>
      </c>
      <c r="P33" s="21">
        <v>160</v>
      </c>
      <c r="Q33" s="21">
        <v>1</v>
      </c>
    </row>
    <row r="34" spans="2:17">
      <c r="C34" s="567" t="s">
        <v>307</v>
      </c>
      <c r="D34" s="567"/>
      <c r="E34" s="567"/>
      <c r="F34" s="567"/>
      <c r="G34" s="73">
        <f>SUM(G12:G33)</f>
        <v>13.600000000000001</v>
      </c>
      <c r="H34" s="145"/>
      <c r="I34" s="165"/>
      <c r="J34" s="165"/>
      <c r="K34" s="165"/>
      <c r="L34" s="169" t="s">
        <v>605</v>
      </c>
    </row>
    <row r="37" spans="2:17">
      <c r="D37" s="117" t="s">
        <v>558</v>
      </c>
      <c r="E37" s="118" t="s">
        <v>262</v>
      </c>
      <c r="F37" s="118" t="s">
        <v>560</v>
      </c>
      <c r="G37" s="118" t="s">
        <v>245</v>
      </c>
      <c r="H37" s="140" t="s">
        <v>561</v>
      </c>
    </row>
    <row r="38" spans="2:17">
      <c r="D38" s="21" t="s">
        <v>501</v>
      </c>
      <c r="E38" s="67">
        <f>SUMIF($E$12:E33, D38, $F$12:F33)</f>
        <v>5.2</v>
      </c>
      <c r="F38" s="67">
        <f>ROUNDUP(E38*0.15,1)</f>
        <v>0.79999999999999993</v>
      </c>
      <c r="G38" s="65">
        <f>SUM(E38:F38)</f>
        <v>6</v>
      </c>
    </row>
    <row r="39" spans="2:17">
      <c r="D39" s="21" t="s">
        <v>219</v>
      </c>
      <c r="E39" s="67">
        <f>SUMIF($E$12:E34, D39, $F$12:F34)</f>
        <v>5.3</v>
      </c>
      <c r="F39" s="67">
        <f>ROUNDUP(E39*0.15,1)</f>
        <v>0.79999999999999993</v>
      </c>
      <c r="G39" s="65">
        <f>SUM(E39:F39)</f>
        <v>6.1</v>
      </c>
    </row>
    <row r="40" spans="2:17">
      <c r="D40" s="21" t="s">
        <v>563</v>
      </c>
      <c r="E40" s="67">
        <f>SUMIF($E$12:E35, D40, $F$12:F35)</f>
        <v>0.5</v>
      </c>
      <c r="F40" s="67">
        <f>ROUNDUP(E40*0.15,1)</f>
        <v>0.1</v>
      </c>
      <c r="G40" s="65">
        <f>SUM(E40:F40)</f>
        <v>0.6</v>
      </c>
    </row>
    <row r="41" spans="2:17">
      <c r="D41" s="21" t="s">
        <v>221</v>
      </c>
      <c r="E41" s="67">
        <f>SUMIF($E$12:E36, D41, $F$12:F36)</f>
        <v>0</v>
      </c>
      <c r="F41" s="67">
        <f>ROUNDUP(E41*0.15,1)</f>
        <v>0</v>
      </c>
      <c r="G41" s="65">
        <f>SUM(E41:F41)</f>
        <v>0</v>
      </c>
    </row>
    <row r="42" spans="2:17">
      <c r="D42" s="21" t="s">
        <v>301</v>
      </c>
      <c r="F42" s="67">
        <f ca="1">SUMIF($E$12:F37, D42, $F$12:F37)+H42</f>
        <v>0.9</v>
      </c>
      <c r="G42" s="65">
        <f ca="1">SUM(E42:F42)</f>
        <v>0.9</v>
      </c>
      <c r="H42" s="146"/>
    </row>
    <row r="44" spans="2:17">
      <c r="F44" s="128" t="s">
        <v>435</v>
      </c>
      <c r="G44" s="129">
        <f ca="1">SUM(G38:G42)</f>
        <v>13.6</v>
      </c>
    </row>
    <row r="47" spans="2:17">
      <c r="D47" s="21" t="s">
        <v>559</v>
      </c>
      <c r="E47" s="118" t="s">
        <v>262</v>
      </c>
      <c r="F47" s="118" t="s">
        <v>560</v>
      </c>
      <c r="G47" s="118" t="s">
        <v>245</v>
      </c>
      <c r="H47" s="140" t="s">
        <v>561</v>
      </c>
    </row>
    <row r="48" spans="2:17">
      <c r="D48" s="21" t="s">
        <v>562</v>
      </c>
      <c r="E48" s="67">
        <f>SUMIF($C$12:C43, D48, $F$12:F43)</f>
        <v>1.4</v>
      </c>
      <c r="F48" s="67">
        <f>ROUNDUP(E48*0.15,1)</f>
        <v>0.30000000000000004</v>
      </c>
      <c r="G48" s="65">
        <f>SUM(E48:F48)</f>
        <v>1.7</v>
      </c>
    </row>
    <row r="49" spans="4:8">
      <c r="D49" s="21" t="s">
        <v>232</v>
      </c>
      <c r="E49" s="67">
        <f>SUMIF($C$12:C34, D49, $F$12:F34)</f>
        <v>1.1000000000000001</v>
      </c>
      <c r="F49" s="67">
        <f>ROUNDUP(SUM(E49:E51)*0.15,1)</f>
        <v>0.9</v>
      </c>
      <c r="G49" s="65">
        <f t="shared" ref="G49:G54" si="5">SUM(E49:F49)</f>
        <v>2</v>
      </c>
    </row>
    <row r="50" spans="4:8">
      <c r="D50" s="21" t="s">
        <v>514</v>
      </c>
      <c r="E50" s="67">
        <f>SUMIF($C$12:C34, D50, $F$12:F34)</f>
        <v>1.5</v>
      </c>
      <c r="G50" s="65">
        <f t="shared" si="5"/>
        <v>1.5</v>
      </c>
    </row>
    <row r="51" spans="4:8">
      <c r="D51" s="21" t="s">
        <v>234</v>
      </c>
      <c r="E51" s="67">
        <f>SUMIF($C$12:C34, D51, $F$12:F34)</f>
        <v>3.1</v>
      </c>
      <c r="G51" s="65">
        <f t="shared" si="5"/>
        <v>3.1</v>
      </c>
    </row>
    <row r="52" spans="4:8">
      <c r="D52" s="21" t="s">
        <v>235</v>
      </c>
      <c r="E52" s="67">
        <f>SUMIF($C$12:C35, D52, $F$12:F35)</f>
        <v>1.1000000000000001</v>
      </c>
      <c r="F52" s="67">
        <f>ROUNDUP(SUM(E52:E54)*0.15,1)</f>
        <v>0.6</v>
      </c>
      <c r="G52" s="65">
        <f t="shared" si="5"/>
        <v>1.7000000000000002</v>
      </c>
    </row>
    <row r="53" spans="4:8">
      <c r="D53" s="21" t="s">
        <v>236</v>
      </c>
      <c r="E53" s="67">
        <f>SUMIF($C$12:C36, D53, $F$12:F36)</f>
        <v>0.79999999999999993</v>
      </c>
      <c r="G53" s="65">
        <f t="shared" si="5"/>
        <v>0.79999999999999993</v>
      </c>
    </row>
    <row r="54" spans="4:8">
      <c r="D54" s="21" t="s">
        <v>237</v>
      </c>
      <c r="E54" s="67">
        <f>SUMIF($C$12:C34, D54, $F$12:F34)</f>
        <v>2</v>
      </c>
      <c r="G54" s="65">
        <f t="shared" si="5"/>
        <v>2</v>
      </c>
    </row>
    <row r="55" spans="4:8">
      <c r="D55" s="21" t="s">
        <v>550</v>
      </c>
      <c r="F55" s="67">
        <f ca="1">SUMIF($E$12:F50, D55, $F$12:F50)+H55</f>
        <v>0.8</v>
      </c>
      <c r="G55" s="65">
        <f ca="1">SUM(E55:F55)</f>
        <v>0.8</v>
      </c>
      <c r="H55" s="146">
        <v>-0.1</v>
      </c>
    </row>
    <row r="57" spans="4:8">
      <c r="F57" s="128" t="s">
        <v>435</v>
      </c>
      <c r="G57" s="129">
        <f ca="1">SUM(G48:G55)</f>
        <v>13.600000000000001</v>
      </c>
    </row>
  </sheetData>
  <autoFilter ref="B11:K34" xr:uid="{339D98F8-05A9-4E3E-BC15-5F4867DAA8C2}"/>
  <mergeCells count="13">
    <mergeCell ref="B17:B25"/>
    <mergeCell ref="G17:G19"/>
    <mergeCell ref="G20:G23"/>
    <mergeCell ref="M10:P10"/>
    <mergeCell ref="T10:AA10"/>
    <mergeCell ref="B12:B16"/>
    <mergeCell ref="D12:D13"/>
    <mergeCell ref="G12:G16"/>
    <mergeCell ref="B26:B30"/>
    <mergeCell ref="G29:G30"/>
    <mergeCell ref="B31:B33"/>
    <mergeCell ref="G31:G33"/>
    <mergeCell ref="C34:F34"/>
  </mergeCells>
  <phoneticPr fontId="1"/>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3C955-19C7-42B9-A601-F18FA11CC4D8}">
  <sheetPr>
    <tabColor rgb="FFFFC000"/>
  </sheetPr>
  <dimension ref="A1:AB57"/>
  <sheetViews>
    <sheetView topLeftCell="B28" zoomScaleNormal="100" workbookViewId="0">
      <selection activeCell="K28" activeCellId="2" sqref="F28 J28 K28"/>
    </sheetView>
  </sheetViews>
  <sheetFormatPr defaultColWidth="8.625" defaultRowHeight="18" outlineLevelRow="1" outlineLevelCol="2"/>
  <cols>
    <col min="1" max="1" width="2.625" style="21" customWidth="1"/>
    <col min="2" max="2" width="13.625" style="21" customWidth="1"/>
    <col min="3" max="3" width="17.625" style="21" customWidth="1"/>
    <col min="4" max="4" width="35.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599999999999994" customHeight="1">
      <c r="B10" s="21" t="s">
        <v>459</v>
      </c>
      <c r="C10" s="21" t="s">
        <v>459</v>
      </c>
      <c r="D10" s="24" t="s">
        <v>460</v>
      </c>
      <c r="E10" s="113"/>
      <c r="F10" s="113" t="s">
        <v>461</v>
      </c>
      <c r="G10" s="114" t="s">
        <v>462</v>
      </c>
      <c r="L10" s="161" t="s">
        <v>463</v>
      </c>
      <c r="M10" s="570" t="s">
        <v>464</v>
      </c>
      <c r="N10" s="570"/>
      <c r="O10" s="570"/>
      <c r="P10" s="570"/>
      <c r="Q10" s="104" t="s">
        <v>465</v>
      </c>
      <c r="R10" s="104"/>
      <c r="S10" s="104"/>
      <c r="T10" s="570" t="s">
        <v>466</v>
      </c>
      <c r="U10" s="570"/>
      <c r="V10" s="570"/>
      <c r="W10" s="570"/>
      <c r="X10" s="570"/>
      <c r="Y10" s="570"/>
      <c r="Z10" s="570"/>
      <c r="AA10" s="570"/>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66" t="s">
        <v>485</v>
      </c>
      <c r="C12" s="119" t="s">
        <v>486</v>
      </c>
      <c r="D12" s="568" t="s">
        <v>487</v>
      </c>
      <c r="E12" s="116" t="s">
        <v>488</v>
      </c>
      <c r="F12" s="66">
        <f t="shared" ref="F12:F27" si="0">ROUNDUP(K12,1)</f>
        <v>0.5</v>
      </c>
      <c r="G12" s="571">
        <f>SUM(F12:F16)</f>
        <v>1.4</v>
      </c>
      <c r="H12" s="134" t="s">
        <v>579</v>
      </c>
      <c r="I12" s="165">
        <f>M12*N12*O12/P12</f>
        <v>0.35</v>
      </c>
      <c r="J12" s="165">
        <v>0.35</v>
      </c>
      <c r="K12" s="165">
        <f t="shared" ref="K12:K33" si="1">J12*Q12</f>
        <v>0.42</v>
      </c>
      <c r="L12" s="133" t="s">
        <v>580</v>
      </c>
      <c r="M12" s="21">
        <v>28</v>
      </c>
      <c r="N12" s="21">
        <v>1</v>
      </c>
      <c r="O12" s="109">
        <v>2</v>
      </c>
      <c r="P12" s="21">
        <v>160</v>
      </c>
      <c r="Q12" s="21">
        <v>1.2</v>
      </c>
    </row>
    <row r="13" spans="2:27" ht="204" customHeight="1">
      <c r="B13" s="566"/>
      <c r="C13" s="121" t="s">
        <v>486</v>
      </c>
      <c r="D13" s="568"/>
      <c r="E13" s="116" t="s">
        <v>488</v>
      </c>
      <c r="F13" s="66">
        <f t="shared" si="0"/>
        <v>0.5</v>
      </c>
      <c r="G13" s="571"/>
      <c r="H13" s="134" t="s">
        <v>606</v>
      </c>
      <c r="I13" s="165"/>
      <c r="J13" s="165">
        <v>0.4</v>
      </c>
      <c r="K13" s="165">
        <f>J13*Q13</f>
        <v>0.48</v>
      </c>
      <c r="L13" s="133" t="s">
        <v>582</v>
      </c>
      <c r="Q13" s="21">
        <v>1.2</v>
      </c>
    </row>
    <row r="14" spans="2:27" ht="222" customHeight="1">
      <c r="B14" s="566"/>
      <c r="C14" s="124" t="s">
        <v>486</v>
      </c>
      <c r="D14" s="106" t="s">
        <v>493</v>
      </c>
      <c r="E14" s="116" t="s">
        <v>494</v>
      </c>
      <c r="F14" s="68">
        <f t="shared" si="0"/>
        <v>0.2</v>
      </c>
      <c r="G14" s="571"/>
      <c r="H14" s="133" t="s">
        <v>607</v>
      </c>
      <c r="I14" s="166"/>
      <c r="J14" s="166">
        <v>0.1</v>
      </c>
      <c r="K14" s="166">
        <f t="shared" ref="K14:K16" si="2">J14*Q14</f>
        <v>0.12</v>
      </c>
      <c r="L14" s="133" t="s">
        <v>584</v>
      </c>
      <c r="Q14" s="21">
        <v>1.2</v>
      </c>
    </row>
    <row r="15" spans="2:27" ht="185.65" customHeight="1">
      <c r="B15" s="566"/>
      <c r="C15" s="124" t="s">
        <v>486</v>
      </c>
      <c r="D15" s="137" t="s">
        <v>497</v>
      </c>
      <c r="E15" s="138" t="s">
        <v>221</v>
      </c>
      <c r="F15" s="100">
        <f t="shared" si="0"/>
        <v>0</v>
      </c>
      <c r="G15" s="571"/>
      <c r="H15" s="139" t="s">
        <v>585</v>
      </c>
      <c r="I15" s="158"/>
      <c r="J15" s="158"/>
      <c r="K15" s="158">
        <f t="shared" si="2"/>
        <v>0</v>
      </c>
      <c r="L15" s="151"/>
      <c r="Q15" s="21">
        <v>1.2</v>
      </c>
    </row>
    <row r="16" spans="2:27" ht="59.65" customHeight="1">
      <c r="B16" s="566"/>
      <c r="C16" s="122" t="s">
        <v>486</v>
      </c>
      <c r="D16" s="105" t="s">
        <v>500</v>
      </c>
      <c r="E16" s="116" t="s">
        <v>501</v>
      </c>
      <c r="F16" s="68">
        <f t="shared" si="0"/>
        <v>0.2</v>
      </c>
      <c r="G16" s="571"/>
      <c r="H16" s="134" t="s">
        <v>502</v>
      </c>
      <c r="I16" s="166"/>
      <c r="J16" s="166">
        <v>0.1</v>
      </c>
      <c r="K16" s="166">
        <f t="shared" si="2"/>
        <v>0.12</v>
      </c>
      <c r="L16" s="133" t="s">
        <v>586</v>
      </c>
      <c r="Q16" s="21">
        <v>1.2</v>
      </c>
    </row>
    <row r="17" spans="2:27" ht="126">
      <c r="B17" s="562" t="s">
        <v>243</v>
      </c>
      <c r="C17" s="120" t="s">
        <v>504</v>
      </c>
      <c r="D17" s="137" t="s">
        <v>505</v>
      </c>
      <c r="E17" s="138" t="s">
        <v>501</v>
      </c>
      <c r="F17" s="100">
        <f t="shared" si="0"/>
        <v>0</v>
      </c>
      <c r="G17" s="569">
        <f>SUM(F17:F19)</f>
        <v>1.1000000000000001</v>
      </c>
      <c r="H17" s="139" t="s">
        <v>587</v>
      </c>
      <c r="I17" s="158"/>
      <c r="J17" s="158"/>
      <c r="K17" s="158">
        <f t="shared" si="1"/>
        <v>0</v>
      </c>
      <c r="L17" s="151"/>
      <c r="Q17" s="21">
        <v>1.2</v>
      </c>
    </row>
    <row r="18" spans="2:27" ht="155.65" customHeight="1">
      <c r="B18" s="563"/>
      <c r="C18" s="121" t="s">
        <v>504</v>
      </c>
      <c r="D18" s="137" t="s">
        <v>508</v>
      </c>
      <c r="E18" s="138" t="s">
        <v>488</v>
      </c>
      <c r="F18" s="100">
        <f t="shared" si="0"/>
        <v>0</v>
      </c>
      <c r="G18" s="569"/>
      <c r="H18" s="139" t="s">
        <v>608</v>
      </c>
      <c r="I18" s="158"/>
      <c r="J18" s="158"/>
      <c r="K18" s="158">
        <f>J18*Q18</f>
        <v>0</v>
      </c>
      <c r="L18" s="151"/>
      <c r="P18" s="21">
        <v>160</v>
      </c>
      <c r="Q18" s="21">
        <v>1.2</v>
      </c>
    </row>
    <row r="19" spans="2:27" ht="288">
      <c r="B19" s="563"/>
      <c r="C19" s="122" t="s">
        <v>504</v>
      </c>
      <c r="D19" s="105" t="s">
        <v>589</v>
      </c>
      <c r="E19" s="116" t="s">
        <v>501</v>
      </c>
      <c r="F19" s="68">
        <f t="shared" si="0"/>
        <v>1.1000000000000001</v>
      </c>
      <c r="G19" s="569"/>
      <c r="H19" s="134" t="s">
        <v>609</v>
      </c>
      <c r="I19" s="166">
        <f>M19*N19*O19/P19</f>
        <v>9.0624999999999997E-2</v>
      </c>
      <c r="J19" s="166">
        <v>0.9</v>
      </c>
      <c r="K19" s="166">
        <f>J19*Q19</f>
        <v>1.08</v>
      </c>
      <c r="L19" s="133" t="s">
        <v>591</v>
      </c>
      <c r="M19" s="21">
        <v>29</v>
      </c>
      <c r="N19" s="21">
        <v>1</v>
      </c>
      <c r="O19" s="21">
        <v>0.5</v>
      </c>
      <c r="P19" s="21">
        <v>160</v>
      </c>
      <c r="Q19" s="21">
        <v>1.2</v>
      </c>
    </row>
    <row r="20" spans="2:27" ht="90">
      <c r="B20" s="563"/>
      <c r="C20" s="120" t="s">
        <v>514</v>
      </c>
      <c r="D20" s="105" t="s">
        <v>515</v>
      </c>
      <c r="E20" s="116" t="s">
        <v>488</v>
      </c>
      <c r="F20" s="366">
        <f t="shared" si="0"/>
        <v>0.5</v>
      </c>
      <c r="G20" s="572">
        <f>SUM(F20:F23)</f>
        <v>2.1</v>
      </c>
      <c r="H20" s="134" t="s">
        <v>610</v>
      </c>
      <c r="I20" s="166"/>
      <c r="J20" s="166">
        <v>0.375</v>
      </c>
      <c r="K20" s="166">
        <f t="shared" ref="K20" si="3">J20*Q20</f>
        <v>0.44999999999999996</v>
      </c>
      <c r="L20" s="133" t="s">
        <v>593</v>
      </c>
      <c r="Q20" s="21">
        <v>1.2</v>
      </c>
    </row>
    <row r="21" spans="2:27" ht="144">
      <c r="B21" s="563"/>
      <c r="C21" s="124" t="s">
        <v>514</v>
      </c>
      <c r="D21" s="105" t="s">
        <v>518</v>
      </c>
      <c r="E21" s="116" t="s">
        <v>488</v>
      </c>
      <c r="F21" s="359">
        <f t="shared" ref="F21" si="4">ROUNDUP(K21,1)</f>
        <v>0.7</v>
      </c>
      <c r="G21" s="572"/>
      <c r="H21" s="357" t="s">
        <v>611</v>
      </c>
      <c r="I21" s="166"/>
      <c r="J21" s="358">
        <v>0.52500000000000002</v>
      </c>
      <c r="K21" s="358">
        <f>J21*Q21</f>
        <v>0.63</v>
      </c>
      <c r="L21" s="133" t="s">
        <v>612</v>
      </c>
      <c r="Q21" s="21">
        <v>1.2</v>
      </c>
      <c r="T21" s="24"/>
    </row>
    <row r="22" spans="2:27" ht="193.15" customHeight="1">
      <c r="B22" s="563"/>
      <c r="C22" s="124" t="s">
        <v>514</v>
      </c>
      <c r="D22" s="116" t="s">
        <v>494</v>
      </c>
      <c r="E22" s="116" t="s">
        <v>494</v>
      </c>
      <c r="F22" s="359">
        <f t="shared" si="0"/>
        <v>0.9</v>
      </c>
      <c r="G22" s="572"/>
      <c r="H22" s="357" t="s">
        <v>613</v>
      </c>
      <c r="I22" s="166"/>
      <c r="J22" s="358">
        <v>0.7</v>
      </c>
      <c r="K22" s="358">
        <f t="shared" si="1"/>
        <v>0.84</v>
      </c>
      <c r="L22" s="362" t="s">
        <v>614</v>
      </c>
      <c r="Q22" s="21">
        <v>1.2</v>
      </c>
      <c r="T22" s="24"/>
    </row>
    <row r="23" spans="2:27">
      <c r="B23" s="563"/>
      <c r="C23" s="122" t="s">
        <v>514</v>
      </c>
      <c r="D23" s="105" t="s">
        <v>524</v>
      </c>
      <c r="E23" s="116" t="s">
        <v>524</v>
      </c>
      <c r="F23" s="68">
        <v>0</v>
      </c>
      <c r="G23" s="572"/>
      <c r="H23" s="142" t="s">
        <v>525</v>
      </c>
      <c r="I23" s="167"/>
      <c r="J23" s="167"/>
      <c r="K23" s="167">
        <f t="shared" si="1"/>
        <v>0</v>
      </c>
      <c r="L23" s="133"/>
      <c r="Q23" s="21">
        <v>1.2</v>
      </c>
      <c r="T23" s="24"/>
    </row>
    <row r="24" spans="2:27" ht="188.1" customHeight="1">
      <c r="B24" s="563"/>
      <c r="C24" s="120" t="s">
        <v>526</v>
      </c>
      <c r="D24" s="50" t="s">
        <v>234</v>
      </c>
      <c r="E24" s="116" t="s">
        <v>488</v>
      </c>
      <c r="F24" s="68">
        <f t="shared" si="0"/>
        <v>2.9</v>
      </c>
      <c r="G24" s="73">
        <f>SUM(F24:F24)</f>
        <v>2.9</v>
      </c>
      <c r="H24" s="134" t="s">
        <v>597</v>
      </c>
      <c r="I24" s="168">
        <f>(T24*U24+V24*W24+X24*Y24+Z24*AA24)/P24</f>
        <v>2.4</v>
      </c>
      <c r="J24" s="168">
        <v>2.4</v>
      </c>
      <c r="K24" s="168">
        <f t="shared" si="1"/>
        <v>2.88</v>
      </c>
      <c r="L24" s="134" t="s">
        <v>598</v>
      </c>
      <c r="M24" s="21">
        <v>94</v>
      </c>
      <c r="N24" s="21">
        <v>1</v>
      </c>
      <c r="O24" s="21">
        <v>4.5</v>
      </c>
      <c r="P24" s="21">
        <v>160</v>
      </c>
      <c r="Q24" s="21">
        <v>1.2</v>
      </c>
      <c r="R24"/>
      <c r="S24" s="21">
        <v>45</v>
      </c>
      <c r="T24" s="21">
        <v>6</v>
      </c>
      <c r="U24" s="21">
        <v>49</v>
      </c>
      <c r="V24" s="21">
        <v>3</v>
      </c>
      <c r="W24" s="21">
        <v>3</v>
      </c>
      <c r="X24" s="21">
        <v>15</v>
      </c>
      <c r="Y24" s="21">
        <v>3</v>
      </c>
      <c r="Z24" s="21">
        <v>12</v>
      </c>
      <c r="AA24" s="21">
        <v>3</v>
      </c>
    </row>
    <row r="25" spans="2:27" ht="144">
      <c r="B25" s="563"/>
      <c r="C25" s="125" t="s">
        <v>526</v>
      </c>
      <c r="D25" s="50" t="s">
        <v>234</v>
      </c>
      <c r="E25" s="116" t="s">
        <v>494</v>
      </c>
      <c r="F25" s="359">
        <f t="shared" si="0"/>
        <v>0.2</v>
      </c>
      <c r="G25" s="360">
        <f>SUM(F25:F25)</f>
        <v>0.2</v>
      </c>
      <c r="H25" s="134" t="s">
        <v>615</v>
      </c>
      <c r="I25" s="166"/>
      <c r="J25" s="358">
        <v>0.1</v>
      </c>
      <c r="K25" s="358">
        <f t="shared" si="1"/>
        <v>0.12</v>
      </c>
      <c r="L25" s="133" t="s">
        <v>616</v>
      </c>
      <c r="P25" s="21">
        <v>160</v>
      </c>
      <c r="Q25" s="21">
        <v>1.2</v>
      </c>
    </row>
    <row r="26" spans="2:27" ht="90">
      <c r="B26" s="562" t="s">
        <v>404</v>
      </c>
      <c r="C26" s="147" t="s">
        <v>235</v>
      </c>
      <c r="D26" s="99" t="s">
        <v>235</v>
      </c>
      <c r="E26" s="138" t="s">
        <v>524</v>
      </c>
      <c r="F26" s="100">
        <f t="shared" si="0"/>
        <v>0</v>
      </c>
      <c r="G26" s="73">
        <f>SUM(F26:F26)</f>
        <v>0</v>
      </c>
      <c r="H26" s="139" t="s">
        <v>601</v>
      </c>
      <c r="I26" s="158"/>
      <c r="J26" s="158"/>
      <c r="K26" s="158">
        <f t="shared" si="1"/>
        <v>0</v>
      </c>
      <c r="L26" s="151" t="s">
        <v>534</v>
      </c>
      <c r="P26" s="21">
        <v>160</v>
      </c>
      <c r="Q26" s="21">
        <v>1.2</v>
      </c>
    </row>
    <row r="27" spans="2:27" ht="72">
      <c r="B27" s="563"/>
      <c r="C27" s="125" t="s">
        <v>235</v>
      </c>
      <c r="D27" s="50" t="s">
        <v>535</v>
      </c>
      <c r="E27" s="116" t="s">
        <v>501</v>
      </c>
      <c r="F27" s="361">
        <f t="shared" si="0"/>
        <v>1.1000000000000001</v>
      </c>
      <c r="G27" s="363">
        <f>SUM(F27:F27)</f>
        <v>1.1000000000000001</v>
      </c>
      <c r="H27" s="364" t="s">
        <v>617</v>
      </c>
      <c r="I27" s="166"/>
      <c r="J27" s="361">
        <v>0.9</v>
      </c>
      <c r="K27" s="361">
        <f t="shared" si="1"/>
        <v>1.08</v>
      </c>
      <c r="L27" s="133" t="s">
        <v>618</v>
      </c>
      <c r="P27" s="21">
        <v>160</v>
      </c>
      <c r="Q27" s="21">
        <v>1.2</v>
      </c>
    </row>
    <row r="28" spans="2:27" ht="36">
      <c r="B28" s="563"/>
      <c r="C28" s="72" t="s">
        <v>236</v>
      </c>
      <c r="D28" s="50" t="s">
        <v>236</v>
      </c>
      <c r="E28" s="116" t="s">
        <v>501</v>
      </c>
      <c r="F28" s="68">
        <v>1</v>
      </c>
      <c r="G28" s="73">
        <f t="shared" ref="G28" si="5">SUM(F28:F28)</f>
        <v>1</v>
      </c>
      <c r="H28" s="133" t="s">
        <v>538</v>
      </c>
      <c r="I28" s="166"/>
      <c r="J28" s="166">
        <v>1</v>
      </c>
      <c r="K28" s="166">
        <v>1</v>
      </c>
      <c r="L28" s="133" t="s">
        <v>539</v>
      </c>
      <c r="Q28" s="21">
        <v>1</v>
      </c>
    </row>
    <row r="29" spans="2:27" ht="90">
      <c r="B29" s="563"/>
      <c r="C29" s="72" t="s">
        <v>540</v>
      </c>
      <c r="D29" s="50" t="s">
        <v>541</v>
      </c>
      <c r="E29" s="116" t="s">
        <v>501</v>
      </c>
      <c r="F29" s="68">
        <f>ROUNDUP(K29,1)</f>
        <v>1</v>
      </c>
      <c r="G29" s="569">
        <f>SUM(F29:F30)</f>
        <v>2</v>
      </c>
      <c r="H29" s="134" t="s">
        <v>603</v>
      </c>
      <c r="I29" s="166"/>
      <c r="J29" s="166">
        <v>1</v>
      </c>
      <c r="K29" s="166">
        <f t="shared" si="1"/>
        <v>1</v>
      </c>
      <c r="L29" s="133" t="s">
        <v>543</v>
      </c>
      <c r="Q29" s="21">
        <v>1</v>
      </c>
    </row>
    <row r="30" spans="2:27" ht="39.75" customHeight="1">
      <c r="B30" s="564"/>
      <c r="C30" s="126" t="s">
        <v>544</v>
      </c>
      <c r="D30" s="50" t="s">
        <v>545</v>
      </c>
      <c r="E30" s="116" t="s">
        <v>501</v>
      </c>
      <c r="F30" s="68">
        <f>ROUNDUP(K30,1)</f>
        <v>1</v>
      </c>
      <c r="G30" s="569"/>
      <c r="H30" s="143" t="s">
        <v>546</v>
      </c>
      <c r="I30" s="166"/>
      <c r="J30" s="166">
        <v>1</v>
      </c>
      <c r="K30" s="166">
        <f t="shared" si="1"/>
        <v>1</v>
      </c>
      <c r="L30" s="133" t="s">
        <v>547</v>
      </c>
      <c r="Q30" s="21">
        <v>1</v>
      </c>
    </row>
    <row r="31" spans="2:27" ht="39.75" customHeight="1">
      <c r="B31" s="565" t="s">
        <v>223</v>
      </c>
      <c r="C31" s="72"/>
      <c r="D31" s="102" t="s">
        <v>548</v>
      </c>
      <c r="E31" s="116"/>
      <c r="F31" s="68">
        <f>ROUNDUP(SUM(G12:G30)*0.15,1)</f>
        <v>1.8</v>
      </c>
      <c r="G31" s="569">
        <f>SUM(F31:F33)</f>
        <v>2.7</v>
      </c>
      <c r="H31" s="144" t="s">
        <v>549</v>
      </c>
      <c r="I31" s="167"/>
      <c r="J31" s="167"/>
      <c r="K31" s="167"/>
      <c r="L31" s="133"/>
    </row>
    <row r="32" spans="2:27" ht="36">
      <c r="B32" s="565"/>
      <c r="C32" s="126" t="s">
        <v>550</v>
      </c>
      <c r="D32" s="50" t="s">
        <v>551</v>
      </c>
      <c r="E32" s="116" t="s">
        <v>301</v>
      </c>
      <c r="F32" s="68">
        <f>ROUNDUP(K32,1)</f>
        <v>0.4</v>
      </c>
      <c r="G32" s="569"/>
      <c r="H32" s="144" t="s">
        <v>552</v>
      </c>
      <c r="I32" s="166">
        <f>M32*N32*O32/P32</f>
        <v>0.375</v>
      </c>
      <c r="J32" s="166">
        <f>ROUNDUP(I32,1)</f>
        <v>0.4</v>
      </c>
      <c r="K32" s="166">
        <f t="shared" si="1"/>
        <v>0.4</v>
      </c>
      <c r="L32" s="133" t="s">
        <v>553</v>
      </c>
      <c r="M32" s="21">
        <v>3</v>
      </c>
      <c r="N32" s="21">
        <v>4</v>
      </c>
      <c r="O32" s="21">
        <v>5</v>
      </c>
      <c r="P32" s="21">
        <v>160</v>
      </c>
      <c r="Q32" s="21">
        <v>1</v>
      </c>
    </row>
    <row r="33" spans="2:17" ht="36">
      <c r="B33" s="565"/>
      <c r="C33" s="127" t="s">
        <v>550</v>
      </c>
      <c r="D33" s="50" t="s">
        <v>554</v>
      </c>
      <c r="E33" s="116" t="s">
        <v>301</v>
      </c>
      <c r="F33" s="68">
        <f>ROUNDUP(K33,1)</f>
        <v>0.5</v>
      </c>
      <c r="G33" s="569"/>
      <c r="H33" s="144" t="s">
        <v>555</v>
      </c>
      <c r="I33" s="166">
        <f>M33*N33*O33/P33</f>
        <v>0.5</v>
      </c>
      <c r="J33" s="166">
        <v>0.5</v>
      </c>
      <c r="K33" s="166">
        <f t="shared" si="1"/>
        <v>0.5</v>
      </c>
      <c r="L33" s="176" t="s">
        <v>604</v>
      </c>
      <c r="M33" s="21">
        <v>4</v>
      </c>
      <c r="N33" s="21">
        <v>5</v>
      </c>
      <c r="O33" s="21">
        <v>4</v>
      </c>
      <c r="P33" s="21">
        <v>160</v>
      </c>
      <c r="Q33" s="21">
        <v>1</v>
      </c>
    </row>
    <row r="34" spans="2:17">
      <c r="C34" s="567" t="s">
        <v>307</v>
      </c>
      <c r="D34" s="567"/>
      <c r="E34" s="567"/>
      <c r="F34" s="567"/>
      <c r="G34" s="73">
        <f>SUM(G12:G33)</f>
        <v>14.5</v>
      </c>
      <c r="H34" s="145"/>
      <c r="I34" s="165"/>
      <c r="J34" s="165"/>
      <c r="K34" s="165"/>
      <c r="L34" s="169" t="s">
        <v>605</v>
      </c>
    </row>
    <row r="37" spans="2:17">
      <c r="D37" s="117" t="s">
        <v>558</v>
      </c>
      <c r="E37" s="118" t="s">
        <v>262</v>
      </c>
      <c r="F37" s="118" t="s">
        <v>560</v>
      </c>
      <c r="G37" s="118" t="s">
        <v>245</v>
      </c>
      <c r="H37" s="140" t="s">
        <v>561</v>
      </c>
    </row>
    <row r="38" spans="2:17">
      <c r="D38" s="21" t="s">
        <v>501</v>
      </c>
      <c r="E38" s="67">
        <f>SUMIF($E$12:E33, D38, $F$12:F33)</f>
        <v>5.4</v>
      </c>
      <c r="F38" s="67">
        <f>ROUNDUP(E38*0.15,1)</f>
        <v>0.9</v>
      </c>
      <c r="G38" s="65">
        <f>SUM(E38:F38)</f>
        <v>6.3000000000000007</v>
      </c>
    </row>
    <row r="39" spans="2:17">
      <c r="D39" s="21" t="s">
        <v>219</v>
      </c>
      <c r="E39" s="67">
        <f>SUMIF($E$12:E34, D39, $F$12:F34)</f>
        <v>5.0999999999999996</v>
      </c>
      <c r="F39" s="67">
        <f>ROUNDUP(E39*0.15,1)</f>
        <v>0.79999999999999993</v>
      </c>
      <c r="G39" s="65">
        <f>SUM(E39:F39)</f>
        <v>5.8999999999999995</v>
      </c>
    </row>
    <row r="40" spans="2:17">
      <c r="D40" s="21" t="s">
        <v>563</v>
      </c>
      <c r="E40" s="67">
        <f>SUMIF($E$12:E35, D40, $F$12:F35)</f>
        <v>1.3</v>
      </c>
      <c r="F40" s="67">
        <f>ROUNDUP(E40*0.15,1)</f>
        <v>0.2</v>
      </c>
      <c r="G40" s="65">
        <f>SUM(E40:F40)</f>
        <v>1.5</v>
      </c>
    </row>
    <row r="41" spans="2:17">
      <c r="D41" s="21" t="s">
        <v>221</v>
      </c>
      <c r="E41" s="67">
        <f>SUMIF($E$12:E36, D41, $F$12:F36)</f>
        <v>0</v>
      </c>
      <c r="F41" s="67">
        <f>ROUNDUP(E41*0.15,1)</f>
        <v>0</v>
      </c>
      <c r="G41" s="65">
        <f>SUM(E41:F41)</f>
        <v>0</v>
      </c>
    </row>
    <row r="42" spans="2:17">
      <c r="D42" s="21" t="s">
        <v>301</v>
      </c>
      <c r="F42" s="67">
        <f ca="1">SUMIF($E$12:F37, D42, $F$12:F37)+H42</f>
        <v>0.9</v>
      </c>
      <c r="G42" s="65">
        <f ca="1">SUM(E42:F42)</f>
        <v>0.9</v>
      </c>
      <c r="H42" s="146"/>
    </row>
    <row r="44" spans="2:17">
      <c r="F44" s="128" t="s">
        <v>435</v>
      </c>
      <c r="G44" s="129">
        <f ca="1">SUM(G38:G42)</f>
        <v>14.6</v>
      </c>
    </row>
    <row r="47" spans="2:17">
      <c r="D47" s="21" t="s">
        <v>559</v>
      </c>
      <c r="E47" s="118" t="s">
        <v>262</v>
      </c>
      <c r="F47" s="118" t="s">
        <v>560</v>
      </c>
      <c r="G47" s="118" t="s">
        <v>245</v>
      </c>
      <c r="H47" s="140" t="s">
        <v>561</v>
      </c>
    </row>
    <row r="48" spans="2:17">
      <c r="D48" s="21" t="s">
        <v>562</v>
      </c>
      <c r="E48" s="67">
        <f>SUMIF($C$12:C43, D48, $F$12:F43)</f>
        <v>1.4</v>
      </c>
      <c r="F48" s="67">
        <f>ROUNDUP(E48*0.15,1)</f>
        <v>0.30000000000000004</v>
      </c>
      <c r="G48" s="65">
        <f>SUM(E48:F48)</f>
        <v>1.7</v>
      </c>
    </row>
    <row r="49" spans="1:28" s="159" customFormat="1">
      <c r="A49" s="21"/>
      <c r="B49" s="21"/>
      <c r="C49" s="21"/>
      <c r="D49" s="21" t="s">
        <v>232</v>
      </c>
      <c r="E49" s="67">
        <f>SUMIF($C$12:C34, D49, $F$12:F34)</f>
        <v>1.1000000000000001</v>
      </c>
      <c r="F49" s="67">
        <f t="shared" ref="F49:F54" si="6">ROUNDUP(E49*0.15,1)</f>
        <v>0.2</v>
      </c>
      <c r="G49" s="65">
        <f t="shared" ref="G49:G54" si="7">SUM(E49:F49)</f>
        <v>1.3</v>
      </c>
      <c r="H49" s="140"/>
      <c r="L49" s="160"/>
      <c r="M49" s="21"/>
      <c r="N49" s="21"/>
      <c r="O49" s="21"/>
      <c r="P49" s="21"/>
      <c r="Q49" s="21"/>
      <c r="R49" s="21"/>
      <c r="S49" s="21"/>
      <c r="T49" s="21"/>
      <c r="U49" s="21"/>
      <c r="V49" s="21"/>
      <c r="W49" s="21"/>
      <c r="X49" s="21"/>
      <c r="Y49" s="21"/>
      <c r="Z49" s="21"/>
      <c r="AA49" s="21"/>
      <c r="AB49" s="21"/>
    </row>
    <row r="50" spans="1:28" s="159" customFormat="1">
      <c r="A50" s="21"/>
      <c r="B50" s="21"/>
      <c r="C50" s="21"/>
      <c r="D50" s="21" t="s">
        <v>514</v>
      </c>
      <c r="E50" s="67">
        <f>SUMIF($C$12:C34, D50, $F$12:F34)</f>
        <v>2.1</v>
      </c>
      <c r="F50" s="67">
        <f t="shared" si="6"/>
        <v>0.4</v>
      </c>
      <c r="G50" s="65">
        <f t="shared" si="7"/>
        <v>2.5</v>
      </c>
      <c r="H50" s="140"/>
      <c r="L50" s="160"/>
      <c r="M50" s="21"/>
      <c r="N50" s="21"/>
      <c r="O50" s="21"/>
      <c r="P50" s="21"/>
      <c r="Q50" s="21"/>
      <c r="R50" s="21"/>
      <c r="S50" s="21"/>
      <c r="T50" s="21"/>
      <c r="U50" s="21"/>
      <c r="V50" s="21"/>
      <c r="W50" s="21"/>
      <c r="X50" s="21"/>
      <c r="Y50" s="21"/>
      <c r="Z50" s="21"/>
      <c r="AA50" s="21"/>
      <c r="AB50" s="21"/>
    </row>
    <row r="51" spans="1:28" s="159" customFormat="1">
      <c r="A51" s="21"/>
      <c r="B51" s="21"/>
      <c r="C51" s="21"/>
      <c r="D51" s="21" t="s">
        <v>234</v>
      </c>
      <c r="E51" s="67">
        <f>SUMIF($C$12:C34, D51, $F$12:F34)</f>
        <v>3.1</v>
      </c>
      <c r="F51" s="67">
        <f t="shared" si="6"/>
        <v>0.5</v>
      </c>
      <c r="G51" s="65">
        <f t="shared" si="7"/>
        <v>3.6</v>
      </c>
      <c r="H51" s="140"/>
      <c r="L51" s="160"/>
      <c r="M51" s="21"/>
      <c r="N51" s="21"/>
      <c r="O51" s="21"/>
      <c r="P51" s="21"/>
      <c r="Q51" s="21"/>
      <c r="R51" s="21"/>
      <c r="S51" s="21"/>
      <c r="T51" s="21"/>
      <c r="U51" s="21"/>
      <c r="V51" s="21"/>
      <c r="W51" s="21"/>
      <c r="X51" s="21"/>
      <c r="Y51" s="21"/>
      <c r="Z51" s="21"/>
      <c r="AA51" s="21"/>
      <c r="AB51" s="21"/>
    </row>
    <row r="52" spans="1:28" s="159" customFormat="1">
      <c r="A52" s="21"/>
      <c r="B52" s="21"/>
      <c r="C52" s="21"/>
      <c r="D52" s="21" t="s">
        <v>235</v>
      </c>
      <c r="E52" s="67">
        <f>SUMIF($C$12:C35, D52, $F$12:F35)</f>
        <v>1.1000000000000001</v>
      </c>
      <c r="F52" s="67">
        <f t="shared" si="6"/>
        <v>0.2</v>
      </c>
      <c r="G52" s="65">
        <f t="shared" si="7"/>
        <v>1.3</v>
      </c>
      <c r="H52" s="140"/>
      <c r="L52" s="160"/>
      <c r="M52" s="21"/>
      <c r="N52" s="21"/>
      <c r="O52" s="21"/>
      <c r="P52" s="21"/>
      <c r="Q52" s="21"/>
      <c r="R52" s="21"/>
      <c r="S52" s="21"/>
      <c r="T52" s="21"/>
      <c r="U52" s="21"/>
      <c r="V52" s="21"/>
      <c r="W52" s="21"/>
      <c r="X52" s="21"/>
      <c r="Y52" s="21"/>
      <c r="Z52" s="21"/>
      <c r="AA52" s="21"/>
      <c r="AB52" s="21"/>
    </row>
    <row r="53" spans="1:28" s="159" customFormat="1">
      <c r="A53" s="21"/>
      <c r="B53" s="21"/>
      <c r="C53" s="21"/>
      <c r="D53" s="21" t="s">
        <v>236</v>
      </c>
      <c r="E53" s="67">
        <f>SUMIF($C$12:C36, D53, $F$12:F36)</f>
        <v>1</v>
      </c>
      <c r="F53" s="67">
        <f t="shared" si="6"/>
        <v>0.2</v>
      </c>
      <c r="G53" s="65">
        <f t="shared" si="7"/>
        <v>1.2</v>
      </c>
      <c r="H53" s="140"/>
      <c r="L53" s="160"/>
      <c r="M53" s="21"/>
      <c r="N53" s="21"/>
      <c r="O53" s="21"/>
      <c r="P53" s="21"/>
      <c r="Q53" s="21"/>
      <c r="R53" s="21"/>
      <c r="S53" s="21"/>
      <c r="T53" s="21"/>
      <c r="U53" s="21"/>
      <c r="V53" s="21"/>
      <c r="W53" s="21"/>
      <c r="X53" s="21"/>
      <c r="Y53" s="21"/>
      <c r="Z53" s="21"/>
      <c r="AA53" s="21"/>
      <c r="AB53" s="21"/>
    </row>
    <row r="54" spans="1:28" s="159" customFormat="1">
      <c r="A54" s="21"/>
      <c r="B54" s="21"/>
      <c r="C54" s="21"/>
      <c r="D54" s="21" t="s">
        <v>237</v>
      </c>
      <c r="E54" s="67">
        <f>SUMIF($C$12:C34, D54, $F$12:F34)</f>
        <v>2</v>
      </c>
      <c r="F54" s="67">
        <f t="shared" si="6"/>
        <v>0.3</v>
      </c>
      <c r="G54" s="65">
        <f t="shared" si="7"/>
        <v>2.2999999999999998</v>
      </c>
      <c r="H54" s="140"/>
      <c r="L54" s="160"/>
      <c r="M54" s="21"/>
      <c r="N54" s="21"/>
      <c r="O54" s="21"/>
      <c r="P54" s="21"/>
      <c r="Q54" s="21"/>
      <c r="R54" s="21"/>
      <c r="S54" s="21"/>
      <c r="T54" s="21"/>
      <c r="U54" s="21"/>
      <c r="V54" s="21"/>
      <c r="W54" s="21"/>
      <c r="X54" s="21"/>
      <c r="Y54" s="21"/>
      <c r="Z54" s="21"/>
      <c r="AA54" s="21"/>
      <c r="AB54" s="21"/>
    </row>
    <row r="55" spans="1:28" s="159" customFormat="1">
      <c r="A55" s="21"/>
      <c r="B55" s="21"/>
      <c r="C55" s="21"/>
      <c r="D55" s="21" t="s">
        <v>550</v>
      </c>
      <c r="E55" s="67"/>
      <c r="F55" s="67">
        <f ca="1">SUMIF($E$12:F50, D55, $F$12:F50)+H55</f>
        <v>0.60000000000000009</v>
      </c>
      <c r="G55" s="65">
        <f ca="1">SUM(E55:F55)</f>
        <v>0.60000000000000009</v>
      </c>
      <c r="H55" s="146">
        <v>-0.3</v>
      </c>
      <c r="L55" s="160"/>
      <c r="M55" s="21"/>
      <c r="N55" s="21"/>
      <c r="O55" s="21"/>
      <c r="P55" s="21"/>
      <c r="Q55" s="21"/>
      <c r="R55" s="21"/>
      <c r="S55" s="21"/>
      <c r="T55" s="21"/>
      <c r="U55" s="21"/>
      <c r="V55" s="21"/>
      <c r="W55" s="21"/>
      <c r="X55" s="21"/>
      <c r="Y55" s="21"/>
      <c r="Z55" s="21"/>
      <c r="AA55" s="21"/>
      <c r="AB55" s="21"/>
    </row>
    <row r="57" spans="1:28" s="159" customFormat="1">
      <c r="A57" s="21"/>
      <c r="B57" s="21"/>
      <c r="C57" s="21"/>
      <c r="D57" s="21"/>
      <c r="E57" s="67"/>
      <c r="F57" s="128" t="s">
        <v>435</v>
      </c>
      <c r="G57" s="129">
        <f ca="1">SUM(G48:G55)</f>
        <v>14.499999999999998</v>
      </c>
      <c r="H57" s="140"/>
      <c r="L57" s="160"/>
      <c r="M57" s="21"/>
      <c r="N57" s="21"/>
      <c r="O57" s="21"/>
      <c r="P57" s="21"/>
      <c r="Q57" s="21"/>
      <c r="R57" s="21"/>
      <c r="S57" s="21"/>
      <c r="T57" s="21"/>
      <c r="U57" s="21"/>
      <c r="V57" s="21"/>
      <c r="W57" s="21"/>
      <c r="X57" s="21"/>
      <c r="Y57" s="21"/>
      <c r="Z57" s="21"/>
      <c r="AA57" s="21"/>
      <c r="AB57" s="21"/>
    </row>
  </sheetData>
  <autoFilter ref="B11:K34" xr:uid="{339D98F8-05A9-4E3E-BC15-5F4867DAA8C2}"/>
  <mergeCells count="13">
    <mergeCell ref="B26:B30"/>
    <mergeCell ref="G29:G30"/>
    <mergeCell ref="B31:B33"/>
    <mergeCell ref="G31:G33"/>
    <mergeCell ref="C34:F34"/>
    <mergeCell ref="B17:B25"/>
    <mergeCell ref="G17:G19"/>
    <mergeCell ref="G20:G23"/>
    <mergeCell ref="M10:P10"/>
    <mergeCell ref="T10:AA10"/>
    <mergeCell ref="B12:B16"/>
    <mergeCell ref="D12:D13"/>
    <mergeCell ref="G12:G16"/>
  </mergeCells>
  <phoneticPr fontId="1"/>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2BFA-1982-433D-A9DB-2EE6A563A188}">
  <sheetPr>
    <tabColor rgb="FF2863C9"/>
  </sheetPr>
  <dimension ref="B1:AA58"/>
  <sheetViews>
    <sheetView zoomScaleNormal="100" workbookViewId="0"/>
  </sheetViews>
  <sheetFormatPr defaultColWidth="8.625" defaultRowHeight="18" outlineLevelRow="1" outlineLevelCol="2"/>
  <cols>
    <col min="1" max="1" width="2.625" style="21" customWidth="1"/>
    <col min="2" max="2" width="13.625" style="21" customWidth="1"/>
    <col min="3" max="3" width="17.625" style="21" customWidth="1"/>
    <col min="4" max="4" width="35.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599999999999994" customHeight="1">
      <c r="B10" s="21" t="s">
        <v>459</v>
      </c>
      <c r="C10" s="21" t="s">
        <v>459</v>
      </c>
      <c r="D10" s="24" t="s">
        <v>460</v>
      </c>
      <c r="E10" s="113"/>
      <c r="F10" s="113" t="s">
        <v>461</v>
      </c>
      <c r="G10" s="114" t="s">
        <v>462</v>
      </c>
      <c r="L10" s="161" t="s">
        <v>463</v>
      </c>
      <c r="M10" s="570" t="s">
        <v>464</v>
      </c>
      <c r="N10" s="570"/>
      <c r="O10" s="570"/>
      <c r="P10" s="570"/>
      <c r="Q10" s="104" t="s">
        <v>465</v>
      </c>
      <c r="R10" s="104"/>
      <c r="S10" s="104"/>
      <c r="T10" s="570" t="s">
        <v>466</v>
      </c>
      <c r="U10" s="570"/>
      <c r="V10" s="570"/>
      <c r="W10" s="570"/>
      <c r="X10" s="570"/>
      <c r="Y10" s="570"/>
      <c r="Z10" s="570"/>
      <c r="AA10" s="570"/>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66" t="s">
        <v>485</v>
      </c>
      <c r="C12" s="119" t="s">
        <v>486</v>
      </c>
      <c r="D12" s="568" t="s">
        <v>487</v>
      </c>
      <c r="E12" s="116" t="s">
        <v>488</v>
      </c>
      <c r="F12" s="66">
        <f t="shared" ref="F12:F17" si="0">ROUNDUP(K12,1)</f>
        <v>0.6</v>
      </c>
      <c r="G12" s="571">
        <f>SUM(F12:F16)</f>
        <v>1.7</v>
      </c>
      <c r="H12" s="134" t="s">
        <v>619</v>
      </c>
      <c r="I12" s="165">
        <f>M12*N12*O12/P12</f>
        <v>0.4375</v>
      </c>
      <c r="J12" s="165">
        <v>0.44</v>
      </c>
      <c r="K12" s="165">
        <f t="shared" ref="K12:K34" si="1">J12*Q12</f>
        <v>0.52800000000000002</v>
      </c>
      <c r="L12" s="133" t="s">
        <v>580</v>
      </c>
      <c r="M12" s="21">
        <v>35</v>
      </c>
      <c r="N12" s="21">
        <v>1</v>
      </c>
      <c r="O12" s="109">
        <v>2</v>
      </c>
      <c r="P12" s="21">
        <v>160</v>
      </c>
      <c r="Q12" s="21">
        <v>1.2</v>
      </c>
    </row>
    <row r="13" spans="2:27" ht="204" customHeight="1">
      <c r="B13" s="566"/>
      <c r="C13" s="121" t="s">
        <v>486</v>
      </c>
      <c r="D13" s="568"/>
      <c r="E13" s="116" t="s">
        <v>488</v>
      </c>
      <c r="F13" s="66">
        <f t="shared" si="0"/>
        <v>0.5</v>
      </c>
      <c r="G13" s="571"/>
      <c r="H13" s="134" t="s">
        <v>620</v>
      </c>
      <c r="I13" s="165"/>
      <c r="J13" s="165">
        <v>0.4</v>
      </c>
      <c r="K13" s="165">
        <f>J13*Q13</f>
        <v>0.48</v>
      </c>
      <c r="L13" s="133" t="s">
        <v>582</v>
      </c>
      <c r="Q13" s="21">
        <v>1.2</v>
      </c>
    </row>
    <row r="14" spans="2:27" ht="222" customHeight="1">
      <c r="B14" s="566"/>
      <c r="C14" s="124" t="s">
        <v>486</v>
      </c>
      <c r="D14" s="106" t="s">
        <v>493</v>
      </c>
      <c r="E14" s="116" t="s">
        <v>494</v>
      </c>
      <c r="F14" s="68">
        <f t="shared" si="0"/>
        <v>0.2</v>
      </c>
      <c r="G14" s="571"/>
      <c r="H14" s="133" t="s">
        <v>621</v>
      </c>
      <c r="I14" s="166"/>
      <c r="J14" s="166">
        <v>0.1</v>
      </c>
      <c r="K14" s="166">
        <f t="shared" ref="K14:K16" si="2">J14*Q14</f>
        <v>0.12</v>
      </c>
      <c r="L14" s="133" t="s">
        <v>584</v>
      </c>
      <c r="Q14" s="21">
        <v>1.2</v>
      </c>
    </row>
    <row r="15" spans="2:27" ht="185.65" customHeight="1">
      <c r="B15" s="566"/>
      <c r="C15" s="124" t="s">
        <v>486</v>
      </c>
      <c r="D15" s="105" t="s">
        <v>497</v>
      </c>
      <c r="E15" s="116" t="s">
        <v>221</v>
      </c>
      <c r="F15" s="68">
        <f t="shared" si="0"/>
        <v>0.2</v>
      </c>
      <c r="G15" s="571"/>
      <c r="H15" s="134" t="s">
        <v>622</v>
      </c>
      <c r="I15" s="166"/>
      <c r="J15" s="166">
        <v>0.1</v>
      </c>
      <c r="K15" s="166">
        <f t="shared" si="2"/>
        <v>0.12</v>
      </c>
      <c r="L15" s="133" t="s">
        <v>499</v>
      </c>
      <c r="Q15" s="21">
        <v>1.2</v>
      </c>
    </row>
    <row r="16" spans="2:27" ht="59.65" customHeight="1">
      <c r="B16" s="566"/>
      <c r="C16" s="122" t="s">
        <v>486</v>
      </c>
      <c r="D16" s="105" t="s">
        <v>500</v>
      </c>
      <c r="E16" s="116" t="s">
        <v>501</v>
      </c>
      <c r="F16" s="68">
        <f t="shared" si="0"/>
        <v>0.2</v>
      </c>
      <c r="G16" s="571"/>
      <c r="H16" s="134" t="s">
        <v>502</v>
      </c>
      <c r="I16" s="166"/>
      <c r="J16" s="166">
        <v>0.1</v>
      </c>
      <c r="K16" s="166">
        <f t="shared" si="2"/>
        <v>0.12</v>
      </c>
      <c r="L16" s="133" t="s">
        <v>586</v>
      </c>
      <c r="Q16" s="21">
        <v>1.2</v>
      </c>
    </row>
    <row r="17" spans="2:26" ht="126">
      <c r="B17" s="562" t="s">
        <v>243</v>
      </c>
      <c r="C17" s="120" t="s">
        <v>504</v>
      </c>
      <c r="D17" s="137" t="s">
        <v>505</v>
      </c>
      <c r="E17" s="138" t="s">
        <v>501</v>
      </c>
      <c r="F17" s="100">
        <f t="shared" si="0"/>
        <v>0</v>
      </c>
      <c r="G17" s="569">
        <f>SUM(F17:F19)</f>
        <v>1.4000000000000001</v>
      </c>
      <c r="H17" s="139" t="s">
        <v>587</v>
      </c>
      <c r="I17" s="158"/>
      <c r="J17" s="158"/>
      <c r="K17" s="158">
        <f t="shared" si="1"/>
        <v>0</v>
      </c>
      <c r="L17" s="151"/>
      <c r="Q17" s="21">
        <v>1.2</v>
      </c>
    </row>
    <row r="18" spans="2:26" ht="155.65" customHeight="1">
      <c r="B18" s="563"/>
      <c r="C18" s="121" t="s">
        <v>504</v>
      </c>
      <c r="D18" s="137" t="s">
        <v>508</v>
      </c>
      <c r="E18" s="138" t="s">
        <v>488</v>
      </c>
      <c r="F18" s="100">
        <f t="shared" ref="F18:F29" si="3">ROUNDUP(K18,1)</f>
        <v>0</v>
      </c>
      <c r="G18" s="569"/>
      <c r="H18" s="139" t="s">
        <v>588</v>
      </c>
      <c r="I18" s="158"/>
      <c r="J18" s="158"/>
      <c r="K18" s="158">
        <f>J18*Q18</f>
        <v>0</v>
      </c>
      <c r="L18" s="151"/>
      <c r="P18" s="21">
        <v>160</v>
      </c>
      <c r="Q18" s="21">
        <v>1.2</v>
      </c>
    </row>
    <row r="19" spans="2:26" ht="288">
      <c r="B19" s="563"/>
      <c r="C19" s="122" t="s">
        <v>504</v>
      </c>
      <c r="D19" s="105" t="s">
        <v>589</v>
      </c>
      <c r="E19" s="116" t="s">
        <v>501</v>
      </c>
      <c r="F19" s="68">
        <f t="shared" si="3"/>
        <v>1.4000000000000001</v>
      </c>
      <c r="G19" s="569"/>
      <c r="H19" s="134" t="s">
        <v>623</v>
      </c>
      <c r="I19" s="166">
        <f>M19*N19*O19/P19</f>
        <v>0.95</v>
      </c>
      <c r="J19" s="166">
        <v>1.1000000000000001</v>
      </c>
      <c r="K19" s="166">
        <f>J19*Q19</f>
        <v>1.32</v>
      </c>
      <c r="L19" s="133" t="s">
        <v>624</v>
      </c>
      <c r="M19" s="21">
        <v>38</v>
      </c>
      <c r="N19" s="21">
        <v>1</v>
      </c>
      <c r="O19" s="21">
        <v>4</v>
      </c>
      <c r="P19" s="21">
        <v>160</v>
      </c>
      <c r="Q19" s="21">
        <v>1.2</v>
      </c>
    </row>
    <row r="20" spans="2:26" ht="106.5" customHeight="1">
      <c r="B20" s="563"/>
      <c r="C20" s="120" t="s">
        <v>514</v>
      </c>
      <c r="D20" s="105" t="s">
        <v>515</v>
      </c>
      <c r="E20" s="116" t="s">
        <v>219</v>
      </c>
      <c r="F20" s="68">
        <f t="shared" si="3"/>
        <v>0.5</v>
      </c>
      <c r="G20" s="569">
        <f>SUM(F20:F23)</f>
        <v>1.5999999999999999</v>
      </c>
      <c r="H20" s="134" t="s">
        <v>592</v>
      </c>
      <c r="I20" s="166"/>
      <c r="J20" s="166">
        <v>0.375</v>
      </c>
      <c r="K20" s="166">
        <f t="shared" si="1"/>
        <v>0.44999999999999996</v>
      </c>
      <c r="L20" s="133" t="s">
        <v>593</v>
      </c>
      <c r="Q20" s="21">
        <v>1.2</v>
      </c>
    </row>
    <row r="21" spans="2:26" ht="165.6" customHeight="1">
      <c r="B21" s="563"/>
      <c r="C21" s="124" t="s">
        <v>514</v>
      </c>
      <c r="D21" s="105" t="s">
        <v>518</v>
      </c>
      <c r="E21" s="116" t="s">
        <v>488</v>
      </c>
      <c r="F21" s="68">
        <f t="shared" si="3"/>
        <v>0.9</v>
      </c>
      <c r="G21" s="569"/>
      <c r="H21" s="134" t="s">
        <v>594</v>
      </c>
      <c r="I21" s="166"/>
      <c r="J21" s="166">
        <v>0.7</v>
      </c>
      <c r="K21" s="166">
        <f t="shared" si="1"/>
        <v>0.84</v>
      </c>
      <c r="L21" s="133" t="s">
        <v>625</v>
      </c>
      <c r="Q21" s="21">
        <v>1.2</v>
      </c>
      <c r="T21" s="24"/>
    </row>
    <row r="22" spans="2:26" ht="72">
      <c r="B22" s="563"/>
      <c r="C22" s="124" t="s">
        <v>521</v>
      </c>
      <c r="D22" s="105" t="s">
        <v>494</v>
      </c>
      <c r="E22" s="116" t="s">
        <v>494</v>
      </c>
      <c r="F22" s="68">
        <f t="shared" si="3"/>
        <v>0.2</v>
      </c>
      <c r="G22" s="569"/>
      <c r="H22" s="134" t="s">
        <v>522</v>
      </c>
      <c r="I22" s="166"/>
      <c r="J22" s="166">
        <v>0.1</v>
      </c>
      <c r="K22" s="166">
        <f t="shared" si="1"/>
        <v>0.12</v>
      </c>
      <c r="L22" s="133" t="s">
        <v>596</v>
      </c>
      <c r="Q22" s="21">
        <v>1.2</v>
      </c>
      <c r="T22" s="24"/>
    </row>
    <row r="23" spans="2:26">
      <c r="B23" s="563"/>
      <c r="C23" s="122" t="s">
        <v>514</v>
      </c>
      <c r="D23" s="105" t="s">
        <v>524</v>
      </c>
      <c r="E23" s="116" t="s">
        <v>524</v>
      </c>
      <c r="F23" s="68">
        <v>0</v>
      </c>
      <c r="G23" s="569"/>
      <c r="H23" s="142" t="s">
        <v>525</v>
      </c>
      <c r="I23" s="167"/>
      <c r="J23" s="167"/>
      <c r="K23" s="167">
        <f t="shared" si="1"/>
        <v>0</v>
      </c>
      <c r="L23" s="133"/>
      <c r="Q23" s="21">
        <v>1.2</v>
      </c>
      <c r="T23" s="24"/>
    </row>
    <row r="24" spans="2:26" ht="206.65" customHeight="1">
      <c r="B24" s="563"/>
      <c r="C24" s="120" t="s">
        <v>526</v>
      </c>
      <c r="D24" s="50" t="s">
        <v>234</v>
      </c>
      <c r="E24" s="116" t="s">
        <v>488</v>
      </c>
      <c r="F24" s="68">
        <f t="shared" si="3"/>
        <v>4.5</v>
      </c>
      <c r="G24" s="73">
        <f>SUM(F24:F24)</f>
        <v>4.5</v>
      </c>
      <c r="H24" s="134" t="s">
        <v>626</v>
      </c>
      <c r="I24" s="194">
        <f>(S24*T24+U24*V24+W24*X24+Y24*Z24)/P24</f>
        <v>3.6812499999999999</v>
      </c>
      <c r="J24" s="166">
        <v>3.7</v>
      </c>
      <c r="K24" s="166">
        <f t="shared" si="1"/>
        <v>4.4400000000000004</v>
      </c>
      <c r="L24" s="134" t="s">
        <v>627</v>
      </c>
      <c r="M24" s="21">
        <v>117</v>
      </c>
      <c r="N24" s="21">
        <v>1</v>
      </c>
      <c r="O24" s="21">
        <v>4</v>
      </c>
      <c r="P24" s="21">
        <v>160</v>
      </c>
      <c r="Q24" s="21">
        <v>1.2</v>
      </c>
      <c r="R24"/>
      <c r="S24" s="21">
        <v>83</v>
      </c>
      <c r="T24" s="21">
        <v>6</v>
      </c>
      <c r="U24" s="21">
        <v>25</v>
      </c>
      <c r="V24" s="21">
        <v>3</v>
      </c>
      <c r="Y24" s="21">
        <v>4</v>
      </c>
      <c r="Z24" s="21">
        <v>4</v>
      </c>
    </row>
    <row r="25" spans="2:26" ht="72">
      <c r="B25" s="563"/>
      <c r="C25" s="193" t="s">
        <v>526</v>
      </c>
      <c r="D25" s="50" t="s">
        <v>234</v>
      </c>
      <c r="E25" s="116" t="s">
        <v>524</v>
      </c>
      <c r="F25" s="68">
        <f t="shared" si="3"/>
        <v>0.2</v>
      </c>
      <c r="G25" s="73">
        <f>SUM(F25:F25)</f>
        <v>0.2</v>
      </c>
      <c r="H25" s="134" t="s">
        <v>628</v>
      </c>
      <c r="I25" s="194">
        <f>(S25*T25+U25*V25+W25*X25+Y25*Z25)/P25</f>
        <v>9.375E-2</v>
      </c>
      <c r="J25" s="166">
        <v>0.09</v>
      </c>
      <c r="K25" s="166">
        <f t="shared" si="1"/>
        <v>0.108</v>
      </c>
      <c r="L25" s="133" t="s">
        <v>629</v>
      </c>
      <c r="P25" s="21">
        <v>160</v>
      </c>
      <c r="Q25" s="21">
        <v>1.2</v>
      </c>
      <c r="W25" s="21">
        <v>5</v>
      </c>
      <c r="X25" s="21">
        <v>3</v>
      </c>
    </row>
    <row r="26" spans="2:26" ht="36">
      <c r="B26" s="563"/>
      <c r="C26" s="125" t="s">
        <v>526</v>
      </c>
      <c r="D26" s="50" t="s">
        <v>234</v>
      </c>
      <c r="E26" s="116" t="s">
        <v>494</v>
      </c>
      <c r="F26" s="68">
        <f t="shared" si="3"/>
        <v>0.79999999999999993</v>
      </c>
      <c r="G26" s="73">
        <f>SUM(F26:F26)</f>
        <v>0.79999999999999993</v>
      </c>
      <c r="H26" s="134" t="s">
        <v>630</v>
      </c>
      <c r="I26" s="166"/>
      <c r="J26" s="166">
        <v>0.6</v>
      </c>
      <c r="K26" s="166">
        <f t="shared" si="1"/>
        <v>0.72</v>
      </c>
      <c r="L26" s="133" t="s">
        <v>600</v>
      </c>
      <c r="P26" s="21">
        <v>160</v>
      </c>
      <c r="Q26" s="21">
        <v>1.2</v>
      </c>
    </row>
    <row r="27" spans="2:26" ht="72">
      <c r="B27" s="562" t="s">
        <v>404</v>
      </c>
      <c r="C27" s="148" t="s">
        <v>235</v>
      </c>
      <c r="D27" s="50" t="s">
        <v>235</v>
      </c>
      <c r="E27" s="116" t="s">
        <v>524</v>
      </c>
      <c r="F27" s="68">
        <f t="shared" si="3"/>
        <v>0.30000000000000004</v>
      </c>
      <c r="G27" s="73">
        <f>SUM(F27:F27)</f>
        <v>0.30000000000000004</v>
      </c>
      <c r="H27" s="134" t="s">
        <v>631</v>
      </c>
      <c r="I27" s="166"/>
      <c r="J27" s="166">
        <v>0.2</v>
      </c>
      <c r="K27" s="166">
        <f t="shared" si="1"/>
        <v>0.24</v>
      </c>
      <c r="L27" s="133" t="s">
        <v>534</v>
      </c>
      <c r="P27" s="21">
        <v>160</v>
      </c>
      <c r="Q27" s="21">
        <v>1.2</v>
      </c>
    </row>
    <row r="28" spans="2:26" ht="72">
      <c r="B28" s="563"/>
      <c r="C28" s="125" t="s">
        <v>235</v>
      </c>
      <c r="D28" s="50" t="s">
        <v>535</v>
      </c>
      <c r="E28" s="116" t="s">
        <v>501</v>
      </c>
      <c r="F28" s="68">
        <f t="shared" si="3"/>
        <v>0.5</v>
      </c>
      <c r="G28" s="73">
        <f>SUM(F28:F28)</f>
        <v>0.5</v>
      </c>
      <c r="H28" s="134" t="s">
        <v>632</v>
      </c>
      <c r="I28" s="166"/>
      <c r="J28" s="166">
        <v>0.5</v>
      </c>
      <c r="K28" s="166">
        <f t="shared" si="1"/>
        <v>0.5</v>
      </c>
      <c r="L28" s="133" t="s">
        <v>633</v>
      </c>
      <c r="P28" s="21">
        <v>160</v>
      </c>
      <c r="Q28" s="21">
        <v>1</v>
      </c>
    </row>
    <row r="29" spans="2:26" ht="36">
      <c r="B29" s="563"/>
      <c r="C29" s="72" t="s">
        <v>236</v>
      </c>
      <c r="D29" s="50" t="s">
        <v>236</v>
      </c>
      <c r="E29" s="116" t="s">
        <v>501</v>
      </c>
      <c r="F29" s="68">
        <f t="shared" si="3"/>
        <v>0.5</v>
      </c>
      <c r="G29" s="73">
        <f t="shared" ref="G29" si="4">SUM(F29:F29)</f>
        <v>0.5</v>
      </c>
      <c r="H29" s="133" t="s">
        <v>538</v>
      </c>
      <c r="I29" s="166"/>
      <c r="J29" s="166">
        <v>0.5</v>
      </c>
      <c r="K29" s="166">
        <f>J29*Q29</f>
        <v>0.5</v>
      </c>
      <c r="L29" s="133" t="s">
        <v>634</v>
      </c>
      <c r="Q29" s="21">
        <v>1</v>
      </c>
    </row>
    <row r="30" spans="2:26" ht="126">
      <c r="B30" s="563"/>
      <c r="C30" s="72" t="s">
        <v>540</v>
      </c>
      <c r="D30" s="50" t="s">
        <v>541</v>
      </c>
      <c r="E30" s="116" t="s">
        <v>501</v>
      </c>
      <c r="F30" s="68">
        <f>ROUNDUP(K30,1)</f>
        <v>0.3</v>
      </c>
      <c r="G30" s="569">
        <f>SUM(F30:F31)</f>
        <v>0.60000000000000009</v>
      </c>
      <c r="H30" s="134" t="s">
        <v>542</v>
      </c>
      <c r="I30" s="166"/>
      <c r="J30" s="166">
        <v>0.3</v>
      </c>
      <c r="K30" s="166">
        <f t="shared" si="1"/>
        <v>0.3</v>
      </c>
      <c r="L30" s="133" t="s">
        <v>635</v>
      </c>
      <c r="Q30" s="21">
        <v>1</v>
      </c>
    </row>
    <row r="31" spans="2:26" ht="39.75" customHeight="1">
      <c r="B31" s="564"/>
      <c r="C31" s="126" t="s">
        <v>544</v>
      </c>
      <c r="D31" s="50" t="s">
        <v>545</v>
      </c>
      <c r="E31" s="116" t="s">
        <v>501</v>
      </c>
      <c r="F31" s="68">
        <f>ROUNDUP(K31,1)</f>
        <v>0.30000000000000004</v>
      </c>
      <c r="G31" s="569"/>
      <c r="H31" s="143" t="s">
        <v>636</v>
      </c>
      <c r="I31" s="166"/>
      <c r="J31" s="166">
        <v>0.25</v>
      </c>
      <c r="K31" s="166">
        <f t="shared" si="1"/>
        <v>0.25</v>
      </c>
      <c r="L31" s="133" t="s">
        <v>637</v>
      </c>
      <c r="Q31" s="21">
        <v>1</v>
      </c>
    </row>
    <row r="32" spans="2:26" ht="39.75" customHeight="1">
      <c r="B32" s="565" t="s">
        <v>223</v>
      </c>
      <c r="C32" s="72"/>
      <c r="D32" s="102" t="s">
        <v>548</v>
      </c>
      <c r="E32" s="116"/>
      <c r="F32" s="68">
        <f>ROUNDUP(SUM(G12:G31)*0.15,1)</f>
        <v>1.9000000000000001</v>
      </c>
      <c r="G32" s="569">
        <f>SUM(F32:F34)</f>
        <v>2.8000000000000003</v>
      </c>
      <c r="H32" s="144" t="s">
        <v>549</v>
      </c>
      <c r="I32" s="167"/>
      <c r="J32" s="167"/>
      <c r="K32" s="167"/>
      <c r="L32" s="133"/>
    </row>
    <row r="33" spans="2:17" ht="36">
      <c r="B33" s="565"/>
      <c r="C33" s="126" t="s">
        <v>550</v>
      </c>
      <c r="D33" s="50" t="s">
        <v>551</v>
      </c>
      <c r="E33" s="116" t="s">
        <v>301</v>
      </c>
      <c r="F33" s="68">
        <f>ROUNDUP(K33,1)</f>
        <v>0.4</v>
      </c>
      <c r="G33" s="569"/>
      <c r="H33" s="144" t="s">
        <v>552</v>
      </c>
      <c r="I33" s="166">
        <f>M33*N33*O33/P33</f>
        <v>0.375</v>
      </c>
      <c r="J33" s="166">
        <f>ROUNDUP(I33,1)</f>
        <v>0.4</v>
      </c>
      <c r="K33" s="166">
        <f t="shared" si="1"/>
        <v>0.4</v>
      </c>
      <c r="L33" s="133" t="s">
        <v>553</v>
      </c>
      <c r="M33" s="21">
        <v>3</v>
      </c>
      <c r="N33" s="21">
        <v>4</v>
      </c>
      <c r="O33" s="21">
        <v>5</v>
      </c>
      <c r="P33" s="21">
        <v>160</v>
      </c>
      <c r="Q33" s="21">
        <v>1</v>
      </c>
    </row>
    <row r="34" spans="2:17" ht="36">
      <c r="B34" s="565"/>
      <c r="C34" s="127" t="s">
        <v>550</v>
      </c>
      <c r="D34" s="50" t="s">
        <v>554</v>
      </c>
      <c r="E34" s="116" t="s">
        <v>301</v>
      </c>
      <c r="F34" s="68">
        <f>ROUNDUP(K34,1)</f>
        <v>0.5</v>
      </c>
      <c r="G34" s="569"/>
      <c r="H34" s="144" t="s">
        <v>555</v>
      </c>
      <c r="I34" s="166">
        <f>M34*N34*O34/P34</f>
        <v>0.5</v>
      </c>
      <c r="J34" s="166">
        <v>0.5</v>
      </c>
      <c r="K34" s="166">
        <f t="shared" si="1"/>
        <v>0.5</v>
      </c>
      <c r="L34" s="176" t="s">
        <v>604</v>
      </c>
      <c r="M34" s="21">
        <v>4</v>
      </c>
      <c r="N34" s="21">
        <v>5</v>
      </c>
      <c r="O34" s="21">
        <v>4</v>
      </c>
      <c r="P34" s="21">
        <v>160</v>
      </c>
      <c r="Q34" s="21">
        <v>1</v>
      </c>
    </row>
    <row r="35" spans="2:17">
      <c r="C35" s="567" t="s">
        <v>307</v>
      </c>
      <c r="D35" s="567"/>
      <c r="E35" s="567"/>
      <c r="F35" s="567"/>
      <c r="G35" s="73">
        <f>SUM(G12:G34)</f>
        <v>14.9</v>
      </c>
      <c r="H35" s="145"/>
      <c r="I35" s="165"/>
      <c r="J35" s="165"/>
      <c r="K35" s="165"/>
      <c r="L35" s="169" t="s">
        <v>638</v>
      </c>
    </row>
    <row r="38" spans="2:17">
      <c r="D38" s="117" t="s">
        <v>558</v>
      </c>
      <c r="E38" s="118" t="s">
        <v>262</v>
      </c>
      <c r="F38" s="118" t="s">
        <v>560</v>
      </c>
      <c r="G38" s="118" t="s">
        <v>245</v>
      </c>
      <c r="H38" s="140" t="s">
        <v>561</v>
      </c>
    </row>
    <row r="39" spans="2:17">
      <c r="D39" s="21" t="s">
        <v>501</v>
      </c>
      <c r="E39" s="67">
        <f>SUMIF($E$12:E34, D39, $F$12:F34)</f>
        <v>3.2</v>
      </c>
      <c r="F39" s="67">
        <f>ROUNDUP(E39*0.15,1)</f>
        <v>0.5</v>
      </c>
      <c r="G39" s="65">
        <f>SUM(E39:F39)</f>
        <v>3.7</v>
      </c>
    </row>
    <row r="40" spans="2:17">
      <c r="D40" s="21" t="s">
        <v>219</v>
      </c>
      <c r="E40" s="67">
        <f>SUMIF($E$12:E35, D40, $F$12:F35)</f>
        <v>7</v>
      </c>
      <c r="F40" s="67">
        <f>ROUNDUP(E40*0.15,1)</f>
        <v>1.1000000000000001</v>
      </c>
      <c r="G40" s="65">
        <f>SUM(E40:F40)</f>
        <v>8.1</v>
      </c>
    </row>
    <row r="41" spans="2:17">
      <c r="D41" s="21" t="s">
        <v>563</v>
      </c>
      <c r="E41" s="67">
        <f>SUMIF($E$12:E36, D41, $F$12:F36)</f>
        <v>1.2</v>
      </c>
      <c r="F41" s="67">
        <f>ROUNDUP(E41*0.15,1)</f>
        <v>0.2</v>
      </c>
      <c r="G41" s="65">
        <f>SUM(E41:F41)</f>
        <v>1.4</v>
      </c>
    </row>
    <row r="42" spans="2:17">
      <c r="D42" s="21" t="s">
        <v>221</v>
      </c>
      <c r="E42" s="67">
        <f>SUMIF($E$12:E37, D42, $F$12:F37)</f>
        <v>0.70000000000000007</v>
      </c>
      <c r="F42" s="67">
        <f>ROUNDUP(E42*0.15,1)</f>
        <v>0.2</v>
      </c>
      <c r="G42" s="65">
        <f>SUM(E42:F42)</f>
        <v>0.90000000000000013</v>
      </c>
    </row>
    <row r="43" spans="2:17">
      <c r="D43" s="21" t="s">
        <v>301</v>
      </c>
      <c r="F43" s="67">
        <f ca="1">SUMIF($E$12:F38, D43, $F$12:F38)+H43</f>
        <v>0.8</v>
      </c>
      <c r="G43" s="65">
        <f ca="1">SUM(E43:F43)</f>
        <v>0.8</v>
      </c>
      <c r="H43" s="146">
        <v>-0.1</v>
      </c>
    </row>
    <row r="45" spans="2:17">
      <c r="F45" s="128" t="s">
        <v>435</v>
      </c>
      <c r="G45" s="129">
        <f ca="1">SUM(G39:G43)</f>
        <v>14.900000000000002</v>
      </c>
    </row>
    <row r="48" spans="2:17">
      <c r="D48" s="21" t="s">
        <v>559</v>
      </c>
      <c r="E48" s="118" t="s">
        <v>262</v>
      </c>
      <c r="F48" s="118" t="s">
        <v>560</v>
      </c>
      <c r="G48" s="118" t="s">
        <v>245</v>
      </c>
      <c r="H48" s="140" t="s">
        <v>561</v>
      </c>
    </row>
    <row r="49" spans="4:8">
      <c r="D49" s="21" t="s">
        <v>562</v>
      </c>
      <c r="E49" s="67">
        <f>SUMIF($C$12:C44, D49, $F$12:F44)</f>
        <v>1.7</v>
      </c>
      <c r="F49" s="67">
        <f>ROUNDUP(E49*0.15,1)</f>
        <v>0.30000000000000004</v>
      </c>
      <c r="G49" s="65">
        <f>SUM(E49:F49)</f>
        <v>2</v>
      </c>
    </row>
    <row r="50" spans="4:8">
      <c r="D50" s="21" t="s">
        <v>232</v>
      </c>
      <c r="E50" s="67">
        <f>SUMIF($C$12:C35, D50, $F$12:F35)</f>
        <v>1.4000000000000001</v>
      </c>
      <c r="F50" s="67">
        <f>ROUNDUP(SUM(E50:E52)*0.15,1)</f>
        <v>1.3</v>
      </c>
      <c r="G50" s="65">
        <f t="shared" ref="G50:G55" si="5">SUM(E50:F50)</f>
        <v>2.7</v>
      </c>
    </row>
    <row r="51" spans="4:8">
      <c r="D51" s="21" t="s">
        <v>514</v>
      </c>
      <c r="E51" s="67">
        <f>SUMIF($C$12:C35, D51, $F$12:F35)</f>
        <v>1.5999999999999999</v>
      </c>
      <c r="G51" s="65">
        <f t="shared" si="5"/>
        <v>1.5999999999999999</v>
      </c>
    </row>
    <row r="52" spans="4:8">
      <c r="D52" s="21" t="s">
        <v>234</v>
      </c>
      <c r="E52" s="67">
        <f>SUMIF($C$12:C35, D52, $F$12:F35)</f>
        <v>5.5</v>
      </c>
      <c r="G52" s="65">
        <f t="shared" si="5"/>
        <v>5.5</v>
      </c>
    </row>
    <row r="53" spans="4:8">
      <c r="D53" s="21" t="s">
        <v>235</v>
      </c>
      <c r="E53" s="67">
        <f>SUMIF($C$12:C36, D53, $F$12:F36)</f>
        <v>0.8</v>
      </c>
      <c r="F53" s="67">
        <f>ROUNDUP(SUM(E53:E55)*0.15,1)</f>
        <v>0.30000000000000004</v>
      </c>
      <c r="G53" s="65">
        <f t="shared" si="5"/>
        <v>1.1000000000000001</v>
      </c>
    </row>
    <row r="54" spans="4:8">
      <c r="D54" s="21" t="s">
        <v>236</v>
      </c>
      <c r="E54" s="67">
        <f>SUMIF($C$12:C37, D54, $F$12:F37)</f>
        <v>0.5</v>
      </c>
      <c r="G54" s="65">
        <f t="shared" si="5"/>
        <v>0.5</v>
      </c>
    </row>
    <row r="55" spans="4:8">
      <c r="D55" s="21" t="s">
        <v>237</v>
      </c>
      <c r="E55" s="67">
        <f>SUMIF($C$12:C35, D55, $F$12:F35)</f>
        <v>0.60000000000000009</v>
      </c>
      <c r="G55" s="65">
        <f t="shared" si="5"/>
        <v>0.60000000000000009</v>
      </c>
    </row>
    <row r="56" spans="4:8">
      <c r="D56" s="21" t="s">
        <v>550</v>
      </c>
      <c r="F56" s="67">
        <f ca="1">SUMIF($E$12:F51, D56, $F$12:F51)+H56</f>
        <v>0.8</v>
      </c>
      <c r="G56" s="65">
        <f ca="1">SUM(E56:F56)</f>
        <v>0.8</v>
      </c>
      <c r="H56" s="146">
        <v>-0.1</v>
      </c>
    </row>
    <row r="58" spans="4:8">
      <c r="F58" s="128" t="s">
        <v>435</v>
      </c>
      <c r="G58" s="129">
        <f ca="1">SUM(G49:G56)</f>
        <v>14.8</v>
      </c>
    </row>
  </sheetData>
  <autoFilter ref="B11:K35" xr:uid="{339D98F8-05A9-4E3E-BC15-5F4867DAA8C2}"/>
  <mergeCells count="13">
    <mergeCell ref="B17:B26"/>
    <mergeCell ref="G17:G19"/>
    <mergeCell ref="G20:G23"/>
    <mergeCell ref="M10:P10"/>
    <mergeCell ref="T10:AA10"/>
    <mergeCell ref="B12:B16"/>
    <mergeCell ref="D12:D13"/>
    <mergeCell ref="G12:G16"/>
    <mergeCell ref="B27:B31"/>
    <mergeCell ref="G30:G31"/>
    <mergeCell ref="B32:B34"/>
    <mergeCell ref="G32:G34"/>
    <mergeCell ref="C35:F35"/>
  </mergeCells>
  <phoneticPr fontId="1"/>
  <pageMargins left="0.7" right="0.7"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C2DE-D534-4779-868B-5B9ECE20C88B}">
  <sheetPr>
    <tabColor rgb="FFFFC000"/>
  </sheetPr>
  <dimension ref="B1:AB58"/>
  <sheetViews>
    <sheetView topLeftCell="E29" zoomScaleNormal="100" workbookViewId="0">
      <selection activeCell="F29" sqref="F29"/>
    </sheetView>
  </sheetViews>
  <sheetFormatPr defaultColWidth="8.625" defaultRowHeight="18" outlineLevelRow="1" outlineLevelCol="2"/>
  <cols>
    <col min="1" max="1" width="2.625" style="21" customWidth="1"/>
    <col min="2" max="2" width="13.625" style="21" customWidth="1"/>
    <col min="3" max="3" width="17.625" style="21" customWidth="1"/>
    <col min="4" max="4" width="35.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599999999999994" customHeight="1">
      <c r="B10" s="21" t="s">
        <v>459</v>
      </c>
      <c r="C10" s="21" t="s">
        <v>459</v>
      </c>
      <c r="D10" s="24" t="s">
        <v>460</v>
      </c>
      <c r="E10" s="113"/>
      <c r="F10" s="113" t="s">
        <v>461</v>
      </c>
      <c r="G10" s="114" t="s">
        <v>462</v>
      </c>
      <c r="L10" s="161" t="s">
        <v>463</v>
      </c>
      <c r="M10" s="570" t="s">
        <v>464</v>
      </c>
      <c r="N10" s="570"/>
      <c r="O10" s="570"/>
      <c r="P10" s="570"/>
      <c r="Q10" s="104" t="s">
        <v>465</v>
      </c>
      <c r="R10" s="104"/>
      <c r="S10" s="104"/>
      <c r="T10" s="570" t="s">
        <v>466</v>
      </c>
      <c r="U10" s="570"/>
      <c r="V10" s="570"/>
      <c r="W10" s="570"/>
      <c r="X10" s="570"/>
      <c r="Y10" s="570"/>
      <c r="Z10" s="570"/>
      <c r="AA10" s="570"/>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66" t="s">
        <v>485</v>
      </c>
      <c r="C12" s="119" t="s">
        <v>486</v>
      </c>
      <c r="D12" s="568" t="s">
        <v>487</v>
      </c>
      <c r="E12" s="116" t="s">
        <v>488</v>
      </c>
      <c r="F12" s="66">
        <f t="shared" ref="F12:F29" si="0">ROUNDUP(K12,1)</f>
        <v>0.6</v>
      </c>
      <c r="G12" s="571">
        <f>SUM(F12:F16)</f>
        <v>1.7</v>
      </c>
      <c r="H12" s="134" t="s">
        <v>619</v>
      </c>
      <c r="I12" s="165">
        <f>M12*N12*O12/P12</f>
        <v>0.4375</v>
      </c>
      <c r="J12" s="165">
        <v>0.44</v>
      </c>
      <c r="K12" s="165">
        <f t="shared" ref="K12:K34" si="1">J12*Q12</f>
        <v>0.52800000000000002</v>
      </c>
      <c r="L12" s="133" t="s">
        <v>580</v>
      </c>
      <c r="M12" s="21">
        <v>35</v>
      </c>
      <c r="N12" s="21">
        <v>1</v>
      </c>
      <c r="O12" s="109">
        <v>2</v>
      </c>
      <c r="P12" s="21">
        <v>160</v>
      </c>
      <c r="Q12" s="21">
        <v>1.2</v>
      </c>
    </row>
    <row r="13" spans="2:27" ht="204" customHeight="1">
      <c r="B13" s="566"/>
      <c r="C13" s="121" t="s">
        <v>486</v>
      </c>
      <c r="D13" s="568"/>
      <c r="E13" s="116" t="s">
        <v>488</v>
      </c>
      <c r="F13" s="66">
        <f t="shared" si="0"/>
        <v>0.5</v>
      </c>
      <c r="G13" s="571"/>
      <c r="H13" s="134" t="s">
        <v>639</v>
      </c>
      <c r="I13" s="165"/>
      <c r="J13" s="165">
        <v>0.4</v>
      </c>
      <c r="K13" s="165">
        <f>J13*Q13</f>
        <v>0.48</v>
      </c>
      <c r="L13" s="133" t="s">
        <v>582</v>
      </c>
      <c r="Q13" s="21">
        <v>1.2</v>
      </c>
    </row>
    <row r="14" spans="2:27" ht="222" customHeight="1">
      <c r="B14" s="566"/>
      <c r="C14" s="124" t="s">
        <v>486</v>
      </c>
      <c r="D14" s="106" t="s">
        <v>493</v>
      </c>
      <c r="E14" s="116" t="s">
        <v>494</v>
      </c>
      <c r="F14" s="68">
        <f t="shared" si="0"/>
        <v>0.2</v>
      </c>
      <c r="G14" s="571"/>
      <c r="H14" s="133" t="s">
        <v>640</v>
      </c>
      <c r="I14" s="166"/>
      <c r="J14" s="166">
        <v>0.1</v>
      </c>
      <c r="K14" s="166">
        <f t="shared" ref="K14:K16" si="2">J14*Q14</f>
        <v>0.12</v>
      </c>
      <c r="L14" s="133" t="s">
        <v>584</v>
      </c>
      <c r="Q14" s="21">
        <v>1.2</v>
      </c>
    </row>
    <row r="15" spans="2:27" ht="185.65" customHeight="1">
      <c r="B15" s="566"/>
      <c r="C15" s="124" t="s">
        <v>486</v>
      </c>
      <c r="D15" s="105" t="s">
        <v>497</v>
      </c>
      <c r="E15" s="116" t="s">
        <v>221</v>
      </c>
      <c r="F15" s="68">
        <f t="shared" si="0"/>
        <v>0.2</v>
      </c>
      <c r="G15" s="571"/>
      <c r="H15" s="134" t="s">
        <v>622</v>
      </c>
      <c r="I15" s="166"/>
      <c r="J15" s="166">
        <v>0.1</v>
      </c>
      <c r="K15" s="166">
        <f t="shared" si="2"/>
        <v>0.12</v>
      </c>
      <c r="L15" s="133" t="s">
        <v>499</v>
      </c>
      <c r="Q15" s="21">
        <v>1.2</v>
      </c>
    </row>
    <row r="16" spans="2:27" ht="59.65" customHeight="1">
      <c r="B16" s="566"/>
      <c r="C16" s="122" t="s">
        <v>486</v>
      </c>
      <c r="D16" s="105" t="s">
        <v>500</v>
      </c>
      <c r="E16" s="116" t="s">
        <v>501</v>
      </c>
      <c r="F16" s="68">
        <f t="shared" si="0"/>
        <v>0.2</v>
      </c>
      <c r="G16" s="571"/>
      <c r="H16" s="134" t="s">
        <v>502</v>
      </c>
      <c r="I16" s="166"/>
      <c r="J16" s="166">
        <v>0.1</v>
      </c>
      <c r="K16" s="166">
        <f t="shared" si="2"/>
        <v>0.12</v>
      </c>
      <c r="L16" s="133" t="s">
        <v>586</v>
      </c>
      <c r="Q16" s="21">
        <v>1.2</v>
      </c>
    </row>
    <row r="17" spans="2:26" ht="126">
      <c r="B17" s="562" t="s">
        <v>243</v>
      </c>
      <c r="C17" s="120" t="s">
        <v>504</v>
      </c>
      <c r="D17" s="137" t="s">
        <v>505</v>
      </c>
      <c r="E17" s="138" t="s">
        <v>501</v>
      </c>
      <c r="F17" s="100">
        <f t="shared" si="0"/>
        <v>0</v>
      </c>
      <c r="G17" s="569">
        <f>SUM(F17:F19)</f>
        <v>1.4000000000000001</v>
      </c>
      <c r="H17" s="139" t="s">
        <v>587</v>
      </c>
      <c r="I17" s="158"/>
      <c r="J17" s="158"/>
      <c r="K17" s="158">
        <f t="shared" si="1"/>
        <v>0</v>
      </c>
      <c r="L17" s="151"/>
      <c r="Q17" s="21">
        <v>1.2</v>
      </c>
    </row>
    <row r="18" spans="2:26" ht="155.65" customHeight="1">
      <c r="B18" s="563"/>
      <c r="C18" s="121" t="s">
        <v>504</v>
      </c>
      <c r="D18" s="137" t="s">
        <v>508</v>
      </c>
      <c r="E18" s="138" t="s">
        <v>488</v>
      </c>
      <c r="F18" s="100">
        <f t="shared" si="0"/>
        <v>0</v>
      </c>
      <c r="G18" s="569"/>
      <c r="H18" s="139" t="s">
        <v>641</v>
      </c>
      <c r="I18" s="158"/>
      <c r="J18" s="158"/>
      <c r="K18" s="158">
        <f>J18*Q18</f>
        <v>0</v>
      </c>
      <c r="L18" s="151"/>
      <c r="P18" s="21">
        <v>160</v>
      </c>
      <c r="Q18" s="21">
        <v>1.2</v>
      </c>
    </row>
    <row r="19" spans="2:26" ht="288">
      <c r="B19" s="563"/>
      <c r="C19" s="122" t="s">
        <v>504</v>
      </c>
      <c r="D19" s="105" t="s">
        <v>589</v>
      </c>
      <c r="E19" s="116" t="s">
        <v>501</v>
      </c>
      <c r="F19" s="68">
        <f t="shared" si="0"/>
        <v>1.4000000000000001</v>
      </c>
      <c r="G19" s="569"/>
      <c r="H19" s="134" t="s">
        <v>642</v>
      </c>
      <c r="I19" s="166">
        <f>M19*N19*O19/P19</f>
        <v>0.95</v>
      </c>
      <c r="J19" s="166">
        <v>1.1000000000000001</v>
      </c>
      <c r="K19" s="166">
        <f>J19*Q19</f>
        <v>1.32</v>
      </c>
      <c r="L19" s="133" t="s">
        <v>624</v>
      </c>
      <c r="M19" s="21">
        <v>38</v>
      </c>
      <c r="N19" s="21">
        <v>1</v>
      </c>
      <c r="O19" s="21">
        <v>4</v>
      </c>
      <c r="P19" s="21">
        <v>160</v>
      </c>
      <c r="Q19" s="21">
        <v>1.2</v>
      </c>
    </row>
    <row r="20" spans="2:26" ht="90">
      <c r="B20" s="563"/>
      <c r="C20" s="120" t="s">
        <v>514</v>
      </c>
      <c r="D20" s="105" t="s">
        <v>515</v>
      </c>
      <c r="E20" s="116" t="s">
        <v>219</v>
      </c>
      <c r="F20" s="366">
        <f t="shared" si="0"/>
        <v>0.5</v>
      </c>
      <c r="G20" s="572">
        <f>SUM(F20:F23)</f>
        <v>2.2000000000000002</v>
      </c>
      <c r="H20" s="134" t="s">
        <v>610</v>
      </c>
      <c r="I20" s="166"/>
      <c r="J20" s="166">
        <v>0.375</v>
      </c>
      <c r="K20" s="166">
        <f t="shared" ref="K20" si="3">J20*Q20</f>
        <v>0.44999999999999996</v>
      </c>
      <c r="L20" s="133" t="s">
        <v>593</v>
      </c>
      <c r="Q20" s="21">
        <v>1.2</v>
      </c>
    </row>
    <row r="21" spans="2:26" ht="144">
      <c r="B21" s="563"/>
      <c r="C21" s="124" t="s">
        <v>514</v>
      </c>
      <c r="D21" s="105" t="s">
        <v>518</v>
      </c>
      <c r="E21" s="116" t="s">
        <v>488</v>
      </c>
      <c r="F21" s="359">
        <f t="shared" si="0"/>
        <v>0.7</v>
      </c>
      <c r="G21" s="572"/>
      <c r="H21" s="357" t="s">
        <v>611</v>
      </c>
      <c r="I21" s="166"/>
      <c r="J21" s="358">
        <v>0.53</v>
      </c>
      <c r="K21" s="358">
        <f>J21*Q21</f>
        <v>0.63600000000000001</v>
      </c>
      <c r="L21" s="133" t="s">
        <v>612</v>
      </c>
      <c r="Q21" s="21">
        <v>1.2</v>
      </c>
      <c r="T21" s="24"/>
    </row>
    <row r="22" spans="2:26" ht="180">
      <c r="B22" s="563"/>
      <c r="C22" s="124" t="s">
        <v>514</v>
      </c>
      <c r="D22" s="116" t="s">
        <v>494</v>
      </c>
      <c r="E22" s="116" t="s">
        <v>494</v>
      </c>
      <c r="F22" s="359">
        <f t="shared" ref="F22" si="4">ROUNDUP(K22,1)</f>
        <v>0.9</v>
      </c>
      <c r="G22" s="572"/>
      <c r="H22" s="357" t="s">
        <v>613</v>
      </c>
      <c r="I22" s="166"/>
      <c r="J22" s="358">
        <v>0.7</v>
      </c>
      <c r="K22" s="358">
        <f t="shared" ref="K22" si="5">J22*Q22</f>
        <v>0.84</v>
      </c>
      <c r="L22" s="362" t="s">
        <v>614</v>
      </c>
      <c r="Q22" s="21">
        <v>1.2</v>
      </c>
      <c r="T22" s="24"/>
    </row>
    <row r="23" spans="2:26" ht="54">
      <c r="B23" s="563"/>
      <c r="C23" s="122" t="s">
        <v>514</v>
      </c>
      <c r="D23" s="105" t="s">
        <v>524</v>
      </c>
      <c r="E23" s="116" t="s">
        <v>524</v>
      </c>
      <c r="F23" s="359">
        <f t="shared" si="0"/>
        <v>0.1</v>
      </c>
      <c r="G23" s="572"/>
      <c r="H23" s="357" t="s">
        <v>643</v>
      </c>
      <c r="I23" s="166"/>
      <c r="J23" s="358">
        <v>0.05</v>
      </c>
      <c r="K23" s="358">
        <f t="shared" si="1"/>
        <v>0.06</v>
      </c>
      <c r="L23" s="362" t="s">
        <v>644</v>
      </c>
      <c r="Q23" s="21">
        <v>1.2</v>
      </c>
      <c r="T23" s="24"/>
    </row>
    <row r="24" spans="2:26" ht="206.65" customHeight="1">
      <c r="B24" s="563"/>
      <c r="C24" s="120" t="s">
        <v>526</v>
      </c>
      <c r="D24" s="50" t="s">
        <v>234</v>
      </c>
      <c r="E24" s="116" t="s">
        <v>488</v>
      </c>
      <c r="F24" s="68">
        <f t="shared" si="0"/>
        <v>4.5</v>
      </c>
      <c r="G24" s="73">
        <f>SUM(F24:F24)</f>
        <v>4.5</v>
      </c>
      <c r="H24" s="134" t="s">
        <v>626</v>
      </c>
      <c r="I24" s="194">
        <f>(S24*T24+U24*V24+W24*X24+Y24*Z24)/P24</f>
        <v>3.6812499999999999</v>
      </c>
      <c r="J24" s="166">
        <v>3.7</v>
      </c>
      <c r="K24" s="166">
        <f t="shared" si="1"/>
        <v>4.4400000000000004</v>
      </c>
      <c r="L24" s="134" t="s">
        <v>627</v>
      </c>
      <c r="M24" s="21">
        <v>117</v>
      </c>
      <c r="N24" s="21">
        <v>1</v>
      </c>
      <c r="O24" s="21">
        <v>4</v>
      </c>
      <c r="P24" s="21">
        <v>160</v>
      </c>
      <c r="Q24" s="21">
        <v>1.2</v>
      </c>
      <c r="R24"/>
      <c r="S24" s="21">
        <v>83</v>
      </c>
      <c r="T24" s="21">
        <v>6</v>
      </c>
      <c r="U24" s="21">
        <v>25</v>
      </c>
      <c r="V24" s="21">
        <v>3</v>
      </c>
      <c r="Y24" s="21">
        <v>4</v>
      </c>
      <c r="Z24" s="21">
        <v>4</v>
      </c>
    </row>
    <row r="25" spans="2:26" ht="72">
      <c r="B25" s="563"/>
      <c r="C25" s="193" t="s">
        <v>526</v>
      </c>
      <c r="D25" s="50" t="s">
        <v>234</v>
      </c>
      <c r="E25" s="116" t="s">
        <v>524</v>
      </c>
      <c r="F25" s="68">
        <f t="shared" si="0"/>
        <v>0.2</v>
      </c>
      <c r="G25" s="73">
        <f>SUM(F25:F25)</f>
        <v>0.2</v>
      </c>
      <c r="H25" s="134" t="s">
        <v>628</v>
      </c>
      <c r="I25" s="194">
        <f>(S25*T25+U25*V25+W25*X25+Y25*Z25)/P25</f>
        <v>9.375E-2</v>
      </c>
      <c r="J25" s="166">
        <v>0.09</v>
      </c>
      <c r="K25" s="166">
        <f t="shared" si="1"/>
        <v>0.108</v>
      </c>
      <c r="L25" s="133" t="s">
        <v>629</v>
      </c>
      <c r="P25" s="21">
        <v>160</v>
      </c>
      <c r="Q25" s="21">
        <v>1.2</v>
      </c>
      <c r="W25" s="21">
        <v>5</v>
      </c>
      <c r="X25" s="21">
        <v>3</v>
      </c>
    </row>
    <row r="26" spans="2:26" ht="108">
      <c r="B26" s="563"/>
      <c r="C26" s="125" t="s">
        <v>526</v>
      </c>
      <c r="D26" s="50" t="s">
        <v>234</v>
      </c>
      <c r="E26" s="116" t="s">
        <v>494</v>
      </c>
      <c r="F26" s="68">
        <f t="shared" si="0"/>
        <v>0.79999999999999993</v>
      </c>
      <c r="G26" s="73">
        <f>SUM(F26:F26)</f>
        <v>0.79999999999999993</v>
      </c>
      <c r="H26" s="134" t="s">
        <v>645</v>
      </c>
      <c r="I26" s="166"/>
      <c r="J26" s="166">
        <v>0.6</v>
      </c>
      <c r="K26" s="166">
        <f t="shared" si="1"/>
        <v>0.72</v>
      </c>
      <c r="L26" s="133" t="s">
        <v>646</v>
      </c>
      <c r="P26" s="21">
        <v>160</v>
      </c>
      <c r="Q26" s="21">
        <v>1.2</v>
      </c>
    </row>
    <row r="27" spans="2:26" ht="72">
      <c r="B27" s="562" t="s">
        <v>404</v>
      </c>
      <c r="C27" s="148" t="s">
        <v>235</v>
      </c>
      <c r="D27" s="50" t="s">
        <v>235</v>
      </c>
      <c r="E27" s="116" t="s">
        <v>524</v>
      </c>
      <c r="F27" s="68">
        <f t="shared" si="0"/>
        <v>0.30000000000000004</v>
      </c>
      <c r="G27" s="73">
        <f>SUM(F27:F27)</f>
        <v>0.30000000000000004</v>
      </c>
      <c r="H27" s="134" t="s">
        <v>631</v>
      </c>
      <c r="I27" s="166"/>
      <c r="J27" s="166">
        <v>0.2</v>
      </c>
      <c r="K27" s="166">
        <f t="shared" si="1"/>
        <v>0.24</v>
      </c>
      <c r="L27" s="133" t="s">
        <v>534</v>
      </c>
      <c r="P27" s="21">
        <v>160</v>
      </c>
      <c r="Q27" s="21">
        <v>1.2</v>
      </c>
    </row>
    <row r="28" spans="2:26" ht="72">
      <c r="B28" s="563"/>
      <c r="C28" s="125" t="s">
        <v>235</v>
      </c>
      <c r="D28" s="50" t="s">
        <v>535</v>
      </c>
      <c r="E28" s="116" t="s">
        <v>501</v>
      </c>
      <c r="F28" s="68">
        <f t="shared" si="0"/>
        <v>0.5</v>
      </c>
      <c r="G28" s="73">
        <f>SUM(F28:F28)</f>
        <v>0.5</v>
      </c>
      <c r="H28" s="134" t="s">
        <v>632</v>
      </c>
      <c r="I28" s="166"/>
      <c r="J28" s="166">
        <v>0.5</v>
      </c>
      <c r="K28" s="166">
        <f t="shared" si="1"/>
        <v>0.5</v>
      </c>
      <c r="L28" s="133" t="s">
        <v>633</v>
      </c>
      <c r="P28" s="21">
        <v>160</v>
      </c>
      <c r="Q28" s="21">
        <v>1</v>
      </c>
    </row>
    <row r="29" spans="2:26" ht="36">
      <c r="B29" s="563"/>
      <c r="C29" s="72" t="s">
        <v>236</v>
      </c>
      <c r="D29" s="50" t="s">
        <v>236</v>
      </c>
      <c r="E29" s="116" t="s">
        <v>501</v>
      </c>
      <c r="F29" s="68">
        <f t="shared" si="0"/>
        <v>0.5</v>
      </c>
      <c r="G29" s="73">
        <f t="shared" ref="G29" si="6">SUM(F29:F29)</f>
        <v>0.5</v>
      </c>
      <c r="H29" s="133" t="s">
        <v>538</v>
      </c>
      <c r="I29" s="166"/>
      <c r="J29" s="166">
        <v>0.5</v>
      </c>
      <c r="K29" s="166">
        <f>J29*Q29</f>
        <v>0.5</v>
      </c>
      <c r="L29" s="133" t="s">
        <v>634</v>
      </c>
      <c r="Q29" s="21">
        <v>1</v>
      </c>
    </row>
    <row r="30" spans="2:26" ht="126">
      <c r="B30" s="563"/>
      <c r="C30" s="72" t="s">
        <v>540</v>
      </c>
      <c r="D30" s="50" t="s">
        <v>541</v>
      </c>
      <c r="E30" s="116" t="s">
        <v>501</v>
      </c>
      <c r="F30" s="68">
        <f>ROUNDUP(K30,1)</f>
        <v>0.3</v>
      </c>
      <c r="G30" s="569">
        <f>SUM(F30:F31)</f>
        <v>0.60000000000000009</v>
      </c>
      <c r="H30" s="134" t="s">
        <v>542</v>
      </c>
      <c r="I30" s="166"/>
      <c r="J30" s="166">
        <v>0.3</v>
      </c>
      <c r="K30" s="166">
        <f t="shared" si="1"/>
        <v>0.3</v>
      </c>
      <c r="L30" s="133" t="s">
        <v>635</v>
      </c>
      <c r="Q30" s="21">
        <v>1</v>
      </c>
    </row>
    <row r="31" spans="2:26" ht="39.75" customHeight="1">
      <c r="B31" s="564"/>
      <c r="C31" s="126" t="s">
        <v>544</v>
      </c>
      <c r="D31" s="50" t="s">
        <v>545</v>
      </c>
      <c r="E31" s="116" t="s">
        <v>501</v>
      </c>
      <c r="F31" s="68">
        <f>ROUNDUP(K31,1)</f>
        <v>0.30000000000000004</v>
      </c>
      <c r="G31" s="569"/>
      <c r="H31" s="143" t="s">
        <v>636</v>
      </c>
      <c r="I31" s="166"/>
      <c r="J31" s="166">
        <v>0.25</v>
      </c>
      <c r="K31" s="166">
        <f t="shared" si="1"/>
        <v>0.25</v>
      </c>
      <c r="L31" s="133" t="s">
        <v>637</v>
      </c>
      <c r="Q31" s="21">
        <v>1</v>
      </c>
    </row>
    <row r="32" spans="2:26" ht="39.75" customHeight="1">
      <c r="B32" s="565" t="s">
        <v>223</v>
      </c>
      <c r="C32" s="72"/>
      <c r="D32" s="102" t="s">
        <v>548</v>
      </c>
      <c r="E32" s="116"/>
      <c r="F32" s="68">
        <f>ROUNDUP(SUM(G12:G31)*0.15,1)</f>
        <v>2</v>
      </c>
      <c r="G32" s="569">
        <f>SUM(F32:F34)</f>
        <v>2.9</v>
      </c>
      <c r="H32" s="144" t="s">
        <v>549</v>
      </c>
      <c r="I32" s="167"/>
      <c r="J32" s="167"/>
      <c r="K32" s="167"/>
      <c r="L32" s="133"/>
    </row>
    <row r="33" spans="2:17" ht="36">
      <c r="B33" s="565"/>
      <c r="C33" s="126" t="s">
        <v>550</v>
      </c>
      <c r="D33" s="50" t="s">
        <v>551</v>
      </c>
      <c r="E33" s="116" t="s">
        <v>301</v>
      </c>
      <c r="F33" s="68">
        <f>ROUNDUP(K33,1)</f>
        <v>0.4</v>
      </c>
      <c r="G33" s="569"/>
      <c r="H33" s="144" t="s">
        <v>552</v>
      </c>
      <c r="I33" s="166">
        <f>M33*N33*O33/P33</f>
        <v>0.375</v>
      </c>
      <c r="J33" s="166">
        <f>ROUNDUP(I33,1)</f>
        <v>0.4</v>
      </c>
      <c r="K33" s="166">
        <f t="shared" si="1"/>
        <v>0.4</v>
      </c>
      <c r="L33" s="133" t="s">
        <v>553</v>
      </c>
      <c r="M33" s="21">
        <v>3</v>
      </c>
      <c r="N33" s="21">
        <v>4</v>
      </c>
      <c r="O33" s="21">
        <v>5</v>
      </c>
      <c r="P33" s="21">
        <v>160</v>
      </c>
      <c r="Q33" s="21">
        <v>1</v>
      </c>
    </row>
    <row r="34" spans="2:17" ht="36">
      <c r="B34" s="565"/>
      <c r="C34" s="127" t="s">
        <v>550</v>
      </c>
      <c r="D34" s="50" t="s">
        <v>554</v>
      </c>
      <c r="E34" s="116" t="s">
        <v>301</v>
      </c>
      <c r="F34" s="68">
        <f>ROUNDUP(K34,1)</f>
        <v>0.5</v>
      </c>
      <c r="G34" s="569"/>
      <c r="H34" s="144" t="s">
        <v>555</v>
      </c>
      <c r="I34" s="166">
        <f>M34*N34*O34/P34</f>
        <v>0.5</v>
      </c>
      <c r="J34" s="166">
        <v>0.5</v>
      </c>
      <c r="K34" s="166">
        <f t="shared" si="1"/>
        <v>0.5</v>
      </c>
      <c r="L34" s="176" t="s">
        <v>604</v>
      </c>
      <c r="M34" s="21">
        <v>4</v>
      </c>
      <c r="N34" s="21">
        <v>5</v>
      </c>
      <c r="O34" s="21">
        <v>4</v>
      </c>
      <c r="P34" s="21">
        <v>160</v>
      </c>
      <c r="Q34" s="21">
        <v>1</v>
      </c>
    </row>
    <row r="35" spans="2:17">
      <c r="C35" s="567" t="s">
        <v>307</v>
      </c>
      <c r="D35" s="567"/>
      <c r="E35" s="567"/>
      <c r="F35" s="567"/>
      <c r="G35" s="73">
        <f>SUM(G12:G34)</f>
        <v>15.600000000000001</v>
      </c>
      <c r="H35" s="145"/>
      <c r="I35" s="165"/>
      <c r="J35" s="165"/>
      <c r="K35" s="165"/>
      <c r="L35" s="169" t="s">
        <v>638</v>
      </c>
    </row>
    <row r="38" spans="2:17">
      <c r="D38" s="117" t="s">
        <v>558</v>
      </c>
      <c r="E38" s="118" t="s">
        <v>262</v>
      </c>
      <c r="F38" s="118" t="s">
        <v>560</v>
      </c>
      <c r="G38" s="118" t="s">
        <v>245</v>
      </c>
      <c r="H38" s="140" t="s">
        <v>561</v>
      </c>
    </row>
    <row r="39" spans="2:17">
      <c r="D39" s="21" t="s">
        <v>501</v>
      </c>
      <c r="E39" s="67">
        <f>SUMIF($E$12:E34, D39, $F$12:F34)</f>
        <v>3.2</v>
      </c>
      <c r="F39" s="67">
        <f>ROUNDUP(E39*0.15,1)</f>
        <v>0.5</v>
      </c>
      <c r="G39" s="65">
        <f>SUM(E39:F39)</f>
        <v>3.7</v>
      </c>
    </row>
    <row r="40" spans="2:17">
      <c r="D40" s="21" t="s">
        <v>219</v>
      </c>
      <c r="E40" s="67">
        <f>SUMIF($E$12:E35, D40, $F$12:F35)</f>
        <v>6.8</v>
      </c>
      <c r="F40" s="67">
        <f>ROUNDUP(E40*0.15,1)</f>
        <v>1.1000000000000001</v>
      </c>
      <c r="G40" s="65">
        <f>SUM(E40:F40)</f>
        <v>7.9</v>
      </c>
    </row>
    <row r="41" spans="2:17">
      <c r="D41" s="21" t="s">
        <v>563</v>
      </c>
      <c r="E41" s="67">
        <f>SUMIF($E$12:E36, D41, $F$12:F36)</f>
        <v>1.9</v>
      </c>
      <c r="F41" s="67">
        <f>ROUNDUP(E41*0.15,1)</f>
        <v>0.30000000000000004</v>
      </c>
      <c r="G41" s="65">
        <f>SUM(E41:F41)</f>
        <v>2.2000000000000002</v>
      </c>
    </row>
    <row r="42" spans="2:17">
      <c r="D42" s="21" t="s">
        <v>221</v>
      </c>
      <c r="E42" s="67">
        <f>SUMIF($E$12:E37, D42, $F$12:F37)</f>
        <v>0.8</v>
      </c>
      <c r="F42" s="67">
        <f>ROUNDUP(E42*0.15,1)</f>
        <v>0.2</v>
      </c>
      <c r="G42" s="65">
        <f>SUM(E42:F42)</f>
        <v>1</v>
      </c>
    </row>
    <row r="43" spans="2:17">
      <c r="D43" s="21" t="s">
        <v>301</v>
      </c>
      <c r="F43" s="67">
        <f ca="1">SUMIF($E$12:F38, D43, $F$12:F38)+H43</f>
        <v>0.8</v>
      </c>
      <c r="G43" s="65">
        <f ca="1">SUM(E43:F43)</f>
        <v>0.8</v>
      </c>
      <c r="H43" s="146">
        <v>-0.1</v>
      </c>
    </row>
    <row r="45" spans="2:17">
      <c r="F45" s="128" t="s">
        <v>435</v>
      </c>
      <c r="G45" s="129">
        <f ca="1">SUM(G39:G43)</f>
        <v>15.600000000000001</v>
      </c>
    </row>
    <row r="48" spans="2:17">
      <c r="D48" s="21" t="s">
        <v>559</v>
      </c>
      <c r="E48" s="118" t="s">
        <v>262</v>
      </c>
      <c r="F48" s="118" t="s">
        <v>560</v>
      </c>
      <c r="G48" s="118" t="s">
        <v>245</v>
      </c>
      <c r="H48" s="140" t="s">
        <v>561</v>
      </c>
    </row>
    <row r="49" spans="2:28" s="159" customFormat="1">
      <c r="B49" s="21"/>
      <c r="C49" s="21"/>
      <c r="D49" s="21" t="s">
        <v>562</v>
      </c>
      <c r="E49" s="67">
        <f>SUMIF($C$12:C44, D49, $F$12:F44)</f>
        <v>1.7</v>
      </c>
      <c r="F49" s="67">
        <f>ROUNDUP(E49*0.15,1)</f>
        <v>0.30000000000000004</v>
      </c>
      <c r="G49" s="65">
        <f>SUM(E49:F49)</f>
        <v>2</v>
      </c>
      <c r="H49" s="140"/>
      <c r="L49" s="160"/>
      <c r="M49" s="21"/>
      <c r="N49" s="21"/>
      <c r="O49" s="21"/>
      <c r="P49" s="21"/>
      <c r="Q49" s="21"/>
      <c r="R49" s="21"/>
      <c r="S49" s="21"/>
      <c r="T49" s="21"/>
      <c r="U49" s="21"/>
      <c r="V49" s="21"/>
      <c r="W49" s="21"/>
      <c r="X49" s="21"/>
      <c r="Y49" s="21"/>
      <c r="Z49" s="21"/>
      <c r="AA49" s="21"/>
      <c r="AB49" s="21"/>
    </row>
    <row r="50" spans="2:28" s="159" customFormat="1">
      <c r="B50" s="21"/>
      <c r="C50" s="21"/>
      <c r="D50" s="21" t="s">
        <v>232</v>
      </c>
      <c r="E50" s="67">
        <f>SUMIF($C$12:C35, D50, $F$12:F35)</f>
        <v>1.4000000000000001</v>
      </c>
      <c r="F50" s="67">
        <f t="shared" ref="F50:F55" si="7">ROUNDUP(E50*0.15,1)</f>
        <v>0.30000000000000004</v>
      </c>
      <c r="G50" s="65">
        <f t="shared" ref="G50:G55" si="8">SUM(E50:F50)</f>
        <v>1.7000000000000002</v>
      </c>
      <c r="H50" s="140"/>
      <c r="L50" s="160"/>
      <c r="M50" s="21"/>
      <c r="N50" s="21"/>
      <c r="O50" s="21"/>
      <c r="P50" s="21"/>
      <c r="Q50" s="21"/>
      <c r="R50" s="21"/>
      <c r="S50" s="21"/>
      <c r="T50" s="21"/>
      <c r="U50" s="21"/>
      <c r="V50" s="21"/>
      <c r="W50" s="21"/>
      <c r="X50" s="21"/>
      <c r="Y50" s="21"/>
      <c r="Z50" s="21"/>
      <c r="AA50" s="21"/>
      <c r="AB50" s="21"/>
    </row>
    <row r="51" spans="2:28" s="159" customFormat="1">
      <c r="B51" s="21"/>
      <c r="C51" s="21"/>
      <c r="D51" s="21" t="s">
        <v>514</v>
      </c>
      <c r="E51" s="67">
        <f>SUMIF($C$12:C35, D51, $F$12:F35)</f>
        <v>2.2000000000000002</v>
      </c>
      <c r="F51" s="67">
        <f t="shared" si="7"/>
        <v>0.4</v>
      </c>
      <c r="G51" s="65">
        <f t="shared" si="8"/>
        <v>2.6</v>
      </c>
      <c r="H51" s="140"/>
      <c r="L51" s="160"/>
      <c r="M51" s="21"/>
      <c r="N51" s="21"/>
      <c r="O51" s="21"/>
      <c r="P51" s="21"/>
      <c r="Q51" s="21"/>
      <c r="R51" s="21"/>
      <c r="S51" s="21"/>
      <c r="T51" s="21"/>
      <c r="U51" s="21"/>
      <c r="V51" s="21"/>
      <c r="W51" s="21"/>
      <c r="X51" s="21"/>
      <c r="Y51" s="21"/>
      <c r="Z51" s="21"/>
      <c r="AA51" s="21"/>
      <c r="AB51" s="21"/>
    </row>
    <row r="52" spans="2:28" s="159" customFormat="1">
      <c r="B52" s="21"/>
      <c r="C52" s="21"/>
      <c r="D52" s="21" t="s">
        <v>234</v>
      </c>
      <c r="E52" s="67">
        <f>SUMIF($C$12:C35, D52, $F$12:F35)</f>
        <v>5.5</v>
      </c>
      <c r="F52" s="67">
        <f t="shared" si="7"/>
        <v>0.9</v>
      </c>
      <c r="G52" s="65">
        <f t="shared" si="8"/>
        <v>6.4</v>
      </c>
      <c r="H52" s="140"/>
      <c r="L52" s="160"/>
      <c r="M52" s="21"/>
      <c r="N52" s="21"/>
      <c r="O52" s="21"/>
      <c r="P52" s="21"/>
      <c r="Q52" s="21"/>
      <c r="R52" s="21"/>
      <c r="S52" s="21"/>
      <c r="T52" s="21"/>
      <c r="U52" s="21"/>
      <c r="V52" s="21"/>
      <c r="W52" s="21"/>
      <c r="X52" s="21"/>
      <c r="Y52" s="21"/>
      <c r="Z52" s="21"/>
      <c r="AA52" s="21"/>
      <c r="AB52" s="21"/>
    </row>
    <row r="53" spans="2:28" s="159" customFormat="1">
      <c r="B53" s="21"/>
      <c r="C53" s="21"/>
      <c r="D53" s="21" t="s">
        <v>235</v>
      </c>
      <c r="E53" s="67">
        <f>SUMIF($C$12:C36, D53, $F$12:F36)</f>
        <v>0.8</v>
      </c>
      <c r="F53" s="67">
        <f t="shared" si="7"/>
        <v>0.2</v>
      </c>
      <c r="G53" s="65">
        <f t="shared" si="8"/>
        <v>1</v>
      </c>
      <c r="H53" s="140"/>
      <c r="L53" s="160"/>
      <c r="M53" s="21"/>
      <c r="N53" s="21"/>
      <c r="O53" s="21"/>
      <c r="P53" s="21"/>
      <c r="Q53" s="21"/>
      <c r="R53" s="21"/>
      <c r="S53" s="21"/>
      <c r="T53" s="21"/>
      <c r="U53" s="21"/>
      <c r="V53" s="21"/>
      <c r="W53" s="21"/>
      <c r="X53" s="21"/>
      <c r="Y53" s="21"/>
      <c r="Z53" s="21"/>
      <c r="AA53" s="21"/>
      <c r="AB53" s="21"/>
    </row>
    <row r="54" spans="2:28" s="159" customFormat="1">
      <c r="B54" s="21"/>
      <c r="C54" s="21"/>
      <c r="D54" s="21" t="s">
        <v>236</v>
      </c>
      <c r="E54" s="67">
        <f>SUMIF($C$12:C37, D54, $F$12:F37)</f>
        <v>0.5</v>
      </c>
      <c r="F54" s="67">
        <f t="shared" si="7"/>
        <v>0.1</v>
      </c>
      <c r="G54" s="65">
        <f t="shared" si="8"/>
        <v>0.6</v>
      </c>
      <c r="H54" s="140"/>
      <c r="L54" s="160"/>
      <c r="M54" s="21"/>
      <c r="N54" s="21"/>
      <c r="O54" s="21"/>
      <c r="P54" s="21"/>
      <c r="Q54" s="21"/>
      <c r="R54" s="21"/>
      <c r="S54" s="21"/>
      <c r="T54" s="21"/>
      <c r="U54" s="21"/>
      <c r="V54" s="21"/>
      <c r="W54" s="21"/>
      <c r="X54" s="21"/>
      <c r="Y54" s="21"/>
      <c r="Z54" s="21"/>
      <c r="AA54" s="21"/>
      <c r="AB54" s="21"/>
    </row>
    <row r="55" spans="2:28" s="159" customFormat="1">
      <c r="B55" s="21"/>
      <c r="C55" s="21"/>
      <c r="D55" s="21" t="s">
        <v>237</v>
      </c>
      <c r="E55" s="67">
        <f>SUMIF($C$12:C35, D55, $F$12:F35)</f>
        <v>0.60000000000000009</v>
      </c>
      <c r="F55" s="67">
        <f t="shared" si="7"/>
        <v>0.1</v>
      </c>
      <c r="G55" s="65">
        <f t="shared" si="8"/>
        <v>0.70000000000000007</v>
      </c>
      <c r="H55" s="140"/>
      <c r="L55" s="160"/>
      <c r="M55" s="21"/>
      <c r="N55" s="21"/>
      <c r="O55" s="21"/>
      <c r="P55" s="21"/>
      <c r="Q55" s="21"/>
      <c r="R55" s="21"/>
      <c r="S55" s="21"/>
      <c r="T55" s="21"/>
      <c r="U55" s="21"/>
      <c r="V55" s="21"/>
      <c r="W55" s="21"/>
      <c r="X55" s="21"/>
      <c r="Y55" s="21"/>
      <c r="Z55" s="21"/>
      <c r="AA55" s="21"/>
      <c r="AB55" s="21"/>
    </row>
    <row r="56" spans="2:28" s="159" customFormat="1">
      <c r="B56" s="21"/>
      <c r="C56" s="21"/>
      <c r="D56" s="21" t="s">
        <v>550</v>
      </c>
      <c r="E56" s="67"/>
      <c r="F56" s="67">
        <f ca="1">SUMIF($E$12:F51, D56, $F$12:F51)+H56</f>
        <v>0.60000000000000009</v>
      </c>
      <c r="G56" s="65">
        <f ca="1">SUM(E56:F56)</f>
        <v>0.60000000000000009</v>
      </c>
      <c r="H56" s="146">
        <v>-0.3</v>
      </c>
      <c r="L56" s="160"/>
      <c r="M56" s="21"/>
      <c r="N56" s="21"/>
      <c r="O56" s="21"/>
      <c r="P56" s="21"/>
      <c r="Q56" s="21"/>
      <c r="R56" s="21"/>
      <c r="S56" s="21"/>
      <c r="T56" s="21"/>
      <c r="U56" s="21"/>
      <c r="V56" s="21"/>
      <c r="W56" s="21"/>
      <c r="X56" s="21"/>
      <c r="Y56" s="21"/>
      <c r="Z56" s="21"/>
      <c r="AA56" s="21"/>
      <c r="AB56" s="21"/>
    </row>
    <row r="58" spans="2:28" s="159" customFormat="1">
      <c r="B58" s="21"/>
      <c r="C58" s="21"/>
      <c r="D58" s="21"/>
      <c r="E58" s="67"/>
      <c r="F58" s="128" t="s">
        <v>435</v>
      </c>
      <c r="G58" s="129">
        <f ca="1">SUM(G49:G56)</f>
        <v>15.6</v>
      </c>
      <c r="H58" s="140"/>
      <c r="L58" s="160"/>
      <c r="M58" s="21"/>
      <c r="N58" s="21"/>
      <c r="O58" s="21"/>
      <c r="P58" s="21"/>
      <c r="Q58" s="21"/>
      <c r="R58" s="21"/>
      <c r="S58" s="21"/>
      <c r="T58" s="21"/>
      <c r="U58" s="21"/>
      <c r="V58" s="21"/>
      <c r="W58" s="21"/>
      <c r="X58" s="21"/>
      <c r="Y58" s="21"/>
      <c r="Z58" s="21"/>
      <c r="AA58" s="21"/>
      <c r="AB58" s="21"/>
    </row>
  </sheetData>
  <autoFilter ref="B11:K35" xr:uid="{339D98F8-05A9-4E3E-BC15-5F4867DAA8C2}"/>
  <mergeCells count="13">
    <mergeCell ref="B27:B31"/>
    <mergeCell ref="G30:G31"/>
    <mergeCell ref="B32:B34"/>
    <mergeCell ref="G32:G34"/>
    <mergeCell ref="C35:F35"/>
    <mergeCell ref="B17:B26"/>
    <mergeCell ref="G17:G19"/>
    <mergeCell ref="G20:G23"/>
    <mergeCell ref="M10:P10"/>
    <mergeCell ref="T10:AA10"/>
    <mergeCell ref="B12:B16"/>
    <mergeCell ref="D12:D13"/>
    <mergeCell ref="G12:G16"/>
  </mergeCells>
  <phoneticPr fontId="1"/>
  <pageMargins left="0.7" right="0.7" top="0.75" bottom="0.75"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1360-4821-4890-B00E-D2BE8BF28000}">
  <sheetPr>
    <tabColor rgb="FF2863C9"/>
  </sheetPr>
  <dimension ref="B1:AA58"/>
  <sheetViews>
    <sheetView zoomScaleNormal="100" workbookViewId="0"/>
  </sheetViews>
  <sheetFormatPr defaultColWidth="8.625" defaultRowHeight="18" outlineLevelRow="1" outlineLevelCol="2"/>
  <cols>
    <col min="1" max="1" width="2.625" style="21" customWidth="1"/>
    <col min="2" max="2" width="13.625" style="21" customWidth="1"/>
    <col min="3" max="3" width="17.625" style="21" customWidth="1"/>
    <col min="4" max="4" width="35.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599999999999994" customHeight="1">
      <c r="B10" s="21" t="s">
        <v>459</v>
      </c>
      <c r="C10" s="21" t="s">
        <v>459</v>
      </c>
      <c r="D10" s="24" t="s">
        <v>460</v>
      </c>
      <c r="E10" s="113"/>
      <c r="F10" s="113" t="s">
        <v>461</v>
      </c>
      <c r="G10" s="114" t="s">
        <v>462</v>
      </c>
      <c r="L10" s="161" t="s">
        <v>463</v>
      </c>
      <c r="M10" s="570" t="s">
        <v>464</v>
      </c>
      <c r="N10" s="570"/>
      <c r="O10" s="570"/>
      <c r="P10" s="570"/>
      <c r="Q10" s="104" t="s">
        <v>465</v>
      </c>
      <c r="R10" s="104"/>
      <c r="S10" s="104"/>
      <c r="T10" s="570" t="s">
        <v>466</v>
      </c>
      <c r="U10" s="570"/>
      <c r="V10" s="570"/>
      <c r="W10" s="570"/>
      <c r="X10" s="570"/>
      <c r="Y10" s="570"/>
      <c r="Z10" s="570"/>
      <c r="AA10" s="570"/>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66" t="s">
        <v>485</v>
      </c>
      <c r="C12" s="119" t="s">
        <v>486</v>
      </c>
      <c r="D12" s="568" t="s">
        <v>487</v>
      </c>
      <c r="E12" s="116" t="s">
        <v>488</v>
      </c>
      <c r="F12" s="66">
        <f t="shared" ref="F12:F17" si="0">ROUNDUP(K12,1)</f>
        <v>0.2</v>
      </c>
      <c r="G12" s="571">
        <f>SUM(F12:F16)</f>
        <v>1.2999999999999998</v>
      </c>
      <c r="H12" s="134" t="s">
        <v>647</v>
      </c>
      <c r="I12" s="165">
        <f>M12*N12*O12/P12</f>
        <v>0.1</v>
      </c>
      <c r="J12" s="165">
        <v>0.1</v>
      </c>
      <c r="K12" s="165">
        <f t="shared" ref="K12:K34" si="1">J12*Q12</f>
        <v>0.12</v>
      </c>
      <c r="L12" s="133" t="s">
        <v>580</v>
      </c>
      <c r="M12" s="21">
        <v>8</v>
      </c>
      <c r="N12" s="21">
        <v>1</v>
      </c>
      <c r="O12" s="109">
        <v>2</v>
      </c>
      <c r="P12" s="21">
        <v>160</v>
      </c>
      <c r="Q12" s="21">
        <v>1.2</v>
      </c>
    </row>
    <row r="13" spans="2:27" ht="204" customHeight="1">
      <c r="B13" s="566"/>
      <c r="C13" s="121" t="s">
        <v>486</v>
      </c>
      <c r="D13" s="568"/>
      <c r="E13" s="116" t="s">
        <v>488</v>
      </c>
      <c r="F13" s="66">
        <f t="shared" si="0"/>
        <v>0.5</v>
      </c>
      <c r="G13" s="571"/>
      <c r="H13" s="134" t="s">
        <v>620</v>
      </c>
      <c r="I13" s="165"/>
      <c r="J13" s="165">
        <v>0.4</v>
      </c>
      <c r="K13" s="165">
        <f>J13*Q13</f>
        <v>0.48</v>
      </c>
      <c r="L13" s="133" t="s">
        <v>582</v>
      </c>
      <c r="Q13" s="21">
        <v>1.2</v>
      </c>
    </row>
    <row r="14" spans="2:27" ht="222" customHeight="1">
      <c r="B14" s="566"/>
      <c r="C14" s="124" t="s">
        <v>486</v>
      </c>
      <c r="D14" s="106" t="s">
        <v>493</v>
      </c>
      <c r="E14" s="116" t="s">
        <v>494</v>
      </c>
      <c r="F14" s="68">
        <f t="shared" si="0"/>
        <v>0.2</v>
      </c>
      <c r="G14" s="571"/>
      <c r="H14" s="133" t="s">
        <v>583</v>
      </c>
      <c r="I14" s="166"/>
      <c r="J14" s="166">
        <v>0.1</v>
      </c>
      <c r="K14" s="166">
        <f t="shared" ref="K14:K16" si="2">J14*Q14</f>
        <v>0.12</v>
      </c>
      <c r="L14" s="133" t="s">
        <v>584</v>
      </c>
      <c r="Q14" s="21">
        <v>1.2</v>
      </c>
    </row>
    <row r="15" spans="2:27" ht="185.65" customHeight="1">
      <c r="B15" s="566"/>
      <c r="C15" s="124" t="s">
        <v>486</v>
      </c>
      <c r="D15" s="105" t="s">
        <v>497</v>
      </c>
      <c r="E15" s="116" t="s">
        <v>221</v>
      </c>
      <c r="F15" s="68">
        <f t="shared" si="0"/>
        <v>0.2</v>
      </c>
      <c r="G15" s="571"/>
      <c r="H15" s="134" t="s">
        <v>622</v>
      </c>
      <c r="I15" s="166"/>
      <c r="J15" s="166">
        <v>0.1</v>
      </c>
      <c r="K15" s="166">
        <f t="shared" si="2"/>
        <v>0.12</v>
      </c>
      <c r="L15" s="133" t="s">
        <v>499</v>
      </c>
      <c r="Q15" s="21">
        <v>1.2</v>
      </c>
    </row>
    <row r="16" spans="2:27" ht="59.65" customHeight="1">
      <c r="B16" s="566"/>
      <c r="C16" s="122" t="s">
        <v>486</v>
      </c>
      <c r="D16" s="105" t="s">
        <v>500</v>
      </c>
      <c r="E16" s="116" t="s">
        <v>501</v>
      </c>
      <c r="F16" s="68">
        <f t="shared" si="0"/>
        <v>0.2</v>
      </c>
      <c r="G16" s="571"/>
      <c r="H16" s="134" t="s">
        <v>502</v>
      </c>
      <c r="I16" s="166"/>
      <c r="J16" s="166">
        <v>0.1</v>
      </c>
      <c r="K16" s="166">
        <f t="shared" si="2"/>
        <v>0.12</v>
      </c>
      <c r="L16" s="133" t="s">
        <v>586</v>
      </c>
      <c r="Q16" s="21">
        <v>1.2</v>
      </c>
    </row>
    <row r="17" spans="2:27" ht="126">
      <c r="B17" s="562" t="s">
        <v>243</v>
      </c>
      <c r="C17" s="120" t="s">
        <v>504</v>
      </c>
      <c r="D17" s="137" t="s">
        <v>505</v>
      </c>
      <c r="E17" s="138" t="s">
        <v>501</v>
      </c>
      <c r="F17" s="100">
        <f t="shared" si="0"/>
        <v>0</v>
      </c>
      <c r="G17" s="569">
        <f>SUM(F17:F19)</f>
        <v>0.4</v>
      </c>
      <c r="H17" s="139" t="s">
        <v>587</v>
      </c>
      <c r="I17" s="158"/>
      <c r="J17" s="158"/>
      <c r="K17" s="158">
        <f t="shared" si="1"/>
        <v>0</v>
      </c>
      <c r="L17" s="151"/>
      <c r="Q17" s="21">
        <v>1.2</v>
      </c>
    </row>
    <row r="18" spans="2:27" ht="155.65" customHeight="1">
      <c r="B18" s="563"/>
      <c r="C18" s="121" t="s">
        <v>504</v>
      </c>
      <c r="D18" s="137" t="s">
        <v>508</v>
      </c>
      <c r="E18" s="138" t="s">
        <v>488</v>
      </c>
      <c r="F18" s="100">
        <f t="shared" ref="F18:F29" si="3">ROUNDUP(K18,1)</f>
        <v>0</v>
      </c>
      <c r="G18" s="569"/>
      <c r="H18" s="139" t="s">
        <v>588</v>
      </c>
      <c r="I18" s="158"/>
      <c r="J18" s="158"/>
      <c r="K18" s="158">
        <f>J18*Q18</f>
        <v>0</v>
      </c>
      <c r="L18" s="151"/>
      <c r="P18" s="21">
        <v>160</v>
      </c>
      <c r="Q18" s="21">
        <v>1.2</v>
      </c>
    </row>
    <row r="19" spans="2:27" ht="288">
      <c r="B19" s="563"/>
      <c r="C19" s="122" t="s">
        <v>504</v>
      </c>
      <c r="D19" s="105" t="s">
        <v>589</v>
      </c>
      <c r="E19" s="116" t="s">
        <v>501</v>
      </c>
      <c r="F19" s="68">
        <f t="shared" si="3"/>
        <v>0.4</v>
      </c>
      <c r="G19" s="569"/>
      <c r="H19" s="134" t="s">
        <v>648</v>
      </c>
      <c r="I19" s="166">
        <f>M19*N19*O19/P19</f>
        <v>0.27500000000000002</v>
      </c>
      <c r="J19" s="166">
        <v>0.28000000000000003</v>
      </c>
      <c r="K19" s="166">
        <f>J19*Q19</f>
        <v>0.33600000000000002</v>
      </c>
      <c r="L19" s="133" t="s">
        <v>649</v>
      </c>
      <c r="M19" s="21">
        <v>11</v>
      </c>
      <c r="N19" s="21">
        <v>1</v>
      </c>
      <c r="O19" s="21">
        <v>4</v>
      </c>
      <c r="P19" s="21">
        <v>160</v>
      </c>
      <c r="Q19" s="21">
        <v>1.2</v>
      </c>
    </row>
    <row r="20" spans="2:27" ht="106.5" customHeight="1">
      <c r="B20" s="563"/>
      <c r="C20" s="120" t="s">
        <v>514</v>
      </c>
      <c r="D20" s="105" t="s">
        <v>515</v>
      </c>
      <c r="E20" s="116" t="s">
        <v>488</v>
      </c>
      <c r="F20" s="68">
        <f t="shared" si="3"/>
        <v>0.5</v>
      </c>
      <c r="G20" s="569">
        <f>SUM(F20:F23)</f>
        <v>1.5999999999999999</v>
      </c>
      <c r="H20" s="134" t="s">
        <v>592</v>
      </c>
      <c r="I20" s="166"/>
      <c r="J20" s="166">
        <v>0.375</v>
      </c>
      <c r="K20" s="166">
        <f t="shared" si="1"/>
        <v>0.44999999999999996</v>
      </c>
      <c r="L20" s="133" t="s">
        <v>593</v>
      </c>
      <c r="Q20" s="21">
        <v>1.2</v>
      </c>
    </row>
    <row r="21" spans="2:27" ht="165.6" customHeight="1">
      <c r="B21" s="563"/>
      <c r="C21" s="124" t="s">
        <v>514</v>
      </c>
      <c r="D21" s="105" t="s">
        <v>518</v>
      </c>
      <c r="E21" s="116" t="s">
        <v>488</v>
      </c>
      <c r="F21" s="68">
        <f t="shared" si="3"/>
        <v>0.9</v>
      </c>
      <c r="G21" s="569"/>
      <c r="H21" s="134" t="s">
        <v>594</v>
      </c>
      <c r="I21" s="166"/>
      <c r="J21" s="166">
        <v>0.7</v>
      </c>
      <c r="K21" s="166">
        <f t="shared" si="1"/>
        <v>0.84</v>
      </c>
      <c r="L21" s="133" t="s">
        <v>625</v>
      </c>
      <c r="Q21" s="21">
        <v>1.2</v>
      </c>
      <c r="T21" s="24"/>
    </row>
    <row r="22" spans="2:27" ht="72">
      <c r="B22" s="563"/>
      <c r="C22" s="124" t="s">
        <v>521</v>
      </c>
      <c r="D22" s="105" t="s">
        <v>494</v>
      </c>
      <c r="E22" s="116" t="s">
        <v>494</v>
      </c>
      <c r="F22" s="68">
        <f t="shared" si="3"/>
        <v>0.2</v>
      </c>
      <c r="G22" s="569"/>
      <c r="H22" s="134" t="s">
        <v>522</v>
      </c>
      <c r="I22" s="166"/>
      <c r="J22" s="166">
        <v>0.1</v>
      </c>
      <c r="K22" s="166">
        <f t="shared" si="1"/>
        <v>0.12</v>
      </c>
      <c r="L22" s="133" t="s">
        <v>596</v>
      </c>
      <c r="Q22" s="21">
        <v>1.2</v>
      </c>
      <c r="T22" s="24"/>
    </row>
    <row r="23" spans="2:27">
      <c r="B23" s="563"/>
      <c r="C23" s="122" t="s">
        <v>514</v>
      </c>
      <c r="D23" s="105" t="s">
        <v>524</v>
      </c>
      <c r="E23" s="116" t="s">
        <v>524</v>
      </c>
      <c r="F23" s="68">
        <v>0</v>
      </c>
      <c r="G23" s="569"/>
      <c r="H23" s="142" t="s">
        <v>525</v>
      </c>
      <c r="I23" s="167"/>
      <c r="J23" s="167"/>
      <c r="K23" s="167">
        <f t="shared" si="1"/>
        <v>0</v>
      </c>
      <c r="L23" s="133"/>
      <c r="Q23" s="21">
        <v>1.2</v>
      </c>
      <c r="T23" s="24"/>
    </row>
    <row r="24" spans="2:27" ht="180">
      <c r="B24" s="563"/>
      <c r="C24" s="120" t="s">
        <v>526</v>
      </c>
      <c r="D24" s="50" t="s">
        <v>234</v>
      </c>
      <c r="E24" s="116" t="s">
        <v>488</v>
      </c>
      <c r="F24" s="68">
        <f t="shared" si="3"/>
        <v>0.9</v>
      </c>
      <c r="G24" s="73">
        <f>SUM(F24:F24)</f>
        <v>0.9</v>
      </c>
      <c r="H24" s="134" t="s">
        <v>650</v>
      </c>
      <c r="I24" s="178">
        <f>(T24*U24+V24*W24+X24*Y24+Z24*AA24)/P24</f>
        <v>0.71250000000000002</v>
      </c>
      <c r="J24" s="179">
        <v>0.73</v>
      </c>
      <c r="K24" s="165">
        <f t="shared" si="1"/>
        <v>0.876</v>
      </c>
      <c r="L24" s="134" t="s">
        <v>651</v>
      </c>
      <c r="M24" s="21">
        <v>21</v>
      </c>
      <c r="N24" s="21">
        <v>1</v>
      </c>
      <c r="O24" s="21">
        <v>6</v>
      </c>
      <c r="P24" s="21">
        <v>160</v>
      </c>
      <c r="Q24" s="21">
        <v>1.2</v>
      </c>
      <c r="T24" s="21">
        <v>17</v>
      </c>
      <c r="U24" s="21">
        <v>6</v>
      </c>
      <c r="V24" s="21">
        <v>1</v>
      </c>
      <c r="W24" s="21">
        <v>3</v>
      </c>
      <c r="Z24" s="21">
        <v>3</v>
      </c>
      <c r="AA24" s="21">
        <v>3</v>
      </c>
    </row>
    <row r="25" spans="2:27" ht="72">
      <c r="B25" s="563"/>
      <c r="C25" s="193" t="s">
        <v>526</v>
      </c>
      <c r="D25" s="50" t="s">
        <v>234</v>
      </c>
      <c r="E25" s="116" t="s">
        <v>524</v>
      </c>
      <c r="F25" s="68">
        <f t="shared" si="3"/>
        <v>0.1</v>
      </c>
      <c r="G25" s="73">
        <f>SUM(F25:F25)</f>
        <v>0.1</v>
      </c>
      <c r="H25" s="134" t="s">
        <v>652</v>
      </c>
      <c r="I25" s="178">
        <f>(T25*U25+V25*W25+X25*Y25+Z25*AA25)/P25</f>
        <v>1.8749999999999999E-2</v>
      </c>
      <c r="J25" s="166">
        <v>0.02</v>
      </c>
      <c r="K25" s="166">
        <f t="shared" si="1"/>
        <v>2.4E-2</v>
      </c>
      <c r="L25" s="133" t="s">
        <v>653</v>
      </c>
      <c r="P25" s="21">
        <v>160</v>
      </c>
      <c r="Q25" s="21">
        <v>1.2</v>
      </c>
      <c r="X25" s="21">
        <v>1</v>
      </c>
      <c r="Y25" s="21">
        <v>3</v>
      </c>
    </row>
    <row r="26" spans="2:27" ht="36">
      <c r="B26" s="563"/>
      <c r="C26" s="125" t="s">
        <v>526</v>
      </c>
      <c r="D26" s="50" t="s">
        <v>234</v>
      </c>
      <c r="E26" s="116" t="s">
        <v>494</v>
      </c>
      <c r="F26" s="68">
        <f t="shared" si="3"/>
        <v>0.2</v>
      </c>
      <c r="G26" s="73">
        <f>SUM(F26:F26)</f>
        <v>0.2</v>
      </c>
      <c r="H26" s="134" t="s">
        <v>654</v>
      </c>
      <c r="I26" s="166"/>
      <c r="J26" s="166">
        <v>0.1</v>
      </c>
      <c r="K26" s="166">
        <f t="shared" si="1"/>
        <v>0.12</v>
      </c>
      <c r="L26" s="133" t="s">
        <v>600</v>
      </c>
      <c r="P26" s="21">
        <v>160</v>
      </c>
      <c r="Q26" s="21">
        <v>1.2</v>
      </c>
    </row>
    <row r="27" spans="2:27" ht="72">
      <c r="B27" s="562" t="s">
        <v>404</v>
      </c>
      <c r="C27" s="148" t="s">
        <v>235</v>
      </c>
      <c r="D27" s="50" t="s">
        <v>235</v>
      </c>
      <c r="E27" s="116" t="s">
        <v>524</v>
      </c>
      <c r="F27" s="68">
        <f t="shared" si="3"/>
        <v>0.30000000000000004</v>
      </c>
      <c r="G27" s="73">
        <f>SUM(F27:F27)</f>
        <v>0.30000000000000004</v>
      </c>
      <c r="H27" s="134" t="s">
        <v>655</v>
      </c>
      <c r="I27" s="166"/>
      <c r="J27" s="166">
        <v>0.2</v>
      </c>
      <c r="K27" s="166">
        <f t="shared" si="1"/>
        <v>0.24</v>
      </c>
      <c r="L27" s="133" t="s">
        <v>534</v>
      </c>
      <c r="P27" s="21">
        <v>160</v>
      </c>
      <c r="Q27" s="21">
        <v>1.2</v>
      </c>
    </row>
    <row r="28" spans="2:27" ht="72">
      <c r="B28" s="563"/>
      <c r="C28" s="125" t="s">
        <v>235</v>
      </c>
      <c r="D28" s="50" t="s">
        <v>535</v>
      </c>
      <c r="E28" s="116" t="s">
        <v>501</v>
      </c>
      <c r="F28" s="68">
        <f t="shared" si="3"/>
        <v>0.5</v>
      </c>
      <c r="G28" s="73">
        <f>SUM(F28:F28)</f>
        <v>0.5</v>
      </c>
      <c r="H28" s="134" t="s">
        <v>656</v>
      </c>
      <c r="I28" s="166"/>
      <c r="J28" s="166">
        <v>0.5</v>
      </c>
      <c r="K28" s="166">
        <f t="shared" si="1"/>
        <v>0.5</v>
      </c>
      <c r="L28" s="133" t="s">
        <v>633</v>
      </c>
      <c r="P28" s="21">
        <v>160</v>
      </c>
      <c r="Q28" s="21">
        <v>1</v>
      </c>
    </row>
    <row r="29" spans="2:27" ht="36">
      <c r="B29" s="563"/>
      <c r="C29" s="72" t="s">
        <v>236</v>
      </c>
      <c r="D29" s="50" t="s">
        <v>236</v>
      </c>
      <c r="E29" s="116" t="s">
        <v>501</v>
      </c>
      <c r="F29" s="68">
        <f t="shared" si="3"/>
        <v>0.5</v>
      </c>
      <c r="G29" s="73">
        <f t="shared" ref="G29" si="4">SUM(F29:F29)</f>
        <v>0.5</v>
      </c>
      <c r="H29" s="133" t="s">
        <v>538</v>
      </c>
      <c r="I29" s="166"/>
      <c r="J29" s="166">
        <v>0.5</v>
      </c>
      <c r="K29" s="166">
        <f>J29*Q29</f>
        <v>0.5</v>
      </c>
      <c r="L29" s="133" t="s">
        <v>634</v>
      </c>
      <c r="Q29" s="21">
        <v>1</v>
      </c>
    </row>
    <row r="30" spans="2:27" ht="126">
      <c r="B30" s="563"/>
      <c r="C30" s="72" t="s">
        <v>540</v>
      </c>
      <c r="D30" s="50" t="s">
        <v>541</v>
      </c>
      <c r="E30" s="116" t="s">
        <v>501</v>
      </c>
      <c r="F30" s="68">
        <f>ROUNDUP(K30,1)</f>
        <v>0.3</v>
      </c>
      <c r="G30" s="569">
        <f>SUM(F30:F31)</f>
        <v>0.60000000000000009</v>
      </c>
      <c r="H30" s="134" t="s">
        <v>542</v>
      </c>
      <c r="I30" s="166"/>
      <c r="J30" s="166">
        <v>0.3</v>
      </c>
      <c r="K30" s="166">
        <f t="shared" si="1"/>
        <v>0.3</v>
      </c>
      <c r="L30" s="133" t="s">
        <v>635</v>
      </c>
      <c r="Q30" s="21">
        <v>1</v>
      </c>
    </row>
    <row r="31" spans="2:27" ht="39.75" customHeight="1">
      <c r="B31" s="564"/>
      <c r="C31" s="126" t="s">
        <v>544</v>
      </c>
      <c r="D31" s="50" t="s">
        <v>545</v>
      </c>
      <c r="E31" s="116" t="s">
        <v>501</v>
      </c>
      <c r="F31" s="68">
        <f>ROUNDUP(K31,1)</f>
        <v>0.30000000000000004</v>
      </c>
      <c r="G31" s="569"/>
      <c r="H31" s="143" t="s">
        <v>636</v>
      </c>
      <c r="I31" s="166"/>
      <c r="J31" s="166">
        <v>0.25</v>
      </c>
      <c r="K31" s="166">
        <f t="shared" si="1"/>
        <v>0.25</v>
      </c>
      <c r="L31" s="133" t="s">
        <v>637</v>
      </c>
      <c r="Q31" s="21">
        <v>1</v>
      </c>
    </row>
    <row r="32" spans="2:27" ht="39.75" customHeight="1">
      <c r="B32" s="565" t="s">
        <v>223</v>
      </c>
      <c r="C32" s="72"/>
      <c r="D32" s="102" t="s">
        <v>548</v>
      </c>
      <c r="E32" s="116"/>
      <c r="F32" s="68">
        <f>ROUNDUP(SUM(G12:G31)*0.15,1)</f>
        <v>1</v>
      </c>
      <c r="G32" s="569">
        <f>SUM(F32:F34)</f>
        <v>1.9</v>
      </c>
      <c r="H32" s="144" t="s">
        <v>549</v>
      </c>
      <c r="I32" s="167"/>
      <c r="J32" s="167"/>
      <c r="K32" s="167"/>
      <c r="L32" s="133"/>
    </row>
    <row r="33" spans="2:17" ht="36">
      <c r="B33" s="565"/>
      <c r="C33" s="126" t="s">
        <v>550</v>
      </c>
      <c r="D33" s="50" t="s">
        <v>551</v>
      </c>
      <c r="E33" s="116" t="s">
        <v>301</v>
      </c>
      <c r="F33" s="68">
        <f>ROUNDUP(K33,1)</f>
        <v>0.4</v>
      </c>
      <c r="G33" s="569"/>
      <c r="H33" s="144" t="s">
        <v>552</v>
      </c>
      <c r="I33" s="166">
        <f>M33*N33*O33/P33</f>
        <v>0.375</v>
      </c>
      <c r="J33" s="166">
        <f>ROUNDUP(I33,1)</f>
        <v>0.4</v>
      </c>
      <c r="K33" s="166">
        <f t="shared" si="1"/>
        <v>0.4</v>
      </c>
      <c r="L33" s="133" t="s">
        <v>553</v>
      </c>
      <c r="M33" s="21">
        <v>3</v>
      </c>
      <c r="N33" s="21">
        <v>4</v>
      </c>
      <c r="O33" s="21">
        <v>5</v>
      </c>
      <c r="P33" s="21">
        <v>160</v>
      </c>
      <c r="Q33" s="21">
        <v>1</v>
      </c>
    </row>
    <row r="34" spans="2:17" ht="36">
      <c r="B34" s="565"/>
      <c r="C34" s="127" t="s">
        <v>550</v>
      </c>
      <c r="D34" s="50" t="s">
        <v>554</v>
      </c>
      <c r="E34" s="116" t="s">
        <v>301</v>
      </c>
      <c r="F34" s="68">
        <f>ROUNDUP(K34,1)</f>
        <v>0.5</v>
      </c>
      <c r="G34" s="569"/>
      <c r="H34" s="144" t="s">
        <v>555</v>
      </c>
      <c r="I34" s="166">
        <f>M34*N34*O34/P34</f>
        <v>0.5</v>
      </c>
      <c r="J34" s="166">
        <v>0.5</v>
      </c>
      <c r="K34" s="166">
        <f t="shared" si="1"/>
        <v>0.5</v>
      </c>
      <c r="L34" s="176" t="s">
        <v>604</v>
      </c>
      <c r="M34" s="21">
        <v>4</v>
      </c>
      <c r="N34" s="21">
        <v>5</v>
      </c>
      <c r="O34" s="21">
        <v>4</v>
      </c>
      <c r="P34" s="21">
        <v>160</v>
      </c>
      <c r="Q34" s="21">
        <v>1</v>
      </c>
    </row>
    <row r="35" spans="2:17">
      <c r="C35" s="567" t="s">
        <v>307</v>
      </c>
      <c r="D35" s="567"/>
      <c r="E35" s="567"/>
      <c r="F35" s="567"/>
      <c r="G35" s="73">
        <f>SUM(G12:G34)</f>
        <v>8.3000000000000007</v>
      </c>
      <c r="H35" s="145"/>
      <c r="I35" s="165"/>
      <c r="J35" s="165"/>
      <c r="K35" s="165"/>
      <c r="L35" s="169" t="s">
        <v>638</v>
      </c>
    </row>
    <row r="38" spans="2:17">
      <c r="D38" s="117" t="s">
        <v>558</v>
      </c>
      <c r="E38" s="118" t="s">
        <v>262</v>
      </c>
      <c r="F38" s="118" t="s">
        <v>560</v>
      </c>
      <c r="G38" s="118" t="s">
        <v>245</v>
      </c>
      <c r="H38" s="140" t="s">
        <v>561</v>
      </c>
    </row>
    <row r="39" spans="2:17">
      <c r="D39" s="21" t="s">
        <v>501</v>
      </c>
      <c r="E39" s="67">
        <f>SUMIF($E$12:E34, D39, $F$12:F34)</f>
        <v>2.2000000000000002</v>
      </c>
      <c r="F39" s="67">
        <f>ROUNDUP(E39*0.15,1)</f>
        <v>0.4</v>
      </c>
      <c r="G39" s="65">
        <f>SUM(E39:F39)</f>
        <v>2.6</v>
      </c>
    </row>
    <row r="40" spans="2:17">
      <c r="D40" s="21" t="s">
        <v>219</v>
      </c>
      <c r="E40" s="67">
        <f>SUMIF($E$12:E35, D40, $F$12:F35)</f>
        <v>3</v>
      </c>
      <c r="F40" s="67">
        <f>ROUNDUP(E40*0.15,1)</f>
        <v>0.5</v>
      </c>
      <c r="G40" s="65">
        <f>SUM(E40:F40)</f>
        <v>3.5</v>
      </c>
    </row>
    <row r="41" spans="2:17">
      <c r="D41" s="21" t="s">
        <v>563</v>
      </c>
      <c r="E41" s="67">
        <f>SUMIF($E$12:E36, D41, $F$12:F36)</f>
        <v>0.60000000000000009</v>
      </c>
      <c r="F41" s="67">
        <f>ROUNDUP(E41*0.15,1)</f>
        <v>0.1</v>
      </c>
      <c r="G41" s="65">
        <f>SUM(E41:F41)</f>
        <v>0.70000000000000007</v>
      </c>
    </row>
    <row r="42" spans="2:17">
      <c r="D42" s="21" t="s">
        <v>221</v>
      </c>
      <c r="E42" s="67">
        <f>SUMIF($E$12:E37, D42, $F$12:F37)</f>
        <v>0.60000000000000009</v>
      </c>
      <c r="F42" s="67">
        <f>ROUNDUP(E42*0.15,1)</f>
        <v>0.1</v>
      </c>
      <c r="G42" s="65">
        <f>SUM(E42:F42)</f>
        <v>0.70000000000000007</v>
      </c>
    </row>
    <row r="43" spans="2:17">
      <c r="D43" s="21" t="s">
        <v>301</v>
      </c>
      <c r="F43" s="67">
        <f ca="1">SUMIF($E$12:F38, D43, $F$12:F38)+H43</f>
        <v>0.8</v>
      </c>
      <c r="G43" s="65">
        <f ca="1">SUM(E43:F43)</f>
        <v>0.8</v>
      </c>
      <c r="H43" s="146">
        <v>-0.1</v>
      </c>
    </row>
    <row r="45" spans="2:17">
      <c r="F45" s="128" t="s">
        <v>435</v>
      </c>
      <c r="G45" s="129">
        <f ca="1">SUM(G39:G43)</f>
        <v>8.3000000000000007</v>
      </c>
    </row>
    <row r="48" spans="2:17">
      <c r="D48" s="21" t="s">
        <v>559</v>
      </c>
      <c r="E48" s="118" t="s">
        <v>262</v>
      </c>
      <c r="F48" s="118" t="s">
        <v>560</v>
      </c>
      <c r="G48" s="118" t="s">
        <v>245</v>
      </c>
      <c r="H48" s="140" t="s">
        <v>561</v>
      </c>
    </row>
    <row r="49" spans="4:8">
      <c r="D49" s="21" t="s">
        <v>562</v>
      </c>
      <c r="E49" s="67">
        <f>SUMIF($C$12:C44, D49, $F$12:F44)</f>
        <v>1.2999999999999998</v>
      </c>
      <c r="F49" s="67">
        <f>ROUNDUP(E49*0.15,1)</f>
        <v>0.2</v>
      </c>
      <c r="G49" s="65">
        <f>SUM(E49:F49)</f>
        <v>1.4999999999999998</v>
      </c>
    </row>
    <row r="50" spans="4:8">
      <c r="D50" s="21" t="s">
        <v>232</v>
      </c>
      <c r="E50" s="67">
        <f>SUMIF($C$12:C35, D50, $F$12:F35)</f>
        <v>0.4</v>
      </c>
      <c r="F50" s="67">
        <f>ROUNDUP(SUM(E50:E52)*0.15,1)</f>
        <v>0.5</v>
      </c>
      <c r="G50" s="65">
        <f t="shared" ref="G50:G55" si="5">SUM(E50:F50)</f>
        <v>0.9</v>
      </c>
    </row>
    <row r="51" spans="4:8">
      <c r="D51" s="21" t="s">
        <v>514</v>
      </c>
      <c r="E51" s="67">
        <f>SUMIF($C$12:C35, D51, $F$12:F35)</f>
        <v>1.5999999999999999</v>
      </c>
      <c r="G51" s="65">
        <f t="shared" si="5"/>
        <v>1.5999999999999999</v>
      </c>
    </row>
    <row r="52" spans="4:8">
      <c r="D52" s="21" t="s">
        <v>234</v>
      </c>
      <c r="E52" s="67">
        <f>SUMIF($C$12:C35, D52, $F$12:F35)</f>
        <v>1.2</v>
      </c>
      <c r="G52" s="65">
        <f t="shared" si="5"/>
        <v>1.2</v>
      </c>
    </row>
    <row r="53" spans="4:8">
      <c r="D53" s="21" t="s">
        <v>235</v>
      </c>
      <c r="E53" s="67">
        <f>SUMIF($C$12:C36, D53, $F$12:F36)</f>
        <v>0.8</v>
      </c>
      <c r="F53" s="67">
        <f>ROUNDUP(SUM(E53:E55)*0.15,1)</f>
        <v>0.30000000000000004</v>
      </c>
      <c r="G53" s="65">
        <f t="shared" si="5"/>
        <v>1.1000000000000001</v>
      </c>
    </row>
    <row r="54" spans="4:8">
      <c r="D54" s="21" t="s">
        <v>236</v>
      </c>
      <c r="E54" s="67">
        <f>SUMIF($C$12:C37, D54, $F$12:F37)</f>
        <v>0.5</v>
      </c>
      <c r="G54" s="65">
        <f t="shared" si="5"/>
        <v>0.5</v>
      </c>
    </row>
    <row r="55" spans="4:8">
      <c r="D55" s="21" t="s">
        <v>237</v>
      </c>
      <c r="E55" s="67">
        <f>SUMIF($C$12:C35, D55, $F$12:F35)</f>
        <v>0.60000000000000009</v>
      </c>
      <c r="G55" s="65">
        <f t="shared" si="5"/>
        <v>0.60000000000000009</v>
      </c>
    </row>
    <row r="56" spans="4:8">
      <c r="D56" s="21" t="s">
        <v>550</v>
      </c>
      <c r="F56" s="67">
        <f ca="1">SUMIF($E$12:F51, D56, $F$12:F51)+H56</f>
        <v>0.9</v>
      </c>
      <c r="G56" s="65">
        <f ca="1">SUM(E56:F56)</f>
        <v>0.9</v>
      </c>
      <c r="H56" s="146"/>
    </row>
    <row r="58" spans="4:8">
      <c r="F58" s="128" t="s">
        <v>435</v>
      </c>
      <c r="G58" s="129">
        <f ca="1">SUM(G49:G56)</f>
        <v>8.3000000000000007</v>
      </c>
    </row>
  </sheetData>
  <autoFilter ref="B11:K35" xr:uid="{339D98F8-05A9-4E3E-BC15-5F4867DAA8C2}"/>
  <mergeCells count="13">
    <mergeCell ref="B17:B26"/>
    <mergeCell ref="G17:G19"/>
    <mergeCell ref="G20:G23"/>
    <mergeCell ref="M10:P10"/>
    <mergeCell ref="T10:AA10"/>
    <mergeCell ref="B12:B16"/>
    <mergeCell ref="D12:D13"/>
    <mergeCell ref="G12:G16"/>
    <mergeCell ref="B27:B31"/>
    <mergeCell ref="G30:G31"/>
    <mergeCell ref="B32:B34"/>
    <mergeCell ref="G32:G34"/>
    <mergeCell ref="C35:F35"/>
  </mergeCells>
  <phoneticPr fontId="1"/>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ADB85-BA19-47B3-9581-7B3B7A1D663B}">
  <sheetPr>
    <tabColor rgb="FFFFC000"/>
  </sheetPr>
  <dimension ref="B1:AB58"/>
  <sheetViews>
    <sheetView topLeftCell="A26" zoomScaleNormal="100" workbookViewId="0">
      <selection activeCell="J29" sqref="J29"/>
    </sheetView>
  </sheetViews>
  <sheetFormatPr defaultColWidth="8.625" defaultRowHeight="18" outlineLevelRow="1" outlineLevelCol="2"/>
  <cols>
    <col min="1" max="1" width="2.625" style="21" customWidth="1"/>
    <col min="2" max="2" width="13.625" style="21" customWidth="1"/>
    <col min="3" max="3" width="17.625" style="21" customWidth="1"/>
    <col min="4" max="4" width="35.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599999999999994" customHeight="1">
      <c r="B10" s="21" t="s">
        <v>459</v>
      </c>
      <c r="C10" s="21" t="s">
        <v>459</v>
      </c>
      <c r="D10" s="24" t="s">
        <v>460</v>
      </c>
      <c r="E10" s="113"/>
      <c r="F10" s="113" t="s">
        <v>461</v>
      </c>
      <c r="G10" s="114" t="s">
        <v>462</v>
      </c>
      <c r="L10" s="161" t="s">
        <v>463</v>
      </c>
      <c r="M10" s="570" t="s">
        <v>464</v>
      </c>
      <c r="N10" s="570"/>
      <c r="O10" s="570"/>
      <c r="P10" s="570"/>
      <c r="Q10" s="104" t="s">
        <v>465</v>
      </c>
      <c r="R10" s="104"/>
      <c r="S10" s="104"/>
      <c r="T10" s="570" t="s">
        <v>466</v>
      </c>
      <c r="U10" s="570"/>
      <c r="V10" s="570"/>
      <c r="W10" s="570"/>
      <c r="X10" s="570"/>
      <c r="Y10" s="570"/>
      <c r="Z10" s="570"/>
      <c r="AA10" s="570"/>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66" t="s">
        <v>485</v>
      </c>
      <c r="C12" s="119" t="s">
        <v>486</v>
      </c>
      <c r="D12" s="568" t="s">
        <v>487</v>
      </c>
      <c r="E12" s="116" t="s">
        <v>488</v>
      </c>
      <c r="F12" s="66">
        <f t="shared" ref="F12:F29" si="0">ROUNDUP(K12,1)</f>
        <v>0.2</v>
      </c>
      <c r="G12" s="571">
        <f>SUM(F12:F16)</f>
        <v>1.2999999999999998</v>
      </c>
      <c r="H12" s="134" t="s">
        <v>647</v>
      </c>
      <c r="I12" s="165">
        <f>M12*N12*O12/P12</f>
        <v>0.1</v>
      </c>
      <c r="J12" s="165">
        <v>0.1</v>
      </c>
      <c r="K12" s="165">
        <f t="shared" ref="K12:K34" si="1">J12*Q12</f>
        <v>0.12</v>
      </c>
      <c r="L12" s="133" t="s">
        <v>580</v>
      </c>
      <c r="M12" s="21">
        <v>8</v>
      </c>
      <c r="N12" s="21">
        <v>1</v>
      </c>
      <c r="O12" s="109">
        <v>2</v>
      </c>
      <c r="P12" s="21">
        <v>160</v>
      </c>
      <c r="Q12" s="21">
        <v>1.2</v>
      </c>
    </row>
    <row r="13" spans="2:27" ht="204" customHeight="1">
      <c r="B13" s="566"/>
      <c r="C13" s="121" t="s">
        <v>486</v>
      </c>
      <c r="D13" s="568"/>
      <c r="E13" s="116" t="s">
        <v>488</v>
      </c>
      <c r="F13" s="66">
        <f t="shared" si="0"/>
        <v>0.5</v>
      </c>
      <c r="G13" s="571"/>
      <c r="H13" s="134" t="s">
        <v>657</v>
      </c>
      <c r="I13" s="165"/>
      <c r="J13" s="165">
        <v>0.4</v>
      </c>
      <c r="K13" s="165">
        <f>J13*Q13</f>
        <v>0.48</v>
      </c>
      <c r="L13" s="133" t="s">
        <v>582</v>
      </c>
      <c r="Q13" s="21">
        <v>1.2</v>
      </c>
    </row>
    <row r="14" spans="2:27" ht="222" customHeight="1">
      <c r="B14" s="566"/>
      <c r="C14" s="124" t="s">
        <v>486</v>
      </c>
      <c r="D14" s="106" t="s">
        <v>493</v>
      </c>
      <c r="E14" s="116" t="s">
        <v>494</v>
      </c>
      <c r="F14" s="68">
        <f t="shared" si="0"/>
        <v>0.2</v>
      </c>
      <c r="G14" s="571"/>
      <c r="H14" s="133" t="s">
        <v>607</v>
      </c>
      <c r="I14" s="166"/>
      <c r="J14" s="166">
        <v>0.1</v>
      </c>
      <c r="K14" s="166">
        <f t="shared" ref="K14:K16" si="2">J14*Q14</f>
        <v>0.12</v>
      </c>
      <c r="L14" s="133" t="s">
        <v>584</v>
      </c>
      <c r="Q14" s="21">
        <v>1.2</v>
      </c>
    </row>
    <row r="15" spans="2:27" ht="185.65" customHeight="1">
      <c r="B15" s="566"/>
      <c r="C15" s="124" t="s">
        <v>486</v>
      </c>
      <c r="D15" s="105" t="s">
        <v>497</v>
      </c>
      <c r="E15" s="116" t="s">
        <v>221</v>
      </c>
      <c r="F15" s="68">
        <f t="shared" si="0"/>
        <v>0.2</v>
      </c>
      <c r="G15" s="571"/>
      <c r="H15" s="134" t="s">
        <v>622</v>
      </c>
      <c r="I15" s="166"/>
      <c r="J15" s="166">
        <v>0.1</v>
      </c>
      <c r="K15" s="166">
        <f t="shared" si="2"/>
        <v>0.12</v>
      </c>
      <c r="L15" s="133" t="s">
        <v>499</v>
      </c>
      <c r="Q15" s="21">
        <v>1.2</v>
      </c>
    </row>
    <row r="16" spans="2:27" ht="59.65" customHeight="1">
      <c r="B16" s="566"/>
      <c r="C16" s="122" t="s">
        <v>486</v>
      </c>
      <c r="D16" s="105" t="s">
        <v>500</v>
      </c>
      <c r="E16" s="116" t="s">
        <v>501</v>
      </c>
      <c r="F16" s="68">
        <f t="shared" si="0"/>
        <v>0.2</v>
      </c>
      <c r="G16" s="571"/>
      <c r="H16" s="134" t="s">
        <v>502</v>
      </c>
      <c r="I16" s="166"/>
      <c r="J16" s="166">
        <v>0.1</v>
      </c>
      <c r="K16" s="166">
        <f t="shared" si="2"/>
        <v>0.12</v>
      </c>
      <c r="L16" s="133" t="s">
        <v>586</v>
      </c>
      <c r="Q16" s="21">
        <v>1.2</v>
      </c>
    </row>
    <row r="17" spans="2:27" ht="126">
      <c r="B17" s="562" t="s">
        <v>243</v>
      </c>
      <c r="C17" s="120" t="s">
        <v>504</v>
      </c>
      <c r="D17" s="137" t="s">
        <v>505</v>
      </c>
      <c r="E17" s="138" t="s">
        <v>501</v>
      </c>
      <c r="F17" s="100">
        <f t="shared" si="0"/>
        <v>0</v>
      </c>
      <c r="G17" s="569">
        <f>SUM(F17:F19)</f>
        <v>0.4</v>
      </c>
      <c r="H17" s="139" t="s">
        <v>587</v>
      </c>
      <c r="I17" s="158"/>
      <c r="J17" s="158"/>
      <c r="K17" s="158">
        <f t="shared" si="1"/>
        <v>0</v>
      </c>
      <c r="L17" s="151"/>
      <c r="Q17" s="21">
        <v>1.2</v>
      </c>
    </row>
    <row r="18" spans="2:27" ht="155.65" customHeight="1">
      <c r="B18" s="563"/>
      <c r="C18" s="121" t="s">
        <v>504</v>
      </c>
      <c r="D18" s="137" t="s">
        <v>508</v>
      </c>
      <c r="E18" s="138" t="s">
        <v>488</v>
      </c>
      <c r="F18" s="100">
        <f t="shared" si="0"/>
        <v>0</v>
      </c>
      <c r="G18" s="569"/>
      <c r="H18" s="139" t="s">
        <v>641</v>
      </c>
      <c r="I18" s="158"/>
      <c r="J18" s="158"/>
      <c r="K18" s="158">
        <f>J18*Q18</f>
        <v>0</v>
      </c>
      <c r="L18" s="151"/>
      <c r="P18" s="21">
        <v>160</v>
      </c>
      <c r="Q18" s="21">
        <v>1.2</v>
      </c>
    </row>
    <row r="19" spans="2:27" ht="288">
      <c r="B19" s="563"/>
      <c r="C19" s="122" t="s">
        <v>504</v>
      </c>
      <c r="D19" s="105" t="s">
        <v>589</v>
      </c>
      <c r="E19" s="116" t="s">
        <v>501</v>
      </c>
      <c r="F19" s="68">
        <f t="shared" si="0"/>
        <v>0.4</v>
      </c>
      <c r="G19" s="569"/>
      <c r="H19" s="134" t="s">
        <v>658</v>
      </c>
      <c r="I19" s="166">
        <f>M19*N19*O19/P19</f>
        <v>0.27500000000000002</v>
      </c>
      <c r="J19" s="166">
        <v>0.28000000000000003</v>
      </c>
      <c r="K19" s="166">
        <f>J19*Q19</f>
        <v>0.33600000000000002</v>
      </c>
      <c r="L19" s="133" t="s">
        <v>649</v>
      </c>
      <c r="M19" s="21">
        <v>11</v>
      </c>
      <c r="N19" s="21">
        <v>1</v>
      </c>
      <c r="O19" s="21">
        <v>4</v>
      </c>
      <c r="P19" s="21">
        <v>160</v>
      </c>
      <c r="Q19" s="21">
        <v>1.2</v>
      </c>
    </row>
    <row r="20" spans="2:27" ht="106.5" customHeight="1">
      <c r="B20" s="563"/>
      <c r="C20" s="120" t="s">
        <v>514</v>
      </c>
      <c r="D20" s="105" t="s">
        <v>515</v>
      </c>
      <c r="E20" s="116" t="s">
        <v>488</v>
      </c>
      <c r="F20" s="359">
        <f t="shared" si="0"/>
        <v>0.5</v>
      </c>
      <c r="G20" s="572">
        <f>SUM(F20:F23)</f>
        <v>2.1</v>
      </c>
      <c r="H20" s="134" t="s">
        <v>592</v>
      </c>
      <c r="I20" s="166"/>
      <c r="J20" s="166">
        <v>0.375</v>
      </c>
      <c r="K20" s="166">
        <f t="shared" ref="K20" si="3">J20*Q20</f>
        <v>0.44999999999999996</v>
      </c>
      <c r="L20" s="133" t="s">
        <v>593</v>
      </c>
      <c r="Q20" s="21">
        <v>1.2</v>
      </c>
    </row>
    <row r="21" spans="2:27" ht="144">
      <c r="B21" s="563"/>
      <c r="C21" s="124" t="s">
        <v>514</v>
      </c>
      <c r="D21" s="105" t="s">
        <v>518</v>
      </c>
      <c r="E21" s="116" t="s">
        <v>488</v>
      </c>
      <c r="F21" s="359">
        <f t="shared" ref="F21" si="4">ROUNDUP(K21,1)</f>
        <v>0.7</v>
      </c>
      <c r="G21" s="572"/>
      <c r="H21" s="357" t="s">
        <v>611</v>
      </c>
      <c r="I21" s="166"/>
      <c r="J21" s="358">
        <v>0.53</v>
      </c>
      <c r="K21" s="358">
        <f>J21*Q21</f>
        <v>0.63600000000000001</v>
      </c>
      <c r="L21" s="133" t="s">
        <v>612</v>
      </c>
      <c r="Q21" s="21">
        <v>1.2</v>
      </c>
      <c r="T21" s="24"/>
    </row>
    <row r="22" spans="2:27" ht="180">
      <c r="B22" s="563"/>
      <c r="C22" s="124" t="s">
        <v>514</v>
      </c>
      <c r="D22" s="116" t="s">
        <v>494</v>
      </c>
      <c r="E22" s="116" t="s">
        <v>494</v>
      </c>
      <c r="F22" s="359">
        <f t="shared" si="0"/>
        <v>0.9</v>
      </c>
      <c r="G22" s="572"/>
      <c r="H22" s="357" t="s">
        <v>613</v>
      </c>
      <c r="I22" s="166"/>
      <c r="J22" s="358">
        <v>0.7</v>
      </c>
      <c r="K22" s="358">
        <f t="shared" ref="K22" si="5">J22*Q22</f>
        <v>0.84</v>
      </c>
      <c r="L22" s="362" t="s">
        <v>614</v>
      </c>
      <c r="Q22" s="21">
        <v>1.2</v>
      </c>
      <c r="T22" s="24"/>
    </row>
    <row r="23" spans="2:27">
      <c r="B23" s="563"/>
      <c r="C23" s="122" t="s">
        <v>514</v>
      </c>
      <c r="D23" s="105" t="s">
        <v>524</v>
      </c>
      <c r="E23" s="116" t="s">
        <v>524</v>
      </c>
      <c r="F23" s="366">
        <f t="shared" si="0"/>
        <v>0</v>
      </c>
      <c r="G23" s="572"/>
      <c r="H23" s="368" t="s">
        <v>659</v>
      </c>
      <c r="I23" s="369"/>
      <c r="J23" s="369"/>
      <c r="K23" s="369">
        <f t="shared" si="1"/>
        <v>0</v>
      </c>
      <c r="L23" s="365"/>
      <c r="Q23" s="21">
        <v>1.2</v>
      </c>
      <c r="T23" s="24"/>
    </row>
    <row r="24" spans="2:27" ht="180">
      <c r="B24" s="563"/>
      <c r="C24" s="120" t="s">
        <v>526</v>
      </c>
      <c r="D24" s="50" t="s">
        <v>234</v>
      </c>
      <c r="E24" s="116" t="s">
        <v>488</v>
      </c>
      <c r="F24" s="68">
        <f t="shared" si="0"/>
        <v>0.9</v>
      </c>
      <c r="G24" s="73">
        <f>SUM(F24:F24)</f>
        <v>0.9</v>
      </c>
      <c r="H24" s="134" t="s">
        <v>650</v>
      </c>
      <c r="I24" s="178">
        <f>(T24*U24+V24*W24+X24*Y24+Z24*AA24)/P24</f>
        <v>0.71250000000000002</v>
      </c>
      <c r="J24" s="179">
        <v>0.73</v>
      </c>
      <c r="K24" s="165">
        <f t="shared" si="1"/>
        <v>0.876</v>
      </c>
      <c r="L24" s="134" t="s">
        <v>651</v>
      </c>
      <c r="M24" s="21">
        <v>21</v>
      </c>
      <c r="N24" s="21">
        <v>1</v>
      </c>
      <c r="O24" s="21">
        <v>6</v>
      </c>
      <c r="P24" s="21">
        <v>160</v>
      </c>
      <c r="Q24" s="21">
        <v>1.2</v>
      </c>
      <c r="T24" s="21">
        <v>17</v>
      </c>
      <c r="U24" s="21">
        <v>6</v>
      </c>
      <c r="V24" s="21">
        <v>1</v>
      </c>
      <c r="W24" s="21">
        <v>3</v>
      </c>
      <c r="Z24" s="21">
        <v>3</v>
      </c>
      <c r="AA24" s="21">
        <v>3</v>
      </c>
    </row>
    <row r="25" spans="2:27" ht="72">
      <c r="B25" s="563"/>
      <c r="C25" s="193" t="s">
        <v>526</v>
      </c>
      <c r="D25" s="50" t="s">
        <v>234</v>
      </c>
      <c r="E25" s="116" t="s">
        <v>524</v>
      </c>
      <c r="F25" s="68">
        <f t="shared" si="0"/>
        <v>0.1</v>
      </c>
      <c r="G25" s="73">
        <f>SUM(F25:F25)</f>
        <v>0.1</v>
      </c>
      <c r="H25" s="134" t="s">
        <v>652</v>
      </c>
      <c r="I25" s="178">
        <f>(T25*U25+V25*W25+X25*Y25+Z25*AA25)/P25</f>
        <v>1.8749999999999999E-2</v>
      </c>
      <c r="J25" s="166">
        <v>0.02</v>
      </c>
      <c r="K25" s="166">
        <f t="shared" si="1"/>
        <v>2.4E-2</v>
      </c>
      <c r="L25" s="133" t="s">
        <v>653</v>
      </c>
      <c r="P25" s="21">
        <v>160</v>
      </c>
      <c r="Q25" s="21">
        <v>1.2</v>
      </c>
      <c r="X25" s="21">
        <v>1</v>
      </c>
      <c r="Y25" s="21">
        <v>3</v>
      </c>
    </row>
    <row r="26" spans="2:27" ht="108">
      <c r="B26" s="563"/>
      <c r="C26" s="125" t="s">
        <v>526</v>
      </c>
      <c r="D26" s="50" t="s">
        <v>234</v>
      </c>
      <c r="E26" s="116" t="s">
        <v>494</v>
      </c>
      <c r="F26" s="359">
        <f t="shared" si="0"/>
        <v>0.2</v>
      </c>
      <c r="G26" s="360">
        <f>SUM(F26:F26)</f>
        <v>0.2</v>
      </c>
      <c r="H26" s="134" t="s">
        <v>645</v>
      </c>
      <c r="I26" s="166"/>
      <c r="J26" s="358">
        <v>0.1</v>
      </c>
      <c r="K26" s="358">
        <f t="shared" si="1"/>
        <v>0.12</v>
      </c>
      <c r="L26" s="133" t="s">
        <v>660</v>
      </c>
      <c r="P26" s="21">
        <v>160</v>
      </c>
      <c r="Q26" s="21">
        <v>1.2</v>
      </c>
    </row>
    <row r="27" spans="2:27" ht="72">
      <c r="B27" s="562" t="s">
        <v>404</v>
      </c>
      <c r="C27" s="148" t="s">
        <v>235</v>
      </c>
      <c r="D27" s="50" t="s">
        <v>235</v>
      </c>
      <c r="E27" s="116" t="s">
        <v>524</v>
      </c>
      <c r="F27" s="68">
        <f t="shared" si="0"/>
        <v>0.30000000000000004</v>
      </c>
      <c r="G27" s="73">
        <f>SUM(F27:F27)</f>
        <v>0.30000000000000004</v>
      </c>
      <c r="H27" s="134" t="s">
        <v>655</v>
      </c>
      <c r="I27" s="166"/>
      <c r="J27" s="166">
        <v>0.2</v>
      </c>
      <c r="K27" s="166">
        <f t="shared" si="1"/>
        <v>0.24</v>
      </c>
      <c r="L27" s="133" t="s">
        <v>534</v>
      </c>
      <c r="P27" s="21">
        <v>160</v>
      </c>
      <c r="Q27" s="21">
        <v>1.2</v>
      </c>
    </row>
    <row r="28" spans="2:27" ht="72">
      <c r="B28" s="563"/>
      <c r="C28" s="125" t="s">
        <v>235</v>
      </c>
      <c r="D28" s="50" t="s">
        <v>535</v>
      </c>
      <c r="E28" s="116" t="s">
        <v>501</v>
      </c>
      <c r="F28" s="68">
        <f t="shared" si="0"/>
        <v>0.5</v>
      </c>
      <c r="G28" s="73">
        <f>SUM(F28:F28)</f>
        <v>0.5</v>
      </c>
      <c r="H28" s="134" t="s">
        <v>656</v>
      </c>
      <c r="I28" s="166"/>
      <c r="J28" s="166">
        <v>0.5</v>
      </c>
      <c r="K28" s="166">
        <f t="shared" si="1"/>
        <v>0.5</v>
      </c>
      <c r="L28" s="133" t="s">
        <v>633</v>
      </c>
      <c r="P28" s="21">
        <v>160</v>
      </c>
      <c r="Q28" s="21">
        <v>1</v>
      </c>
    </row>
    <row r="29" spans="2:27" ht="36">
      <c r="B29" s="563"/>
      <c r="C29" s="72" t="s">
        <v>236</v>
      </c>
      <c r="D29" s="50" t="s">
        <v>236</v>
      </c>
      <c r="E29" s="116" t="s">
        <v>501</v>
      </c>
      <c r="F29" s="68">
        <f t="shared" si="0"/>
        <v>0.5</v>
      </c>
      <c r="G29" s="73">
        <f t="shared" ref="G29" si="6">SUM(F29:F29)</f>
        <v>0.5</v>
      </c>
      <c r="H29" s="133" t="s">
        <v>538</v>
      </c>
      <c r="I29" s="166"/>
      <c r="J29" s="166">
        <v>0.5</v>
      </c>
      <c r="K29" s="166">
        <f>J29*Q29</f>
        <v>0.5</v>
      </c>
      <c r="L29" s="133" t="s">
        <v>634</v>
      </c>
      <c r="Q29" s="21">
        <v>1</v>
      </c>
    </row>
    <row r="30" spans="2:27" ht="126">
      <c r="B30" s="563"/>
      <c r="C30" s="72" t="s">
        <v>540</v>
      </c>
      <c r="D30" s="50" t="s">
        <v>541</v>
      </c>
      <c r="E30" s="116" t="s">
        <v>501</v>
      </c>
      <c r="F30" s="68">
        <f>ROUNDUP(K30,1)</f>
        <v>0.3</v>
      </c>
      <c r="G30" s="569">
        <f>SUM(F30:F31)</f>
        <v>0.60000000000000009</v>
      </c>
      <c r="H30" s="134" t="s">
        <v>542</v>
      </c>
      <c r="I30" s="166"/>
      <c r="J30" s="166">
        <v>0.3</v>
      </c>
      <c r="K30" s="166">
        <f t="shared" si="1"/>
        <v>0.3</v>
      </c>
      <c r="L30" s="133" t="s">
        <v>635</v>
      </c>
      <c r="Q30" s="21">
        <v>1</v>
      </c>
    </row>
    <row r="31" spans="2:27" ht="39.75" customHeight="1">
      <c r="B31" s="564"/>
      <c r="C31" s="126" t="s">
        <v>544</v>
      </c>
      <c r="D31" s="50" t="s">
        <v>545</v>
      </c>
      <c r="E31" s="116" t="s">
        <v>501</v>
      </c>
      <c r="F31" s="68">
        <f>ROUNDUP(K31,1)</f>
        <v>0.30000000000000004</v>
      </c>
      <c r="G31" s="569"/>
      <c r="H31" s="143" t="s">
        <v>636</v>
      </c>
      <c r="I31" s="166"/>
      <c r="J31" s="166">
        <v>0.25</v>
      </c>
      <c r="K31" s="166">
        <f t="shared" si="1"/>
        <v>0.25</v>
      </c>
      <c r="L31" s="133" t="s">
        <v>637</v>
      </c>
      <c r="Q31" s="21">
        <v>1</v>
      </c>
    </row>
    <row r="32" spans="2:27" ht="39.75" customHeight="1">
      <c r="B32" s="565" t="s">
        <v>223</v>
      </c>
      <c r="C32" s="72"/>
      <c r="D32" s="102" t="s">
        <v>548</v>
      </c>
      <c r="E32" s="116"/>
      <c r="F32" s="68">
        <f>ROUNDUP(SUM(G12:G31)*0.15,1)</f>
        <v>1.1000000000000001</v>
      </c>
      <c r="G32" s="569">
        <f>SUM(F32:F34)</f>
        <v>2</v>
      </c>
      <c r="H32" s="144" t="s">
        <v>549</v>
      </c>
      <c r="I32" s="167"/>
      <c r="J32" s="167"/>
      <c r="K32" s="167"/>
      <c r="L32" s="133"/>
    </row>
    <row r="33" spans="2:17" ht="36">
      <c r="B33" s="565"/>
      <c r="C33" s="126" t="s">
        <v>550</v>
      </c>
      <c r="D33" s="50" t="s">
        <v>551</v>
      </c>
      <c r="E33" s="116" t="s">
        <v>301</v>
      </c>
      <c r="F33" s="68">
        <f>ROUNDUP(K33,1)</f>
        <v>0.4</v>
      </c>
      <c r="G33" s="569"/>
      <c r="H33" s="144" t="s">
        <v>552</v>
      </c>
      <c r="I33" s="166">
        <f>M33*N33*O33/P33</f>
        <v>0.375</v>
      </c>
      <c r="J33" s="166">
        <f>ROUNDUP(I33,1)</f>
        <v>0.4</v>
      </c>
      <c r="K33" s="166">
        <f t="shared" si="1"/>
        <v>0.4</v>
      </c>
      <c r="L33" s="133" t="s">
        <v>553</v>
      </c>
      <c r="M33" s="21">
        <v>3</v>
      </c>
      <c r="N33" s="21">
        <v>4</v>
      </c>
      <c r="O33" s="21">
        <v>5</v>
      </c>
      <c r="P33" s="21">
        <v>160</v>
      </c>
      <c r="Q33" s="21">
        <v>1</v>
      </c>
    </row>
    <row r="34" spans="2:17" ht="36">
      <c r="B34" s="565"/>
      <c r="C34" s="127" t="s">
        <v>550</v>
      </c>
      <c r="D34" s="50" t="s">
        <v>554</v>
      </c>
      <c r="E34" s="116" t="s">
        <v>301</v>
      </c>
      <c r="F34" s="68">
        <f>ROUNDUP(K34,1)</f>
        <v>0.5</v>
      </c>
      <c r="G34" s="569"/>
      <c r="H34" s="144" t="s">
        <v>555</v>
      </c>
      <c r="I34" s="166">
        <f>M34*N34*O34/P34</f>
        <v>0.5</v>
      </c>
      <c r="J34" s="166">
        <v>0.5</v>
      </c>
      <c r="K34" s="166">
        <f t="shared" si="1"/>
        <v>0.5</v>
      </c>
      <c r="L34" s="176" t="s">
        <v>604</v>
      </c>
      <c r="M34" s="21">
        <v>4</v>
      </c>
      <c r="N34" s="21">
        <v>5</v>
      </c>
      <c r="O34" s="21">
        <v>4</v>
      </c>
      <c r="P34" s="21">
        <v>160</v>
      </c>
      <c r="Q34" s="21">
        <v>1</v>
      </c>
    </row>
    <row r="35" spans="2:17">
      <c r="C35" s="567" t="s">
        <v>307</v>
      </c>
      <c r="D35" s="567"/>
      <c r="E35" s="567"/>
      <c r="F35" s="567"/>
      <c r="G35" s="73">
        <f>SUM(G12:G34)</f>
        <v>8.9</v>
      </c>
      <c r="H35" s="145"/>
      <c r="I35" s="165"/>
      <c r="J35" s="165"/>
      <c r="K35" s="165"/>
      <c r="L35" s="169" t="s">
        <v>638</v>
      </c>
    </row>
    <row r="38" spans="2:17">
      <c r="D38" s="117" t="s">
        <v>558</v>
      </c>
      <c r="E38" s="118" t="s">
        <v>262</v>
      </c>
      <c r="F38" s="118" t="s">
        <v>560</v>
      </c>
      <c r="G38" s="118" t="s">
        <v>245</v>
      </c>
      <c r="H38" s="140" t="s">
        <v>561</v>
      </c>
    </row>
    <row r="39" spans="2:17">
      <c r="D39" s="21" t="s">
        <v>501</v>
      </c>
      <c r="E39" s="67">
        <f>SUMIF($E$12:E34, D39, $F$12:F34)</f>
        <v>2.2000000000000002</v>
      </c>
      <c r="F39" s="67">
        <f>ROUNDUP(E39*0.15,1)</f>
        <v>0.4</v>
      </c>
      <c r="G39" s="65">
        <f>SUM(E39:F39)</f>
        <v>2.6</v>
      </c>
    </row>
    <row r="40" spans="2:17">
      <c r="D40" s="21" t="s">
        <v>219</v>
      </c>
      <c r="E40" s="67">
        <f>SUMIF($E$12:E35, D40, $F$12:F35)</f>
        <v>2.8</v>
      </c>
      <c r="F40" s="67">
        <f>ROUNDUP(E40*0.15,1)</f>
        <v>0.5</v>
      </c>
      <c r="G40" s="65">
        <f>SUM(E40:F40)</f>
        <v>3.3</v>
      </c>
    </row>
    <row r="41" spans="2:17">
      <c r="D41" s="21" t="s">
        <v>563</v>
      </c>
      <c r="E41" s="67">
        <f>SUMIF($E$12:E36, D41, $F$12:F36)</f>
        <v>1.3</v>
      </c>
      <c r="F41" s="67">
        <f>ROUNDUP(E41*0.15,1)</f>
        <v>0.2</v>
      </c>
      <c r="G41" s="65">
        <f>SUM(E41:F41)</f>
        <v>1.5</v>
      </c>
    </row>
    <row r="42" spans="2:17">
      <c r="D42" s="21" t="s">
        <v>221</v>
      </c>
      <c r="E42" s="67">
        <f>SUMIF($E$12:E37, D42, $F$12:F37)</f>
        <v>0.60000000000000009</v>
      </c>
      <c r="F42" s="67">
        <f>ROUNDUP(E42*0.15,1)</f>
        <v>0.1</v>
      </c>
      <c r="G42" s="65">
        <f>SUM(E42:F42)</f>
        <v>0.70000000000000007</v>
      </c>
    </row>
    <row r="43" spans="2:17">
      <c r="D43" s="21" t="s">
        <v>301</v>
      </c>
      <c r="F43" s="67">
        <f ca="1">SUMIF($E$12:F38, D43, $F$12:F38)+H43</f>
        <v>0.8</v>
      </c>
      <c r="G43" s="65">
        <f ca="1">SUM(E43:F43)</f>
        <v>0.8</v>
      </c>
      <c r="H43" s="146">
        <v>-0.1</v>
      </c>
    </row>
    <row r="45" spans="2:17">
      <c r="F45" s="128" t="s">
        <v>435</v>
      </c>
      <c r="G45" s="129">
        <f ca="1">SUM(G39:G43)</f>
        <v>8.9</v>
      </c>
    </row>
    <row r="48" spans="2:17">
      <c r="D48" s="21" t="s">
        <v>559</v>
      </c>
      <c r="E48" s="118" t="s">
        <v>262</v>
      </c>
      <c r="F48" s="118" t="s">
        <v>560</v>
      </c>
      <c r="G48" s="118" t="s">
        <v>245</v>
      </c>
      <c r="H48" s="140" t="s">
        <v>561</v>
      </c>
    </row>
    <row r="49" spans="2:28" s="159" customFormat="1">
      <c r="B49" s="21"/>
      <c r="C49" s="21"/>
      <c r="D49" s="21" t="s">
        <v>562</v>
      </c>
      <c r="E49" s="67">
        <f>SUMIF($C$12:C44, D49, $F$12:F44)</f>
        <v>1.2999999999999998</v>
      </c>
      <c r="F49" s="67">
        <f>ROUNDUP(E49*0.15,1)</f>
        <v>0.2</v>
      </c>
      <c r="G49" s="65">
        <f>SUM(E49:F49)</f>
        <v>1.4999999999999998</v>
      </c>
      <c r="H49" s="140"/>
      <c r="L49" s="160"/>
      <c r="M49" s="21"/>
      <c r="N49" s="21"/>
      <c r="O49" s="21"/>
      <c r="P49" s="21"/>
      <c r="Q49" s="21"/>
      <c r="R49" s="21"/>
      <c r="S49" s="21"/>
      <c r="T49" s="21"/>
      <c r="U49" s="21"/>
      <c r="V49" s="21"/>
      <c r="W49" s="21"/>
      <c r="X49" s="21"/>
      <c r="Y49" s="21"/>
      <c r="Z49" s="21"/>
      <c r="AA49" s="21"/>
      <c r="AB49" s="21"/>
    </row>
    <row r="50" spans="2:28" s="159" customFormat="1">
      <c r="B50" s="21"/>
      <c r="C50" s="21"/>
      <c r="D50" s="21" t="s">
        <v>232</v>
      </c>
      <c r="E50" s="67">
        <f>SUMIF($C$12:C35, D50, $F$12:F35)</f>
        <v>0.4</v>
      </c>
      <c r="F50" s="67">
        <f t="shared" ref="F50:F55" si="7">ROUNDUP(E50*0.15,1)</f>
        <v>0.1</v>
      </c>
      <c r="G50" s="65">
        <f t="shared" ref="G50:G55" si="8">SUM(E50:F50)</f>
        <v>0.5</v>
      </c>
      <c r="H50" s="140"/>
      <c r="L50" s="160"/>
      <c r="M50" s="21"/>
      <c r="N50" s="21"/>
      <c r="O50" s="21"/>
      <c r="P50" s="21"/>
      <c r="Q50" s="21"/>
      <c r="R50" s="21"/>
      <c r="S50" s="21"/>
      <c r="T50" s="21"/>
      <c r="U50" s="21"/>
      <c r="V50" s="21"/>
      <c r="W50" s="21"/>
      <c r="X50" s="21"/>
      <c r="Y50" s="21"/>
      <c r="Z50" s="21"/>
      <c r="AA50" s="21"/>
      <c r="AB50" s="21"/>
    </row>
    <row r="51" spans="2:28" s="159" customFormat="1">
      <c r="B51" s="21"/>
      <c r="C51" s="21"/>
      <c r="D51" s="21" t="s">
        <v>514</v>
      </c>
      <c r="E51" s="67">
        <f>SUMIF($C$12:C35, D51, $F$12:F35)</f>
        <v>2.1</v>
      </c>
      <c r="F51" s="67">
        <f t="shared" si="7"/>
        <v>0.4</v>
      </c>
      <c r="G51" s="65">
        <f t="shared" si="8"/>
        <v>2.5</v>
      </c>
      <c r="H51" s="140"/>
      <c r="L51" s="160"/>
      <c r="M51" s="21"/>
      <c r="N51" s="21"/>
      <c r="O51" s="21"/>
      <c r="P51" s="21"/>
      <c r="Q51" s="21"/>
      <c r="R51" s="21"/>
      <c r="S51" s="21"/>
      <c r="T51" s="21"/>
      <c r="U51" s="21"/>
      <c r="V51" s="21"/>
      <c r="W51" s="21"/>
      <c r="X51" s="21"/>
      <c r="Y51" s="21"/>
      <c r="Z51" s="21"/>
      <c r="AA51" s="21"/>
      <c r="AB51" s="21"/>
    </row>
    <row r="52" spans="2:28" s="159" customFormat="1">
      <c r="B52" s="21"/>
      <c r="C52" s="21"/>
      <c r="D52" s="21" t="s">
        <v>234</v>
      </c>
      <c r="E52" s="67">
        <f>SUMIF($C$12:C35, D52, $F$12:F35)</f>
        <v>1.2</v>
      </c>
      <c r="F52" s="67">
        <f t="shared" si="7"/>
        <v>0.2</v>
      </c>
      <c r="G52" s="65">
        <f t="shared" si="8"/>
        <v>1.4</v>
      </c>
      <c r="H52" s="140"/>
      <c r="L52" s="160"/>
      <c r="M52" s="21"/>
      <c r="N52" s="21"/>
      <c r="O52" s="21"/>
      <c r="P52" s="21"/>
      <c r="Q52" s="21"/>
      <c r="R52" s="21"/>
      <c r="S52" s="21"/>
      <c r="T52" s="21"/>
      <c r="U52" s="21"/>
      <c r="V52" s="21"/>
      <c r="W52" s="21"/>
      <c r="X52" s="21"/>
      <c r="Y52" s="21"/>
      <c r="Z52" s="21"/>
      <c r="AA52" s="21"/>
      <c r="AB52" s="21"/>
    </row>
    <row r="53" spans="2:28" s="159" customFormat="1">
      <c r="B53" s="21"/>
      <c r="C53" s="21"/>
      <c r="D53" s="21" t="s">
        <v>235</v>
      </c>
      <c r="E53" s="67">
        <f>SUMIF($C$12:C36, D53, $F$12:F36)</f>
        <v>0.8</v>
      </c>
      <c r="F53" s="67">
        <f t="shared" si="7"/>
        <v>0.2</v>
      </c>
      <c r="G53" s="65">
        <f t="shared" si="8"/>
        <v>1</v>
      </c>
      <c r="H53" s="140"/>
      <c r="L53" s="160"/>
      <c r="M53" s="21"/>
      <c r="N53" s="21"/>
      <c r="O53" s="21"/>
      <c r="P53" s="21"/>
      <c r="Q53" s="21"/>
      <c r="R53" s="21"/>
      <c r="S53" s="21"/>
      <c r="T53" s="21"/>
      <c r="U53" s="21"/>
      <c r="V53" s="21"/>
      <c r="W53" s="21"/>
      <c r="X53" s="21"/>
      <c r="Y53" s="21"/>
      <c r="Z53" s="21"/>
      <c r="AA53" s="21"/>
      <c r="AB53" s="21"/>
    </row>
    <row r="54" spans="2:28" s="159" customFormat="1">
      <c r="B54" s="21"/>
      <c r="C54" s="21"/>
      <c r="D54" s="21" t="s">
        <v>236</v>
      </c>
      <c r="E54" s="67">
        <f>SUMIF($C$12:C37, D54, $F$12:F37)</f>
        <v>0.5</v>
      </c>
      <c r="F54" s="67">
        <f t="shared" si="7"/>
        <v>0.1</v>
      </c>
      <c r="G54" s="65">
        <f t="shared" si="8"/>
        <v>0.6</v>
      </c>
      <c r="H54" s="140"/>
      <c r="L54" s="160"/>
      <c r="M54" s="21"/>
      <c r="N54" s="21"/>
      <c r="O54" s="21"/>
      <c r="P54" s="21"/>
      <c r="Q54" s="21"/>
      <c r="R54" s="21"/>
      <c r="S54" s="21"/>
      <c r="T54" s="21"/>
      <c r="U54" s="21"/>
      <c r="V54" s="21"/>
      <c r="W54" s="21"/>
      <c r="X54" s="21"/>
      <c r="Y54" s="21"/>
      <c r="Z54" s="21"/>
      <c r="AA54" s="21"/>
      <c r="AB54" s="21"/>
    </row>
    <row r="55" spans="2:28" s="159" customFormat="1">
      <c r="B55" s="21"/>
      <c r="C55" s="21"/>
      <c r="D55" s="21" t="s">
        <v>237</v>
      </c>
      <c r="E55" s="67">
        <f>SUMIF($C$12:C35, D55, $F$12:F35)</f>
        <v>0.60000000000000009</v>
      </c>
      <c r="F55" s="67">
        <f t="shared" si="7"/>
        <v>0.1</v>
      </c>
      <c r="G55" s="65">
        <f t="shared" si="8"/>
        <v>0.70000000000000007</v>
      </c>
      <c r="H55" s="140"/>
      <c r="L55" s="160"/>
      <c r="M55" s="21"/>
      <c r="N55" s="21"/>
      <c r="O55" s="21"/>
      <c r="P55" s="21"/>
      <c r="Q55" s="21"/>
      <c r="R55" s="21"/>
      <c r="S55" s="21"/>
      <c r="T55" s="21"/>
      <c r="U55" s="21"/>
      <c r="V55" s="21"/>
      <c r="W55" s="21"/>
      <c r="X55" s="21"/>
      <c r="Y55" s="21"/>
      <c r="Z55" s="21"/>
      <c r="AA55" s="21"/>
      <c r="AB55" s="21"/>
    </row>
    <row r="56" spans="2:28" s="159" customFormat="1">
      <c r="B56" s="21"/>
      <c r="C56" s="21"/>
      <c r="D56" s="21" t="s">
        <v>550</v>
      </c>
      <c r="E56" s="67"/>
      <c r="F56" s="67">
        <f ca="1">SUMIF($E$12:F51, D56, $F$12:F51)+H56</f>
        <v>0.7</v>
      </c>
      <c r="G56" s="65">
        <f ca="1">SUM(E56:F56)</f>
        <v>0.7</v>
      </c>
      <c r="H56" s="146">
        <v>-0.2</v>
      </c>
      <c r="L56" s="160"/>
      <c r="M56" s="21"/>
      <c r="N56" s="21"/>
      <c r="O56" s="21"/>
      <c r="P56" s="21"/>
      <c r="Q56" s="21"/>
      <c r="R56" s="21"/>
      <c r="S56" s="21"/>
      <c r="T56" s="21"/>
      <c r="U56" s="21"/>
      <c r="V56" s="21"/>
      <c r="W56" s="21"/>
      <c r="X56" s="21"/>
      <c r="Y56" s="21"/>
      <c r="Z56" s="21"/>
      <c r="AA56" s="21"/>
      <c r="AB56" s="21"/>
    </row>
    <row r="58" spans="2:28" s="159" customFormat="1">
      <c r="B58" s="21"/>
      <c r="C58" s="21"/>
      <c r="D58" s="21"/>
      <c r="E58" s="67"/>
      <c r="F58" s="128" t="s">
        <v>435</v>
      </c>
      <c r="G58" s="129">
        <f ca="1">SUM(G49:G56)</f>
        <v>8.8999999999999986</v>
      </c>
      <c r="H58" s="140"/>
      <c r="L58" s="160"/>
      <c r="M58" s="21"/>
      <c r="N58" s="21"/>
      <c r="O58" s="21"/>
      <c r="P58" s="21"/>
      <c r="Q58" s="21"/>
      <c r="R58" s="21"/>
      <c r="S58" s="21"/>
      <c r="T58" s="21"/>
      <c r="U58" s="21"/>
      <c r="V58" s="21"/>
      <c r="W58" s="21"/>
      <c r="X58" s="21"/>
      <c r="Y58" s="21"/>
      <c r="Z58" s="21"/>
      <c r="AA58" s="21"/>
      <c r="AB58" s="21"/>
    </row>
  </sheetData>
  <autoFilter ref="B11:K35" xr:uid="{339D98F8-05A9-4E3E-BC15-5F4867DAA8C2}"/>
  <mergeCells count="13">
    <mergeCell ref="B27:B31"/>
    <mergeCell ref="G30:G31"/>
    <mergeCell ref="B32:B34"/>
    <mergeCell ref="G32:G34"/>
    <mergeCell ref="C35:F35"/>
    <mergeCell ref="B17:B26"/>
    <mergeCell ref="G17:G19"/>
    <mergeCell ref="G20:G23"/>
    <mergeCell ref="M10:P10"/>
    <mergeCell ref="T10:AA10"/>
    <mergeCell ref="B12:B16"/>
    <mergeCell ref="D12:D13"/>
    <mergeCell ref="G12:G16"/>
  </mergeCells>
  <phoneticPr fontId="1"/>
  <pageMargins left="0.7" right="0.7"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7A8B-B62E-4AF5-A9FD-76C1B0A276D7}">
  <sheetPr>
    <tabColor rgb="FF2863C9"/>
  </sheetPr>
  <dimension ref="B1:AA57"/>
  <sheetViews>
    <sheetView topLeftCell="D29" zoomScaleNormal="100" workbookViewId="0">
      <selection activeCell="I32" sqref="I32:J32"/>
    </sheetView>
  </sheetViews>
  <sheetFormatPr defaultColWidth="8.625" defaultRowHeight="18" outlineLevelRow="1" outlineLevelCol="2"/>
  <cols>
    <col min="1" max="1" width="2.625" style="21" customWidth="1"/>
    <col min="2" max="2" width="13.625" style="21" customWidth="1"/>
    <col min="3" max="3" width="17.625" style="21" customWidth="1"/>
    <col min="4" max="4" width="35.75" style="21" bestFit="1" customWidth="1"/>
    <col min="5" max="5" width="17.25" style="67" bestFit="1" customWidth="1"/>
    <col min="6" max="6" width="17.25" style="146" bestFit="1" customWidth="1"/>
    <col min="7" max="7" width="12.625" style="159"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599999999999994" customHeight="1">
      <c r="B10" s="21" t="s">
        <v>459</v>
      </c>
      <c r="C10" s="21" t="s">
        <v>459</v>
      </c>
      <c r="D10" s="24" t="s">
        <v>460</v>
      </c>
      <c r="E10" s="113"/>
      <c r="F10" s="113" t="s">
        <v>461</v>
      </c>
      <c r="G10" s="114" t="s">
        <v>462</v>
      </c>
      <c r="L10" s="161" t="s">
        <v>463</v>
      </c>
      <c r="M10" s="570" t="s">
        <v>464</v>
      </c>
      <c r="N10" s="570"/>
      <c r="O10" s="570"/>
      <c r="P10" s="570"/>
      <c r="Q10" s="104" t="s">
        <v>465</v>
      </c>
      <c r="R10" s="104"/>
      <c r="S10" s="104"/>
      <c r="T10" s="570" t="s">
        <v>466</v>
      </c>
      <c r="U10" s="570"/>
      <c r="V10" s="570"/>
      <c r="W10" s="570"/>
      <c r="X10" s="570"/>
      <c r="Y10" s="570"/>
      <c r="Z10" s="570"/>
      <c r="AA10" s="570"/>
    </row>
    <row r="11" spans="2:27" ht="38.25" customHeight="1">
      <c r="B11" s="115" t="s">
        <v>467</v>
      </c>
      <c r="C11" s="123" t="s">
        <v>468</v>
      </c>
      <c r="D11" s="115" t="s">
        <v>469</v>
      </c>
      <c r="E11" s="69" t="s">
        <v>470</v>
      </c>
      <c r="F11" s="162" t="s">
        <v>471</v>
      </c>
      <c r="G11" s="163"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66" t="s">
        <v>485</v>
      </c>
      <c r="C12" s="147" t="s">
        <v>486</v>
      </c>
      <c r="D12" s="575" t="s">
        <v>487</v>
      </c>
      <c r="E12" s="138" t="s">
        <v>488</v>
      </c>
      <c r="F12" s="157">
        <f t="shared" ref="F12:F17" si="0">ROUNDUP(K12,1)</f>
        <v>0</v>
      </c>
      <c r="G12" s="576">
        <f>SUM(F12:F16)</f>
        <v>0</v>
      </c>
      <c r="H12" s="139" t="s">
        <v>661</v>
      </c>
      <c r="I12" s="157"/>
      <c r="J12" s="157"/>
      <c r="K12" s="157">
        <f t="shared" ref="K12:K33" si="1">J12*Q12</f>
        <v>0</v>
      </c>
      <c r="L12" s="151"/>
      <c r="M12" s="21">
        <v>8</v>
      </c>
      <c r="N12" s="21">
        <v>1</v>
      </c>
      <c r="O12" s="109">
        <v>2</v>
      </c>
      <c r="P12" s="21">
        <v>160</v>
      </c>
      <c r="Q12" s="21">
        <v>1.2</v>
      </c>
    </row>
    <row r="13" spans="2:27" ht="204" customHeight="1">
      <c r="B13" s="566"/>
      <c r="C13" s="152" t="s">
        <v>486</v>
      </c>
      <c r="D13" s="575"/>
      <c r="E13" s="138" t="s">
        <v>488</v>
      </c>
      <c r="F13" s="157">
        <f t="shared" si="0"/>
        <v>0</v>
      </c>
      <c r="G13" s="576"/>
      <c r="H13" s="139" t="s">
        <v>661</v>
      </c>
      <c r="I13" s="157"/>
      <c r="J13" s="157"/>
      <c r="K13" s="157">
        <f>J13*Q13</f>
        <v>0</v>
      </c>
      <c r="L13" s="151"/>
      <c r="Q13" s="21">
        <v>1.2</v>
      </c>
    </row>
    <row r="14" spans="2:27" ht="222" customHeight="1">
      <c r="B14" s="566"/>
      <c r="C14" s="153" t="s">
        <v>486</v>
      </c>
      <c r="D14" s="150" t="s">
        <v>493</v>
      </c>
      <c r="E14" s="138" t="s">
        <v>494</v>
      </c>
      <c r="F14" s="158">
        <f t="shared" si="0"/>
        <v>0</v>
      </c>
      <c r="G14" s="576"/>
      <c r="H14" s="151" t="s">
        <v>661</v>
      </c>
      <c r="I14" s="158"/>
      <c r="J14" s="158"/>
      <c r="K14" s="158">
        <f t="shared" ref="K14:K16" si="2">J14*Q14</f>
        <v>0</v>
      </c>
      <c r="L14" s="151"/>
      <c r="Q14" s="21">
        <v>1.2</v>
      </c>
    </row>
    <row r="15" spans="2:27" ht="185.65" customHeight="1">
      <c r="B15" s="566"/>
      <c r="C15" s="153" t="s">
        <v>486</v>
      </c>
      <c r="D15" s="137" t="s">
        <v>497</v>
      </c>
      <c r="E15" s="138" t="s">
        <v>221</v>
      </c>
      <c r="F15" s="158">
        <f t="shared" si="0"/>
        <v>0</v>
      </c>
      <c r="G15" s="576"/>
      <c r="H15" s="139" t="s">
        <v>661</v>
      </c>
      <c r="I15" s="158"/>
      <c r="J15" s="158"/>
      <c r="K15" s="158">
        <f t="shared" si="2"/>
        <v>0</v>
      </c>
      <c r="L15" s="151"/>
      <c r="Q15" s="21">
        <v>1.2</v>
      </c>
    </row>
    <row r="16" spans="2:27" ht="59.65" customHeight="1">
      <c r="B16" s="566"/>
      <c r="C16" s="154" t="s">
        <v>486</v>
      </c>
      <c r="D16" s="137" t="s">
        <v>500</v>
      </c>
      <c r="E16" s="138" t="s">
        <v>501</v>
      </c>
      <c r="F16" s="158">
        <f t="shared" si="0"/>
        <v>0</v>
      </c>
      <c r="G16" s="576"/>
      <c r="H16" s="139" t="s">
        <v>661</v>
      </c>
      <c r="I16" s="158"/>
      <c r="J16" s="158"/>
      <c r="K16" s="158">
        <f t="shared" si="2"/>
        <v>0</v>
      </c>
      <c r="L16" s="151"/>
      <c r="Q16" s="21">
        <v>1.2</v>
      </c>
    </row>
    <row r="17" spans="2:27">
      <c r="B17" s="562" t="s">
        <v>243</v>
      </c>
      <c r="C17" s="155" t="s">
        <v>504</v>
      </c>
      <c r="D17" s="137" t="s">
        <v>505</v>
      </c>
      <c r="E17" s="138" t="s">
        <v>501</v>
      </c>
      <c r="F17" s="158">
        <f t="shared" si="0"/>
        <v>0</v>
      </c>
      <c r="G17" s="574">
        <f>SUM(F17:F19)</f>
        <v>0</v>
      </c>
      <c r="H17" s="139" t="s">
        <v>661</v>
      </c>
      <c r="I17" s="158"/>
      <c r="J17" s="158"/>
      <c r="K17" s="158">
        <f t="shared" si="1"/>
        <v>0</v>
      </c>
      <c r="L17" s="151"/>
      <c r="Q17" s="21">
        <v>1.2</v>
      </c>
    </row>
    <row r="18" spans="2:27" ht="155.65" customHeight="1">
      <c r="B18" s="563"/>
      <c r="C18" s="152" t="s">
        <v>504</v>
      </c>
      <c r="D18" s="137" t="s">
        <v>508</v>
      </c>
      <c r="E18" s="138" t="s">
        <v>488</v>
      </c>
      <c r="F18" s="158">
        <f t="shared" ref="F18:F28" si="3">ROUNDUP(K18,1)</f>
        <v>0</v>
      </c>
      <c r="G18" s="574"/>
      <c r="H18" s="139" t="s">
        <v>661</v>
      </c>
      <c r="I18" s="158"/>
      <c r="J18" s="158"/>
      <c r="K18" s="158">
        <f>J18*Q18</f>
        <v>0</v>
      </c>
      <c r="L18" s="151"/>
      <c r="P18" s="21">
        <v>160</v>
      </c>
      <c r="Q18" s="21">
        <v>1.2</v>
      </c>
    </row>
    <row r="19" spans="2:27" ht="36">
      <c r="B19" s="563"/>
      <c r="C19" s="154" t="s">
        <v>504</v>
      </c>
      <c r="D19" s="137" t="s">
        <v>589</v>
      </c>
      <c r="E19" s="138" t="s">
        <v>501</v>
      </c>
      <c r="F19" s="158">
        <f t="shared" si="3"/>
        <v>0</v>
      </c>
      <c r="G19" s="574"/>
      <c r="H19" s="139" t="s">
        <v>661</v>
      </c>
      <c r="I19" s="158"/>
      <c r="J19" s="158"/>
      <c r="K19" s="158">
        <f>J19*Q19</f>
        <v>0</v>
      </c>
      <c r="L19" s="151"/>
      <c r="M19" s="21">
        <v>8</v>
      </c>
      <c r="N19" s="21">
        <v>1</v>
      </c>
      <c r="O19" s="21">
        <v>0.5</v>
      </c>
      <c r="P19" s="21">
        <v>160</v>
      </c>
      <c r="Q19" s="21">
        <v>1.2</v>
      </c>
    </row>
    <row r="20" spans="2:27" ht="106.5" customHeight="1">
      <c r="B20" s="563"/>
      <c r="C20" s="155" t="s">
        <v>514</v>
      </c>
      <c r="D20" s="137" t="s">
        <v>515</v>
      </c>
      <c r="E20" s="138" t="s">
        <v>501</v>
      </c>
      <c r="F20" s="158">
        <f t="shared" si="3"/>
        <v>0</v>
      </c>
      <c r="G20" s="574">
        <f>SUM(F20:F23)</f>
        <v>0</v>
      </c>
      <c r="H20" s="139" t="s">
        <v>661</v>
      </c>
      <c r="I20" s="158"/>
      <c r="J20" s="158"/>
      <c r="K20" s="158">
        <f t="shared" si="1"/>
        <v>0</v>
      </c>
      <c r="L20" s="151"/>
      <c r="Q20" s="21">
        <v>1.2</v>
      </c>
    </row>
    <row r="21" spans="2:27" ht="165.6" customHeight="1">
      <c r="B21" s="563"/>
      <c r="C21" s="153" t="s">
        <v>514</v>
      </c>
      <c r="D21" s="137" t="s">
        <v>518</v>
      </c>
      <c r="E21" s="138" t="s">
        <v>488</v>
      </c>
      <c r="F21" s="158">
        <f t="shared" si="3"/>
        <v>0</v>
      </c>
      <c r="G21" s="574"/>
      <c r="H21" s="139" t="s">
        <v>661</v>
      </c>
      <c r="I21" s="158"/>
      <c r="J21" s="158"/>
      <c r="K21" s="158">
        <f t="shared" si="1"/>
        <v>0</v>
      </c>
      <c r="L21" s="151"/>
      <c r="Q21" s="21">
        <v>1.2</v>
      </c>
      <c r="T21" s="24"/>
    </row>
    <row r="22" spans="2:27">
      <c r="B22" s="563"/>
      <c r="C22" s="153" t="s">
        <v>521</v>
      </c>
      <c r="D22" s="137" t="s">
        <v>494</v>
      </c>
      <c r="E22" s="138" t="s">
        <v>494</v>
      </c>
      <c r="F22" s="158">
        <f t="shared" si="3"/>
        <v>0</v>
      </c>
      <c r="G22" s="574"/>
      <c r="H22" s="139" t="s">
        <v>661</v>
      </c>
      <c r="I22" s="158"/>
      <c r="J22" s="158"/>
      <c r="K22" s="158">
        <f t="shared" si="1"/>
        <v>0</v>
      </c>
      <c r="L22" s="151"/>
      <c r="Q22" s="21">
        <v>1.2</v>
      </c>
      <c r="T22" s="24"/>
    </row>
    <row r="23" spans="2:27">
      <c r="B23" s="563"/>
      <c r="C23" s="154" t="s">
        <v>514</v>
      </c>
      <c r="D23" s="137" t="s">
        <v>524</v>
      </c>
      <c r="E23" s="138" t="s">
        <v>524</v>
      </c>
      <c r="F23" s="158">
        <v>0</v>
      </c>
      <c r="G23" s="574"/>
      <c r="H23" s="139" t="s">
        <v>661</v>
      </c>
      <c r="I23" s="158"/>
      <c r="J23" s="158"/>
      <c r="K23" s="158">
        <f t="shared" si="1"/>
        <v>0</v>
      </c>
      <c r="L23" s="151"/>
      <c r="Q23" s="21">
        <v>1.2</v>
      </c>
      <c r="T23" s="24"/>
    </row>
    <row r="24" spans="2:27">
      <c r="B24" s="563"/>
      <c r="C24" s="155" t="s">
        <v>526</v>
      </c>
      <c r="D24" s="99" t="s">
        <v>234</v>
      </c>
      <c r="E24" s="138" t="s">
        <v>488</v>
      </c>
      <c r="F24" s="158">
        <f t="shared" si="3"/>
        <v>0</v>
      </c>
      <c r="G24" s="173">
        <f>SUM(F24:F24)</f>
        <v>0</v>
      </c>
      <c r="H24" s="139" t="s">
        <v>661</v>
      </c>
      <c r="I24" s="174"/>
      <c r="J24" s="175"/>
      <c r="K24" s="157">
        <f t="shared" si="1"/>
        <v>0</v>
      </c>
      <c r="L24" s="139"/>
      <c r="M24" s="21">
        <v>21</v>
      </c>
      <c r="N24" s="21">
        <v>1</v>
      </c>
      <c r="O24" s="21">
        <v>6</v>
      </c>
      <c r="P24" s="21">
        <v>160</v>
      </c>
      <c r="Q24" s="21">
        <v>1.2</v>
      </c>
      <c r="T24" s="21">
        <v>17</v>
      </c>
      <c r="U24" s="21">
        <v>6</v>
      </c>
      <c r="V24" s="21">
        <v>1</v>
      </c>
      <c r="W24" s="21">
        <v>3</v>
      </c>
      <c r="X24" s="21">
        <v>1</v>
      </c>
      <c r="Y24" s="21">
        <v>3</v>
      </c>
      <c r="Z24" s="21">
        <v>3</v>
      </c>
      <c r="AA24" s="21">
        <v>3</v>
      </c>
    </row>
    <row r="25" spans="2:27">
      <c r="B25" s="563"/>
      <c r="C25" s="156" t="s">
        <v>526</v>
      </c>
      <c r="D25" s="99" t="s">
        <v>234</v>
      </c>
      <c r="E25" s="138" t="s">
        <v>494</v>
      </c>
      <c r="F25" s="158">
        <f t="shared" si="3"/>
        <v>0</v>
      </c>
      <c r="G25" s="173">
        <f>SUM(F25:F25)</f>
        <v>0</v>
      </c>
      <c r="H25" s="139" t="s">
        <v>661</v>
      </c>
      <c r="I25" s="158"/>
      <c r="J25" s="158"/>
      <c r="K25" s="158">
        <f t="shared" si="1"/>
        <v>0</v>
      </c>
      <c r="L25" s="151"/>
      <c r="P25" s="21">
        <v>160</v>
      </c>
      <c r="Q25" s="21">
        <v>1.2</v>
      </c>
    </row>
    <row r="26" spans="2:27">
      <c r="B26" s="562" t="s">
        <v>404</v>
      </c>
      <c r="C26" s="147" t="s">
        <v>235</v>
      </c>
      <c r="D26" s="99" t="s">
        <v>235</v>
      </c>
      <c r="E26" s="138" t="s">
        <v>524</v>
      </c>
      <c r="F26" s="158">
        <f t="shared" si="3"/>
        <v>0</v>
      </c>
      <c r="G26" s="173">
        <f>SUM(F26:F26)</f>
        <v>0</v>
      </c>
      <c r="H26" s="139" t="s">
        <v>661</v>
      </c>
      <c r="I26" s="158"/>
      <c r="J26" s="158"/>
      <c r="K26" s="158">
        <f t="shared" si="1"/>
        <v>0</v>
      </c>
      <c r="L26" s="151"/>
      <c r="P26" s="21">
        <v>160</v>
      </c>
      <c r="Q26" s="21">
        <v>1.2</v>
      </c>
    </row>
    <row r="27" spans="2:27" ht="36">
      <c r="B27" s="563"/>
      <c r="C27" s="156" t="s">
        <v>235</v>
      </c>
      <c r="D27" s="99" t="s">
        <v>535</v>
      </c>
      <c r="E27" s="138" t="s">
        <v>501</v>
      </c>
      <c r="F27" s="158">
        <f t="shared" si="3"/>
        <v>0</v>
      </c>
      <c r="G27" s="173">
        <f>SUM(F27:F27)</f>
        <v>0</v>
      </c>
      <c r="H27" s="139" t="s">
        <v>662</v>
      </c>
      <c r="I27" s="158"/>
      <c r="J27" s="158"/>
      <c r="K27" s="158">
        <f t="shared" si="1"/>
        <v>0</v>
      </c>
      <c r="L27" s="151" t="s">
        <v>633</v>
      </c>
      <c r="P27" s="21">
        <v>160</v>
      </c>
      <c r="Q27" s="21">
        <v>1</v>
      </c>
    </row>
    <row r="28" spans="2:27" ht="36">
      <c r="B28" s="563"/>
      <c r="C28" s="149" t="s">
        <v>236</v>
      </c>
      <c r="D28" s="99" t="s">
        <v>236</v>
      </c>
      <c r="E28" s="138" t="s">
        <v>501</v>
      </c>
      <c r="F28" s="158">
        <f t="shared" si="3"/>
        <v>0.1</v>
      </c>
      <c r="G28" s="173">
        <f t="shared" ref="G28" si="4">SUM(F28:F28)</f>
        <v>0.1</v>
      </c>
      <c r="H28" s="151" t="s">
        <v>538</v>
      </c>
      <c r="I28" s="158"/>
      <c r="J28" s="158">
        <v>0.05</v>
      </c>
      <c r="K28" s="158">
        <f>J28*Q28</f>
        <v>0.05</v>
      </c>
      <c r="L28" s="151" t="s">
        <v>634</v>
      </c>
      <c r="Q28" s="21">
        <v>1</v>
      </c>
    </row>
    <row r="29" spans="2:27" ht="126">
      <c r="B29" s="563"/>
      <c r="C29" s="72" t="s">
        <v>540</v>
      </c>
      <c r="D29" s="50" t="s">
        <v>541</v>
      </c>
      <c r="E29" s="116" t="s">
        <v>501</v>
      </c>
      <c r="F29" s="166">
        <f>ROUNDUP(K29,1)</f>
        <v>0.1</v>
      </c>
      <c r="G29" s="573">
        <f>SUM(F29:F30)</f>
        <v>0.30000000000000004</v>
      </c>
      <c r="H29" s="134" t="s">
        <v>542</v>
      </c>
      <c r="I29" s="166"/>
      <c r="J29" s="166">
        <v>0.1</v>
      </c>
      <c r="K29" s="166">
        <f t="shared" si="1"/>
        <v>0.1</v>
      </c>
      <c r="L29" s="133" t="s">
        <v>635</v>
      </c>
      <c r="Q29" s="21">
        <v>1</v>
      </c>
    </row>
    <row r="30" spans="2:27" ht="39.75" customHeight="1">
      <c r="B30" s="564"/>
      <c r="C30" s="126" t="s">
        <v>544</v>
      </c>
      <c r="D30" s="50" t="s">
        <v>545</v>
      </c>
      <c r="E30" s="116" t="s">
        <v>501</v>
      </c>
      <c r="F30" s="166">
        <f>ROUNDUP(K30,1)</f>
        <v>0.2</v>
      </c>
      <c r="G30" s="573"/>
      <c r="H30" s="143" t="s">
        <v>636</v>
      </c>
      <c r="I30" s="166"/>
      <c r="J30" s="166">
        <v>0.2</v>
      </c>
      <c r="K30" s="166">
        <f t="shared" si="1"/>
        <v>0.2</v>
      </c>
      <c r="L30" s="133" t="s">
        <v>637</v>
      </c>
      <c r="Q30" s="21">
        <v>1</v>
      </c>
    </row>
    <row r="31" spans="2:27" ht="39.75" customHeight="1">
      <c r="B31" s="565" t="s">
        <v>223</v>
      </c>
      <c r="C31" s="72"/>
      <c r="D31" s="102" t="s">
        <v>548</v>
      </c>
      <c r="E31" s="116"/>
      <c r="F31" s="166">
        <f>ROUNDUP(SUM(G12:G30)*0.15,1)</f>
        <v>0.1</v>
      </c>
      <c r="G31" s="573">
        <f>SUM(F31:F33)</f>
        <v>0.30000000000000004</v>
      </c>
      <c r="H31" s="144" t="s">
        <v>549</v>
      </c>
      <c r="I31" s="167"/>
      <c r="J31" s="167"/>
      <c r="K31" s="167"/>
      <c r="L31" s="133"/>
    </row>
    <row r="32" spans="2:27" ht="36">
      <c r="B32" s="565"/>
      <c r="C32" s="126" t="s">
        <v>550</v>
      </c>
      <c r="D32" s="50" t="s">
        <v>551</v>
      </c>
      <c r="E32" s="116" t="s">
        <v>301</v>
      </c>
      <c r="F32" s="166">
        <f>ROUNDUP(K32,1)</f>
        <v>0</v>
      </c>
      <c r="G32" s="573"/>
      <c r="H32" s="144" t="s">
        <v>552</v>
      </c>
      <c r="I32" s="166"/>
      <c r="J32" s="166"/>
      <c r="K32" s="166">
        <f t="shared" si="1"/>
        <v>0</v>
      </c>
      <c r="L32" s="133" t="s">
        <v>663</v>
      </c>
      <c r="M32" s="21">
        <v>3</v>
      </c>
      <c r="N32" s="21">
        <v>4</v>
      </c>
      <c r="O32" s="21">
        <v>2</v>
      </c>
      <c r="P32" s="21">
        <v>160</v>
      </c>
      <c r="Q32" s="21">
        <v>1</v>
      </c>
    </row>
    <row r="33" spans="2:17" ht="36">
      <c r="B33" s="565"/>
      <c r="C33" s="127" t="s">
        <v>550</v>
      </c>
      <c r="D33" s="50" t="s">
        <v>554</v>
      </c>
      <c r="E33" s="116" t="s">
        <v>301</v>
      </c>
      <c r="F33" s="166">
        <f>ROUNDUP(K33,1)</f>
        <v>0.2</v>
      </c>
      <c r="G33" s="573"/>
      <c r="H33" s="144" t="s">
        <v>555</v>
      </c>
      <c r="I33" s="166">
        <f>M33*N33*O33/P33</f>
        <v>0.2</v>
      </c>
      <c r="J33" s="166">
        <v>0.2</v>
      </c>
      <c r="K33" s="166">
        <f t="shared" si="1"/>
        <v>0.2</v>
      </c>
      <c r="L33" s="176" t="s">
        <v>664</v>
      </c>
      <c r="M33" s="21">
        <v>4</v>
      </c>
      <c r="N33" s="21">
        <v>2</v>
      </c>
      <c r="O33" s="21">
        <v>4</v>
      </c>
      <c r="P33" s="21">
        <v>160</v>
      </c>
      <c r="Q33" s="21">
        <v>1</v>
      </c>
    </row>
    <row r="34" spans="2:17">
      <c r="C34" s="567" t="s">
        <v>307</v>
      </c>
      <c r="D34" s="567"/>
      <c r="E34" s="567"/>
      <c r="F34" s="567"/>
      <c r="G34" s="170">
        <f>SUM(G12:G33)</f>
        <v>0.70000000000000007</v>
      </c>
      <c r="H34" s="145"/>
      <c r="I34" s="165"/>
      <c r="J34" s="165"/>
      <c r="K34" s="165"/>
      <c r="L34" s="169" t="s">
        <v>665</v>
      </c>
    </row>
    <row r="37" spans="2:17">
      <c r="D37" s="117" t="s">
        <v>558</v>
      </c>
      <c r="E37" s="118" t="s">
        <v>262</v>
      </c>
      <c r="F37" s="171" t="s">
        <v>560</v>
      </c>
      <c r="G37" s="171" t="s">
        <v>245</v>
      </c>
      <c r="H37" s="140" t="s">
        <v>561</v>
      </c>
    </row>
    <row r="38" spans="2:17">
      <c r="D38" s="21" t="s">
        <v>501</v>
      </c>
      <c r="E38" s="67">
        <f>SUMIF($E$12:E33, D38, $F$12:F33)</f>
        <v>0.4</v>
      </c>
      <c r="F38" s="146">
        <f>ROUNDUP(E38*0.15,1)</f>
        <v>0.1</v>
      </c>
      <c r="G38" s="159">
        <f>SUM(E38:F38)</f>
        <v>0.5</v>
      </c>
    </row>
    <row r="39" spans="2:17">
      <c r="D39" s="21" t="s">
        <v>219</v>
      </c>
      <c r="E39" s="67">
        <f>SUMIF($E$12:E34, D39, $F$12:F34)</f>
        <v>0</v>
      </c>
      <c r="F39" s="146">
        <f>ROUNDUP(E39*0.15,1)</f>
        <v>0</v>
      </c>
      <c r="G39" s="159">
        <f>SUM(E39:F39)</f>
        <v>0</v>
      </c>
    </row>
    <row r="40" spans="2:17">
      <c r="D40" s="21" t="s">
        <v>563</v>
      </c>
      <c r="E40" s="67">
        <f>SUMIF($E$12:E35, D40, $F$12:F35)</f>
        <v>0</v>
      </c>
      <c r="F40" s="146">
        <f>ROUNDUP(E40*0.15,1)</f>
        <v>0</v>
      </c>
      <c r="G40" s="159">
        <f>SUM(E40:F40)</f>
        <v>0</v>
      </c>
    </row>
    <row r="41" spans="2:17">
      <c r="D41" s="21" t="s">
        <v>221</v>
      </c>
      <c r="E41" s="67">
        <f>SUMIF($E$12:E36, D41, $F$12:F36)</f>
        <v>0</v>
      </c>
      <c r="F41" s="146">
        <f>ROUNDUP(E41*0.15,1)</f>
        <v>0</v>
      </c>
      <c r="G41" s="159">
        <f>SUM(E41:F41)</f>
        <v>0</v>
      </c>
    </row>
    <row r="42" spans="2:17">
      <c r="D42" s="21" t="s">
        <v>301</v>
      </c>
      <c r="F42" s="146">
        <f ca="1">SUMIF($E$12:F37, D42, $F$12:F37)+H42</f>
        <v>0.2</v>
      </c>
      <c r="G42" s="159">
        <f ca="1">SUM(E42:F42)</f>
        <v>0.2</v>
      </c>
      <c r="H42" s="146"/>
    </row>
    <row r="44" spans="2:17">
      <c r="F44" s="177" t="s">
        <v>435</v>
      </c>
      <c r="G44" s="172">
        <f ca="1">SUM(G38:G42)</f>
        <v>0.7</v>
      </c>
    </row>
    <row r="47" spans="2:17">
      <c r="D47" s="21" t="s">
        <v>559</v>
      </c>
      <c r="E47" s="118" t="s">
        <v>262</v>
      </c>
      <c r="F47" s="171" t="s">
        <v>560</v>
      </c>
      <c r="G47" s="171" t="s">
        <v>245</v>
      </c>
      <c r="H47" s="140" t="s">
        <v>561</v>
      </c>
    </row>
    <row r="48" spans="2:17">
      <c r="D48" s="21" t="s">
        <v>562</v>
      </c>
      <c r="E48" s="67">
        <f>SUMIF($C$12:C43, D48, $F$12:F43)</f>
        <v>0</v>
      </c>
      <c r="F48" s="146">
        <f>ROUNDUP(E48*0.15,1)</f>
        <v>0</v>
      </c>
      <c r="G48" s="159">
        <f>SUM(E48:F48)</f>
        <v>0</v>
      </c>
    </row>
    <row r="49" spans="4:8">
      <c r="D49" s="21" t="s">
        <v>232</v>
      </c>
      <c r="E49" s="67">
        <f>SUMIF($C$12:C34, D49, $F$12:F34)</f>
        <v>0</v>
      </c>
      <c r="F49" s="146">
        <f>ROUNDUP(SUM(E49:E51)*0.15,1)</f>
        <v>0</v>
      </c>
      <c r="G49" s="159">
        <f t="shared" ref="G49:G54" si="5">SUM(E49:F49)</f>
        <v>0</v>
      </c>
    </row>
    <row r="50" spans="4:8">
      <c r="D50" s="21" t="s">
        <v>514</v>
      </c>
      <c r="E50" s="67">
        <f>SUMIF($C$12:C34, D50, $F$12:F34)</f>
        <v>0</v>
      </c>
      <c r="G50" s="159">
        <f t="shared" si="5"/>
        <v>0</v>
      </c>
    </row>
    <row r="51" spans="4:8">
      <c r="D51" s="21" t="s">
        <v>234</v>
      </c>
      <c r="E51" s="67">
        <f>SUMIF($C$12:C34, D51, $F$12:F34)</f>
        <v>0</v>
      </c>
      <c r="G51" s="159">
        <f t="shared" si="5"/>
        <v>0</v>
      </c>
    </row>
    <row r="52" spans="4:8">
      <c r="D52" s="21" t="s">
        <v>235</v>
      </c>
      <c r="E52" s="67">
        <f>SUMIF($C$12:C35, D52, $F$12:F35)</f>
        <v>0</v>
      </c>
      <c r="G52" s="159">
        <f t="shared" si="5"/>
        <v>0</v>
      </c>
    </row>
    <row r="53" spans="4:8">
      <c r="D53" s="21" t="s">
        <v>236</v>
      </c>
      <c r="E53" s="67">
        <f>SUMIF($C$12:C36, D53, $F$12:F36)</f>
        <v>0.1</v>
      </c>
      <c r="F53" s="146">
        <f>ROUNDUP(SUM(E53:E55)*0.15,1)</f>
        <v>0.1</v>
      </c>
      <c r="G53" s="159">
        <f t="shared" si="5"/>
        <v>0.2</v>
      </c>
    </row>
    <row r="54" spans="4:8">
      <c r="D54" s="21" t="s">
        <v>237</v>
      </c>
      <c r="E54" s="67">
        <f>SUMIF($C$12:C34, D54, $F$12:F34)</f>
        <v>0.30000000000000004</v>
      </c>
      <c r="G54" s="159">
        <f t="shared" si="5"/>
        <v>0.30000000000000004</v>
      </c>
    </row>
    <row r="55" spans="4:8">
      <c r="D55" s="21" t="s">
        <v>550</v>
      </c>
      <c r="F55" s="146">
        <f ca="1">SUMIF($E$12:F50, D55, $F$12:F50)+H55</f>
        <v>0.2</v>
      </c>
      <c r="G55" s="159">
        <f ca="1">SUM(E55:F55)</f>
        <v>0.2</v>
      </c>
      <c r="H55" s="146"/>
    </row>
    <row r="57" spans="4:8">
      <c r="F57" s="177" t="s">
        <v>435</v>
      </c>
      <c r="G57" s="172">
        <f ca="1">SUM(G48:G55)</f>
        <v>0.7</v>
      </c>
    </row>
  </sheetData>
  <autoFilter ref="B11:K34" xr:uid="{339D98F8-05A9-4E3E-BC15-5F4867DAA8C2}"/>
  <mergeCells count="13">
    <mergeCell ref="B17:B25"/>
    <mergeCell ref="G17:G19"/>
    <mergeCell ref="G20:G23"/>
    <mergeCell ref="M10:P10"/>
    <mergeCell ref="T10:AA10"/>
    <mergeCell ref="B12:B16"/>
    <mergeCell ref="D12:D13"/>
    <mergeCell ref="G12:G16"/>
    <mergeCell ref="B26:B30"/>
    <mergeCell ref="G29:G30"/>
    <mergeCell ref="B31:B33"/>
    <mergeCell ref="G31:G33"/>
    <mergeCell ref="C34:F34"/>
  </mergeCells>
  <phoneticPr fontId="1"/>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4778-1E0B-4817-811F-9D2A63D1F95E}">
  <sheetPr>
    <tabColor rgb="FF2863C9"/>
  </sheetPr>
  <dimension ref="B1:AB46"/>
  <sheetViews>
    <sheetView topLeftCell="A2" zoomScaleNormal="100" workbookViewId="0">
      <selection activeCell="D10" sqref="D9:D10"/>
    </sheetView>
  </sheetViews>
  <sheetFormatPr defaultColWidth="8.625" defaultRowHeight="18" outlineLevelRow="1" outlineLevelCol="2"/>
  <cols>
    <col min="1" max="1" width="2.625" style="21" customWidth="1"/>
    <col min="2" max="2" width="13.625" style="21" customWidth="1"/>
    <col min="3" max="3" width="17.625" style="21" customWidth="1"/>
    <col min="4" max="4" width="35.75" style="21" bestFit="1" customWidth="1"/>
    <col min="5" max="6" width="17.25" style="67" bestFit="1" customWidth="1"/>
    <col min="7" max="7" width="12.625" style="159"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row r="6" spans="2:27" ht="13.5" customHeight="1" outlineLevel="1"/>
    <row r="7" spans="2:27" ht="75.599999999999994" customHeight="1">
      <c r="B7" s="21" t="s">
        <v>459</v>
      </c>
      <c r="C7" s="21" t="s">
        <v>459</v>
      </c>
      <c r="D7" s="24" t="s">
        <v>460</v>
      </c>
      <c r="E7" s="113"/>
      <c r="F7" s="113" t="s">
        <v>461</v>
      </c>
      <c r="G7" s="114" t="s">
        <v>462</v>
      </c>
      <c r="L7" s="161" t="s">
        <v>463</v>
      </c>
      <c r="M7" s="570" t="s">
        <v>464</v>
      </c>
      <c r="N7" s="570"/>
      <c r="O7" s="570"/>
      <c r="P7" s="570"/>
      <c r="Q7" s="104" t="s">
        <v>465</v>
      </c>
      <c r="R7" s="104"/>
      <c r="S7" s="104"/>
      <c r="T7" s="570" t="s">
        <v>466</v>
      </c>
      <c r="U7" s="570"/>
      <c r="V7" s="570"/>
      <c r="W7" s="570"/>
      <c r="X7" s="570"/>
      <c r="Y7" s="570"/>
      <c r="Z7" s="570"/>
      <c r="AA7" s="570"/>
    </row>
    <row r="8" spans="2:27" ht="38.25" customHeight="1">
      <c r="B8" s="115" t="s">
        <v>467</v>
      </c>
      <c r="C8" s="123" t="s">
        <v>468</v>
      </c>
      <c r="D8" s="115" t="s">
        <v>469</v>
      </c>
      <c r="E8" s="69" t="s">
        <v>470</v>
      </c>
      <c r="F8" s="69" t="s">
        <v>471</v>
      </c>
      <c r="G8" s="163" t="s">
        <v>182</v>
      </c>
      <c r="H8" s="141" t="s">
        <v>178</v>
      </c>
      <c r="I8" s="162" t="s">
        <v>472</v>
      </c>
      <c r="J8" s="162" t="s">
        <v>191</v>
      </c>
      <c r="K8" s="163" t="s">
        <v>473</v>
      </c>
      <c r="L8" s="164" t="s">
        <v>474</v>
      </c>
      <c r="M8" s="107" t="s">
        <v>475</v>
      </c>
      <c r="N8" s="107" t="s">
        <v>476</v>
      </c>
      <c r="O8" s="107" t="s">
        <v>477</v>
      </c>
      <c r="P8" s="107" t="s">
        <v>478</v>
      </c>
      <c r="Q8" s="107" t="s">
        <v>479</v>
      </c>
      <c r="R8" s="107"/>
      <c r="S8" s="108"/>
      <c r="T8" s="108" t="s">
        <v>480</v>
      </c>
      <c r="U8" s="108" t="s">
        <v>481</v>
      </c>
      <c r="V8" s="108" t="s">
        <v>482</v>
      </c>
      <c r="W8" s="108" t="s">
        <v>481</v>
      </c>
      <c r="X8" s="108" t="s">
        <v>483</v>
      </c>
      <c r="Y8" s="108" t="s">
        <v>481</v>
      </c>
      <c r="Z8" s="108" t="s">
        <v>484</v>
      </c>
      <c r="AA8" s="108" t="s">
        <v>481</v>
      </c>
    </row>
    <row r="9" spans="2:27" ht="229.5" customHeight="1">
      <c r="B9" s="566"/>
      <c r="C9" s="132" t="s">
        <v>486</v>
      </c>
      <c r="D9" s="106" t="s">
        <v>493</v>
      </c>
      <c r="E9" s="116" t="s">
        <v>494</v>
      </c>
      <c r="F9" s="68">
        <f>ROUNDUP(K9,1)</f>
        <v>0.30000000000000004</v>
      </c>
      <c r="G9" s="577">
        <f>SUM(F9:F10)</f>
        <v>0.5</v>
      </c>
      <c r="H9" s="133" t="s">
        <v>666</v>
      </c>
      <c r="I9" s="166"/>
      <c r="J9" s="166">
        <v>0.2</v>
      </c>
      <c r="K9" s="166">
        <f t="shared" ref="K9:K10" si="0">J9*Q9</f>
        <v>0.24</v>
      </c>
      <c r="L9" s="133" t="s">
        <v>667</v>
      </c>
      <c r="Q9" s="21">
        <v>1.2</v>
      </c>
    </row>
    <row r="10" spans="2:27" ht="59.65" customHeight="1">
      <c r="B10" s="566"/>
      <c r="C10" s="122" t="s">
        <v>486</v>
      </c>
      <c r="D10" s="105" t="s">
        <v>500</v>
      </c>
      <c r="E10" s="116" t="s">
        <v>501</v>
      </c>
      <c r="F10" s="68">
        <f>ROUNDUP(K10,1)</f>
        <v>0.2</v>
      </c>
      <c r="G10" s="577"/>
      <c r="H10" s="134" t="s">
        <v>502</v>
      </c>
      <c r="I10" s="166"/>
      <c r="J10" s="166">
        <v>0.1</v>
      </c>
      <c r="K10" s="166">
        <f t="shared" si="0"/>
        <v>0.12</v>
      </c>
      <c r="L10" s="133" t="s">
        <v>586</v>
      </c>
      <c r="Q10" s="21">
        <v>1.2</v>
      </c>
    </row>
    <row r="11" spans="2:27" ht="108">
      <c r="B11" s="562" t="s">
        <v>243</v>
      </c>
      <c r="C11" s="120" t="s">
        <v>504</v>
      </c>
      <c r="D11" s="105" t="s">
        <v>505</v>
      </c>
      <c r="E11" s="116" t="s">
        <v>501</v>
      </c>
      <c r="F11" s="68">
        <f>ROUNDUP(K11,1)</f>
        <v>0.2</v>
      </c>
      <c r="G11" s="573">
        <f>SUM(F11:F12)</f>
        <v>0.4</v>
      </c>
      <c r="H11" s="134" t="s">
        <v>506</v>
      </c>
      <c r="I11" s="166"/>
      <c r="J11" s="166">
        <v>0.1</v>
      </c>
      <c r="K11" s="166">
        <f t="shared" ref="K11:K19" si="1">J11*Q11</f>
        <v>0.12</v>
      </c>
      <c r="L11" s="133" t="s">
        <v>668</v>
      </c>
      <c r="Q11" s="21">
        <v>1.2</v>
      </c>
    </row>
    <row r="12" spans="2:27" ht="90">
      <c r="B12" s="563"/>
      <c r="C12" s="122" t="s">
        <v>504</v>
      </c>
      <c r="D12" s="105" t="s">
        <v>669</v>
      </c>
      <c r="E12" s="116" t="s">
        <v>501</v>
      </c>
      <c r="F12" s="68">
        <f t="shared" ref="F12:F16" si="2">ROUNDUP(K12,1)</f>
        <v>0.2</v>
      </c>
      <c r="G12" s="573"/>
      <c r="H12" s="134" t="s">
        <v>670</v>
      </c>
      <c r="I12" s="166"/>
      <c r="J12" s="166">
        <v>0.1</v>
      </c>
      <c r="K12" s="166">
        <f>J12*Q12</f>
        <v>0.12</v>
      </c>
      <c r="L12" s="133"/>
      <c r="M12" s="21">
        <v>1</v>
      </c>
      <c r="N12" s="21">
        <v>1</v>
      </c>
      <c r="O12" s="21">
        <v>1</v>
      </c>
      <c r="P12" s="21">
        <v>160</v>
      </c>
      <c r="Q12" s="21">
        <v>1.2</v>
      </c>
    </row>
    <row r="13" spans="2:27" ht="81" customHeight="1">
      <c r="B13" s="563"/>
      <c r="C13" s="120" t="s">
        <v>514</v>
      </c>
      <c r="D13" s="137" t="s">
        <v>515</v>
      </c>
      <c r="E13" s="138" t="s">
        <v>501</v>
      </c>
      <c r="F13" s="100">
        <f t="shared" si="2"/>
        <v>0</v>
      </c>
      <c r="G13" s="573">
        <f>SUM(F13:F14)</f>
        <v>0.7</v>
      </c>
      <c r="H13" s="139" t="s">
        <v>671</v>
      </c>
      <c r="I13" s="158"/>
      <c r="J13" s="158"/>
      <c r="K13" s="158">
        <f t="shared" si="1"/>
        <v>0</v>
      </c>
      <c r="L13" s="151" t="s">
        <v>672</v>
      </c>
      <c r="Q13" s="21">
        <v>1.2</v>
      </c>
    </row>
    <row r="14" spans="2:27" ht="108">
      <c r="B14" s="563"/>
      <c r="C14" s="124" t="s">
        <v>521</v>
      </c>
      <c r="D14" s="105" t="s">
        <v>494</v>
      </c>
      <c r="E14" s="116" t="s">
        <v>494</v>
      </c>
      <c r="F14" s="68">
        <f t="shared" si="2"/>
        <v>0.7</v>
      </c>
      <c r="G14" s="573"/>
      <c r="H14" s="134" t="s">
        <v>673</v>
      </c>
      <c r="I14" s="166"/>
      <c r="J14" s="166">
        <v>0.55000000000000004</v>
      </c>
      <c r="K14" s="166">
        <f t="shared" si="1"/>
        <v>0.66</v>
      </c>
      <c r="L14" s="133" t="s">
        <v>674</v>
      </c>
      <c r="Q14" s="21">
        <v>1.2</v>
      </c>
      <c r="T14" s="24"/>
    </row>
    <row r="15" spans="2:27" ht="90">
      <c r="B15" s="563"/>
      <c r="C15" s="136" t="s">
        <v>526</v>
      </c>
      <c r="D15" s="50" t="s">
        <v>234</v>
      </c>
      <c r="E15" s="116" t="s">
        <v>494</v>
      </c>
      <c r="F15" s="68">
        <f t="shared" si="2"/>
        <v>1.4000000000000001</v>
      </c>
      <c r="G15" s="170">
        <f>SUM(F15:F15)</f>
        <v>1.4000000000000001</v>
      </c>
      <c r="H15" s="134" t="s">
        <v>675</v>
      </c>
      <c r="I15" s="166"/>
      <c r="J15" s="166">
        <v>1.1000000000000001</v>
      </c>
      <c r="K15" s="166">
        <f t="shared" si="1"/>
        <v>1.32</v>
      </c>
      <c r="L15" s="133" t="s">
        <v>676</v>
      </c>
      <c r="P15" s="21">
        <v>160</v>
      </c>
      <c r="Q15" s="21">
        <v>1.2</v>
      </c>
    </row>
    <row r="16" spans="2:27" ht="72">
      <c r="B16" s="563"/>
      <c r="C16" s="135" t="s">
        <v>235</v>
      </c>
      <c r="D16" s="50" t="s">
        <v>535</v>
      </c>
      <c r="E16" s="116" t="s">
        <v>501</v>
      </c>
      <c r="F16" s="68">
        <f t="shared" si="2"/>
        <v>0.2</v>
      </c>
      <c r="G16" s="170">
        <f>SUM(F16:F16)</f>
        <v>0.2</v>
      </c>
      <c r="H16" s="134" t="s">
        <v>677</v>
      </c>
      <c r="I16" s="166"/>
      <c r="J16" s="166">
        <v>0.1</v>
      </c>
      <c r="K16" s="166">
        <f t="shared" si="1"/>
        <v>0.12</v>
      </c>
      <c r="L16" s="133" t="s">
        <v>678</v>
      </c>
      <c r="P16" s="21">
        <v>160</v>
      </c>
      <c r="Q16" s="21">
        <v>1.2</v>
      </c>
    </row>
    <row r="17" spans="2:17" ht="36">
      <c r="B17" s="563"/>
      <c r="C17" s="72" t="s">
        <v>236</v>
      </c>
      <c r="D17" s="50" t="s">
        <v>236</v>
      </c>
      <c r="E17" s="116" t="s">
        <v>501</v>
      </c>
      <c r="F17" s="68">
        <f>ROUNDUP(K17,1)</f>
        <v>0.1</v>
      </c>
      <c r="G17" s="170">
        <f t="shared" ref="G17" si="3">SUM(F17:F17)</f>
        <v>0.1</v>
      </c>
      <c r="H17" s="133" t="s">
        <v>538</v>
      </c>
      <c r="I17" s="166"/>
      <c r="J17" s="166">
        <v>0.1</v>
      </c>
      <c r="K17" s="166">
        <f t="shared" si="1"/>
        <v>0.1</v>
      </c>
      <c r="L17" s="133" t="s">
        <v>679</v>
      </c>
      <c r="Q17" s="21">
        <v>1</v>
      </c>
    </row>
    <row r="18" spans="2:17" ht="36">
      <c r="B18" s="563"/>
      <c r="C18" s="72" t="s">
        <v>540</v>
      </c>
      <c r="D18" s="50" t="s">
        <v>541</v>
      </c>
      <c r="E18" s="116" t="s">
        <v>501</v>
      </c>
      <c r="F18" s="68">
        <f>ROUNDUP(K18,1)</f>
        <v>1</v>
      </c>
      <c r="G18" s="573">
        <f>SUM(F18:F19)</f>
        <v>1.5</v>
      </c>
      <c r="H18" s="134" t="s">
        <v>680</v>
      </c>
      <c r="I18" s="166"/>
      <c r="J18" s="166">
        <v>1</v>
      </c>
      <c r="K18" s="166">
        <f t="shared" si="1"/>
        <v>1</v>
      </c>
      <c r="L18" s="133" t="s">
        <v>681</v>
      </c>
      <c r="Q18" s="21">
        <v>1</v>
      </c>
    </row>
    <row r="19" spans="2:17" ht="60.6" customHeight="1">
      <c r="B19" s="564"/>
      <c r="C19" s="126" t="s">
        <v>544</v>
      </c>
      <c r="D19" s="50" t="s">
        <v>545</v>
      </c>
      <c r="E19" s="116" t="s">
        <v>501</v>
      </c>
      <c r="F19" s="68">
        <f>ROUNDUP(K19,1)</f>
        <v>0.5</v>
      </c>
      <c r="G19" s="573"/>
      <c r="H19" s="134" t="s">
        <v>682</v>
      </c>
      <c r="I19" s="166"/>
      <c r="J19" s="166">
        <v>0.5</v>
      </c>
      <c r="K19" s="166">
        <f t="shared" si="1"/>
        <v>0.5</v>
      </c>
      <c r="L19" s="133" t="s">
        <v>683</v>
      </c>
      <c r="Q19" s="21">
        <v>1</v>
      </c>
    </row>
    <row r="20" spans="2:17" ht="39.75" customHeight="1">
      <c r="B20" s="565" t="s">
        <v>223</v>
      </c>
      <c r="C20" s="72"/>
      <c r="D20" s="102" t="s">
        <v>548</v>
      </c>
      <c r="E20" s="116"/>
      <c r="F20" s="68">
        <f>ROUNDUP(SUM(G9:G19)*0.15,1)</f>
        <v>0.79999999999999993</v>
      </c>
      <c r="G20" s="573">
        <f>SUM(F20:F22)</f>
        <v>0.89999999999999991</v>
      </c>
      <c r="H20" s="144" t="s">
        <v>549</v>
      </c>
      <c r="I20" s="166"/>
      <c r="J20" s="166"/>
      <c r="K20" s="166"/>
      <c r="L20" s="133"/>
    </row>
    <row r="21" spans="2:17" ht="54">
      <c r="B21" s="565"/>
      <c r="C21" s="126" t="s">
        <v>550</v>
      </c>
      <c r="D21" s="50" t="s">
        <v>551</v>
      </c>
      <c r="E21" s="116" t="s">
        <v>301</v>
      </c>
      <c r="F21" s="68">
        <f>ROUNDUP(K21,1)</f>
        <v>0</v>
      </c>
      <c r="G21" s="573"/>
      <c r="H21" s="144" t="s">
        <v>684</v>
      </c>
      <c r="I21" s="166">
        <f>M21*N21*O21/P21</f>
        <v>0</v>
      </c>
      <c r="J21" s="166">
        <f>ROUNDUP(I21,1)</f>
        <v>0</v>
      </c>
      <c r="K21" s="166">
        <f t="shared" ref="K21:K22" si="4">J21*Q21</f>
        <v>0</v>
      </c>
      <c r="L21" s="133" t="s">
        <v>685</v>
      </c>
      <c r="M21" s="21">
        <v>0</v>
      </c>
      <c r="N21" s="21">
        <v>0</v>
      </c>
      <c r="O21" s="21">
        <v>0</v>
      </c>
      <c r="P21" s="21">
        <v>160</v>
      </c>
      <c r="Q21" s="21">
        <v>1</v>
      </c>
    </row>
    <row r="22" spans="2:17" ht="36">
      <c r="B22" s="565"/>
      <c r="C22" s="127" t="s">
        <v>550</v>
      </c>
      <c r="D22" s="50" t="s">
        <v>554</v>
      </c>
      <c r="E22" s="116" t="s">
        <v>301</v>
      </c>
      <c r="F22" s="68">
        <f>ROUNDUP(K22,1)</f>
        <v>0.1</v>
      </c>
      <c r="G22" s="573"/>
      <c r="H22" s="144" t="s">
        <v>686</v>
      </c>
      <c r="I22" s="166">
        <f>M22*N22*O22/P22</f>
        <v>7.4999999999999997E-2</v>
      </c>
      <c r="J22" s="166">
        <v>0.08</v>
      </c>
      <c r="K22" s="166">
        <f t="shared" si="4"/>
        <v>0.08</v>
      </c>
      <c r="L22" s="133" t="s">
        <v>687</v>
      </c>
      <c r="M22" s="21">
        <v>3</v>
      </c>
      <c r="N22" s="21">
        <v>1</v>
      </c>
      <c r="O22" s="21">
        <v>4</v>
      </c>
      <c r="P22" s="21">
        <v>160</v>
      </c>
      <c r="Q22" s="21">
        <v>1</v>
      </c>
    </row>
    <row r="23" spans="2:17">
      <c r="C23" s="567" t="s">
        <v>307</v>
      </c>
      <c r="D23" s="567"/>
      <c r="E23" s="567"/>
      <c r="F23" s="567"/>
      <c r="G23" s="170">
        <f>SUM(G9:G22)</f>
        <v>5.7000000000000011</v>
      </c>
      <c r="H23" s="145"/>
      <c r="I23" s="165"/>
      <c r="J23" s="165"/>
      <c r="K23" s="165"/>
      <c r="L23" s="169"/>
    </row>
    <row r="26" spans="2:17">
      <c r="D26" s="117" t="s">
        <v>558</v>
      </c>
      <c r="E26" s="118" t="s">
        <v>262</v>
      </c>
      <c r="F26" s="118" t="s">
        <v>560</v>
      </c>
      <c r="G26" s="171" t="s">
        <v>245</v>
      </c>
      <c r="H26" s="140" t="s">
        <v>561</v>
      </c>
    </row>
    <row r="27" spans="2:17">
      <c r="D27" s="21" t="s">
        <v>501</v>
      </c>
      <c r="E27" s="67">
        <f>SUMIF($E$9:E22, D27, $F$9:F22)</f>
        <v>2.4</v>
      </c>
      <c r="F27" s="67">
        <f>ROUNDUP(E27*0.15,1)</f>
        <v>0.4</v>
      </c>
      <c r="G27" s="159">
        <f>SUM(E27:F27)</f>
        <v>2.8</v>
      </c>
    </row>
    <row r="28" spans="2:17">
      <c r="D28" s="21" t="s">
        <v>219</v>
      </c>
      <c r="E28" s="67">
        <f>SUMIF($E$9:E23, D28, $F$9:F23)</f>
        <v>0</v>
      </c>
      <c r="F28" s="67">
        <f>ROUNDUP(E28*0.15,1)</f>
        <v>0</v>
      </c>
      <c r="G28" s="159">
        <f>SUM(E28:F28)</f>
        <v>0</v>
      </c>
    </row>
    <row r="29" spans="2:17">
      <c r="D29" s="21" t="s">
        <v>563</v>
      </c>
      <c r="E29" s="67">
        <f>SUMIF($E$9:E24, D29, $F$9:F24)</f>
        <v>2.4000000000000004</v>
      </c>
      <c r="F29" s="67">
        <f>ROUNDUP(E29*0.15,1)</f>
        <v>0.4</v>
      </c>
      <c r="G29" s="159">
        <f>SUM(E29:F29)</f>
        <v>2.8000000000000003</v>
      </c>
    </row>
    <row r="30" spans="2:17">
      <c r="D30" s="21" t="s">
        <v>221</v>
      </c>
      <c r="E30" s="67">
        <f>SUMIF($E$9:E25, D30, $F$9:F25)</f>
        <v>0</v>
      </c>
      <c r="F30" s="67">
        <f>ROUNDUP(E30*0.15,1)</f>
        <v>0</v>
      </c>
      <c r="G30" s="159">
        <f>SUM(E30:F30)</f>
        <v>0</v>
      </c>
    </row>
    <row r="31" spans="2:17">
      <c r="D31" s="21" t="s">
        <v>301</v>
      </c>
      <c r="F31" s="67">
        <f>SUMIF($E$9:F26, D31, $F$9:G26)+H31</f>
        <v>0.1</v>
      </c>
      <c r="G31" s="159">
        <f>SUM(E31:F31)</f>
        <v>0.1</v>
      </c>
      <c r="H31" s="146"/>
    </row>
    <row r="33" spans="2:28">
      <c r="F33" s="128" t="s">
        <v>435</v>
      </c>
      <c r="G33" s="172">
        <f>SUM(G27:G31)</f>
        <v>5.6999999999999993</v>
      </c>
    </row>
    <row r="36" spans="2:28">
      <c r="D36" s="21" t="s">
        <v>559</v>
      </c>
      <c r="E36" s="118" t="s">
        <v>262</v>
      </c>
      <c r="F36" s="118" t="s">
        <v>560</v>
      </c>
      <c r="G36" s="171" t="s">
        <v>245</v>
      </c>
      <c r="H36" s="140" t="s">
        <v>561</v>
      </c>
    </row>
    <row r="37" spans="2:28">
      <c r="D37" s="21" t="s">
        <v>562</v>
      </c>
      <c r="E37" s="67">
        <f>SUMIF($C$9:C32, D37, $F$9:F32)</f>
        <v>0.5</v>
      </c>
      <c r="F37" s="67">
        <f>ROUNDUP(E37*0.15,1)</f>
        <v>0.1</v>
      </c>
      <c r="G37" s="159">
        <f>SUM(E37:F37)</f>
        <v>0.6</v>
      </c>
    </row>
    <row r="38" spans="2:28" s="65" customFormat="1">
      <c r="B38" s="21"/>
      <c r="C38" s="21"/>
      <c r="D38" s="21" t="s">
        <v>232</v>
      </c>
      <c r="E38" s="67">
        <f>SUMIF($C$9:C23, D38, $F$9:F23)</f>
        <v>0.4</v>
      </c>
      <c r="F38" s="67">
        <f>ROUNDUP(SUM(E38:E40)*0.15,1)</f>
        <v>0.4</v>
      </c>
      <c r="G38" s="159">
        <f t="shared" ref="G38:G43" si="5">SUM(E38:F38)</f>
        <v>0.8</v>
      </c>
      <c r="H38" s="140"/>
      <c r="I38" s="159"/>
      <c r="J38" s="159"/>
      <c r="K38" s="159"/>
      <c r="L38" s="160"/>
      <c r="M38" s="21"/>
      <c r="N38" s="21"/>
      <c r="O38" s="21"/>
      <c r="P38" s="21"/>
      <c r="Q38" s="21"/>
      <c r="R38" s="21"/>
      <c r="S38" s="21"/>
      <c r="T38" s="21"/>
      <c r="U38" s="21"/>
      <c r="V38" s="21"/>
      <c r="W38" s="21"/>
      <c r="X38" s="21"/>
      <c r="Y38" s="21"/>
      <c r="Z38" s="21"/>
      <c r="AA38" s="21"/>
      <c r="AB38" s="21"/>
    </row>
    <row r="39" spans="2:28" s="65" customFormat="1">
      <c r="B39" s="21"/>
      <c r="C39" s="21"/>
      <c r="D39" s="21" t="s">
        <v>514</v>
      </c>
      <c r="E39" s="67">
        <f>SUMIF($C$9:C23, D39, $F$9:F23)</f>
        <v>0.7</v>
      </c>
      <c r="F39" s="67"/>
      <c r="G39" s="159">
        <f t="shared" si="5"/>
        <v>0.7</v>
      </c>
      <c r="H39" s="140"/>
      <c r="I39" s="159"/>
      <c r="J39" s="159"/>
      <c r="K39" s="159"/>
      <c r="L39" s="160"/>
      <c r="M39" s="21"/>
      <c r="N39" s="21"/>
      <c r="O39" s="21"/>
      <c r="P39" s="21"/>
      <c r="Q39" s="21"/>
      <c r="R39" s="21"/>
      <c r="S39" s="21"/>
      <c r="T39" s="21"/>
      <c r="U39" s="21"/>
      <c r="V39" s="21"/>
      <c r="W39" s="21"/>
      <c r="X39" s="21"/>
      <c r="Y39" s="21"/>
      <c r="Z39" s="21"/>
      <c r="AA39" s="21"/>
      <c r="AB39" s="21"/>
    </row>
    <row r="40" spans="2:28" s="65" customFormat="1">
      <c r="B40" s="21"/>
      <c r="C40" s="21"/>
      <c r="D40" s="21" t="s">
        <v>234</v>
      </c>
      <c r="E40" s="67">
        <f>SUMIF($C$9:C23, D40, $F$9:F23)</f>
        <v>1.4000000000000001</v>
      </c>
      <c r="F40" s="67"/>
      <c r="G40" s="159">
        <f t="shared" si="5"/>
        <v>1.4000000000000001</v>
      </c>
      <c r="H40" s="140"/>
      <c r="I40" s="159"/>
      <c r="J40" s="159"/>
      <c r="K40" s="159"/>
      <c r="L40" s="160"/>
      <c r="M40" s="21"/>
      <c r="N40" s="21"/>
      <c r="O40" s="21"/>
      <c r="P40" s="21"/>
      <c r="Q40" s="21"/>
      <c r="R40" s="21"/>
      <c r="S40" s="21"/>
      <c r="T40" s="21"/>
      <c r="U40" s="21"/>
      <c r="V40" s="21"/>
      <c r="W40" s="21"/>
      <c r="X40" s="21"/>
      <c r="Y40" s="21"/>
      <c r="Z40" s="21"/>
      <c r="AA40" s="21"/>
      <c r="AB40" s="21"/>
    </row>
    <row r="41" spans="2:28" s="65" customFormat="1">
      <c r="B41" s="21"/>
      <c r="C41" s="21"/>
      <c r="D41" s="21" t="s">
        <v>235</v>
      </c>
      <c r="E41" s="67">
        <f>SUMIF($C$9:C24, D41, $F$9:F24)</f>
        <v>0.2</v>
      </c>
      <c r="F41" s="67">
        <f>ROUNDUP(SUM(E41:E43)*0.15,1)</f>
        <v>0.30000000000000004</v>
      </c>
      <c r="G41" s="159">
        <f t="shared" si="5"/>
        <v>0.5</v>
      </c>
      <c r="H41" s="140"/>
      <c r="I41" s="159"/>
      <c r="J41" s="159"/>
      <c r="K41" s="159"/>
      <c r="L41" s="160"/>
      <c r="M41" s="21"/>
      <c r="N41" s="21"/>
      <c r="O41" s="21"/>
      <c r="P41" s="21"/>
      <c r="Q41" s="21"/>
      <c r="R41" s="21"/>
      <c r="S41" s="21"/>
      <c r="T41" s="21"/>
      <c r="U41" s="21"/>
      <c r="V41" s="21"/>
      <c r="W41" s="21"/>
      <c r="X41" s="21"/>
      <c r="Y41" s="21"/>
      <c r="Z41" s="21"/>
      <c r="AA41" s="21"/>
      <c r="AB41" s="21"/>
    </row>
    <row r="42" spans="2:28" s="65" customFormat="1">
      <c r="B42" s="21"/>
      <c r="C42" s="21"/>
      <c r="D42" s="21" t="s">
        <v>236</v>
      </c>
      <c r="E42" s="67">
        <f>SUMIF($C$9:C25, D42, $F$9:F25)</f>
        <v>0.1</v>
      </c>
      <c r="F42" s="67"/>
      <c r="G42" s="159">
        <f t="shared" si="5"/>
        <v>0.1</v>
      </c>
      <c r="H42" s="140"/>
      <c r="I42" s="159"/>
      <c r="J42" s="159"/>
      <c r="K42" s="159"/>
      <c r="L42" s="160"/>
      <c r="M42" s="21"/>
      <c r="N42" s="21"/>
      <c r="O42" s="21"/>
      <c r="P42" s="21"/>
      <c r="Q42" s="21"/>
      <c r="R42" s="21"/>
      <c r="S42" s="21"/>
      <c r="T42" s="21"/>
      <c r="U42" s="21"/>
      <c r="V42" s="21"/>
      <c r="W42" s="21"/>
      <c r="X42" s="21"/>
      <c r="Y42" s="21"/>
      <c r="Z42" s="21"/>
      <c r="AA42" s="21"/>
      <c r="AB42" s="21"/>
    </row>
    <row r="43" spans="2:28" s="65" customFormat="1">
      <c r="B43" s="21"/>
      <c r="C43" s="21"/>
      <c r="D43" s="21" t="s">
        <v>237</v>
      </c>
      <c r="E43" s="67">
        <f>SUMIF($C$9:C23, D43, $F$9:F23)</f>
        <v>1.5</v>
      </c>
      <c r="F43" s="67"/>
      <c r="G43" s="159">
        <f t="shared" si="5"/>
        <v>1.5</v>
      </c>
      <c r="H43" s="140"/>
      <c r="I43" s="159"/>
      <c r="J43" s="159"/>
      <c r="K43" s="159"/>
      <c r="L43" s="160"/>
      <c r="M43" s="21"/>
      <c r="N43" s="21"/>
      <c r="O43" s="21"/>
      <c r="P43" s="21"/>
      <c r="Q43" s="21"/>
      <c r="R43" s="21"/>
      <c r="S43" s="21"/>
      <c r="T43" s="21"/>
      <c r="U43" s="21"/>
      <c r="V43" s="21"/>
      <c r="W43" s="21"/>
      <c r="X43" s="21"/>
      <c r="Y43" s="21"/>
      <c r="Z43" s="21"/>
      <c r="AA43" s="21"/>
      <c r="AB43" s="21"/>
    </row>
    <row r="44" spans="2:28" s="65" customFormat="1">
      <c r="B44" s="21"/>
      <c r="C44" s="21"/>
      <c r="D44" s="21" t="s">
        <v>550</v>
      </c>
      <c r="E44" s="67"/>
      <c r="F44" s="67">
        <f>SUMIF($E$9:F39, D44, $F$9:G39)+H44</f>
        <v>0.1</v>
      </c>
      <c r="G44" s="159">
        <f>SUM(E44:F44)</f>
        <v>0.1</v>
      </c>
      <c r="H44" s="146"/>
      <c r="I44" s="159"/>
      <c r="J44" s="159"/>
      <c r="K44" s="159"/>
      <c r="L44" s="160"/>
      <c r="M44" s="21"/>
      <c r="N44" s="21"/>
      <c r="O44" s="21"/>
      <c r="P44" s="21"/>
      <c r="Q44" s="21"/>
      <c r="R44" s="21"/>
      <c r="S44" s="21"/>
      <c r="T44" s="21"/>
      <c r="U44" s="21"/>
      <c r="V44" s="21"/>
      <c r="W44" s="21"/>
      <c r="X44" s="21"/>
      <c r="Y44" s="21"/>
      <c r="Z44" s="21"/>
      <c r="AA44" s="21"/>
      <c r="AB44" s="21"/>
    </row>
    <row r="46" spans="2:28" s="65" customFormat="1">
      <c r="B46" s="21"/>
      <c r="C46" s="21"/>
      <c r="D46" s="21"/>
      <c r="E46" s="67"/>
      <c r="F46" s="128" t="s">
        <v>435</v>
      </c>
      <c r="G46" s="172">
        <f>SUM(G37:G44)</f>
        <v>5.6999999999999993</v>
      </c>
      <c r="H46" s="140"/>
      <c r="I46" s="159"/>
      <c r="J46" s="159"/>
      <c r="K46" s="159"/>
      <c r="L46" s="160"/>
      <c r="M46" s="21"/>
      <c r="N46" s="21"/>
      <c r="O46" s="21"/>
      <c r="P46" s="21"/>
      <c r="Q46" s="21"/>
      <c r="R46" s="21"/>
      <c r="S46" s="21"/>
      <c r="T46" s="21"/>
      <c r="U46" s="21"/>
      <c r="V46" s="21"/>
      <c r="W46" s="21"/>
      <c r="X46" s="21"/>
      <c r="Y46" s="21"/>
      <c r="Z46" s="21"/>
      <c r="AA46" s="21"/>
      <c r="AB46" s="21"/>
    </row>
  </sheetData>
  <autoFilter ref="B8:K23" xr:uid="{339D98F8-05A9-4E3E-BC15-5F4867DAA8C2}"/>
  <mergeCells count="12">
    <mergeCell ref="M7:P7"/>
    <mergeCell ref="T7:AA7"/>
    <mergeCell ref="B9:B10"/>
    <mergeCell ref="G9:G10"/>
    <mergeCell ref="B11:B15"/>
    <mergeCell ref="G11:G12"/>
    <mergeCell ref="G13:G14"/>
    <mergeCell ref="B16:B19"/>
    <mergeCell ref="G18:G19"/>
    <mergeCell ref="B20:B22"/>
    <mergeCell ref="G20:G22"/>
    <mergeCell ref="C23:F23"/>
  </mergeCells>
  <phoneticPr fontId="1"/>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4F135-A841-46FA-AC51-F9C658BB896D}">
  <sheetPr>
    <tabColor rgb="FFFFC000"/>
  </sheetPr>
  <dimension ref="B1:AB46"/>
  <sheetViews>
    <sheetView topLeftCell="A23" zoomScaleNormal="100" workbookViewId="0">
      <selection activeCell="F39" sqref="F39"/>
    </sheetView>
  </sheetViews>
  <sheetFormatPr defaultColWidth="8.625" defaultRowHeight="18" outlineLevelRow="1" outlineLevelCol="2"/>
  <cols>
    <col min="1" max="1" width="2.625" style="21" customWidth="1"/>
    <col min="2" max="2" width="13.625" style="21" customWidth="1"/>
    <col min="3" max="3" width="17.625" style="21" customWidth="1"/>
    <col min="4" max="4" width="35.75" style="21" bestFit="1" customWidth="1"/>
    <col min="5" max="6" width="17.25" style="67" bestFit="1" customWidth="1"/>
    <col min="7" max="7" width="12.625" style="159"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row r="6" spans="2:27" ht="13.5" customHeight="1" outlineLevel="1"/>
    <row r="7" spans="2:27" ht="75.599999999999994" customHeight="1">
      <c r="B7" s="21" t="s">
        <v>459</v>
      </c>
      <c r="C7" s="21" t="s">
        <v>459</v>
      </c>
      <c r="D7" s="24" t="s">
        <v>460</v>
      </c>
      <c r="E7" s="113"/>
      <c r="F7" s="113" t="s">
        <v>461</v>
      </c>
      <c r="G7" s="114" t="s">
        <v>462</v>
      </c>
      <c r="L7" s="161" t="s">
        <v>463</v>
      </c>
      <c r="M7" s="570" t="s">
        <v>464</v>
      </c>
      <c r="N7" s="570"/>
      <c r="O7" s="570"/>
      <c r="P7" s="570"/>
      <c r="Q7" s="104" t="s">
        <v>465</v>
      </c>
      <c r="R7" s="104"/>
      <c r="S7" s="104"/>
      <c r="T7" s="570" t="s">
        <v>466</v>
      </c>
      <c r="U7" s="570"/>
      <c r="V7" s="570"/>
      <c r="W7" s="570"/>
      <c r="X7" s="570"/>
      <c r="Y7" s="570"/>
      <c r="Z7" s="570"/>
      <c r="AA7" s="570"/>
    </row>
    <row r="8" spans="2:27" ht="38.25" customHeight="1">
      <c r="B8" s="115" t="s">
        <v>467</v>
      </c>
      <c r="C8" s="123" t="s">
        <v>468</v>
      </c>
      <c r="D8" s="115" t="s">
        <v>469</v>
      </c>
      <c r="E8" s="69" t="s">
        <v>470</v>
      </c>
      <c r="F8" s="69" t="s">
        <v>471</v>
      </c>
      <c r="G8" s="163" t="s">
        <v>182</v>
      </c>
      <c r="H8" s="141" t="s">
        <v>178</v>
      </c>
      <c r="I8" s="162" t="s">
        <v>472</v>
      </c>
      <c r="J8" s="162" t="s">
        <v>191</v>
      </c>
      <c r="K8" s="163" t="s">
        <v>473</v>
      </c>
      <c r="L8" s="164" t="s">
        <v>474</v>
      </c>
      <c r="M8" s="107" t="s">
        <v>475</v>
      </c>
      <c r="N8" s="107" t="s">
        <v>476</v>
      </c>
      <c r="O8" s="107" t="s">
        <v>477</v>
      </c>
      <c r="P8" s="107" t="s">
        <v>478</v>
      </c>
      <c r="Q8" s="107" t="s">
        <v>479</v>
      </c>
      <c r="R8" s="107"/>
      <c r="S8" s="108"/>
      <c r="T8" s="108" t="s">
        <v>480</v>
      </c>
      <c r="U8" s="108" t="s">
        <v>481</v>
      </c>
      <c r="V8" s="108" t="s">
        <v>482</v>
      </c>
      <c r="W8" s="108" t="s">
        <v>481</v>
      </c>
      <c r="X8" s="108" t="s">
        <v>483</v>
      </c>
      <c r="Y8" s="108" t="s">
        <v>481</v>
      </c>
      <c r="Z8" s="108" t="s">
        <v>484</v>
      </c>
      <c r="AA8" s="108" t="s">
        <v>481</v>
      </c>
    </row>
    <row r="9" spans="2:27" ht="229.5" customHeight="1">
      <c r="B9" s="566"/>
      <c r="C9" s="132" t="s">
        <v>486</v>
      </c>
      <c r="D9" s="106" t="s">
        <v>493</v>
      </c>
      <c r="E9" s="116" t="s">
        <v>494</v>
      </c>
      <c r="F9" s="68">
        <f>ROUNDUP(K9,1)</f>
        <v>0.30000000000000004</v>
      </c>
      <c r="G9" s="577">
        <f>SUM(F9:F10)</f>
        <v>0.5</v>
      </c>
      <c r="H9" s="133" t="s">
        <v>688</v>
      </c>
      <c r="I9" s="166"/>
      <c r="J9" s="166">
        <v>0.2</v>
      </c>
      <c r="K9" s="166">
        <f t="shared" ref="K9:K19" si="0">J9*Q9</f>
        <v>0.24</v>
      </c>
      <c r="L9" s="133" t="s">
        <v>667</v>
      </c>
      <c r="Q9" s="21">
        <v>1.2</v>
      </c>
    </row>
    <row r="10" spans="2:27" ht="59.65" customHeight="1">
      <c r="B10" s="566"/>
      <c r="C10" s="122" t="s">
        <v>486</v>
      </c>
      <c r="D10" s="105" t="s">
        <v>500</v>
      </c>
      <c r="E10" s="116" t="s">
        <v>501</v>
      </c>
      <c r="F10" s="68">
        <f>ROUNDUP(K10,1)</f>
        <v>0.2</v>
      </c>
      <c r="G10" s="577"/>
      <c r="H10" s="134" t="s">
        <v>502</v>
      </c>
      <c r="I10" s="166"/>
      <c r="J10" s="166">
        <v>0.1</v>
      </c>
      <c r="K10" s="166">
        <f t="shared" si="0"/>
        <v>0.12</v>
      </c>
      <c r="L10" s="133" t="s">
        <v>586</v>
      </c>
      <c r="Q10" s="21">
        <v>1.2</v>
      </c>
    </row>
    <row r="11" spans="2:27" ht="108">
      <c r="B11" s="562" t="s">
        <v>243</v>
      </c>
      <c r="C11" s="120" t="s">
        <v>504</v>
      </c>
      <c r="D11" s="105" t="s">
        <v>505</v>
      </c>
      <c r="E11" s="116" t="s">
        <v>501</v>
      </c>
      <c r="F11" s="68">
        <f>ROUNDUP(K11,1)</f>
        <v>0.2</v>
      </c>
      <c r="G11" s="578">
        <f>SUM(F11:F12)</f>
        <v>0.4</v>
      </c>
      <c r="H11" s="134" t="s">
        <v>506</v>
      </c>
      <c r="I11" s="166"/>
      <c r="J11" s="166">
        <v>0.1</v>
      </c>
      <c r="K11" s="166">
        <f t="shared" si="0"/>
        <v>0.12</v>
      </c>
      <c r="L11" s="133" t="s">
        <v>668</v>
      </c>
      <c r="Q11" s="21">
        <v>1.2</v>
      </c>
    </row>
    <row r="12" spans="2:27" ht="90">
      <c r="B12" s="563"/>
      <c r="C12" s="122" t="s">
        <v>504</v>
      </c>
      <c r="D12" s="105" t="s">
        <v>669</v>
      </c>
      <c r="E12" s="116" t="s">
        <v>501</v>
      </c>
      <c r="F12" s="361">
        <f t="shared" ref="F12:F16" si="1">ROUNDUP(K12,1)</f>
        <v>0.2</v>
      </c>
      <c r="G12" s="578"/>
      <c r="H12" s="134" t="s">
        <v>689</v>
      </c>
      <c r="I12" s="166"/>
      <c r="J12" s="361">
        <v>0.1</v>
      </c>
      <c r="K12" s="361">
        <f>J12*Q12</f>
        <v>0.12</v>
      </c>
      <c r="L12" s="362" t="s">
        <v>690</v>
      </c>
      <c r="M12" s="21">
        <v>1</v>
      </c>
      <c r="N12" s="21">
        <v>1</v>
      </c>
      <c r="O12" s="21">
        <v>1</v>
      </c>
      <c r="P12" s="21">
        <v>160</v>
      </c>
      <c r="Q12" s="21">
        <v>1.2</v>
      </c>
    </row>
    <row r="13" spans="2:27" ht="81" customHeight="1">
      <c r="B13" s="563"/>
      <c r="C13" s="120" t="s">
        <v>514</v>
      </c>
      <c r="D13" s="137" t="s">
        <v>515</v>
      </c>
      <c r="E13" s="138" t="s">
        <v>501</v>
      </c>
      <c r="F13" s="100">
        <f t="shared" si="1"/>
        <v>0</v>
      </c>
      <c r="G13" s="579">
        <f>SUM(F13:F14)</f>
        <v>0.9</v>
      </c>
      <c r="H13" s="139" t="s">
        <v>671</v>
      </c>
      <c r="I13" s="158"/>
      <c r="J13" s="158"/>
      <c r="K13" s="158">
        <f t="shared" si="0"/>
        <v>0</v>
      </c>
      <c r="L13" s="151" t="s">
        <v>672</v>
      </c>
      <c r="Q13" s="21">
        <v>1.2</v>
      </c>
    </row>
    <row r="14" spans="2:27" ht="221.65" customHeight="1">
      <c r="B14" s="563"/>
      <c r="C14" s="124" t="s">
        <v>521</v>
      </c>
      <c r="D14" s="105" t="s">
        <v>494</v>
      </c>
      <c r="E14" s="116" t="s">
        <v>494</v>
      </c>
      <c r="F14" s="359">
        <f t="shared" si="1"/>
        <v>0.9</v>
      </c>
      <c r="G14" s="580"/>
      <c r="H14" s="134" t="s">
        <v>691</v>
      </c>
      <c r="I14" s="166"/>
      <c r="J14" s="358">
        <v>0.7</v>
      </c>
      <c r="K14" s="358">
        <f t="shared" si="0"/>
        <v>0.84</v>
      </c>
      <c r="L14" s="362" t="s">
        <v>692</v>
      </c>
      <c r="Q14" s="21">
        <v>1.2</v>
      </c>
      <c r="T14" s="24"/>
    </row>
    <row r="15" spans="2:27" ht="90">
      <c r="B15" s="563"/>
      <c r="C15" s="136" t="s">
        <v>526</v>
      </c>
      <c r="D15" s="50" t="s">
        <v>234</v>
      </c>
      <c r="E15" s="116" t="s">
        <v>494</v>
      </c>
      <c r="F15" s="68">
        <f t="shared" si="1"/>
        <v>1.4000000000000001</v>
      </c>
      <c r="G15" s="170">
        <f>SUM(F15:F15)</f>
        <v>1.4000000000000001</v>
      </c>
      <c r="H15" s="134" t="s">
        <v>675</v>
      </c>
      <c r="I15" s="166"/>
      <c r="J15" s="166">
        <v>1.1000000000000001</v>
      </c>
      <c r="K15" s="166">
        <f t="shared" si="0"/>
        <v>1.32</v>
      </c>
      <c r="L15" s="133" t="s">
        <v>693</v>
      </c>
      <c r="P15" s="21">
        <v>160</v>
      </c>
      <c r="Q15" s="21">
        <v>1.2</v>
      </c>
    </row>
    <row r="16" spans="2:27" ht="72">
      <c r="B16" s="563"/>
      <c r="C16" s="135" t="s">
        <v>235</v>
      </c>
      <c r="D16" s="50" t="s">
        <v>535</v>
      </c>
      <c r="E16" s="116" t="s">
        <v>501</v>
      </c>
      <c r="F16" s="68">
        <f t="shared" si="1"/>
        <v>0.2</v>
      </c>
      <c r="G16" s="170">
        <f>SUM(F16:F16)</f>
        <v>0.2</v>
      </c>
      <c r="H16" s="134" t="s">
        <v>677</v>
      </c>
      <c r="I16" s="166"/>
      <c r="J16" s="166">
        <v>0.1</v>
      </c>
      <c r="K16" s="166">
        <f t="shared" si="0"/>
        <v>0.12</v>
      </c>
      <c r="L16" s="133" t="s">
        <v>678</v>
      </c>
      <c r="P16" s="21">
        <v>160</v>
      </c>
      <c r="Q16" s="21">
        <v>1.2</v>
      </c>
    </row>
    <row r="17" spans="2:17" ht="36">
      <c r="B17" s="563"/>
      <c r="C17" s="72" t="s">
        <v>236</v>
      </c>
      <c r="D17" s="50" t="s">
        <v>236</v>
      </c>
      <c r="E17" s="116" t="s">
        <v>501</v>
      </c>
      <c r="F17" s="68">
        <f>ROUNDUP(K17,1)</f>
        <v>0.1</v>
      </c>
      <c r="G17" s="170">
        <f t="shared" ref="G17" si="2">SUM(F17:F17)</f>
        <v>0.1</v>
      </c>
      <c r="H17" s="133" t="s">
        <v>538</v>
      </c>
      <c r="I17" s="166"/>
      <c r="J17" s="166">
        <v>0.1</v>
      </c>
      <c r="K17" s="166">
        <f t="shared" si="0"/>
        <v>0.1</v>
      </c>
      <c r="L17" s="133" t="s">
        <v>679</v>
      </c>
      <c r="Q17" s="21">
        <v>1</v>
      </c>
    </row>
    <row r="18" spans="2:17" ht="36">
      <c r="B18" s="563"/>
      <c r="C18" s="72" t="s">
        <v>540</v>
      </c>
      <c r="D18" s="50" t="s">
        <v>541</v>
      </c>
      <c r="E18" s="116" t="s">
        <v>501</v>
      </c>
      <c r="F18" s="68">
        <f>ROUNDUP(K18,1)</f>
        <v>1</v>
      </c>
      <c r="G18" s="573">
        <f>SUM(F18:F19)</f>
        <v>1.5</v>
      </c>
      <c r="H18" s="134" t="s">
        <v>680</v>
      </c>
      <c r="I18" s="166"/>
      <c r="J18" s="166">
        <v>1</v>
      </c>
      <c r="K18" s="166">
        <f t="shared" si="0"/>
        <v>1</v>
      </c>
      <c r="L18" s="133" t="s">
        <v>681</v>
      </c>
      <c r="Q18" s="21">
        <v>1</v>
      </c>
    </row>
    <row r="19" spans="2:17" ht="60.6" customHeight="1">
      <c r="B19" s="564"/>
      <c r="C19" s="126" t="s">
        <v>544</v>
      </c>
      <c r="D19" s="50" t="s">
        <v>545</v>
      </c>
      <c r="E19" s="116" t="s">
        <v>501</v>
      </c>
      <c r="F19" s="68">
        <f>ROUNDUP(K19,1)</f>
        <v>0.5</v>
      </c>
      <c r="G19" s="573"/>
      <c r="H19" s="134" t="s">
        <v>682</v>
      </c>
      <c r="I19" s="166"/>
      <c r="J19" s="166">
        <v>0.5</v>
      </c>
      <c r="K19" s="166">
        <f t="shared" si="0"/>
        <v>0.5</v>
      </c>
      <c r="L19" s="133" t="s">
        <v>683</v>
      </c>
      <c r="Q19" s="21">
        <v>1</v>
      </c>
    </row>
    <row r="20" spans="2:17" ht="39.75" customHeight="1">
      <c r="B20" s="565" t="s">
        <v>223</v>
      </c>
      <c r="C20" s="72"/>
      <c r="D20" s="102" t="s">
        <v>548</v>
      </c>
      <c r="E20" s="116"/>
      <c r="F20" s="68">
        <f>ROUNDUP(SUM(G9:G19)*0.15,1)</f>
        <v>0.79999999999999993</v>
      </c>
      <c r="G20" s="573">
        <f>SUM(F20:F22)</f>
        <v>0.89999999999999991</v>
      </c>
      <c r="H20" s="144" t="s">
        <v>549</v>
      </c>
      <c r="I20" s="166"/>
      <c r="J20" s="166"/>
      <c r="K20" s="166"/>
      <c r="L20" s="133"/>
    </row>
    <row r="21" spans="2:17" ht="54">
      <c r="B21" s="565"/>
      <c r="C21" s="126" t="s">
        <v>550</v>
      </c>
      <c r="D21" s="50" t="s">
        <v>551</v>
      </c>
      <c r="E21" s="116" t="s">
        <v>301</v>
      </c>
      <c r="F21" s="68">
        <f>ROUNDUP(K21,1)</f>
        <v>0</v>
      </c>
      <c r="G21" s="573"/>
      <c r="H21" s="144" t="s">
        <v>684</v>
      </c>
      <c r="I21" s="166">
        <f>M21*N21*O21/P21</f>
        <v>0</v>
      </c>
      <c r="J21" s="166">
        <f>ROUNDUP(I21,1)</f>
        <v>0</v>
      </c>
      <c r="K21" s="166">
        <f t="shared" ref="K21:K22" si="3">J21*Q21</f>
        <v>0</v>
      </c>
      <c r="L21" s="133" t="s">
        <v>685</v>
      </c>
      <c r="M21" s="21">
        <v>0</v>
      </c>
      <c r="N21" s="21">
        <v>0</v>
      </c>
      <c r="O21" s="21">
        <v>0</v>
      </c>
      <c r="P21" s="21">
        <v>160</v>
      </c>
      <c r="Q21" s="21">
        <v>1</v>
      </c>
    </row>
    <row r="22" spans="2:17" ht="36">
      <c r="B22" s="565"/>
      <c r="C22" s="127" t="s">
        <v>550</v>
      </c>
      <c r="D22" s="50" t="s">
        <v>554</v>
      </c>
      <c r="E22" s="116" t="s">
        <v>301</v>
      </c>
      <c r="F22" s="68">
        <f>ROUNDUP(K22,1)</f>
        <v>0.1</v>
      </c>
      <c r="G22" s="573"/>
      <c r="H22" s="144" t="s">
        <v>686</v>
      </c>
      <c r="I22" s="166">
        <f>M22*N22*O22/P22</f>
        <v>7.4999999999999997E-2</v>
      </c>
      <c r="J22" s="166">
        <v>0.08</v>
      </c>
      <c r="K22" s="166">
        <f t="shared" si="3"/>
        <v>0.08</v>
      </c>
      <c r="L22" s="133" t="s">
        <v>687</v>
      </c>
      <c r="M22" s="21">
        <v>3</v>
      </c>
      <c r="N22" s="21">
        <v>1</v>
      </c>
      <c r="O22" s="21">
        <v>4</v>
      </c>
      <c r="P22" s="21">
        <v>160</v>
      </c>
      <c r="Q22" s="21">
        <v>1</v>
      </c>
    </row>
    <row r="23" spans="2:17">
      <c r="C23" s="567" t="s">
        <v>307</v>
      </c>
      <c r="D23" s="567"/>
      <c r="E23" s="567"/>
      <c r="F23" s="567"/>
      <c r="G23" s="170">
        <f>SUM(G9:G22)</f>
        <v>5.9</v>
      </c>
      <c r="H23" s="145"/>
      <c r="I23" s="165"/>
      <c r="J23" s="165"/>
      <c r="K23" s="165"/>
      <c r="L23" s="169"/>
    </row>
    <row r="26" spans="2:17">
      <c r="D26" s="117" t="s">
        <v>558</v>
      </c>
      <c r="E26" s="118" t="s">
        <v>262</v>
      </c>
      <c r="F26" s="118" t="s">
        <v>560</v>
      </c>
      <c r="G26" s="171" t="s">
        <v>245</v>
      </c>
      <c r="H26" s="140" t="s">
        <v>561</v>
      </c>
    </row>
    <row r="27" spans="2:17">
      <c r="D27" s="21" t="s">
        <v>501</v>
      </c>
      <c r="E27" s="67">
        <f>SUMIF($E$9:E22, D27, $F$9:F22)</f>
        <v>2.4</v>
      </c>
      <c r="F27" s="67">
        <f>ROUNDUP(E27*0.15,1)</f>
        <v>0.4</v>
      </c>
      <c r="G27" s="159">
        <f>SUM(E27:F27)</f>
        <v>2.8</v>
      </c>
    </row>
    <row r="28" spans="2:17">
      <c r="D28" s="21" t="s">
        <v>219</v>
      </c>
      <c r="E28" s="67">
        <f>SUMIF($E$9:E23, D28, $F$9:F23)</f>
        <v>0</v>
      </c>
      <c r="F28" s="67">
        <f>ROUNDUP(E28*0.15,1)</f>
        <v>0</v>
      </c>
      <c r="G28" s="159">
        <f>SUM(E28:F28)</f>
        <v>0</v>
      </c>
    </row>
    <row r="29" spans="2:17">
      <c r="D29" s="21" t="s">
        <v>563</v>
      </c>
      <c r="E29" s="67">
        <f>SUMIF($E$9:E24, D29, $F$9:F24)</f>
        <v>2.6000000000000005</v>
      </c>
      <c r="F29" s="67">
        <f>ROUNDUP(E29*0.15,1)</f>
        <v>0.4</v>
      </c>
      <c r="G29" s="159">
        <f>SUM(E29:F29)</f>
        <v>3.0000000000000004</v>
      </c>
    </row>
    <row r="30" spans="2:17">
      <c r="D30" s="21" t="s">
        <v>221</v>
      </c>
      <c r="E30" s="67">
        <f>SUMIF($E$9:E25, D30, $F$9:F25)</f>
        <v>0</v>
      </c>
      <c r="F30" s="67">
        <f>ROUNDUP(E30*0.15,1)</f>
        <v>0</v>
      </c>
      <c r="G30" s="159">
        <f>SUM(E30:F30)</f>
        <v>0</v>
      </c>
    </row>
    <row r="31" spans="2:17">
      <c r="D31" s="21" t="s">
        <v>301</v>
      </c>
      <c r="F31" s="67">
        <f>SUMIF($E$9:F26, D31, $F$9:G26)+H31</f>
        <v>0.1</v>
      </c>
      <c r="G31" s="159">
        <f>SUM(E31:F31)</f>
        <v>0.1</v>
      </c>
      <c r="H31" s="146"/>
    </row>
    <row r="33" spans="2:28">
      <c r="F33" s="128" t="s">
        <v>435</v>
      </c>
      <c r="G33" s="172">
        <f>SUM(G27:G31)</f>
        <v>5.9</v>
      </c>
    </row>
    <row r="36" spans="2:28">
      <c r="D36" s="21" t="s">
        <v>559</v>
      </c>
      <c r="E36" s="118" t="s">
        <v>262</v>
      </c>
      <c r="F36" s="118" t="s">
        <v>560</v>
      </c>
      <c r="G36" s="171" t="s">
        <v>245</v>
      </c>
      <c r="H36" s="140" t="s">
        <v>561</v>
      </c>
    </row>
    <row r="37" spans="2:28">
      <c r="D37" s="21" t="s">
        <v>562</v>
      </c>
      <c r="E37" s="67">
        <f>SUMIF($C$9:C32, D37, $F$9:F32)</f>
        <v>0.5</v>
      </c>
      <c r="F37" s="67">
        <f>ROUNDUP(E37*0.15,1)</f>
        <v>0.1</v>
      </c>
      <c r="G37" s="159">
        <f>SUM(E37:F37)</f>
        <v>0.6</v>
      </c>
    </row>
    <row r="38" spans="2:28" s="65" customFormat="1">
      <c r="B38" s="21"/>
      <c r="C38" s="21"/>
      <c r="D38" s="21" t="s">
        <v>232</v>
      </c>
      <c r="E38" s="67">
        <f>SUMIF($C$9:C23, D38, $F$9:F23)</f>
        <v>0.4</v>
      </c>
      <c r="F38" s="67">
        <f t="shared" ref="F38:F43" si="4">ROUNDUP(E38*0.15,1)</f>
        <v>0.1</v>
      </c>
      <c r="G38" s="159">
        <f t="shared" ref="G38:G43" si="5">SUM(E38:F38)</f>
        <v>0.5</v>
      </c>
      <c r="H38" s="140"/>
      <c r="I38" s="159"/>
      <c r="J38" s="159"/>
      <c r="K38" s="159"/>
      <c r="L38" s="160"/>
      <c r="M38" s="21"/>
      <c r="N38" s="21"/>
      <c r="O38" s="21"/>
      <c r="P38" s="21"/>
      <c r="Q38" s="21"/>
      <c r="R38" s="21"/>
      <c r="S38" s="21"/>
      <c r="T38" s="21"/>
      <c r="U38" s="21"/>
      <c r="V38" s="21"/>
      <c r="W38" s="21"/>
      <c r="X38" s="21"/>
      <c r="Y38" s="21"/>
      <c r="Z38" s="21"/>
      <c r="AA38" s="21"/>
      <c r="AB38" s="21"/>
    </row>
    <row r="39" spans="2:28" s="65" customFormat="1">
      <c r="B39" s="21"/>
      <c r="C39" s="21"/>
      <c r="D39" s="21" t="s">
        <v>514</v>
      </c>
      <c r="E39" s="67">
        <f>SUMIF($C$9:C23, D39, $F$9:F23)</f>
        <v>0.9</v>
      </c>
      <c r="F39" s="67">
        <f t="shared" si="4"/>
        <v>0.2</v>
      </c>
      <c r="G39" s="159">
        <f t="shared" si="5"/>
        <v>1.1000000000000001</v>
      </c>
      <c r="H39" s="140"/>
      <c r="I39" s="159"/>
      <c r="J39" s="159"/>
      <c r="K39" s="159"/>
      <c r="L39" s="160"/>
      <c r="M39" s="21"/>
      <c r="N39" s="21"/>
      <c r="O39" s="21"/>
      <c r="P39" s="21"/>
      <c r="Q39" s="21"/>
      <c r="R39" s="21"/>
      <c r="S39" s="21"/>
      <c r="T39" s="21"/>
      <c r="U39" s="21"/>
      <c r="V39" s="21"/>
      <c r="W39" s="21"/>
      <c r="X39" s="21"/>
      <c r="Y39" s="21"/>
      <c r="Z39" s="21"/>
      <c r="AA39" s="21"/>
      <c r="AB39" s="21"/>
    </row>
    <row r="40" spans="2:28" s="65" customFormat="1">
      <c r="B40" s="21"/>
      <c r="C40" s="21"/>
      <c r="D40" s="21" t="s">
        <v>234</v>
      </c>
      <c r="E40" s="67">
        <f>SUMIF($C$9:C23, D40, $F$9:F23)</f>
        <v>1.4000000000000001</v>
      </c>
      <c r="F40" s="67">
        <f t="shared" si="4"/>
        <v>0.30000000000000004</v>
      </c>
      <c r="G40" s="159">
        <f t="shared" si="5"/>
        <v>1.7000000000000002</v>
      </c>
      <c r="H40" s="140"/>
      <c r="I40" s="159"/>
      <c r="J40" s="159"/>
      <c r="K40" s="159"/>
      <c r="L40" s="160"/>
      <c r="M40" s="21"/>
      <c r="N40" s="21"/>
      <c r="O40" s="21"/>
      <c r="P40" s="21"/>
      <c r="Q40" s="21"/>
      <c r="R40" s="21"/>
      <c r="S40" s="21"/>
      <c r="T40" s="21"/>
      <c r="U40" s="21"/>
      <c r="V40" s="21"/>
      <c r="W40" s="21"/>
      <c r="X40" s="21"/>
      <c r="Y40" s="21"/>
      <c r="Z40" s="21"/>
      <c r="AA40" s="21"/>
      <c r="AB40" s="21"/>
    </row>
    <row r="41" spans="2:28" s="65" customFormat="1">
      <c r="B41" s="21"/>
      <c r="C41" s="21"/>
      <c r="D41" s="21" t="s">
        <v>235</v>
      </c>
      <c r="E41" s="67">
        <f>SUMIF($C$9:C24, D41, $F$9:F24)</f>
        <v>0.2</v>
      </c>
      <c r="F41" s="67">
        <f t="shared" si="4"/>
        <v>0.1</v>
      </c>
      <c r="G41" s="159">
        <f t="shared" si="5"/>
        <v>0.30000000000000004</v>
      </c>
      <c r="H41" s="140"/>
      <c r="I41" s="159"/>
      <c r="J41" s="159"/>
      <c r="K41" s="159"/>
      <c r="L41" s="160"/>
      <c r="M41" s="21"/>
      <c r="N41" s="21"/>
      <c r="O41" s="21"/>
      <c r="P41" s="21"/>
      <c r="Q41" s="21"/>
      <c r="R41" s="21"/>
      <c r="S41" s="21"/>
      <c r="T41" s="21"/>
      <c r="U41" s="21"/>
      <c r="V41" s="21"/>
      <c r="W41" s="21"/>
      <c r="X41" s="21"/>
      <c r="Y41" s="21"/>
      <c r="Z41" s="21"/>
      <c r="AA41" s="21"/>
      <c r="AB41" s="21"/>
    </row>
    <row r="42" spans="2:28" s="65" customFormat="1">
      <c r="B42" s="21"/>
      <c r="C42" s="21"/>
      <c r="D42" s="21" t="s">
        <v>236</v>
      </c>
      <c r="E42" s="67">
        <f>SUMIF($C$9:C25, D42, $F$9:F25)</f>
        <v>0.1</v>
      </c>
      <c r="F42" s="67">
        <f t="shared" si="4"/>
        <v>0.1</v>
      </c>
      <c r="G42" s="159">
        <f t="shared" si="5"/>
        <v>0.2</v>
      </c>
      <c r="H42" s="140"/>
      <c r="I42" s="159"/>
      <c r="J42" s="159"/>
      <c r="K42" s="159"/>
      <c r="L42" s="160"/>
      <c r="M42" s="21"/>
      <c r="N42" s="21"/>
      <c r="O42" s="21"/>
      <c r="P42" s="21"/>
      <c r="Q42" s="21"/>
      <c r="R42" s="21"/>
      <c r="S42" s="21"/>
      <c r="T42" s="21"/>
      <c r="U42" s="21"/>
      <c r="V42" s="21"/>
      <c r="W42" s="21"/>
      <c r="X42" s="21"/>
      <c r="Y42" s="21"/>
      <c r="Z42" s="21"/>
      <c r="AA42" s="21"/>
      <c r="AB42" s="21"/>
    </row>
    <row r="43" spans="2:28" s="65" customFormat="1">
      <c r="B43" s="21"/>
      <c r="C43" s="21"/>
      <c r="D43" s="21" t="s">
        <v>237</v>
      </c>
      <c r="E43" s="67">
        <f>SUMIF($C$9:C23, D43, $F$9:F23)</f>
        <v>1.5</v>
      </c>
      <c r="F43" s="67">
        <f t="shared" si="4"/>
        <v>0.30000000000000004</v>
      </c>
      <c r="G43" s="159">
        <f t="shared" si="5"/>
        <v>1.8</v>
      </c>
      <c r="H43" s="140"/>
      <c r="I43" s="159"/>
      <c r="J43" s="159"/>
      <c r="K43" s="159"/>
      <c r="L43" s="160"/>
      <c r="M43" s="21"/>
      <c r="N43" s="21"/>
      <c r="O43" s="21"/>
      <c r="P43" s="21"/>
      <c r="Q43" s="21"/>
      <c r="R43" s="21"/>
      <c r="S43" s="21"/>
      <c r="T43" s="21"/>
      <c r="U43" s="21"/>
      <c r="V43" s="21"/>
      <c r="W43" s="21"/>
      <c r="X43" s="21"/>
      <c r="Y43" s="21"/>
      <c r="Z43" s="21"/>
      <c r="AA43" s="21"/>
      <c r="AB43" s="21"/>
    </row>
    <row r="44" spans="2:28" s="65" customFormat="1">
      <c r="B44" s="21"/>
      <c r="C44" s="21"/>
      <c r="D44" s="21" t="s">
        <v>550</v>
      </c>
      <c r="E44" s="67"/>
      <c r="F44" s="67">
        <f ca="1">SUMIF($E$12:F39, D44, $F$12:F39)+H44</f>
        <v>-0.30000000000000004</v>
      </c>
      <c r="G44" s="159">
        <f ca="1">SUM(E44:F44)</f>
        <v>-0.30000000000000004</v>
      </c>
      <c r="H44" s="146">
        <v>-0.4</v>
      </c>
      <c r="I44" s="159"/>
      <c r="J44" s="159"/>
      <c r="K44" s="159"/>
      <c r="L44" s="160"/>
      <c r="M44" s="21"/>
      <c r="N44" s="21"/>
      <c r="O44" s="21"/>
      <c r="P44" s="21"/>
      <c r="Q44" s="21"/>
      <c r="R44" s="21"/>
      <c r="S44" s="21"/>
      <c r="T44" s="21"/>
      <c r="U44" s="21"/>
      <c r="V44" s="21"/>
      <c r="W44" s="21"/>
      <c r="X44" s="21"/>
      <c r="Y44" s="21"/>
      <c r="Z44" s="21"/>
      <c r="AA44" s="21"/>
      <c r="AB44" s="21"/>
    </row>
    <row r="46" spans="2:28" s="65" customFormat="1">
      <c r="B46" s="21"/>
      <c r="C46" s="21"/>
      <c r="D46" s="21"/>
      <c r="E46" s="67"/>
      <c r="F46" s="128" t="s">
        <v>435</v>
      </c>
      <c r="G46" s="172">
        <f ca="1">SUM(G37:G44)</f>
        <v>5.9</v>
      </c>
      <c r="H46" s="140"/>
      <c r="I46" s="159"/>
      <c r="J46" s="159"/>
      <c r="K46" s="159"/>
      <c r="L46" s="160"/>
      <c r="M46" s="21"/>
      <c r="N46" s="21"/>
      <c r="O46" s="21"/>
      <c r="P46" s="21"/>
      <c r="Q46" s="21"/>
      <c r="R46" s="21"/>
      <c r="S46" s="21"/>
      <c r="T46" s="21"/>
      <c r="U46" s="21"/>
      <c r="V46" s="21"/>
      <c r="W46" s="21"/>
      <c r="X46" s="21"/>
      <c r="Y46" s="21"/>
      <c r="Z46" s="21"/>
      <c r="AA46" s="21"/>
      <c r="AB46" s="21"/>
    </row>
  </sheetData>
  <autoFilter ref="B8:K23" xr:uid="{339D98F8-05A9-4E3E-BC15-5F4867DAA8C2}"/>
  <mergeCells count="12">
    <mergeCell ref="B16:B19"/>
    <mergeCell ref="G18:G19"/>
    <mergeCell ref="B20:B22"/>
    <mergeCell ref="G20:G22"/>
    <mergeCell ref="C23:F23"/>
    <mergeCell ref="M7:P7"/>
    <mergeCell ref="T7:AA7"/>
    <mergeCell ref="B9:B10"/>
    <mergeCell ref="G9:G10"/>
    <mergeCell ref="B11:B15"/>
    <mergeCell ref="G11:G12"/>
    <mergeCell ref="G13:G14"/>
  </mergeCells>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cd2f88ee6a2934efb41cd9289b91e144">
  <xsd:schema xmlns:xsd="http://www.w3.org/2001/XMLSchema" xmlns:xs="http://www.w3.org/2001/XMLSchema" xmlns:p="http://schemas.microsoft.com/office/2006/metadata/properties" xmlns:ns2="2fd442da-66a9-4fa6-ba31-eb0d54ad1381" targetNamespace="http://schemas.microsoft.com/office/2006/metadata/properties" ma:root="true" ma:fieldsID="a4c4fd50c0b00be67728f9d39ce10164"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864CA5-6A36-4D32-A246-460A558B2DC7}"/>
</file>

<file path=customXml/itemProps2.xml><?xml version="1.0" encoding="utf-8"?>
<ds:datastoreItem xmlns:ds="http://schemas.openxmlformats.org/officeDocument/2006/customXml" ds:itemID="{68A74B31-FBB3-463E-A764-DD4FB0669906}"/>
</file>

<file path=customXml/itemProps3.xml><?xml version="1.0" encoding="utf-8"?>
<ds:datastoreItem xmlns:ds="http://schemas.openxmlformats.org/officeDocument/2006/customXml" ds:itemID="{9BD6512D-A18B-4320-B63D-7ECD6E39B95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野村康二</cp:lastModifiedBy>
  <cp:revision/>
  <dcterms:created xsi:type="dcterms:W3CDTF">2023-12-19T04:33:48Z</dcterms:created>
  <dcterms:modified xsi:type="dcterms:W3CDTF">2025-11-10T08:51:31Z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