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1"/>
  <workbookPr/>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661" documentId="120_S{EE895877-7FBB-5A73-8403-1429565F2A78}" xr6:coauthVersionLast="47" xr6:coauthVersionMax="47" xr10:uidLastSave="{D4358908-1332-48AE-9C19-67A82CC7E85D}"/>
  <bookViews>
    <workbookView xWindow="28680" yWindow="-120" windowWidth="29040" windowHeight="15720" tabRatio="790" firstSheet="13" activeTab="8" xr2:uid="{00000000-000D-0000-FFFF-FFFF00000000}"/>
  </bookViews>
  <sheets>
    <sheet name="依頼概要" sheetId="6" state="hidden" r:id="rId1"/>
    <sheet name="想定作業" sheetId="7" state="hidden" r:id="rId2"/>
    <sheet name="概要図(千葉)" sheetId="8" state="hidden" r:id="rId3"/>
    <sheet name="概要図(徳山)" sheetId="9" state="hidden" r:id="rId4"/>
    <sheet name="システム概要" sheetId="2" state="hidden" r:id="rId5"/>
    <sheet name="Sheet1" sheetId="52" r:id="rId6"/>
    <sheet name="見積 (縮小共通基盤継続） " sheetId="51" r:id="rId7"/>
    <sheet name="見積 (システム・基盤別サマリ) " sheetId="48" r:id="rId8"/>
    <sheet name="見積 (システム・工程別サマリ)" sheetId="32" r:id="rId9"/>
    <sheet name="見積 (システム・縮小共通基盤⇒クラウドアーキサマリ) " sheetId="50" r:id="rId10"/>
    <sheet name="見積 (各フェーズ毎、品管包装付替済) " sheetId="57" r:id="rId11"/>
    <sheet name="見積 (要件_設計で区切り) " sheetId="56" r:id="rId12"/>
    <sheet name="スケジュール案" sheetId="3" r:id="rId13"/>
    <sheet name="見積（数量確定システム）_明細（社内用）" sheetId="41" r:id="rId14"/>
    <sheet name="再見積もり(要件定義結果反映定システム）_明細（社内用） " sheetId="58" r:id="rId15"/>
    <sheet name="見積（用役管理システム）_明細（社内用）" sheetId="43" r:id="rId16"/>
    <sheet name="見積（千葉化学品質管理システム）_明細（社内用）" sheetId="44" r:id="rId17"/>
    <sheet name="見積（包装管理）_明細（社内用）" sheetId="45" r:id="rId18"/>
    <sheet name="見積（工場DB）_明細（社内用）" sheetId="47" r:id="rId19"/>
    <sheet name="見積（ヤード操業システム）_明細（社内用）" sheetId="42" r:id="rId20"/>
  </sheets>
  <definedNames>
    <definedName name="_xlnm._FilterDatabase" localSheetId="19" hidden="1">'見積（ヤード操業システム）_明細（社内用）'!$B$8:$K$23</definedName>
    <definedName name="_xlnm._FilterDatabase" localSheetId="18" hidden="1">'見積（工場DB）_明細（社内用）'!$B$11:$K$34</definedName>
    <definedName name="_xlnm._FilterDatabase" localSheetId="13" hidden="1">'見積（数量確定システム）_明細（社内用）'!$B$11:$K$35</definedName>
    <definedName name="_xlnm._FilterDatabase" localSheetId="16" hidden="1">'見積（千葉化学品質管理システム）_明細（社内用）'!$B$11:$K$35</definedName>
    <definedName name="_xlnm._FilterDatabase" localSheetId="17" hidden="1">'見積（包装管理）_明細（社内用）'!$B$11:$K$35</definedName>
    <definedName name="_xlnm._FilterDatabase" localSheetId="15" hidden="1">'見積（用役管理システム）_明細（社内用）'!$B$11:$K$34</definedName>
    <definedName name="_xlnm._FilterDatabase" localSheetId="14" hidden="1">'再見積もり(要件定義結果反映定システム）_明細（社内用） '!$B$11:$K$35</definedName>
    <definedName name="AccessDatabase" hidden="1">"C:\Documents and Settings\kawana.OHSAKI\My Documents\作業中\ＤＢらいぶらり.mdb"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51" l="1"/>
  <c r="F18" i="51"/>
  <c r="G87" i="58"/>
  <c r="E87" i="58"/>
  <c r="E86" i="58"/>
  <c r="E84" i="58"/>
  <c r="G84" i="58" s="1"/>
  <c r="E74" i="58"/>
  <c r="E73" i="58"/>
  <c r="K34" i="58"/>
  <c r="I34" i="58"/>
  <c r="F34" i="58"/>
  <c r="K33" i="58"/>
  <c r="J33" i="58"/>
  <c r="I33" i="58"/>
  <c r="F33" i="58"/>
  <c r="K31" i="58"/>
  <c r="F31" i="58"/>
  <c r="K30" i="58"/>
  <c r="F30" i="58"/>
  <c r="G30" i="58" s="1"/>
  <c r="K29" i="58"/>
  <c r="G29" i="58"/>
  <c r="F29" i="58"/>
  <c r="K28" i="58"/>
  <c r="G28" i="58"/>
  <c r="F28" i="58"/>
  <c r="K27" i="58"/>
  <c r="G27" i="58"/>
  <c r="F27" i="58"/>
  <c r="K26" i="58"/>
  <c r="G26" i="58"/>
  <c r="F26" i="58"/>
  <c r="K25" i="58"/>
  <c r="I25" i="58"/>
  <c r="F25" i="58"/>
  <c r="G25" i="58" s="1"/>
  <c r="K24" i="58"/>
  <c r="I24" i="58"/>
  <c r="G24" i="58"/>
  <c r="F24" i="58"/>
  <c r="K23" i="58"/>
  <c r="K22" i="58"/>
  <c r="F22" i="58"/>
  <c r="K21" i="58"/>
  <c r="F21" i="58"/>
  <c r="K20" i="58"/>
  <c r="G20" i="58"/>
  <c r="F20" i="58"/>
  <c r="K19" i="58"/>
  <c r="I19" i="58"/>
  <c r="F19" i="58"/>
  <c r="K18" i="58"/>
  <c r="I18" i="58"/>
  <c r="F18" i="58"/>
  <c r="E83" i="58" s="1"/>
  <c r="K17" i="58"/>
  <c r="G17" i="58"/>
  <c r="F17" i="58"/>
  <c r="K16" i="58"/>
  <c r="F16" i="58"/>
  <c r="K15" i="58"/>
  <c r="F15" i="58"/>
  <c r="K14" i="58"/>
  <c r="F14" i="58"/>
  <c r="K13" i="58"/>
  <c r="F13" i="58"/>
  <c r="K12" i="58"/>
  <c r="I12" i="58"/>
  <c r="G12" i="58"/>
  <c r="F12" i="58"/>
  <c r="L6" i="57"/>
  <c r="L35" i="57"/>
  <c r="L102" i="57" s="1"/>
  <c r="L64" i="57"/>
  <c r="M64" i="57"/>
  <c r="Q64" i="57" s="1"/>
  <c r="Q70" i="57" s="1"/>
  <c r="L65" i="57"/>
  <c r="M65" i="57"/>
  <c r="M70" i="57" s="1"/>
  <c r="L66" i="57"/>
  <c r="P64" i="57" s="1"/>
  <c r="P70" i="57" s="1"/>
  <c r="M66" i="57"/>
  <c r="L67" i="57"/>
  <c r="M67" i="57"/>
  <c r="L68" i="57"/>
  <c r="M68" i="57"/>
  <c r="L69" i="57"/>
  <c r="M69" i="57"/>
  <c r="P69" i="57"/>
  <c r="Q69" i="57"/>
  <c r="D70" i="57"/>
  <c r="E70" i="57"/>
  <c r="F70" i="57"/>
  <c r="L70" i="57" s="1"/>
  <c r="G70" i="57"/>
  <c r="H70" i="57"/>
  <c r="I70" i="57"/>
  <c r="J70" i="57"/>
  <c r="K70" i="57"/>
  <c r="K72" i="57" s="1"/>
  <c r="N70" i="57"/>
  <c r="O70" i="57"/>
  <c r="D72" i="57"/>
  <c r="E72" i="57"/>
  <c r="F72" i="57"/>
  <c r="G72" i="57"/>
  <c r="H72" i="57"/>
  <c r="I72" i="57"/>
  <c r="J72" i="57"/>
  <c r="L49" i="57"/>
  <c r="P49" i="57" s="1"/>
  <c r="P56" i="57" s="1"/>
  <c r="M49" i="57"/>
  <c r="Q49" i="57" s="1"/>
  <c r="Q56" i="57" s="1"/>
  <c r="L50" i="57"/>
  <c r="M50" i="57"/>
  <c r="L51" i="57"/>
  <c r="M51" i="57"/>
  <c r="L52" i="57"/>
  <c r="M52" i="57"/>
  <c r="L53" i="57"/>
  <c r="M53" i="57"/>
  <c r="L54" i="57"/>
  <c r="M54" i="57"/>
  <c r="P54" i="57"/>
  <c r="Q54" i="57"/>
  <c r="L55" i="57"/>
  <c r="P55" i="57"/>
  <c r="Q55" i="57"/>
  <c r="D56" i="57"/>
  <c r="E56" i="57"/>
  <c r="F56" i="57"/>
  <c r="G56" i="57"/>
  <c r="G58" i="57" s="1"/>
  <c r="H56" i="57"/>
  <c r="H58" i="57" s="1"/>
  <c r="I56" i="57"/>
  <c r="J56" i="57"/>
  <c r="L56" i="57" s="1"/>
  <c r="K56" i="57"/>
  <c r="N56" i="57"/>
  <c r="O56" i="57"/>
  <c r="D58" i="57"/>
  <c r="E58" i="57"/>
  <c r="F58" i="57"/>
  <c r="I58" i="57"/>
  <c r="K58" i="57"/>
  <c r="K41" i="57"/>
  <c r="K43" i="57" s="1"/>
  <c r="L140" i="57"/>
  <c r="P140" i="57" s="1"/>
  <c r="P146" i="57" s="1"/>
  <c r="M140" i="57"/>
  <c r="L141" i="57"/>
  <c r="L130" i="57" s="1"/>
  <c r="M141" i="57"/>
  <c r="L142" i="57"/>
  <c r="L131" i="57" s="1"/>
  <c r="M142" i="57"/>
  <c r="M146" i="57" s="1"/>
  <c r="L143" i="57"/>
  <c r="M143" i="57"/>
  <c r="L144" i="57"/>
  <c r="M144" i="57"/>
  <c r="Q140" i="57" s="1"/>
  <c r="Q146" i="57" s="1"/>
  <c r="L145" i="57"/>
  <c r="M145" i="57"/>
  <c r="P145" i="57"/>
  <c r="Q145" i="57"/>
  <c r="D146" i="57"/>
  <c r="E146" i="57"/>
  <c r="F146" i="57"/>
  <c r="G146" i="57"/>
  <c r="G148" i="57" s="1"/>
  <c r="G126" i="57" s="1"/>
  <c r="H146" i="57"/>
  <c r="H148" i="57" s="1"/>
  <c r="I146" i="57"/>
  <c r="J146" i="57"/>
  <c r="L146" i="57" s="1"/>
  <c r="K146" i="57"/>
  <c r="N146" i="57"/>
  <c r="O146" i="57"/>
  <c r="D148" i="57"/>
  <c r="E148" i="57"/>
  <c r="F148" i="57"/>
  <c r="I148" i="57"/>
  <c r="K148" i="57"/>
  <c r="L115" i="57"/>
  <c r="P115" i="57" s="1"/>
  <c r="P121" i="57" s="1"/>
  <c r="M115" i="57"/>
  <c r="Q115" i="57" s="1"/>
  <c r="L116" i="57"/>
  <c r="M116" i="57"/>
  <c r="M130" i="57" s="1"/>
  <c r="L117" i="57"/>
  <c r="M117" i="57"/>
  <c r="M131" i="57" s="1"/>
  <c r="L118" i="57"/>
  <c r="L132" i="57" s="1"/>
  <c r="M118" i="57"/>
  <c r="M132" i="57" s="1"/>
  <c r="L119" i="57"/>
  <c r="L133" i="57" s="1"/>
  <c r="M119" i="57"/>
  <c r="M133" i="57" s="1"/>
  <c r="L120" i="57"/>
  <c r="L134" i="57" s="1"/>
  <c r="M120" i="57"/>
  <c r="M134" i="57" s="1"/>
  <c r="P120" i="57"/>
  <c r="D121" i="57"/>
  <c r="D123" i="57" s="1"/>
  <c r="D126" i="57" s="1"/>
  <c r="E121" i="57"/>
  <c r="F121" i="57"/>
  <c r="G121" i="57"/>
  <c r="H121" i="57"/>
  <c r="I121" i="57"/>
  <c r="I123" i="57" s="1"/>
  <c r="I126" i="57" s="1"/>
  <c r="J121" i="57"/>
  <c r="J123" i="57" s="1"/>
  <c r="K121" i="57"/>
  <c r="L121" i="57"/>
  <c r="L124" i="57" s="1"/>
  <c r="N121" i="57"/>
  <c r="O121" i="57"/>
  <c r="E123" i="57"/>
  <c r="F123" i="57"/>
  <c r="F126" i="57" s="1"/>
  <c r="G123" i="57"/>
  <c r="H123" i="57"/>
  <c r="K123" i="57"/>
  <c r="K126" i="57" s="1"/>
  <c r="E124" i="57"/>
  <c r="F124" i="57"/>
  <c r="G124" i="57"/>
  <c r="H124" i="57"/>
  <c r="K124" i="57"/>
  <c r="D125" i="57"/>
  <c r="E125" i="57"/>
  <c r="F125" i="57"/>
  <c r="G125" i="57"/>
  <c r="H125" i="57"/>
  <c r="I125" i="57"/>
  <c r="J125" i="57"/>
  <c r="K125" i="57"/>
  <c r="L125" i="57"/>
  <c r="M125" i="57"/>
  <c r="E126" i="57"/>
  <c r="L126" i="57"/>
  <c r="M126" i="57"/>
  <c r="L104" i="57"/>
  <c r="L92" i="57"/>
  <c r="P92" i="57" s="1"/>
  <c r="P98" i="57" s="1"/>
  <c r="M92" i="57"/>
  <c r="Q92" i="57" s="1"/>
  <c r="Q98" i="57" s="1"/>
  <c r="L93" i="57"/>
  <c r="M93" i="57"/>
  <c r="L94" i="57"/>
  <c r="M94" i="57"/>
  <c r="L95" i="57"/>
  <c r="M95" i="57"/>
  <c r="L96" i="57"/>
  <c r="M96" i="57"/>
  <c r="L97" i="57"/>
  <c r="M97" i="57"/>
  <c r="Q97" i="57" s="1"/>
  <c r="P97" i="57"/>
  <c r="D98" i="57"/>
  <c r="E98" i="57"/>
  <c r="L98" i="57" s="1"/>
  <c r="F98" i="57"/>
  <c r="G98" i="57"/>
  <c r="H98" i="57"/>
  <c r="I98" i="57"/>
  <c r="J98" i="57"/>
  <c r="K98" i="57"/>
  <c r="N98" i="57"/>
  <c r="O98" i="57"/>
  <c r="D100" i="57"/>
  <c r="F100" i="57"/>
  <c r="G100" i="57"/>
  <c r="H100" i="57"/>
  <c r="I100" i="57"/>
  <c r="J100" i="57"/>
  <c r="K100" i="57"/>
  <c r="L78" i="57"/>
  <c r="P78" i="57" s="1"/>
  <c r="M78" i="57"/>
  <c r="L79" i="57"/>
  <c r="M79" i="57"/>
  <c r="M84" i="57" s="1"/>
  <c r="L80" i="57"/>
  <c r="M80" i="57"/>
  <c r="L81" i="57"/>
  <c r="M81" i="57"/>
  <c r="L82" i="57"/>
  <c r="M82" i="57"/>
  <c r="Q78" i="57" s="1"/>
  <c r="L83" i="57"/>
  <c r="P83" i="57" s="1"/>
  <c r="M83" i="57"/>
  <c r="Q83" i="57" s="1"/>
  <c r="D84" i="57"/>
  <c r="E84" i="57"/>
  <c r="L84" i="57" s="1"/>
  <c r="F84" i="57"/>
  <c r="G84" i="57"/>
  <c r="G86" i="57" s="1"/>
  <c r="H84" i="57"/>
  <c r="I84" i="57"/>
  <c r="J84" i="57"/>
  <c r="K84" i="57"/>
  <c r="L87" i="57" s="1"/>
  <c r="N84" i="57"/>
  <c r="O84" i="57"/>
  <c r="D86" i="57"/>
  <c r="E86" i="57"/>
  <c r="F86" i="57"/>
  <c r="H86" i="57"/>
  <c r="I86" i="57"/>
  <c r="J86" i="57"/>
  <c r="K86" i="57"/>
  <c r="M35" i="57"/>
  <c r="M102" i="57" s="1"/>
  <c r="L36" i="57"/>
  <c r="L103" i="57" s="1"/>
  <c r="M36" i="57"/>
  <c r="M103" i="57" s="1"/>
  <c r="L37" i="57"/>
  <c r="M37" i="57"/>
  <c r="M104" i="57" s="1"/>
  <c r="L38" i="57"/>
  <c r="L105" i="57" s="1"/>
  <c r="M38" i="57"/>
  <c r="M105" i="57" s="1"/>
  <c r="L39" i="57"/>
  <c r="L106" i="57" s="1"/>
  <c r="M39" i="57"/>
  <c r="M106" i="57" s="1"/>
  <c r="L40" i="57"/>
  <c r="L107" i="57" s="1"/>
  <c r="M40" i="57"/>
  <c r="Q40" i="57" s="1"/>
  <c r="P40" i="57"/>
  <c r="D41" i="57"/>
  <c r="E41" i="57"/>
  <c r="F41" i="57"/>
  <c r="G41" i="57"/>
  <c r="H41" i="57"/>
  <c r="I41" i="57"/>
  <c r="L41" i="57" s="1"/>
  <c r="J41" i="57"/>
  <c r="N41" i="57"/>
  <c r="O41" i="57"/>
  <c r="D43" i="57"/>
  <c r="E43" i="57"/>
  <c r="F43" i="57"/>
  <c r="G43" i="57"/>
  <c r="H43" i="57"/>
  <c r="J43" i="57"/>
  <c r="L20" i="57"/>
  <c r="P20" i="57" s="1"/>
  <c r="M20" i="57"/>
  <c r="Q20" i="57" s="1"/>
  <c r="L21" i="57"/>
  <c r="M21" i="57"/>
  <c r="L22" i="57"/>
  <c r="M22" i="57"/>
  <c r="L23" i="57"/>
  <c r="M23" i="57"/>
  <c r="L24" i="57"/>
  <c r="M24" i="57"/>
  <c r="L25" i="57"/>
  <c r="M25" i="57"/>
  <c r="Q25" i="57" s="1"/>
  <c r="P25" i="57"/>
  <c r="L26" i="57"/>
  <c r="P26" i="57" s="1"/>
  <c r="Q26" i="57"/>
  <c r="D27" i="57"/>
  <c r="E27" i="57"/>
  <c r="F27" i="57"/>
  <c r="G27" i="57"/>
  <c r="H27" i="57"/>
  <c r="I27" i="57"/>
  <c r="L27" i="57" s="1"/>
  <c r="J27" i="57"/>
  <c r="K27" i="57"/>
  <c r="M27" i="57"/>
  <c r="N27" i="57"/>
  <c r="O27" i="57"/>
  <c r="D29" i="57"/>
  <c r="E29" i="57"/>
  <c r="F29" i="57"/>
  <c r="G29" i="57"/>
  <c r="H29" i="57"/>
  <c r="J29" i="57"/>
  <c r="K29" i="57"/>
  <c r="M6" i="57"/>
  <c r="Q6" i="57" s="1"/>
  <c r="Q12" i="57" s="1"/>
  <c r="L7" i="57"/>
  <c r="M7" i="57"/>
  <c r="L8" i="57"/>
  <c r="M8" i="57"/>
  <c r="M12" i="57" s="1"/>
  <c r="L9" i="57"/>
  <c r="M9" i="57"/>
  <c r="L10" i="57"/>
  <c r="M10" i="57"/>
  <c r="L11" i="57"/>
  <c r="M11" i="57"/>
  <c r="O11" i="57"/>
  <c r="P11" i="57"/>
  <c r="Q11" i="57"/>
  <c r="D12" i="57"/>
  <c r="E12" i="57"/>
  <c r="F12" i="57"/>
  <c r="G12" i="57"/>
  <c r="H12" i="57"/>
  <c r="I12" i="57"/>
  <c r="I14" i="57" s="1"/>
  <c r="J12" i="57"/>
  <c r="L12" i="57" s="1"/>
  <c r="K12" i="57"/>
  <c r="K14" i="57" s="1"/>
  <c r="N12" i="57"/>
  <c r="O12" i="57"/>
  <c r="D14" i="57"/>
  <c r="E14" i="57"/>
  <c r="F14" i="57"/>
  <c r="G14" i="57"/>
  <c r="H14" i="57"/>
  <c r="M106" i="56"/>
  <c r="M105" i="56"/>
  <c r="M104" i="56"/>
  <c r="M103" i="56"/>
  <c r="M102" i="56"/>
  <c r="M101" i="56"/>
  <c r="M100" i="56"/>
  <c r="L106" i="56"/>
  <c r="L105" i="56"/>
  <c r="L104" i="56"/>
  <c r="L103" i="56"/>
  <c r="L102" i="56"/>
  <c r="L101" i="56"/>
  <c r="L100" i="56"/>
  <c r="L92" i="56"/>
  <c r="L91" i="56"/>
  <c r="L90" i="56"/>
  <c r="L89" i="56"/>
  <c r="L88" i="56"/>
  <c r="L87" i="56"/>
  <c r="L86" i="56"/>
  <c r="K92" i="56"/>
  <c r="K94" i="56" s="1"/>
  <c r="K117" i="56"/>
  <c r="J117" i="56"/>
  <c r="J119" i="56" s="1"/>
  <c r="I117" i="56"/>
  <c r="I119" i="56" s="1"/>
  <c r="H117" i="56"/>
  <c r="H119" i="56" s="1"/>
  <c r="G117" i="56"/>
  <c r="F117" i="56"/>
  <c r="F119" i="56" s="1"/>
  <c r="E117" i="56"/>
  <c r="E119" i="56" s="1"/>
  <c r="D117" i="56"/>
  <c r="L116" i="56"/>
  <c r="L115" i="56"/>
  <c r="L114" i="56"/>
  <c r="L113" i="56"/>
  <c r="L112" i="56"/>
  <c r="L111" i="56"/>
  <c r="M97" i="56"/>
  <c r="L97" i="56"/>
  <c r="M96" i="56"/>
  <c r="L96" i="56"/>
  <c r="K96" i="56"/>
  <c r="J96" i="56"/>
  <c r="I96" i="56"/>
  <c r="H96" i="56"/>
  <c r="G96" i="56"/>
  <c r="F96" i="56"/>
  <c r="E96" i="56"/>
  <c r="D96" i="56"/>
  <c r="O117" i="56"/>
  <c r="N117" i="56"/>
  <c r="G119" i="56"/>
  <c r="M116" i="56"/>
  <c r="Q116" i="56" s="1"/>
  <c r="P116" i="56"/>
  <c r="M115" i="56"/>
  <c r="M114" i="56"/>
  <c r="M113" i="56"/>
  <c r="M112" i="56"/>
  <c r="M111" i="56"/>
  <c r="O92" i="56"/>
  <c r="N92" i="56"/>
  <c r="J92" i="56"/>
  <c r="J94" i="56" s="1"/>
  <c r="I92" i="56"/>
  <c r="I94" i="56" s="1"/>
  <c r="H92" i="56"/>
  <c r="H94" i="56" s="1"/>
  <c r="G92" i="56"/>
  <c r="G94" i="56" s="1"/>
  <c r="F92" i="56"/>
  <c r="F94" i="56" s="1"/>
  <c r="E92" i="56"/>
  <c r="E94" i="56" s="1"/>
  <c r="D92" i="56"/>
  <c r="M91" i="56"/>
  <c r="Q91" i="56" s="1"/>
  <c r="P91" i="56"/>
  <c r="M90" i="56"/>
  <c r="M89" i="56"/>
  <c r="M88" i="56"/>
  <c r="M87" i="56"/>
  <c r="M86" i="56"/>
  <c r="O69" i="56"/>
  <c r="N69" i="56"/>
  <c r="K69" i="56"/>
  <c r="K71" i="56" s="1"/>
  <c r="J69" i="56"/>
  <c r="J71" i="56" s="1"/>
  <c r="I69" i="56"/>
  <c r="I71" i="56" s="1"/>
  <c r="H69" i="56"/>
  <c r="H71" i="56" s="1"/>
  <c r="G69" i="56"/>
  <c r="G71" i="56" s="1"/>
  <c r="F69" i="56"/>
  <c r="F71" i="56" s="1"/>
  <c r="E69" i="56"/>
  <c r="E71" i="56" s="1"/>
  <c r="D69" i="56"/>
  <c r="M68" i="56"/>
  <c r="Q68" i="56" s="1"/>
  <c r="L68" i="56"/>
  <c r="P68" i="56" s="1"/>
  <c r="M67" i="56"/>
  <c r="L67" i="56"/>
  <c r="M66" i="56"/>
  <c r="L66" i="56"/>
  <c r="M65" i="56"/>
  <c r="L65" i="56"/>
  <c r="M64" i="56"/>
  <c r="L64" i="56"/>
  <c r="M63" i="56"/>
  <c r="L63" i="56"/>
  <c r="O55" i="56"/>
  <c r="N55" i="56"/>
  <c r="K55" i="56"/>
  <c r="K57" i="56" s="1"/>
  <c r="J55" i="56"/>
  <c r="J57" i="56" s="1"/>
  <c r="I55" i="56"/>
  <c r="I57" i="56" s="1"/>
  <c r="H55" i="56"/>
  <c r="H57" i="56" s="1"/>
  <c r="G55" i="56"/>
  <c r="G57" i="56" s="1"/>
  <c r="F55" i="56"/>
  <c r="F57" i="56" s="1"/>
  <c r="E55" i="56"/>
  <c r="E57" i="56" s="1"/>
  <c r="D55" i="56"/>
  <c r="M54" i="56"/>
  <c r="Q54" i="56" s="1"/>
  <c r="L54" i="56"/>
  <c r="M53" i="56"/>
  <c r="L53" i="56"/>
  <c r="M52" i="56"/>
  <c r="L52" i="56"/>
  <c r="M51" i="56"/>
  <c r="L51" i="56"/>
  <c r="M50" i="56"/>
  <c r="L50" i="56"/>
  <c r="M49" i="56"/>
  <c r="L49" i="56"/>
  <c r="O41" i="56"/>
  <c r="N41" i="56"/>
  <c r="K41" i="56"/>
  <c r="K43" i="56" s="1"/>
  <c r="J41" i="56"/>
  <c r="J43" i="56" s="1"/>
  <c r="I41" i="56"/>
  <c r="I43" i="56" s="1"/>
  <c r="H41" i="56"/>
  <c r="H43" i="56" s="1"/>
  <c r="G41" i="56"/>
  <c r="G43" i="56" s="1"/>
  <c r="F41" i="56"/>
  <c r="F43" i="56" s="1"/>
  <c r="E41" i="56"/>
  <c r="E43" i="56" s="1"/>
  <c r="D41" i="56"/>
  <c r="D43" i="56" s="1"/>
  <c r="M40" i="56"/>
  <c r="Q40" i="56" s="1"/>
  <c r="L40" i="56"/>
  <c r="P40" i="56" s="1"/>
  <c r="M39" i="56"/>
  <c r="L39" i="56"/>
  <c r="M38" i="56"/>
  <c r="L38" i="56"/>
  <c r="M37" i="56"/>
  <c r="L37" i="56"/>
  <c r="M36" i="56"/>
  <c r="L36" i="56"/>
  <c r="M35" i="56"/>
  <c r="L35" i="56"/>
  <c r="O27" i="56"/>
  <c r="N27" i="56"/>
  <c r="K27" i="56"/>
  <c r="K29" i="56" s="1"/>
  <c r="J27" i="56"/>
  <c r="J29" i="56" s="1"/>
  <c r="I27" i="56"/>
  <c r="I29" i="56" s="1"/>
  <c r="H27" i="56"/>
  <c r="H29" i="56" s="1"/>
  <c r="G27" i="56"/>
  <c r="G29" i="56" s="1"/>
  <c r="F27" i="56"/>
  <c r="F29" i="56" s="1"/>
  <c r="E27" i="56"/>
  <c r="E29" i="56" s="1"/>
  <c r="D27" i="56"/>
  <c r="Q26" i="56"/>
  <c r="L26" i="56"/>
  <c r="P26" i="56" s="1"/>
  <c r="M25" i="56"/>
  <c r="Q25" i="56" s="1"/>
  <c r="L25" i="56"/>
  <c r="P25" i="56" s="1"/>
  <c r="M24" i="56"/>
  <c r="L24" i="56"/>
  <c r="M23" i="56"/>
  <c r="L23" i="56"/>
  <c r="M22" i="56"/>
  <c r="L22" i="56"/>
  <c r="M21" i="56"/>
  <c r="L21" i="56"/>
  <c r="M20" i="56"/>
  <c r="L20" i="56"/>
  <c r="N12" i="56"/>
  <c r="K12" i="56"/>
  <c r="K14" i="56" s="1"/>
  <c r="J12" i="56"/>
  <c r="J14" i="56" s="1"/>
  <c r="I12" i="56"/>
  <c r="I14" i="56" s="1"/>
  <c r="H12" i="56"/>
  <c r="H14" i="56" s="1"/>
  <c r="G12" i="56"/>
  <c r="G14" i="56" s="1"/>
  <c r="F12" i="56"/>
  <c r="F14" i="56" s="1"/>
  <c r="E12" i="56"/>
  <c r="E14" i="56" s="1"/>
  <c r="D12" i="56"/>
  <c r="D14" i="56" s="1"/>
  <c r="O11" i="56"/>
  <c r="O12" i="56" s="1"/>
  <c r="M11" i="56"/>
  <c r="Q11" i="56" s="1"/>
  <c r="L11" i="56"/>
  <c r="P11" i="56" s="1"/>
  <c r="M10" i="56"/>
  <c r="L10" i="56"/>
  <c r="M9" i="56"/>
  <c r="L9" i="56"/>
  <c r="M8" i="56"/>
  <c r="L8" i="56"/>
  <c r="M7" i="56"/>
  <c r="L7" i="56"/>
  <c r="M6" i="56"/>
  <c r="L6" i="56"/>
  <c r="E4" i="52"/>
  <c r="E8" i="52"/>
  <c r="E7" i="52"/>
  <c r="M12" i="50"/>
  <c r="Q27" i="32"/>
  <c r="M26" i="32"/>
  <c r="Q26" i="32" s="1"/>
  <c r="L26" i="32"/>
  <c r="P26" i="32" s="1"/>
  <c r="O28" i="32"/>
  <c r="N28" i="32"/>
  <c r="K28" i="32"/>
  <c r="K30" i="32" s="1"/>
  <c r="J28" i="32"/>
  <c r="J30" i="32" s="1"/>
  <c r="I28" i="32"/>
  <c r="I30" i="32" s="1"/>
  <c r="H28" i="32"/>
  <c r="H30" i="32" s="1"/>
  <c r="G28" i="32"/>
  <c r="G30" i="32" s="1"/>
  <c r="F28" i="32"/>
  <c r="F30" i="32" s="1"/>
  <c r="E28" i="32"/>
  <c r="E30" i="32" s="1"/>
  <c r="D28" i="32"/>
  <c r="D30" i="32" s="1"/>
  <c r="L27" i="32"/>
  <c r="P27" i="32" s="1"/>
  <c r="M25" i="32"/>
  <c r="L25" i="32"/>
  <c r="M24" i="32"/>
  <c r="L24" i="32"/>
  <c r="M23" i="32"/>
  <c r="L23" i="32"/>
  <c r="M22" i="32"/>
  <c r="L22" i="32"/>
  <c r="M21" i="32"/>
  <c r="L21" i="32"/>
  <c r="Q12" i="50"/>
  <c r="O11" i="50"/>
  <c r="M11" i="50"/>
  <c r="L11" i="50"/>
  <c r="P11" i="50" s="1"/>
  <c r="N13" i="50"/>
  <c r="K13" i="50"/>
  <c r="K15" i="50" s="1"/>
  <c r="J13" i="50"/>
  <c r="J15" i="50" s="1"/>
  <c r="I13" i="50"/>
  <c r="I15" i="50" s="1"/>
  <c r="H13" i="50"/>
  <c r="H15" i="50" s="1"/>
  <c r="G13" i="50"/>
  <c r="G15" i="50" s="1"/>
  <c r="F13" i="50"/>
  <c r="F15" i="50" s="1"/>
  <c r="E13" i="50"/>
  <c r="E15" i="50" s="1"/>
  <c r="D13" i="50"/>
  <c r="D15" i="50" s="1"/>
  <c r="O12" i="50"/>
  <c r="P12" i="50"/>
  <c r="M10" i="50"/>
  <c r="L10" i="50"/>
  <c r="M9" i="50"/>
  <c r="L9" i="50"/>
  <c r="M8" i="50"/>
  <c r="L8" i="50"/>
  <c r="M7" i="50"/>
  <c r="L7" i="50"/>
  <c r="M6" i="50"/>
  <c r="L6" i="50"/>
  <c r="D19" i="51"/>
  <c r="D21" i="51"/>
  <c r="D18" i="51"/>
  <c r="D20" i="51" s="1"/>
  <c r="G12" i="48"/>
  <c r="G14" i="48" s="1"/>
  <c r="F12" i="48"/>
  <c r="F14" i="48" s="1"/>
  <c r="E12" i="48"/>
  <c r="E14" i="48" s="1"/>
  <c r="K6" i="48"/>
  <c r="L12" i="48"/>
  <c r="I12" i="48"/>
  <c r="I14" i="48" s="1"/>
  <c r="H12" i="48"/>
  <c r="H14" i="48" s="1"/>
  <c r="M11" i="48"/>
  <c r="M12" i="48" s="1"/>
  <c r="K11" i="48"/>
  <c r="O11" i="48" s="1"/>
  <c r="J11" i="48"/>
  <c r="N11" i="48" s="1"/>
  <c r="K10" i="48"/>
  <c r="J10" i="48"/>
  <c r="K9" i="48"/>
  <c r="J9" i="48"/>
  <c r="K8" i="48"/>
  <c r="J8" i="48"/>
  <c r="K7" i="48"/>
  <c r="J7" i="48"/>
  <c r="U20" i="3"/>
  <c r="T20" i="3"/>
  <c r="S20" i="3"/>
  <c r="R20" i="3"/>
  <c r="Q20" i="3"/>
  <c r="P20" i="3"/>
  <c r="O20" i="3"/>
  <c r="F32" i="58" l="1"/>
  <c r="G74" i="58"/>
  <c r="E88" i="58"/>
  <c r="G88" i="58" s="1"/>
  <c r="F74" i="58"/>
  <c r="E82" i="58"/>
  <c r="E85" i="58"/>
  <c r="G85" i="58" s="1"/>
  <c r="F73" i="58"/>
  <c r="G73" i="58" s="1"/>
  <c r="E72" i="58"/>
  <c r="E75" i="58"/>
  <c r="P6" i="57"/>
  <c r="P12" i="57" s="1"/>
  <c r="Q27" i="57"/>
  <c r="P27" i="57"/>
  <c r="Q84" i="57"/>
  <c r="P84" i="57"/>
  <c r="L101" i="57"/>
  <c r="Q121" i="57"/>
  <c r="H126" i="57"/>
  <c r="J126" i="57"/>
  <c r="M98" i="57"/>
  <c r="J14" i="57"/>
  <c r="I29" i="57"/>
  <c r="Q35" i="57"/>
  <c r="Q41" i="57" s="1"/>
  <c r="E100" i="57"/>
  <c r="M107" i="57"/>
  <c r="D124" i="57"/>
  <c r="J148" i="57"/>
  <c r="J58" i="57"/>
  <c r="I43" i="57"/>
  <c r="P35" i="57"/>
  <c r="P41" i="57" s="1"/>
  <c r="M129" i="57"/>
  <c r="M135" i="57" s="1"/>
  <c r="J124" i="57"/>
  <c r="L129" i="57"/>
  <c r="L135" i="57" s="1"/>
  <c r="M41" i="57"/>
  <c r="M59" i="57" s="1"/>
  <c r="I124" i="57"/>
  <c r="L73" i="57"/>
  <c r="M56" i="57"/>
  <c r="M121" i="57"/>
  <c r="M124" i="57" s="1"/>
  <c r="Q120" i="57"/>
  <c r="K95" i="56"/>
  <c r="E97" i="56"/>
  <c r="K119" i="56"/>
  <c r="L117" i="56"/>
  <c r="L95" i="56" s="1"/>
  <c r="I97" i="56"/>
  <c r="J97" i="56"/>
  <c r="F97" i="56"/>
  <c r="G97" i="56"/>
  <c r="M75" i="56"/>
  <c r="K97" i="56"/>
  <c r="H97" i="56"/>
  <c r="M69" i="56"/>
  <c r="D95" i="56"/>
  <c r="L77" i="56"/>
  <c r="L78" i="56"/>
  <c r="I95" i="56"/>
  <c r="J95" i="56"/>
  <c r="M77" i="56"/>
  <c r="H95" i="56"/>
  <c r="D94" i="56"/>
  <c r="G95" i="56"/>
  <c r="M74" i="56"/>
  <c r="P86" i="56"/>
  <c r="P92" i="56" s="1"/>
  <c r="P111" i="56"/>
  <c r="P117" i="56" s="1"/>
  <c r="F95" i="56"/>
  <c r="M92" i="56"/>
  <c r="M117" i="56"/>
  <c r="E95" i="56"/>
  <c r="M76" i="56"/>
  <c r="Q86" i="56"/>
  <c r="Q92" i="56" s="1"/>
  <c r="Q111" i="56"/>
  <c r="Q117" i="56" s="1"/>
  <c r="P54" i="56"/>
  <c r="D119" i="56"/>
  <c r="M78" i="56"/>
  <c r="L76" i="56"/>
  <c r="L55" i="56"/>
  <c r="Q49" i="56"/>
  <c r="Q55" i="56" s="1"/>
  <c r="L73" i="56"/>
  <c r="L75" i="56"/>
  <c r="P6" i="56"/>
  <c r="P12" i="56" s="1"/>
  <c r="Q63" i="56"/>
  <c r="Q69" i="56" s="1"/>
  <c r="M73" i="56"/>
  <c r="L74" i="56"/>
  <c r="P49" i="56"/>
  <c r="L69" i="56"/>
  <c r="L12" i="56"/>
  <c r="L41" i="56"/>
  <c r="P63" i="56"/>
  <c r="P69" i="56" s="1"/>
  <c r="Q6" i="56"/>
  <c r="Q12" i="56" s="1"/>
  <c r="Q20" i="56"/>
  <c r="Q27" i="56" s="1"/>
  <c r="L27" i="56"/>
  <c r="P20" i="56"/>
  <c r="P27" i="56" s="1"/>
  <c r="M27" i="56"/>
  <c r="M55" i="56"/>
  <c r="D29" i="56"/>
  <c r="M12" i="56"/>
  <c r="P35" i="56"/>
  <c r="P41" i="56" s="1"/>
  <c r="D71" i="56"/>
  <c r="M41" i="56"/>
  <c r="Q35" i="56"/>
  <c r="Q41" i="56" s="1"/>
  <c r="D57" i="56"/>
  <c r="E5" i="52"/>
  <c r="Q21" i="32"/>
  <c r="Q28" i="32" s="1"/>
  <c r="E6" i="52" s="1"/>
  <c r="P21" i="32"/>
  <c r="P28" i="32" s="1"/>
  <c r="M28" i="32"/>
  <c r="L28" i="32"/>
  <c r="Q11" i="50"/>
  <c r="D22" i="51"/>
  <c r="D23" i="51" s="1"/>
  <c r="L13" i="50"/>
  <c r="P6" i="50"/>
  <c r="P13" i="50" s="1"/>
  <c r="M13" i="50"/>
  <c r="O13" i="50"/>
  <c r="Q6" i="50"/>
  <c r="Q13" i="50" s="1"/>
  <c r="F9" i="51"/>
  <c r="E9" i="51"/>
  <c r="D12" i="48"/>
  <c r="J12" i="48" s="1"/>
  <c r="J6" i="48"/>
  <c r="N6" i="48" s="1"/>
  <c r="N12" i="48" s="1"/>
  <c r="O6" i="48"/>
  <c r="O12" i="48" s="1"/>
  <c r="K12" i="48"/>
  <c r="M40" i="32"/>
  <c r="M39" i="32"/>
  <c r="M38" i="32"/>
  <c r="M37" i="32"/>
  <c r="M36" i="32"/>
  <c r="M7" i="32"/>
  <c r="M65" i="32"/>
  <c r="M51" i="32"/>
  <c r="L65" i="32"/>
  <c r="L51" i="32"/>
  <c r="L37" i="32"/>
  <c r="M53" i="32"/>
  <c r="M52" i="32"/>
  <c r="M50" i="32"/>
  <c r="M64" i="32"/>
  <c r="M6" i="32"/>
  <c r="I19" i="44"/>
  <c r="I25" i="45"/>
  <c r="K25" i="45"/>
  <c r="F25" i="45" s="1"/>
  <c r="G25" i="45" s="1"/>
  <c r="I25" i="44"/>
  <c r="K25" i="44"/>
  <c r="F25" i="44" s="1"/>
  <c r="G25" i="44" s="1"/>
  <c r="K25" i="41"/>
  <c r="F25" i="41" s="1"/>
  <c r="G25" i="41" s="1"/>
  <c r="I25" i="41"/>
  <c r="I19" i="41"/>
  <c r="V20" i="3"/>
  <c r="W20" i="3"/>
  <c r="X20" i="3"/>
  <c r="I19" i="45"/>
  <c r="F52" i="47"/>
  <c r="K33" i="47"/>
  <c r="F33" i="47" s="1"/>
  <c r="I33" i="47"/>
  <c r="I32" i="47"/>
  <c r="K32" i="47" s="1"/>
  <c r="F32" i="47" s="1"/>
  <c r="K30" i="47"/>
  <c r="F30" i="47"/>
  <c r="K29" i="47"/>
  <c r="F29" i="47" s="1"/>
  <c r="K28" i="47"/>
  <c r="F28" i="47" s="1"/>
  <c r="K27" i="47"/>
  <c r="F27" i="47" s="1"/>
  <c r="G27" i="47" s="1"/>
  <c r="K26" i="47"/>
  <c r="F26" i="47"/>
  <c r="K25" i="47"/>
  <c r="F25" i="47" s="1"/>
  <c r="G25" i="47" s="1"/>
  <c r="K24" i="47"/>
  <c r="F24" i="47" s="1"/>
  <c r="K23" i="47"/>
  <c r="K22" i="47"/>
  <c r="F22" i="47"/>
  <c r="K21" i="47"/>
  <c r="F21" i="47"/>
  <c r="K20" i="47"/>
  <c r="F20" i="47" s="1"/>
  <c r="K19" i="47"/>
  <c r="F19" i="47"/>
  <c r="K18" i="47"/>
  <c r="F18" i="47" s="1"/>
  <c r="K17" i="47"/>
  <c r="F17" i="47" s="1"/>
  <c r="K16" i="47"/>
  <c r="F16" i="47" s="1"/>
  <c r="K15" i="47"/>
  <c r="F15" i="47" s="1"/>
  <c r="E41" i="47" s="1"/>
  <c r="K14" i="47"/>
  <c r="F14" i="47" s="1"/>
  <c r="E40" i="47" s="1"/>
  <c r="K13" i="47"/>
  <c r="F13" i="47"/>
  <c r="K12" i="47"/>
  <c r="F12" i="47" s="1"/>
  <c r="K24" i="45"/>
  <c r="F24" i="45" s="1"/>
  <c r="I24" i="45"/>
  <c r="K34" i="45"/>
  <c r="I34" i="45"/>
  <c r="F34" i="45"/>
  <c r="I33" i="45"/>
  <c r="J33" i="45" s="1"/>
  <c r="K33" i="45" s="1"/>
  <c r="F33" i="45" s="1"/>
  <c r="K31" i="45"/>
  <c r="F31" i="45"/>
  <c r="K30" i="45"/>
  <c r="F30" i="45" s="1"/>
  <c r="K29" i="45"/>
  <c r="F29" i="45" s="1"/>
  <c r="K28" i="45"/>
  <c r="F28" i="45"/>
  <c r="G28" i="45" s="1"/>
  <c r="K27" i="45"/>
  <c r="F27" i="45" s="1"/>
  <c r="E53" i="45" s="1"/>
  <c r="K26" i="45"/>
  <c r="F26" i="45"/>
  <c r="G26" i="45" s="1"/>
  <c r="K23" i="45"/>
  <c r="K22" i="45"/>
  <c r="F22" i="45" s="1"/>
  <c r="K21" i="45"/>
  <c r="F21" i="45"/>
  <c r="K20" i="45"/>
  <c r="F20" i="45" s="1"/>
  <c r="K19" i="45"/>
  <c r="F19" i="45" s="1"/>
  <c r="K18" i="45"/>
  <c r="F18" i="45"/>
  <c r="K17" i="45"/>
  <c r="F17" i="45" s="1"/>
  <c r="K16" i="45"/>
  <c r="F16" i="45" s="1"/>
  <c r="E39" i="45" s="1"/>
  <c r="K15" i="45"/>
  <c r="F15" i="45"/>
  <c r="K14" i="45"/>
  <c r="F14" i="45" s="1"/>
  <c r="K13" i="45"/>
  <c r="F13" i="45"/>
  <c r="K12" i="45"/>
  <c r="F12" i="45" s="1"/>
  <c r="I12" i="45"/>
  <c r="K29" i="44"/>
  <c r="I24" i="44"/>
  <c r="G72" i="58" l="1"/>
  <c r="F72" i="58"/>
  <c r="F75" i="58"/>
  <c r="G75" i="58" s="1"/>
  <c r="F83" i="58"/>
  <c r="G83" i="58" s="1"/>
  <c r="F86" i="58"/>
  <c r="G86" i="58" s="1"/>
  <c r="F82" i="58"/>
  <c r="G82" i="58" s="1"/>
  <c r="G32" i="58"/>
  <c r="G35" i="58" s="1"/>
  <c r="F76" i="58"/>
  <c r="G76" i="58" s="1"/>
  <c r="D97" i="56"/>
  <c r="M95" i="56"/>
  <c r="P55" i="56"/>
  <c r="D14" i="48"/>
  <c r="M75" i="32"/>
  <c r="M74" i="32"/>
  <c r="E42" i="45"/>
  <c r="F42" i="45" s="1"/>
  <c r="G42" i="45" s="1"/>
  <c r="G28" i="47"/>
  <c r="E53" i="47"/>
  <c r="G53" i="47" s="1"/>
  <c r="E52" i="47"/>
  <c r="E38" i="47"/>
  <c r="F38" i="47" s="1"/>
  <c r="G38" i="47" s="1"/>
  <c r="F41" i="47"/>
  <c r="G41" i="47" s="1"/>
  <c r="G24" i="47"/>
  <c r="E51" i="47"/>
  <c r="G51" i="47" s="1"/>
  <c r="G29" i="47"/>
  <c r="E54" i="47"/>
  <c r="G54" i="47" s="1"/>
  <c r="G20" i="47"/>
  <c r="E50" i="47"/>
  <c r="G50" i="47" s="1"/>
  <c r="E49" i="47"/>
  <c r="G17" i="47"/>
  <c r="G12" i="47"/>
  <c r="E39" i="47"/>
  <c r="E48" i="47"/>
  <c r="F40" i="47"/>
  <c r="G40" i="47" s="1"/>
  <c r="G26" i="47"/>
  <c r="E54" i="45"/>
  <c r="G54" i="45" s="1"/>
  <c r="G29" i="45"/>
  <c r="G24" i="45"/>
  <c r="E52" i="45"/>
  <c r="G52" i="45" s="1"/>
  <c r="E40" i="45"/>
  <c r="G30" i="45"/>
  <c r="E55" i="45"/>
  <c r="G55" i="45" s="1"/>
  <c r="F39" i="45"/>
  <c r="G39" i="45" s="1"/>
  <c r="G20" i="45"/>
  <c r="E51" i="45"/>
  <c r="G51" i="45" s="1"/>
  <c r="E50" i="45"/>
  <c r="G17" i="45"/>
  <c r="E41" i="45"/>
  <c r="G12" i="45"/>
  <c r="E49" i="45"/>
  <c r="G27" i="45"/>
  <c r="G78" i="58" l="1"/>
  <c r="F89" i="58"/>
  <c r="G89" i="58" s="1"/>
  <c r="G91" i="58" s="1"/>
  <c r="F39" i="47"/>
  <c r="G39" i="47" s="1"/>
  <c r="F31" i="47"/>
  <c r="F48" i="47"/>
  <c r="G48" i="47" s="1"/>
  <c r="F49" i="47"/>
  <c r="G49" i="47" s="1"/>
  <c r="G52" i="47"/>
  <c r="F40" i="45"/>
  <c r="G40" i="45" s="1"/>
  <c r="F49" i="45"/>
  <c r="G49" i="45" s="1"/>
  <c r="F32" i="45"/>
  <c r="F41" i="45"/>
  <c r="G41" i="45" s="1"/>
  <c r="F53" i="45"/>
  <c r="G53" i="45" s="1"/>
  <c r="F50" i="45"/>
  <c r="G50" i="45" s="1"/>
  <c r="G31" i="47" l="1"/>
  <c r="G34" i="47" s="1"/>
  <c r="F42" i="47"/>
  <c r="G42" i="47" s="1"/>
  <c r="G44" i="47" s="1"/>
  <c r="G32" i="45"/>
  <c r="G35" i="45" s="1"/>
  <c r="F43" i="45"/>
  <c r="G43" i="45" s="1"/>
  <c r="G45" i="45" s="1"/>
  <c r="F55" i="47" l="1"/>
  <c r="G55" i="47" s="1"/>
  <c r="G57" i="47" s="1"/>
  <c r="F56" i="45"/>
  <c r="G56" i="45" s="1"/>
  <c r="G58" i="45" s="1"/>
  <c r="K15" i="44" l="1"/>
  <c r="K34" i="44" l="1"/>
  <c r="I34" i="44"/>
  <c r="F34" i="44"/>
  <c r="I33" i="44"/>
  <c r="J33" i="44" s="1"/>
  <c r="K33" i="44" s="1"/>
  <c r="F33" i="44" s="1"/>
  <c r="K31" i="44"/>
  <c r="F31" i="44" s="1"/>
  <c r="K30" i="44"/>
  <c r="F30" i="44" s="1"/>
  <c r="F29" i="44"/>
  <c r="K28" i="44"/>
  <c r="F28" i="44" s="1"/>
  <c r="G28" i="44" s="1"/>
  <c r="K27" i="44"/>
  <c r="F27" i="44" s="1"/>
  <c r="K26" i="44"/>
  <c r="F26" i="44" s="1"/>
  <c r="G26" i="44" s="1"/>
  <c r="K24" i="44"/>
  <c r="F24" i="44" s="1"/>
  <c r="K23" i="44"/>
  <c r="K22" i="44"/>
  <c r="F22" i="44"/>
  <c r="K21" i="44"/>
  <c r="F21" i="44"/>
  <c r="K20" i="44"/>
  <c r="F20" i="44" s="1"/>
  <c r="K19" i="44"/>
  <c r="F19" i="44" s="1"/>
  <c r="K18" i="44"/>
  <c r="F18" i="44"/>
  <c r="K17" i="44"/>
  <c r="F17" i="44" s="1"/>
  <c r="K16" i="44"/>
  <c r="F16" i="44" s="1"/>
  <c r="F15" i="44"/>
  <c r="K14" i="44"/>
  <c r="F14" i="44" s="1"/>
  <c r="E41" i="44" s="1"/>
  <c r="K13" i="44"/>
  <c r="F13" i="44"/>
  <c r="K12" i="44"/>
  <c r="F12" i="44" s="1"/>
  <c r="I12" i="44"/>
  <c r="G29" i="44" l="1"/>
  <c r="E54" i="44"/>
  <c r="G54" i="44" s="1"/>
  <c r="E53" i="44"/>
  <c r="E42" i="44"/>
  <c r="F42" i="44" s="1"/>
  <c r="G42" i="44" s="1"/>
  <c r="E39" i="44"/>
  <c r="F39" i="44" s="1"/>
  <c r="G39" i="44" s="1"/>
  <c r="G24" i="44"/>
  <c r="E52" i="44"/>
  <c r="G52" i="44" s="1"/>
  <c r="G30" i="44"/>
  <c r="E55" i="44"/>
  <c r="G55" i="44" s="1"/>
  <c r="G20" i="44"/>
  <c r="E51" i="44"/>
  <c r="G51" i="44" s="1"/>
  <c r="E40" i="44"/>
  <c r="E49" i="44"/>
  <c r="G12" i="44"/>
  <c r="E50" i="44"/>
  <c r="G17" i="44"/>
  <c r="F41" i="44"/>
  <c r="G41" i="44" s="1"/>
  <c r="G27" i="44"/>
  <c r="F53" i="44" l="1"/>
  <c r="G53" i="44" s="1"/>
  <c r="F49" i="44"/>
  <c r="G49" i="44" s="1"/>
  <c r="F40" i="44"/>
  <c r="G40" i="44" s="1"/>
  <c r="F32" i="44"/>
  <c r="F50" i="44"/>
  <c r="G50" i="44" s="1"/>
  <c r="G32" i="44" l="1"/>
  <c r="G35" i="44" s="1"/>
  <c r="F43" i="44"/>
  <c r="G43" i="44" s="1"/>
  <c r="G45" i="44" s="1"/>
  <c r="F56" i="44" l="1"/>
  <c r="G56" i="44" s="1"/>
  <c r="G58" i="44" s="1"/>
  <c r="K33" i="43"/>
  <c r="F33" i="43" s="1"/>
  <c r="I33" i="43"/>
  <c r="I32" i="43"/>
  <c r="J32" i="43" s="1"/>
  <c r="K32" i="43" s="1"/>
  <c r="F32" i="43" s="1"/>
  <c r="K30" i="43"/>
  <c r="F30" i="43"/>
  <c r="K29" i="43"/>
  <c r="F29" i="43"/>
  <c r="G29" i="43" s="1"/>
  <c r="K28" i="43"/>
  <c r="F28" i="43" s="1"/>
  <c r="K27" i="43"/>
  <c r="F27" i="43" s="1"/>
  <c r="G27" i="43" s="1"/>
  <c r="K26" i="43"/>
  <c r="F26" i="43" s="1"/>
  <c r="K25" i="43"/>
  <c r="F25" i="43" s="1"/>
  <c r="G25" i="43" s="1"/>
  <c r="K24" i="43"/>
  <c r="F24" i="43" s="1"/>
  <c r="G24" i="43" s="1"/>
  <c r="I24" i="43"/>
  <c r="K23" i="43"/>
  <c r="K22" i="43"/>
  <c r="F22" i="43" s="1"/>
  <c r="K21" i="43"/>
  <c r="F21" i="43" s="1"/>
  <c r="K20" i="43"/>
  <c r="F20" i="43" s="1"/>
  <c r="K19" i="43"/>
  <c r="I19" i="43"/>
  <c r="F19" i="43"/>
  <c r="K18" i="43"/>
  <c r="F18" i="43" s="1"/>
  <c r="K17" i="43"/>
  <c r="F17" i="43" s="1"/>
  <c r="K16" i="43"/>
  <c r="F16" i="43" s="1"/>
  <c r="K15" i="43"/>
  <c r="F15" i="43" s="1"/>
  <c r="K14" i="43"/>
  <c r="F14" i="43" s="1"/>
  <c r="E40" i="43" s="1"/>
  <c r="K13" i="43"/>
  <c r="F13" i="43" s="1"/>
  <c r="K12" i="43"/>
  <c r="F12" i="43" s="1"/>
  <c r="I12" i="43"/>
  <c r="O11" i="32"/>
  <c r="K22" i="42"/>
  <c r="F22" i="42" s="1"/>
  <c r="I22" i="42"/>
  <c r="I21" i="42"/>
  <c r="J21" i="42" s="1"/>
  <c r="K21" i="42" s="1"/>
  <c r="F21" i="42" s="1"/>
  <c r="K16" i="42"/>
  <c r="F16" i="42" s="1"/>
  <c r="G16" i="42" s="1"/>
  <c r="K19" i="42"/>
  <c r="F19" i="42" s="1"/>
  <c r="K18" i="42"/>
  <c r="F18" i="42" s="1"/>
  <c r="K17" i="42"/>
  <c r="F17" i="42" s="1"/>
  <c r="K15" i="42"/>
  <c r="F15" i="42" s="1"/>
  <c r="G15" i="42" s="1"/>
  <c r="K14" i="42"/>
  <c r="F14" i="42" s="1"/>
  <c r="K13" i="42"/>
  <c r="F13" i="42" s="1"/>
  <c r="K12" i="42"/>
  <c r="F12" i="42" s="1"/>
  <c r="K11" i="42"/>
  <c r="F11" i="42" s="1"/>
  <c r="K10" i="42"/>
  <c r="F10" i="42" s="1"/>
  <c r="K9" i="42"/>
  <c r="F9" i="42" s="1"/>
  <c r="G9" i="42" s="1"/>
  <c r="L11" i="32"/>
  <c r="P11" i="32" s="1"/>
  <c r="M11" i="32"/>
  <c r="Q11" i="32" s="1"/>
  <c r="L6" i="32"/>
  <c r="E53" i="43" l="1"/>
  <c r="G53" i="43" s="1"/>
  <c r="G28" i="43"/>
  <c r="G20" i="43"/>
  <c r="E38" i="43"/>
  <c r="F38" i="43" s="1"/>
  <c r="G38" i="43" s="1"/>
  <c r="E49" i="43"/>
  <c r="G17" i="43"/>
  <c r="E52" i="43"/>
  <c r="E41" i="43"/>
  <c r="G26" i="43"/>
  <c r="E48" i="43"/>
  <c r="G12" i="43"/>
  <c r="E39" i="43"/>
  <c r="F40" i="43"/>
  <c r="G40" i="43" s="1"/>
  <c r="E50" i="43"/>
  <c r="G50" i="43" s="1"/>
  <c r="E54" i="43"/>
  <c r="G54" i="43" s="1"/>
  <c r="E51" i="43"/>
  <c r="G51" i="43" s="1"/>
  <c r="E30" i="42"/>
  <c r="F30" i="42" s="1"/>
  <c r="G30" i="42" s="1"/>
  <c r="G17" i="42"/>
  <c r="E42" i="42"/>
  <c r="G42" i="42" s="1"/>
  <c r="E38" i="42"/>
  <c r="E27" i="42"/>
  <c r="F27" i="42" s="1"/>
  <c r="G27" i="42" s="1"/>
  <c r="G18" i="42"/>
  <c r="E43" i="42"/>
  <c r="G43" i="42" s="1"/>
  <c r="E28" i="42"/>
  <c r="E40" i="42"/>
  <c r="G40" i="42" s="1"/>
  <c r="G13" i="42"/>
  <c r="E39" i="42"/>
  <c r="G39" i="42" s="1"/>
  <c r="E29" i="42"/>
  <c r="E37" i="42"/>
  <c r="E41" i="42"/>
  <c r="G11" i="42"/>
  <c r="K27" i="41"/>
  <c r="F27" i="41" s="1"/>
  <c r="K26" i="41"/>
  <c r="F26" i="41" s="1"/>
  <c r="G26" i="41" s="1"/>
  <c r="K16" i="41"/>
  <c r="F16" i="41" s="1"/>
  <c r="K19" i="41"/>
  <c r="F19" i="41" s="1"/>
  <c r="K18" i="41"/>
  <c r="F18" i="41" s="1"/>
  <c r="I18" i="41"/>
  <c r="K21" i="41"/>
  <c r="F21" i="41" s="1"/>
  <c r="K28" i="41"/>
  <c r="F28" i="41" s="1"/>
  <c r="G28" i="41" s="1"/>
  <c r="I24" i="41"/>
  <c r="K13" i="41"/>
  <c r="F13" i="41" s="1"/>
  <c r="I12" i="41"/>
  <c r="K22" i="41"/>
  <c r="F22" i="41" s="1"/>
  <c r="K23" i="41"/>
  <c r="K15" i="41"/>
  <c r="F15" i="41" s="1"/>
  <c r="E75" i="41" s="1"/>
  <c r="K14" i="41"/>
  <c r="F14" i="41" s="1"/>
  <c r="K34" i="41"/>
  <c r="F34" i="41" s="1"/>
  <c r="I34" i="41"/>
  <c r="I33" i="41"/>
  <c r="K31" i="41"/>
  <c r="F31" i="41" s="1"/>
  <c r="K30" i="41"/>
  <c r="F30" i="41" s="1"/>
  <c r="K29" i="41"/>
  <c r="F29" i="41" s="1"/>
  <c r="K24" i="41"/>
  <c r="F24" i="41" s="1"/>
  <c r="K20" i="41"/>
  <c r="F20" i="41" s="1"/>
  <c r="K17" i="41"/>
  <c r="F17" i="41" s="1"/>
  <c r="K12" i="41"/>
  <c r="F12" i="41" s="1"/>
  <c r="F49" i="43" l="1"/>
  <c r="G49" i="43" s="1"/>
  <c r="G27" i="41"/>
  <c r="E86" i="41"/>
  <c r="F75" i="41"/>
  <c r="G75" i="41" s="1"/>
  <c r="J33" i="41"/>
  <c r="K33" i="41" s="1"/>
  <c r="F33" i="41" s="1"/>
  <c r="E85" i="41"/>
  <c r="G85" i="41" s="1"/>
  <c r="G29" i="41"/>
  <c r="E87" i="41"/>
  <c r="G87" i="41" s="1"/>
  <c r="E88" i="41"/>
  <c r="G88" i="41" s="1"/>
  <c r="E84" i="41"/>
  <c r="G84" i="41" s="1"/>
  <c r="E73" i="41"/>
  <c r="F73" i="41" s="1"/>
  <c r="G73" i="41" s="1"/>
  <c r="E72" i="41"/>
  <c r="F72" i="41" s="1"/>
  <c r="G72" i="41" s="1"/>
  <c r="E83" i="41"/>
  <c r="G17" i="41"/>
  <c r="E74" i="41"/>
  <c r="E82" i="41"/>
  <c r="F41" i="43"/>
  <c r="G41" i="43" s="1"/>
  <c r="F31" i="43"/>
  <c r="F42" i="43" s="1"/>
  <c r="F52" i="43"/>
  <c r="G52" i="43" s="1"/>
  <c r="F39" i="43"/>
  <c r="G39" i="43" s="1"/>
  <c r="F48" i="43"/>
  <c r="G48" i="43" s="1"/>
  <c r="F20" i="42"/>
  <c r="F31" i="42" s="1"/>
  <c r="F44" i="42" s="1"/>
  <c r="F28" i="42"/>
  <c r="G28" i="42" s="1"/>
  <c r="F29" i="42"/>
  <c r="G29" i="42" s="1"/>
  <c r="F41" i="42"/>
  <c r="G41" i="42" s="1"/>
  <c r="F37" i="42"/>
  <c r="G37" i="42" s="1"/>
  <c r="F38" i="42"/>
  <c r="G38" i="42" s="1"/>
  <c r="G24" i="41"/>
  <c r="G30" i="41"/>
  <c r="G20" i="41"/>
  <c r="F83" i="41" l="1"/>
  <c r="G83" i="41" s="1"/>
  <c r="F86" i="41"/>
  <c r="G86" i="41" s="1"/>
  <c r="F82" i="41"/>
  <c r="G82" i="41" s="1"/>
  <c r="F74" i="41"/>
  <c r="G74" i="41" s="1"/>
  <c r="G31" i="43"/>
  <c r="G34" i="43" s="1"/>
  <c r="G20" i="42"/>
  <c r="G23" i="42" s="1"/>
  <c r="G31" i="42"/>
  <c r="G33" i="42" s="1"/>
  <c r="G12" i="41"/>
  <c r="F32" i="41" s="1"/>
  <c r="F76" i="41" s="1"/>
  <c r="G76" i="41" s="1"/>
  <c r="F89" i="41" l="1"/>
  <c r="G89" i="41" s="1"/>
  <c r="G91" i="41" s="1"/>
  <c r="G42" i="43"/>
  <c r="G44" i="43" s="1"/>
  <c r="F55" i="43"/>
  <c r="G55" i="43" s="1"/>
  <c r="G57" i="43" s="1"/>
  <c r="G44" i="42"/>
  <c r="G46" i="42" s="1"/>
  <c r="G32" i="41"/>
  <c r="G35" i="41" s="1"/>
  <c r="L52" i="32"/>
  <c r="O42" i="32"/>
  <c r="N42" i="32"/>
  <c r="K42" i="32"/>
  <c r="K44" i="32" s="1"/>
  <c r="J42" i="32"/>
  <c r="J44" i="32" s="1"/>
  <c r="I42" i="32"/>
  <c r="I44" i="32" s="1"/>
  <c r="H42" i="32"/>
  <c r="H44" i="32" s="1"/>
  <c r="G42" i="32"/>
  <c r="G44" i="32" s="1"/>
  <c r="F42" i="32"/>
  <c r="F44" i="32" s="1"/>
  <c r="E42" i="32"/>
  <c r="E44" i="32" s="1"/>
  <c r="D42" i="32"/>
  <c r="D44" i="32" s="1"/>
  <c r="M41" i="32"/>
  <c r="L41" i="32"/>
  <c r="L40" i="32"/>
  <c r="L39" i="32"/>
  <c r="L38" i="32"/>
  <c r="L36" i="32"/>
  <c r="O70" i="32"/>
  <c r="N70" i="32"/>
  <c r="J70" i="32"/>
  <c r="J72" i="32" s="1"/>
  <c r="I70" i="32"/>
  <c r="I72" i="32" s="1"/>
  <c r="H70" i="32"/>
  <c r="H72" i="32" s="1"/>
  <c r="G70" i="32"/>
  <c r="G72" i="32" s="1"/>
  <c r="F70" i="32"/>
  <c r="F72" i="32" s="1"/>
  <c r="E70" i="32"/>
  <c r="E72" i="32" s="1"/>
  <c r="D70" i="32"/>
  <c r="M69" i="32"/>
  <c r="Q69" i="32" s="1"/>
  <c r="L69" i="32"/>
  <c r="P69" i="32" s="1"/>
  <c r="M68" i="32"/>
  <c r="L68" i="32"/>
  <c r="M67" i="32"/>
  <c r="L67" i="32"/>
  <c r="L66" i="32"/>
  <c r="O56" i="32"/>
  <c r="N56" i="32"/>
  <c r="J56" i="32"/>
  <c r="J58" i="32" s="1"/>
  <c r="I56" i="32"/>
  <c r="I58" i="32" s="1"/>
  <c r="H56" i="32"/>
  <c r="H58" i="32" s="1"/>
  <c r="G56" i="32"/>
  <c r="G58" i="32" s="1"/>
  <c r="F56" i="32"/>
  <c r="F58" i="32" s="1"/>
  <c r="E56" i="32"/>
  <c r="E58" i="32" s="1"/>
  <c r="D56" i="32"/>
  <c r="D58" i="32" s="1"/>
  <c r="M55" i="32"/>
  <c r="Q55" i="32" s="1"/>
  <c r="L55" i="32"/>
  <c r="P55" i="32" s="1"/>
  <c r="M54" i="32"/>
  <c r="L50" i="32"/>
  <c r="O12" i="32"/>
  <c r="N12" i="32"/>
  <c r="K12" i="32"/>
  <c r="K14" i="32" s="1"/>
  <c r="J12" i="32"/>
  <c r="J14" i="32" s="1"/>
  <c r="I12" i="32"/>
  <c r="I14" i="32" s="1"/>
  <c r="H12" i="32"/>
  <c r="H14" i="32" s="1"/>
  <c r="G12" i="32"/>
  <c r="G14" i="32" s="1"/>
  <c r="F12" i="32"/>
  <c r="F14" i="32" s="1"/>
  <c r="E12" i="32"/>
  <c r="E14" i="32" s="1"/>
  <c r="D12" i="32"/>
  <c r="M10" i="32"/>
  <c r="L10" i="32"/>
  <c r="M9" i="32"/>
  <c r="L9" i="32"/>
  <c r="M8" i="32"/>
  <c r="L8" i="32"/>
  <c r="L7" i="32"/>
  <c r="Q41" i="32" l="1"/>
  <c r="P41" i="32"/>
  <c r="L76" i="32"/>
  <c r="K70" i="32"/>
  <c r="K72" i="32" s="1"/>
  <c r="M42" i="32"/>
  <c r="P36" i="32"/>
  <c r="L42" i="32"/>
  <c r="Q36" i="32"/>
  <c r="L64" i="32"/>
  <c r="L74" i="32" s="1"/>
  <c r="L53" i="32"/>
  <c r="M66" i="32"/>
  <c r="P6" i="32"/>
  <c r="P12" i="32" s="1"/>
  <c r="Q6" i="32"/>
  <c r="Q12" i="32" s="1"/>
  <c r="L12" i="32"/>
  <c r="M12" i="32"/>
  <c r="K56" i="32"/>
  <c r="K58" i="32" s="1"/>
  <c r="L75" i="32"/>
  <c r="D14" i="32"/>
  <c r="L54" i="32"/>
  <c r="D72" i="32"/>
  <c r="Q42" i="32" l="1"/>
  <c r="P42" i="32"/>
  <c r="L70" i="32"/>
  <c r="M76" i="32"/>
  <c r="M56" i="32"/>
  <c r="P64" i="32"/>
  <c r="P70" i="32" s="1"/>
  <c r="Q50" i="32"/>
  <c r="Q56" i="32" s="1"/>
  <c r="M70" i="32"/>
  <c r="Q64" i="32"/>
  <c r="Q70" i="32" s="1"/>
  <c r="P50" i="32"/>
  <c r="P56" i="32" s="1"/>
  <c r="L56" i="32"/>
  <c r="N20" i="3" l="1"/>
  <c r="M20" i="3"/>
  <c r="L20" i="3"/>
  <c r="K20" i="3"/>
  <c r="J20" i="3"/>
  <c r="I20" i="3"/>
  <c r="H20" i="3"/>
  <c r="G20" i="3"/>
  <c r="F20" i="3"/>
  <c r="E20" i="3"/>
  <c r="D20" i="3"/>
  <c r="C20" i="3"/>
  <c r="G78" i="41"/>
</calcChain>
</file>

<file path=xl/sharedStrings.xml><?xml version="1.0" encoding="utf-8"?>
<sst xmlns="http://schemas.openxmlformats.org/spreadsheetml/2006/main" count="2507" uniqueCount="498">
  <si>
    <t>1.    経緯</t>
  </si>
  <si>
    <t>館林DCセンターの廃止に伴い、現在のサーバ郡を移転する必要がある。</t>
    <phoneticPr fontId="1"/>
  </si>
  <si>
    <t>期日までに以下のいずれかの対応をとる必要がある。</t>
  </si>
  <si>
    <t>（２）Azureに構築される縮小版の共通基盤に移行</t>
    <phoneticPr fontId="1"/>
  </si>
  <si>
    <t>　　　※現状よりスペックは低下、Oracleは19C</t>
  </si>
  <si>
    <t>加えて、館林DC以外（現地）のサーバに関してWindows2016サーバはサポート期限切れに伴い、再構築を行う必要がある。</t>
    <rPh sb="0" eb="1">
      <t>クワ</t>
    </rPh>
    <rPh sb="4" eb="6">
      <t>タテバヤシ</t>
    </rPh>
    <rPh sb="8" eb="10">
      <t>イガイ</t>
    </rPh>
    <rPh sb="11" eb="13">
      <t>ゲンチ</t>
    </rPh>
    <rPh sb="19" eb="20">
      <t>カン</t>
    </rPh>
    <rPh sb="41" eb="44">
      <t>キゲンギ</t>
    </rPh>
    <rPh sb="46" eb="47">
      <t>トモナ</t>
    </rPh>
    <rPh sb="49" eb="52">
      <t>サイコウチク</t>
    </rPh>
    <rPh sb="53" eb="54">
      <t>オコナ</t>
    </rPh>
    <rPh sb="55" eb="57">
      <t>ヒツヨウ</t>
    </rPh>
    <phoneticPr fontId="1"/>
  </si>
  <si>
    <t>2.    依頼事項</t>
  </si>
  <si>
    <t>各システム毎に概算見積を行ってほしい。</t>
  </si>
  <si>
    <t>（２）Azureに構築される縮小版の共通基盤に移行</t>
  </si>
  <si>
    <t>対象：現行共通基盤を利用しているシステム</t>
  </si>
  <si>
    <t>時期：2025年度1Q以降見込</t>
    <phoneticPr fontId="1"/>
  </si>
  <si>
    <t>出光側で構築した縮小版共通基盤へアプリ、帳票、バッチを移行</t>
  </si>
  <si>
    <t>縮小版共通基盤の構成は現行共通基盤を踏襲した形となるが、OS,MWのバージョンは変更となる見込み</t>
  </si>
  <si>
    <t>3.    希望期日</t>
  </si>
  <si>
    <t>2024/12中に概算見積提示</t>
    <phoneticPr fontId="1"/>
  </si>
  <si>
    <t>顧客受領資料より</t>
    <rPh sb="0" eb="2">
      <t>コキャク</t>
    </rPh>
    <rPh sb="2" eb="4">
      <t>ジュリョウ</t>
    </rPh>
    <rPh sb="4" eb="6">
      <t>シリョウ</t>
    </rPh>
    <phoneticPr fontId="1"/>
  </si>
  <si>
    <t>前提</t>
  </si>
  <si>
    <t>業務・機能変更は行わない。</t>
  </si>
  <si>
    <t>サーバ構成は現行踏襲とする。</t>
  </si>
  <si>
    <t>DBは現行踏襲（Oracle、SQLSever継続）</t>
  </si>
  <si>
    <t>JavaフレームワークはStruts継続</t>
    <phoneticPr fontId="1"/>
  </si>
  <si>
    <t>テストは新規構築した本番環境（次期本番機）にて行う。</t>
  </si>
  <si>
    <t>開始時期を2025/4月以降</t>
    <rPh sb="0" eb="2">
      <t>カイシ</t>
    </rPh>
    <rPh sb="2" eb="4">
      <t>ジキ</t>
    </rPh>
    <rPh sb="11" eb="14">
      <t>ガツイコウ</t>
    </rPh>
    <phoneticPr fontId="1"/>
  </si>
  <si>
    <t>※検証、予備環境は最低限の動作確認（アプリ起動、ログイン確認程度）を想定</t>
  </si>
  <si>
    <t>想定作業</t>
  </si>
  <si>
    <t>全パターン共通</t>
    <rPh sb="0" eb="1">
      <t>ゼン</t>
    </rPh>
    <rPh sb="5" eb="7">
      <t>キョウツウ</t>
    </rPh>
    <phoneticPr fontId="1"/>
  </si>
  <si>
    <t>IP,ホスト名変更に伴う各種（IF、DB等）向け先変更、検証</t>
    <rPh sb="6" eb="7">
      <t>メイ</t>
    </rPh>
    <rPh sb="7" eb="9">
      <t>ヘンコウ</t>
    </rPh>
    <rPh sb="10" eb="11">
      <t>トモナ</t>
    </rPh>
    <rPh sb="12" eb="14">
      <t>カクシュ</t>
    </rPh>
    <rPh sb="20" eb="21">
      <t>トウ</t>
    </rPh>
    <rPh sb="22" eb="23">
      <t>ム</t>
    </rPh>
    <rPh sb="24" eb="25">
      <t>サキ</t>
    </rPh>
    <rPh sb="25" eb="27">
      <t>ヘンコウ</t>
    </rPh>
    <rPh sb="28" eb="30">
      <t>ケンショウ</t>
    </rPh>
    <phoneticPr fontId="1"/>
  </si>
  <si>
    <t>アプリ動作検証（全画面、帳票、バッチ、IF打鍵　※初期画面の描画や正常系の動作に問題がないことを確認）</t>
    <phoneticPr fontId="1"/>
  </si>
  <si>
    <t>アプリケーション構築、ミドルウェアのセットアップ　※デプロイ作業のみ想定</t>
    <phoneticPr fontId="1"/>
  </si>
  <si>
    <t>※関連基盤の切り替えは完了しており、アプリケーションのAzure移行の切り替え作業は1回の未実施を想定（基盤切り替えが複数回発生する場合は別途工数が必要となります）</t>
    <rPh sb="1" eb="3">
      <t>カンレン</t>
    </rPh>
    <rPh sb="3" eb="5">
      <t>キバン</t>
    </rPh>
    <rPh sb="6" eb="7">
      <t>キ</t>
    </rPh>
    <rPh sb="8" eb="9">
      <t>カ</t>
    </rPh>
    <rPh sb="11" eb="13">
      <t>カンリョウ</t>
    </rPh>
    <rPh sb="32" eb="34">
      <t>イコウ</t>
    </rPh>
    <rPh sb="35" eb="36">
      <t>キ</t>
    </rPh>
    <rPh sb="37" eb="38">
      <t>カ</t>
    </rPh>
    <rPh sb="39" eb="41">
      <t>サギョウ</t>
    </rPh>
    <rPh sb="43" eb="44">
      <t>カイ</t>
    </rPh>
    <rPh sb="45" eb="48">
      <t>ミジッシ</t>
    </rPh>
    <rPh sb="49" eb="51">
      <t>ソウテイ</t>
    </rPh>
    <rPh sb="52" eb="54">
      <t>キバン</t>
    </rPh>
    <rPh sb="54" eb="55">
      <t>キ</t>
    </rPh>
    <rPh sb="56" eb="57">
      <t>カ</t>
    </rPh>
    <rPh sb="59" eb="61">
      <t>フクスウ</t>
    </rPh>
    <rPh sb="61" eb="62">
      <t>カイ</t>
    </rPh>
    <rPh sb="62" eb="64">
      <t>ハッセイ</t>
    </rPh>
    <rPh sb="66" eb="68">
      <t>バアイ</t>
    </rPh>
    <rPh sb="69" eb="71">
      <t>ベット</t>
    </rPh>
    <rPh sb="71" eb="73">
      <t>コウスウ</t>
    </rPh>
    <rPh sb="74" eb="76">
      <t>ヒツヨウ</t>
    </rPh>
    <phoneticPr fontId="1"/>
  </si>
  <si>
    <t>全パターン共通の作業のみ</t>
    <rPh sb="8" eb="10">
      <t>サギョウ</t>
    </rPh>
    <phoneticPr fontId="1"/>
  </si>
  <si>
    <t>ファイル連携</t>
    <rPh sb="4" eb="6">
      <t>レンケイ</t>
    </rPh>
    <phoneticPr fontId="3"/>
  </si>
  <si>
    <t>工場系保守対象</t>
    <rPh sb="0" eb="2">
      <t>コウジョウ</t>
    </rPh>
    <rPh sb="2" eb="3">
      <t>ケイ</t>
    </rPh>
    <rPh sb="3" eb="5">
      <t>ホシュ</t>
    </rPh>
    <rPh sb="5" eb="7">
      <t>タイショウ</t>
    </rPh>
    <phoneticPr fontId="3"/>
  </si>
  <si>
    <t>館林管理</t>
    <rPh sb="0" eb="2">
      <t>タテバヤシ</t>
    </rPh>
    <rPh sb="2" eb="4">
      <t>カンリ</t>
    </rPh>
    <phoneticPr fontId="6"/>
  </si>
  <si>
    <t>DBデータ連携</t>
    <rPh sb="5" eb="7">
      <t>レンケイ</t>
    </rPh>
    <phoneticPr fontId="3"/>
  </si>
  <si>
    <t>工場系保守対象外</t>
    <rPh sb="0" eb="2">
      <t>コウジョウ</t>
    </rPh>
    <rPh sb="2" eb="3">
      <t>ケイ</t>
    </rPh>
    <rPh sb="3" eb="5">
      <t>ホシュ</t>
    </rPh>
    <rPh sb="5" eb="8">
      <t>タイショウガイ</t>
    </rPh>
    <phoneticPr fontId="3"/>
  </si>
  <si>
    <t>現地管理</t>
    <rPh sb="0" eb="2">
      <t>ゲンチ</t>
    </rPh>
    <rPh sb="2" eb="4">
      <t>カンリ</t>
    </rPh>
    <phoneticPr fontId="6"/>
  </si>
  <si>
    <t>Azure環境</t>
  </si>
  <si>
    <t>システム概要</t>
    <rPh sb="4" eb="6">
      <t>ガイヨウ</t>
    </rPh>
    <phoneticPr fontId="1"/>
  </si>
  <si>
    <t>システム規模</t>
    <rPh sb="4" eb="6">
      <t>キボ</t>
    </rPh>
    <phoneticPr fontId="1"/>
  </si>
  <si>
    <t>共通基盤利用状況（現状）</t>
    <rPh sb="0" eb="4">
      <t>キョウツウキバン</t>
    </rPh>
    <rPh sb="4" eb="6">
      <t>リヨウ</t>
    </rPh>
    <rPh sb="6" eb="8">
      <t>ジョウキョウ</t>
    </rPh>
    <rPh sb="9" eb="11">
      <t>ゲンジョウ</t>
    </rPh>
    <phoneticPr fontId="1"/>
  </si>
  <si>
    <t>サービス: サービス番号</t>
  </si>
  <si>
    <t>サービス名</t>
  </si>
  <si>
    <t>保守領域</t>
    <rPh sb="0" eb="2">
      <t>ホシュ</t>
    </rPh>
    <rPh sb="2" eb="4">
      <t>リョウイキ</t>
    </rPh>
    <phoneticPr fontId="3"/>
  </si>
  <si>
    <t>移行状況</t>
    <rPh sb="0" eb="2">
      <t>イコウ</t>
    </rPh>
    <rPh sb="2" eb="4">
      <t>ジョウキョウ</t>
    </rPh>
    <phoneticPr fontId="1"/>
  </si>
  <si>
    <t>業務概要</t>
    <rPh sb="0" eb="2">
      <t>ギョウム</t>
    </rPh>
    <rPh sb="2" eb="4">
      <t>ガイヨウ</t>
    </rPh>
    <phoneticPr fontId="1"/>
  </si>
  <si>
    <t>OS</t>
    <phoneticPr fontId="1"/>
  </si>
  <si>
    <t>アプリ</t>
    <phoneticPr fontId="1"/>
  </si>
  <si>
    <t>DB</t>
    <phoneticPr fontId="1"/>
  </si>
  <si>
    <t>ミドルウェア</t>
    <phoneticPr fontId="1"/>
  </si>
  <si>
    <t>フレームワーク</t>
  </si>
  <si>
    <t>その他</t>
    <rPh sb="2" eb="3">
      <t>タ</t>
    </rPh>
    <phoneticPr fontId="1"/>
  </si>
  <si>
    <t>サーバ構成</t>
  </si>
  <si>
    <t>画面</t>
    <rPh sb="0" eb="2">
      <t>ガメン</t>
    </rPh>
    <phoneticPr fontId="1"/>
  </si>
  <si>
    <t>帳票</t>
    <rPh sb="0" eb="2">
      <t>チョウヒョウ</t>
    </rPh>
    <phoneticPr fontId="1"/>
  </si>
  <si>
    <t>バッチ</t>
    <phoneticPr fontId="1"/>
  </si>
  <si>
    <t>IF</t>
    <phoneticPr fontId="1"/>
  </si>
  <si>
    <t>テーブル</t>
    <phoneticPr fontId="1"/>
  </si>
  <si>
    <t>共通AP</t>
    <phoneticPr fontId="3"/>
  </si>
  <si>
    <t>共通DB</t>
    <phoneticPr fontId="3"/>
  </si>
  <si>
    <t>連携</t>
    <phoneticPr fontId="3"/>
  </si>
  <si>
    <t>レポート</t>
    <phoneticPr fontId="3"/>
  </si>
  <si>
    <t>認証</t>
    <phoneticPr fontId="3"/>
  </si>
  <si>
    <t>バッチ</t>
    <phoneticPr fontId="3"/>
  </si>
  <si>
    <t>SVC-00000710</t>
  </si>
  <si>
    <t>数量確定システム(千葉)</t>
    <phoneticPr fontId="1"/>
  </si>
  <si>
    <t>工場系</t>
    <rPh sb="0" eb="2">
      <t>コウジョウ</t>
    </rPh>
    <rPh sb="2" eb="3">
      <t>ケイ</t>
    </rPh>
    <phoneticPr fontId="3"/>
  </si>
  <si>
    <t>縮小共通基盤移行中
⇒クラウドアーキ環境へ移行へ方針変更</t>
    <rPh sb="0" eb="6">
      <t>シュクショウキョウツウキバン</t>
    </rPh>
    <rPh sb="6" eb="8">
      <t>イコウ</t>
    </rPh>
    <rPh sb="8" eb="9">
      <t>チュウ</t>
    </rPh>
    <rPh sb="18" eb="20">
      <t>カンキョウ</t>
    </rPh>
    <rPh sb="21" eb="23">
      <t>イコウ</t>
    </rPh>
    <rPh sb="24" eb="26">
      <t>ホウシン</t>
    </rPh>
    <rPh sb="26" eb="28">
      <t>ヘンコウ</t>
    </rPh>
    <phoneticPr fontId="1"/>
  </si>
  <si>
    <t>千葉事業所及び徳山事業所の石油化学装置の生産、在庫、PL(パイプライン)出荷、品目転換数量の管理を行うシステム。またタンクヤードの日報作成(ヤード日報)機能も持つ。</t>
    <rPh sb="0" eb="5">
      <t>チバジギョウショ</t>
    </rPh>
    <rPh sb="5" eb="6">
      <t>オヨ</t>
    </rPh>
    <rPh sb="7" eb="9">
      <t>トクヤマ</t>
    </rPh>
    <rPh sb="9" eb="12">
      <t>ジギョウショ</t>
    </rPh>
    <rPh sb="13" eb="15">
      <t>セキユ</t>
    </rPh>
    <rPh sb="15" eb="17">
      <t>カガク</t>
    </rPh>
    <rPh sb="17" eb="19">
      <t>ソウチ</t>
    </rPh>
    <rPh sb="20" eb="22">
      <t>セイサン</t>
    </rPh>
    <rPh sb="23" eb="25">
      <t>ザイコ</t>
    </rPh>
    <rPh sb="36" eb="38">
      <t>シュッカ</t>
    </rPh>
    <rPh sb="39" eb="41">
      <t>ヒンモク</t>
    </rPh>
    <rPh sb="41" eb="43">
      <t>テンカン</t>
    </rPh>
    <rPh sb="43" eb="45">
      <t>スウリョウ</t>
    </rPh>
    <rPh sb="46" eb="48">
      <t>カンリ</t>
    </rPh>
    <rPh sb="49" eb="50">
      <t>オコナ</t>
    </rPh>
    <rPh sb="65" eb="67">
      <t>ニッポウ</t>
    </rPh>
    <rPh sb="67" eb="69">
      <t>サクセイ</t>
    </rPh>
    <rPh sb="73" eb="75">
      <t>ニッポウ</t>
    </rPh>
    <rPh sb="76" eb="78">
      <t>キノウ</t>
    </rPh>
    <rPh sb="79" eb="80">
      <t>モ</t>
    </rPh>
    <phoneticPr fontId="1"/>
  </si>
  <si>
    <t>Red Hat Enterprise Linux7.3</t>
    <phoneticPr fontId="1"/>
  </si>
  <si>
    <r>
      <t xml:space="preserve">java 1.8.0_202
</t>
    </r>
    <r>
      <rPr>
        <sz val="11"/>
        <color rgb="FFFF0000"/>
        <rFont val="游ゴシック"/>
        <family val="3"/>
        <charset val="128"/>
        <scheme val="minor"/>
      </rPr>
      <t>Tomcat 9.0</t>
    </r>
    <phoneticPr fontId="1"/>
  </si>
  <si>
    <t>Oracle19C</t>
  </si>
  <si>
    <t>A-AUTO</t>
    <phoneticPr fontId="1"/>
  </si>
  <si>
    <t>struts 1.2.9</t>
    <phoneticPr fontId="1"/>
  </si>
  <si>
    <t>本番
　共通基盤（館林）
検証
　共通基盤（館林）</t>
  </si>
  <si>
    <t>千葉：41
徳山：30</t>
  </si>
  <si>
    <t>千葉：23
徳山：7</t>
  </si>
  <si>
    <t>共通：2
千葉：9
徳山：4</t>
  </si>
  <si>
    <t>千葉：8
徳山：4</t>
  </si>
  <si>
    <t>共通：58
千葉：16
徳山：9</t>
  </si>
  <si>
    <t>〇</t>
  </si>
  <si>
    <t>×</t>
  </si>
  <si>
    <t>e</t>
  </si>
  <si>
    <t>SVC-00000857</t>
  </si>
  <si>
    <t>数量確定システム(徳山)</t>
    <phoneticPr fontId="1"/>
  </si>
  <si>
    <t>-</t>
    <phoneticPr fontId="1"/>
  </si>
  <si>
    <t>用役管理システム(千葉工場)</t>
    <rPh sb="0" eb="2">
      <t>ヨウエキ</t>
    </rPh>
    <rPh sb="2" eb="4">
      <t>カンリ</t>
    </rPh>
    <phoneticPr fontId="3"/>
  </si>
  <si>
    <t>石油化学装置の生産数量、用役数量の管理を行うシステム。</t>
    <rPh sb="0" eb="2">
      <t>セキユ</t>
    </rPh>
    <rPh sb="2" eb="4">
      <t>カガク</t>
    </rPh>
    <rPh sb="4" eb="6">
      <t>ソウチ</t>
    </rPh>
    <rPh sb="7" eb="9">
      <t>セイサン</t>
    </rPh>
    <rPh sb="9" eb="11">
      <t>スウリョウ</t>
    </rPh>
    <rPh sb="12" eb="14">
      <t>ヨウエキ</t>
    </rPh>
    <rPh sb="14" eb="16">
      <t>スウリョウ</t>
    </rPh>
    <rPh sb="17" eb="19">
      <t>カンリ</t>
    </rPh>
    <rPh sb="20" eb="21">
      <t>オコナ</t>
    </rPh>
    <phoneticPr fontId="1"/>
  </si>
  <si>
    <t>struts 1.2.9</t>
  </si>
  <si>
    <t>千葉：28
徳山：17</t>
  </si>
  <si>
    <t>千葉：43
徳山：6</t>
  </si>
  <si>
    <t>共通：0
千葉：0
徳山：0</t>
  </si>
  <si>
    <t>千葉：0
徳山：0</t>
  </si>
  <si>
    <t>共通：11
千葉：1
徳山：11</t>
  </si>
  <si>
    <t>SVC-00000858</t>
  </si>
  <si>
    <t>用役管理システム(徳山工場)</t>
    <phoneticPr fontId="1"/>
  </si>
  <si>
    <t>SVC-00001700</t>
    <phoneticPr fontId="1"/>
  </si>
  <si>
    <t>千葉化学品質管理システム</t>
    <rPh sb="0" eb="2">
      <t>チバ</t>
    </rPh>
    <rPh sb="2" eb="4">
      <t>カガク</t>
    </rPh>
    <rPh sb="4" eb="6">
      <t>ヒンシツ</t>
    </rPh>
    <rPh sb="6" eb="8">
      <t>カンリ</t>
    </rPh>
    <phoneticPr fontId="3"/>
  </si>
  <si>
    <t>縮小共通基盤移行中
⇒クラウドアーキ環境へ移行へ方針変更</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</si>
  <si>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千葉事業所(工場)の品質管理課にて行う各種試験(工程、製品、物性)、及びそれに付随する業務(ロット管理、試験料金計算)を行うシステム。</t>
    <rPh sb="0" eb="2">
      <t>チバ</t>
    </rPh>
    <rPh sb="2" eb="5">
      <t>ジギョウショ</t>
    </rPh>
    <rPh sb="6" eb="8">
      <t>コウジョウ</t>
    </rPh>
    <rPh sb="10" eb="12">
      <t>ヒンシツ</t>
    </rPh>
    <rPh sb="12" eb="14">
      <t>カンリ</t>
    </rPh>
    <rPh sb="14" eb="15">
      <t>カ</t>
    </rPh>
    <rPh sb="17" eb="18">
      <t>オコナ</t>
    </rPh>
    <rPh sb="19" eb="21">
      <t>カクシュ</t>
    </rPh>
    <rPh sb="21" eb="23">
      <t>シケン</t>
    </rPh>
    <rPh sb="24" eb="26">
      <t>コウテイ</t>
    </rPh>
    <rPh sb="27" eb="29">
      <t>セイヒン</t>
    </rPh>
    <rPh sb="30" eb="32">
      <t>ブッセイ</t>
    </rPh>
    <rPh sb="34" eb="35">
      <t>オヨ</t>
    </rPh>
    <rPh sb="39" eb="41">
      <t>フズイ</t>
    </rPh>
    <rPh sb="43" eb="45">
      <t>ギョウム</t>
    </rPh>
    <rPh sb="49" eb="51">
      <t>カンリ</t>
    </rPh>
    <rPh sb="52" eb="54">
      <t>シケン</t>
    </rPh>
    <rPh sb="54" eb="56">
      <t>リョウキン</t>
    </rPh>
    <rPh sb="56" eb="58">
      <t>ケイサン</t>
    </rPh>
    <rPh sb="60" eb="61">
      <t>オコナ</t>
    </rPh>
    <phoneticPr fontId="1"/>
  </si>
  <si>
    <t>List Creatorでの帳票作成</t>
    <rPh sb="14" eb="16">
      <t>チョウヒョウ</t>
    </rPh>
    <rPh sb="16" eb="18">
      <t>サクセイ</t>
    </rPh>
    <phoneticPr fontId="1"/>
  </si>
  <si>
    <t>SVC-00000854</t>
  </si>
  <si>
    <t>ＬＭＰＰ包装システム</t>
    <phoneticPr fontId="1"/>
  </si>
  <si>
    <t>千葉事業所(工場)のSPS、LMPP装置で生産される製品の包装管理を行うシステム。</t>
    <rPh sb="18" eb="20">
      <t>ソウチ</t>
    </rPh>
    <rPh sb="21" eb="23">
      <t>セイサン</t>
    </rPh>
    <rPh sb="26" eb="28">
      <t>セイヒン</t>
    </rPh>
    <rPh sb="29" eb="31">
      <t>ホウソウ</t>
    </rPh>
    <rPh sb="31" eb="33">
      <t>カンリ</t>
    </rPh>
    <rPh sb="34" eb="35">
      <t>オコナ</t>
    </rPh>
    <phoneticPr fontId="1"/>
  </si>
  <si>
    <t>本番
　共通基盤（館林）
検証
　共通基盤（館林）</t>
    <phoneticPr fontId="1"/>
  </si>
  <si>
    <t>SVC-00000877</t>
  </si>
  <si>
    <t>工場DB</t>
  </si>
  <si>
    <t>縮小共通基盤移行中
⇒クラウドアーキ環境へ移行へ方針変更
※アプリはXenApp</t>
    <rPh sb="0" eb="2">
      <t>シュクショウ</t>
    </rPh>
    <rPh sb="2" eb="4">
      <t>キョウツウ</t>
    </rPh>
    <rPh sb="4" eb="6">
      <t>キバン</t>
    </rPh>
    <rPh sb="6" eb="8">
      <t>イコウ</t>
    </rPh>
    <rPh sb="8" eb="9">
      <t>チュウ</t>
    </rPh>
    <rPh sb="18" eb="20">
      <t>カンキョウ</t>
    </rPh>
    <rPh sb="21" eb="23">
      <t>イコウ</t>
    </rPh>
    <rPh sb="24" eb="26">
      <t>ホウシン</t>
    </rPh>
    <rPh sb="26" eb="28">
      <t>ヘンコウ</t>
    </rPh>
    <phoneticPr fontId="1"/>
  </si>
  <si>
    <t>徳山事業所の石油化学装置の生産、在庫の計画値及び実績値を管理するDB及びエクセルマクロ群。</t>
    <rPh sb="19" eb="21">
      <t>ケイカク</t>
    </rPh>
    <rPh sb="21" eb="22">
      <t>チ</t>
    </rPh>
    <rPh sb="22" eb="23">
      <t>オヨ</t>
    </rPh>
    <rPh sb="24" eb="26">
      <t>ジッセキ</t>
    </rPh>
    <rPh sb="26" eb="27">
      <t>チ</t>
    </rPh>
    <rPh sb="28" eb="30">
      <t>カンリ</t>
    </rPh>
    <rPh sb="34" eb="35">
      <t>オヨ</t>
    </rPh>
    <rPh sb="43" eb="44">
      <t>グン</t>
    </rPh>
    <phoneticPr fontId="1"/>
  </si>
  <si>
    <t>Excel</t>
    <phoneticPr fontId="1"/>
  </si>
  <si>
    <t>SVC-00000705</t>
  </si>
  <si>
    <t>千葉ヤ－ド操業システム</t>
  </si>
  <si>
    <t>OS更新対応にて現地サーバ構築済み</t>
    <rPh sb="2" eb="4">
      <t>コウシン</t>
    </rPh>
    <rPh sb="4" eb="6">
      <t>タイオウ</t>
    </rPh>
    <rPh sb="8" eb="10">
      <t>ゲンチ</t>
    </rPh>
    <rPh sb="13" eb="16">
      <t>コウチクズ</t>
    </rPh>
    <phoneticPr fontId="1"/>
  </si>
  <si>
    <t>千葉事業所及び徳山事業所の石油化学品の入出荷を管理するシステム。</t>
    <rPh sb="17" eb="18">
      <t>ヒン</t>
    </rPh>
    <rPh sb="19" eb="22">
      <t>ニュウシュッカ</t>
    </rPh>
    <rPh sb="23" eb="25">
      <t>カンリ</t>
    </rPh>
    <phoneticPr fontId="1"/>
  </si>
  <si>
    <t>WindowsServer2022</t>
    <phoneticPr fontId="1"/>
  </si>
  <si>
    <t>java 1.8.0_152
WebLogic 12.2.1.2.0</t>
  </si>
  <si>
    <t>SQLServer2022</t>
    <phoneticPr fontId="1"/>
  </si>
  <si>
    <t>本番
　AP/DBサーバ×2（現地）
　AP/DB予備×2（館林）
検証
　AP/DBサーバ×2（館林）</t>
  </si>
  <si>
    <t>千葉：20
徳山：19</t>
    <rPh sb="0" eb="2">
      <t>チバ</t>
    </rPh>
    <rPh sb="6" eb="8">
      <t>トクヤマ</t>
    </rPh>
    <phoneticPr fontId="1"/>
  </si>
  <si>
    <t>千葉：16
徳山：15</t>
    <phoneticPr fontId="1"/>
  </si>
  <si>
    <t>SVC-00000707</t>
  </si>
  <si>
    <t>徳山ヤ－ド操業システム</t>
  </si>
  <si>
    <t>SVC-00000704</t>
  </si>
  <si>
    <t>千葉製品倉庫システム</t>
    <phoneticPr fontId="1"/>
  </si>
  <si>
    <t>未実施（現地サーバ）</t>
  </si>
  <si>
    <t>千葉事業所(工場)で生産されているポリマー製品の包装、入出荷、在庫管理を行うシステム。</t>
    <rPh sb="10" eb="12">
      <t>セイサン</t>
    </rPh>
    <rPh sb="21" eb="23">
      <t>セイヒン</t>
    </rPh>
    <rPh sb="24" eb="26">
      <t>ホウソウ</t>
    </rPh>
    <rPh sb="27" eb="30">
      <t>ニュウシュッカ</t>
    </rPh>
    <rPh sb="31" eb="33">
      <t>ザイコ</t>
    </rPh>
    <rPh sb="33" eb="35">
      <t>カンリ</t>
    </rPh>
    <rPh sb="36" eb="37">
      <t>オコナ</t>
    </rPh>
    <phoneticPr fontId="1"/>
  </si>
  <si>
    <t>WindowsServer2016</t>
    <phoneticPr fontId="1"/>
  </si>
  <si>
    <t>VB.NET</t>
    <phoneticPr fontId="1"/>
  </si>
  <si>
    <t>Oracle12C</t>
  </si>
  <si>
    <t>Systemwalker Operation Manager
OWFT</t>
  </si>
  <si>
    <t>本番
　AP/DBサーバ（現地）
検証
　APサーバ（館林）</t>
    <phoneticPr fontId="1"/>
  </si>
  <si>
    <t>SVC-00000901</t>
  </si>
  <si>
    <t>千葉工場数量確定システム（ポリマ－）</t>
    <phoneticPr fontId="1"/>
  </si>
  <si>
    <t>未実施（現地サーバ）</t>
    <rPh sb="0" eb="3">
      <t>ミジッシ</t>
    </rPh>
    <rPh sb="4" eb="6">
      <t>ゲンチ</t>
    </rPh>
    <phoneticPr fontId="1"/>
  </si>
  <si>
    <t>千葉事業所(工場)で生産されているポリマー製品の生産、在庫、PL(パイプライン)出荷、品目転換数量の管理を行うシステム。</t>
    <phoneticPr fontId="1"/>
  </si>
  <si>
    <t>ASP.NET</t>
    <phoneticPr fontId="1"/>
  </si>
  <si>
    <t>SVC-00000711</t>
  </si>
  <si>
    <t>ＡＢＣ数量確定システム</t>
    <phoneticPr fontId="1"/>
  </si>
  <si>
    <t>千葉事業所(工場)のABC装置で生産される製品の生産管理を行うシステム。</t>
    <rPh sb="13" eb="15">
      <t>ソウチ</t>
    </rPh>
    <rPh sb="16" eb="18">
      <t>セイサン</t>
    </rPh>
    <rPh sb="21" eb="23">
      <t>セイヒン</t>
    </rPh>
    <rPh sb="24" eb="26">
      <t>セイサン</t>
    </rPh>
    <rPh sb="26" eb="28">
      <t>カンリ</t>
    </rPh>
    <rPh sb="29" eb="30">
      <t>オコナ</t>
    </rPh>
    <phoneticPr fontId="1"/>
  </si>
  <si>
    <t>C#</t>
    <phoneticPr fontId="1"/>
  </si>
  <si>
    <t>千葉L3.5</t>
    <rPh sb="0" eb="2">
      <t>チバ</t>
    </rPh>
    <phoneticPr fontId="3"/>
  </si>
  <si>
    <t>L3層に存在するシステムとL4層に存在するシステムの中継となるサーバ</t>
    <rPh sb="2" eb="3">
      <t>ソウ</t>
    </rPh>
    <rPh sb="4" eb="6">
      <t>ソンザイ</t>
    </rPh>
    <rPh sb="15" eb="16">
      <t>ソウ</t>
    </rPh>
    <rPh sb="17" eb="19">
      <t>ソンザイ</t>
    </rPh>
    <rPh sb="26" eb="28">
      <t>チュウケイ</t>
    </rPh>
    <phoneticPr fontId="1"/>
  </si>
  <si>
    <t>本番
　APサーバ（現地）
検証
　APサーバ（館林）</t>
    <phoneticPr fontId="1"/>
  </si>
  <si>
    <t>千葉：52
徳山：14</t>
    <phoneticPr fontId="1"/>
  </si>
  <si>
    <t>徳山L3.5</t>
    <rPh sb="0" eb="2">
      <t>トクヤマ</t>
    </rPh>
    <phoneticPr fontId="3"/>
  </si>
  <si>
    <t>SVC-00001969</t>
  </si>
  <si>
    <t>用役集計</t>
    <phoneticPr fontId="1"/>
  </si>
  <si>
    <t>excelファイルでの構築の為不要</t>
    <rPh sb="11" eb="13">
      <t>コウチク</t>
    </rPh>
    <rPh sb="14" eb="15">
      <t>タメ</t>
    </rPh>
    <rPh sb="15" eb="17">
      <t>フヨウ</t>
    </rPh>
    <phoneticPr fontId="1"/>
  </si>
  <si>
    <t>用役管理システムで出力した帳票のデータをOneSAPへ連携する為のシステム。</t>
    <rPh sb="0" eb="2">
      <t>ヨウエキ</t>
    </rPh>
    <rPh sb="2" eb="4">
      <t>カンリ</t>
    </rPh>
    <rPh sb="9" eb="11">
      <t>シュツリョク</t>
    </rPh>
    <rPh sb="13" eb="15">
      <t>チョウヒョウ</t>
    </rPh>
    <rPh sb="27" eb="29">
      <t>レンケイ</t>
    </rPh>
    <rPh sb="31" eb="32">
      <t>タメ</t>
    </rPh>
    <phoneticPr fontId="1"/>
  </si>
  <si>
    <t>-</t>
  </si>
  <si>
    <t>不明</t>
  </si>
  <si>
    <t>SVC-00001975</t>
  </si>
  <si>
    <t>PRM HULFT</t>
  </si>
  <si>
    <t>2023年Azure移行済み</t>
    <rPh sb="4" eb="5">
      <t>ネン</t>
    </rPh>
    <rPh sb="10" eb="13">
      <t>イコウズ</t>
    </rPh>
    <phoneticPr fontId="1"/>
  </si>
  <si>
    <t>PRMSAP⇔製品倉庫等PRMシステムの連携中継サーバ</t>
    <rPh sb="7" eb="11">
      <t>セイヒンソウコ</t>
    </rPh>
    <rPh sb="11" eb="12">
      <t>トウ</t>
    </rPh>
    <rPh sb="20" eb="22">
      <t>レンケイ</t>
    </rPh>
    <rPh sb="22" eb="24">
      <t>チュウケイ</t>
    </rPh>
    <phoneticPr fontId="1"/>
  </si>
  <si>
    <t>SVC-00000702</t>
  </si>
  <si>
    <t>ロット管理明細表システム（PRM）</t>
    <phoneticPr fontId="1"/>
  </si>
  <si>
    <t>XenAppにて稼働</t>
    <rPh sb="8" eb="10">
      <t>カドウ</t>
    </rPh>
    <phoneticPr fontId="1"/>
  </si>
  <si>
    <t>SVC-00000706</t>
  </si>
  <si>
    <t>工場ロ－カルＥｘｃｅｌシステム</t>
  </si>
  <si>
    <t>SVC-00000876</t>
  </si>
  <si>
    <t>スクラップ管理システム</t>
  </si>
  <si>
    <t>No</t>
  </si>
  <si>
    <t>パターン</t>
    <phoneticPr fontId="1"/>
  </si>
  <si>
    <t>説明</t>
    <phoneticPr fontId="1"/>
  </si>
  <si>
    <t>金額</t>
  </si>
  <si>
    <t>次期アーキへ移行</t>
  </si>
  <si>
    <t>次期アーキへ移行のため概算総額</t>
  </si>
  <si>
    <t>1-1</t>
  </si>
  <si>
    <t>上記の内、次期アーキ要件定義フェーズ金額</t>
  </si>
  <si>
    <t>1-2</t>
  </si>
  <si>
    <t>次期アーキ要件定義を現契約で実施するにあたり、現契約から追加で必要な金額</t>
  </si>
  <si>
    <t>縮小共通基盤へ移行</t>
  </si>
  <si>
    <t>中断中の移行フェーズを再開するにあたり、現契約から追加で必要な金額</t>
  </si>
  <si>
    <t>縮小共通基盤へ移行後、次期アーキへ移行</t>
  </si>
  <si>
    <t>No1+No2</t>
  </si>
  <si>
    <t>工数直入力のため注意！！</t>
    <rPh sb="0" eb="2">
      <t>コウスウ</t>
    </rPh>
    <rPh sb="2" eb="3">
      <t>チョク</t>
    </rPh>
    <rPh sb="3" eb="5">
      <t>ニュウリョク</t>
    </rPh>
    <rPh sb="8" eb="10">
      <t>チュウイ</t>
    </rPh>
    <phoneticPr fontId="1"/>
  </si>
  <si>
    <t>移行フェーズ作業実績</t>
    <phoneticPr fontId="1"/>
  </si>
  <si>
    <t>備考</t>
    <rPh sb="0" eb="2">
      <t>ビコウ</t>
    </rPh>
    <phoneticPr fontId="6"/>
  </si>
  <si>
    <t>No.</t>
    <phoneticPr fontId="6"/>
  </si>
  <si>
    <t>月</t>
  </si>
  <si>
    <t>作業内容</t>
  </si>
  <si>
    <t>工数</t>
  </si>
  <si>
    <t>7月（当初予定作業）</t>
  </si>
  <si>
    <t>縮小共通基盤移行作業
・環境構築
・システムテスト準備</t>
  </si>
  <si>
    <t>石井：0.71人月*1,400k=\994,000
天川：0.5人月*1,000k=\500,000
馬場：0.5人月*1,000k=\500,000
BSE：0.125人月*800k=\100,000
VT：0.5人月*700k=\350,000</t>
  </si>
  <si>
    <t>8月（当初予定外作業）</t>
  </si>
  <si>
    <t>次期アーキに向けた調査・検証作業</t>
  </si>
  <si>
    <t>①～8/25+残日数
　石井：14.8人日+残2人日=0.84人月*1,400k=\1,176,000
　天川：18.3人日+残4人日=1.12人月*1,000k=\1,120,000
　馬場：19.3人日+残4人日=1.17人月*1,000k=\1,170,000
②VT
　BSE：0.25人月*800k=\200,000
　VT：1人月*700k=\700,000</t>
  </si>
  <si>
    <t>9月（当初予定外作業）</t>
  </si>
  <si>
    <t xml:space="preserve">9月中旬に方針確定と想定し、8月の0.5人月分で算出
</t>
  </si>
  <si>
    <t>計</t>
  </si>
  <si>
    <t>案件名</t>
  </si>
  <si>
    <t>見積金額</t>
  </si>
  <si>
    <t>LMPP包装システム Azure移行（移行フェーズ）</t>
  </si>
  <si>
    <t>千葉化学品質管理システム Azure移行（移行フェーズ）</t>
  </si>
  <si>
    <t>数量確定システム Azure移行（移行フェーズ）</t>
  </si>
  <si>
    <t>用役管理システム Azure移行（移行フェーズ）</t>
  </si>
  <si>
    <t>工場DB Azure移行（移行フェーズ）</t>
  </si>
  <si>
    <t>①</t>
  </si>
  <si>
    <t>現契約合計</t>
  </si>
  <si>
    <t>②</t>
  </si>
  <si>
    <t>縮小共通基盤作業実績（7月作業実績）</t>
  </si>
  <si>
    <t>③</t>
  </si>
  <si>
    <t>縮小共通基盤残作業分費用
（①-②）</t>
  </si>
  <si>
    <t>④</t>
  </si>
  <si>
    <t>次期アーキ調査・検証分費用
（8月、9月作業実績）</t>
  </si>
  <si>
    <t>⑤</t>
  </si>
  <si>
    <t>現契約残額（①-②-④）</t>
    <phoneticPr fontId="1"/>
  </si>
  <si>
    <t>⑥</t>
  </si>
  <si>
    <t>追加発注分（③-⑤）</t>
  </si>
  <si>
    <t>※ヤード認証基盤対応分は除く</t>
  </si>
  <si>
    <t xml:space="preserve">見積 (基盤別サマリ) </t>
    <rPh sb="0" eb="2">
      <t>ミツモリ</t>
    </rPh>
    <rPh sb="4" eb="6">
      <t>キバン</t>
    </rPh>
    <rPh sb="6" eb="7">
      <t>ベツ</t>
    </rPh>
    <phoneticPr fontId="1"/>
  </si>
  <si>
    <t>クラウドアーキ基盤に移行</t>
    <rPh sb="7" eb="9">
      <t>キバン</t>
    </rPh>
    <phoneticPr fontId="1"/>
  </si>
  <si>
    <t>アプリ</t>
  </si>
  <si>
    <t>DB</t>
  </si>
  <si>
    <t>全体</t>
  </si>
  <si>
    <t>システム</t>
    <phoneticPr fontId="6"/>
  </si>
  <si>
    <t>共通
(基盤に関わらず共通して必要な作業)</t>
    <rPh sb="0" eb="2">
      <t>キョウツウ</t>
    </rPh>
    <rPh sb="4" eb="6">
      <t>キバン</t>
    </rPh>
    <rPh sb="7" eb="8">
      <t>カカ</t>
    </rPh>
    <rPh sb="11" eb="13">
      <t>キョウツウ</t>
    </rPh>
    <rPh sb="15" eb="17">
      <t>ヒツヨウ</t>
    </rPh>
    <rPh sb="18" eb="20">
      <t>サギョウ</t>
    </rPh>
    <phoneticPr fontId="1"/>
  </si>
  <si>
    <t>AP基盤</t>
    <rPh sb="2" eb="4">
      <t>キバン</t>
    </rPh>
    <phoneticPr fontId="1"/>
  </si>
  <si>
    <t>認証基盤</t>
    <rPh sb="0" eb="4">
      <t>ニンショウキバン</t>
    </rPh>
    <phoneticPr fontId="6"/>
  </si>
  <si>
    <t>バッチ基盤</t>
    <rPh sb="3" eb="5">
      <t>キバン</t>
    </rPh>
    <phoneticPr fontId="1"/>
  </si>
  <si>
    <t>DB基盤</t>
    <rPh sb="2" eb="4">
      <t>キバン</t>
    </rPh>
    <phoneticPr fontId="1"/>
  </si>
  <si>
    <t>管理</t>
    <rPh sb="0" eb="2">
      <t>カンリ</t>
    </rPh>
    <phoneticPr fontId="6"/>
  </si>
  <si>
    <t>工数計</t>
  </si>
  <si>
    <t>数量確定システム（千葉・徳山）</t>
  </si>
  <si>
    <t>用役管理システム（千葉・徳山）</t>
  </si>
  <si>
    <t>ＬＭＰＰ包装システム</t>
  </si>
  <si>
    <t>ヤ－ド操業システム（千葉・徳山）</t>
    <phoneticPr fontId="1"/>
  </si>
  <si>
    <t>単価</t>
  </si>
  <si>
    <t>見積（工程別サマリ）</t>
    <rPh sb="0" eb="2">
      <t>ミツモリ</t>
    </rPh>
    <rPh sb="3" eb="6">
      <t>コウテイベツ</t>
    </rPh>
    <phoneticPr fontId="1"/>
  </si>
  <si>
    <t>調査・要件定義</t>
  </si>
  <si>
    <t>設計</t>
  </si>
  <si>
    <t>製造</t>
    <rPh sb="0" eb="2">
      <t>セイゾウ</t>
    </rPh>
    <phoneticPr fontId="6"/>
  </si>
  <si>
    <t>結合テスト</t>
    <rPh sb="0" eb="2">
      <t>ケツゴウ</t>
    </rPh>
    <phoneticPr fontId="1"/>
  </si>
  <si>
    <t>システムテスト</t>
    <phoneticPr fontId="1"/>
  </si>
  <si>
    <t>ユーザテスト</t>
    <phoneticPr fontId="1"/>
  </si>
  <si>
    <t>本番稼働</t>
  </si>
  <si>
    <t>調査・要件定義（移行フェーズの契約変更）</t>
    <rPh sb="0" eb="2">
      <t>チョウサ</t>
    </rPh>
    <rPh sb="3" eb="7">
      <t>ヨウケンテイギ</t>
    </rPh>
    <rPh sb="8" eb="10">
      <t>イコウ</t>
    </rPh>
    <rPh sb="15" eb="17">
      <t>ケイヤク</t>
    </rPh>
    <rPh sb="17" eb="19">
      <t>ヘンコウ</t>
    </rPh>
    <phoneticPr fontId="1"/>
  </si>
  <si>
    <t>ヤ－ド操業システム（千葉・徳山）</t>
  </si>
  <si>
    <t>縮小共通基盤（移行フェーズ）</t>
    <rPh sb="0" eb="2">
      <t>シュクショウ</t>
    </rPh>
    <rPh sb="2" eb="4">
      <t>キョウツウ</t>
    </rPh>
    <rPh sb="4" eb="6">
      <t>キバン</t>
    </rPh>
    <phoneticPr fontId="1"/>
  </si>
  <si>
    <t>現契約残額を差し引き</t>
    <rPh sb="6" eb="7">
      <t>サ</t>
    </rPh>
    <rPh sb="8" eb="9">
      <t>ヒ</t>
    </rPh>
    <phoneticPr fontId="1"/>
  </si>
  <si>
    <t>調査・要件定義(クラウドアーキから開始)</t>
    <rPh sb="17" eb="19">
      <t>カイシ</t>
    </rPh>
    <phoneticPr fontId="1"/>
  </si>
  <si>
    <t>開発フェーズ</t>
    <rPh sb="0" eb="2">
      <t>カイハツ</t>
    </rPh>
    <phoneticPr fontId="1"/>
  </si>
  <si>
    <t>ST以降</t>
    <rPh sb="2" eb="4">
      <t>イコウ</t>
    </rPh>
    <phoneticPr fontId="1"/>
  </si>
  <si>
    <t>小計</t>
    <rPh sb="0" eb="2">
      <t>ショウケイ</t>
    </rPh>
    <phoneticPr fontId="1"/>
  </si>
  <si>
    <t>見積（縮小共通基盤⇒クラウドアーキサマリ）</t>
    <rPh sb="0" eb="2">
      <t>ミツモリ</t>
    </rPh>
    <rPh sb="3" eb="5">
      <t>シュクショウ</t>
    </rPh>
    <rPh sb="5" eb="7">
      <t>キョウツウ</t>
    </rPh>
    <rPh sb="7" eb="9">
      <t>キバン</t>
    </rPh>
    <phoneticPr fontId="1"/>
  </si>
  <si>
    <t>縮小共通基盤対応</t>
    <rPh sb="0" eb="2">
      <t>シュクショウ</t>
    </rPh>
    <rPh sb="2" eb="6">
      <t>キョウツウキバン</t>
    </rPh>
    <rPh sb="6" eb="8">
      <t>タイオウ</t>
    </rPh>
    <phoneticPr fontId="1"/>
  </si>
  <si>
    <t>残作業工数</t>
    <rPh sb="0" eb="3">
      <t>ザンサギョウ</t>
    </rPh>
    <rPh sb="3" eb="5">
      <t>コウスウ</t>
    </rPh>
    <phoneticPr fontId="1"/>
  </si>
  <si>
    <t>契約済み残額</t>
  </si>
  <si>
    <t>差額</t>
  </si>
  <si>
    <t>調査・要件定義(クラウドアーキから開始)値引き</t>
  </si>
  <si>
    <t>数量確定システム（千葉・徳山）</t>
    <phoneticPr fontId="1"/>
  </si>
  <si>
    <t>包装管理システム</t>
    <rPh sb="0" eb="2">
      <t>ホウソウ</t>
    </rPh>
    <rPh sb="2" eb="4">
      <t>カンリ</t>
    </rPh>
    <phoneticPr fontId="3"/>
  </si>
  <si>
    <t>工場DBシステム</t>
    <rPh sb="0" eb="2">
      <t>コウジョウ</t>
    </rPh>
    <phoneticPr fontId="3"/>
  </si>
  <si>
    <t>ヤード操業</t>
    <rPh sb="3" eb="5">
      <t>ソウギョウ</t>
    </rPh>
    <phoneticPr fontId="1"/>
  </si>
  <si>
    <t>検証用</t>
    <rPh sb="0" eb="3">
      <t>ケンショウヨウ</t>
    </rPh>
    <phoneticPr fontId="1"/>
  </si>
  <si>
    <t>要件定義+設計</t>
    <rPh sb="5" eb="7">
      <t>セッケイ</t>
    </rPh>
    <phoneticPr fontId="1"/>
  </si>
  <si>
    <t>当初要件見積もり差分　計</t>
    <rPh sb="0" eb="2">
      <t>トウショ</t>
    </rPh>
    <rPh sb="2" eb="4">
      <t>ヨウケン</t>
    </rPh>
    <rPh sb="4" eb="6">
      <t>ミツ</t>
    </rPh>
    <rPh sb="8" eb="10">
      <t>サブン</t>
    </rPh>
    <phoneticPr fontId="1"/>
  </si>
  <si>
    <t>当初要件見積もり差分　単価</t>
    <phoneticPr fontId="1"/>
  </si>
  <si>
    <t>当初要件見積もり差分　金額</t>
    <phoneticPr fontId="1"/>
  </si>
  <si>
    <t>設計追加による差分</t>
    <rPh sb="0" eb="2">
      <t>セッケイ</t>
    </rPh>
    <rPh sb="2" eb="4">
      <t>ツイカ</t>
    </rPh>
    <rPh sb="7" eb="9">
      <t>サブン</t>
    </rPh>
    <phoneticPr fontId="1"/>
  </si>
  <si>
    <t>工数</t>
    <rPh sb="0" eb="2">
      <t>コウスウ</t>
    </rPh>
    <phoneticPr fontId="1"/>
  </si>
  <si>
    <t>金額</t>
    <rPh sb="0" eb="2">
      <t>キンガク</t>
    </rPh>
    <phoneticPr fontId="1"/>
  </si>
  <si>
    <t>システム</t>
  </si>
  <si>
    <t>担当</t>
  </si>
  <si>
    <t>2024年</t>
    <rPh sb="4" eb="5">
      <t>ネン</t>
    </rPh>
    <phoneticPr fontId="1"/>
  </si>
  <si>
    <t>2025年</t>
    <rPh sb="4" eb="5">
      <t>ネン</t>
    </rPh>
    <phoneticPr fontId="1"/>
  </si>
  <si>
    <t>202６年</t>
    <rPh sb="4" eb="5">
      <t>ネン</t>
    </rPh>
    <phoneticPr fontId="1"/>
  </si>
  <si>
    <t>1月</t>
    <rPh sb="1" eb="2">
      <t>ガツ</t>
    </rPh>
    <phoneticPr fontId="1"/>
  </si>
  <si>
    <t>2月</t>
  </si>
  <si>
    <t>3月</t>
  </si>
  <si>
    <t>4月</t>
  </si>
  <si>
    <t>5月</t>
  </si>
  <si>
    <t>6月</t>
  </si>
  <si>
    <t>7月</t>
  </si>
  <si>
    <t>8月</t>
  </si>
  <si>
    <t>9月</t>
  </si>
  <si>
    <t>10月</t>
  </si>
  <si>
    <t>11月</t>
  </si>
  <si>
    <t>12月</t>
  </si>
  <si>
    <t>１月</t>
    <phoneticPr fontId="1"/>
  </si>
  <si>
    <t>２月</t>
  </si>
  <si>
    <t>３月</t>
  </si>
  <si>
    <t>４月</t>
  </si>
  <si>
    <t>５月</t>
  </si>
  <si>
    <t>６月</t>
  </si>
  <si>
    <t>マイルストン</t>
  </si>
  <si>
    <t>★縮小共通基盤構築</t>
  </si>
  <si>
    <t>★新共通基盤構築</t>
  </si>
  <si>
    <t>★館林DC廃止</t>
    <rPh sb="1" eb="3">
      <t>タテバヤシ</t>
    </rPh>
    <rPh sb="5" eb="7">
      <t>ハイシ</t>
    </rPh>
    <phoneticPr fontId="1"/>
  </si>
  <si>
    <t>用役管理システム（千葉・徳山）</t>
    <phoneticPr fontId="1"/>
  </si>
  <si>
    <t>想定要員数</t>
    <phoneticPr fontId="1"/>
  </si>
  <si>
    <t>管理</t>
    <rPh sb="0" eb="2">
      <t>カンリ</t>
    </rPh>
    <phoneticPr fontId="1"/>
  </si>
  <si>
    <t>数量確定</t>
    <phoneticPr fontId="1"/>
  </si>
  <si>
    <t>用役管理</t>
    <phoneticPr fontId="1"/>
  </si>
  <si>
    <t>千葉化学</t>
    <phoneticPr fontId="1"/>
  </si>
  <si>
    <t>包装</t>
    <phoneticPr fontId="1"/>
  </si>
  <si>
    <t>ヤード操業</t>
    <phoneticPr fontId="1"/>
  </si>
  <si>
    <t>合計</t>
  </si>
  <si>
    <t>要員</t>
    <rPh sb="0" eb="2">
      <t>ヨウイン</t>
    </rPh>
    <phoneticPr fontId="1"/>
  </si>
  <si>
    <t>前提条件</t>
    <rPh sb="0" eb="4">
      <t>ゼンテイジョウケン</t>
    </rPh>
    <phoneticPr fontId="1"/>
  </si>
  <si>
    <t>クラウドアーキ環境への移行を想定した作業見積をしています</t>
    <rPh sb="7" eb="9">
      <t>カンキョウ</t>
    </rPh>
    <rPh sb="11" eb="13">
      <t>イコウ</t>
    </rPh>
    <rPh sb="14" eb="16">
      <t>ソウテイ</t>
    </rPh>
    <rPh sb="18" eb="20">
      <t>サギョウ</t>
    </rPh>
    <rPh sb="20" eb="22">
      <t>ミツモリ</t>
    </rPh>
    <phoneticPr fontId="1"/>
  </si>
  <si>
    <t>事前調査で一部検証をしておりますが、未確認および検討事項があるため、要件定義工程にて調査後に改めて開発フェーズ移行のお見積りをいたします。</t>
    <rPh sb="0" eb="5">
      <t>ジゼン</t>
    </rPh>
    <rPh sb="5" eb="7">
      <t>イチブ</t>
    </rPh>
    <rPh sb="7" eb="9">
      <t>ケンショウ</t>
    </rPh>
    <rPh sb="18" eb="21">
      <t>ミカクニン</t>
    </rPh>
    <rPh sb="24" eb="26">
      <t>ケントウ</t>
    </rPh>
    <rPh sb="26" eb="28">
      <t>ジコウ</t>
    </rPh>
    <rPh sb="34" eb="38">
      <t>ヨウケンテイギ</t>
    </rPh>
    <rPh sb="38" eb="40">
      <t>コウテイ</t>
    </rPh>
    <rPh sb="42" eb="44">
      <t>チョウサ</t>
    </rPh>
    <rPh sb="44" eb="45">
      <t>アト</t>
    </rPh>
    <rPh sb="46" eb="47">
      <t>アラタ</t>
    </rPh>
    <rPh sb="49" eb="51">
      <t>カイハツ</t>
    </rPh>
    <rPh sb="55" eb="57">
      <t>イコウ</t>
    </rPh>
    <rPh sb="59" eb="61">
      <t>ミツモ</t>
    </rPh>
    <phoneticPr fontId="1"/>
  </si>
  <si>
    <t>事前調査にて数量確定システムで検証したところ、エラー発生率が高い結果であったため、全画面のテスト(縮小共通基盤での結合テストと同等)の確認が必要</t>
    <rPh sb="0" eb="4">
      <t>ジゼンチョウサ</t>
    </rPh>
    <rPh sb="6" eb="8">
      <t>スウリョウ</t>
    </rPh>
    <rPh sb="8" eb="10">
      <t>カクテイ</t>
    </rPh>
    <rPh sb="15" eb="17">
      <t>ケンショウ</t>
    </rPh>
    <rPh sb="26" eb="28">
      <t>ハッセイ</t>
    </rPh>
    <rPh sb="28" eb="29">
      <t>リツ</t>
    </rPh>
    <rPh sb="30" eb="31">
      <t>タカ</t>
    </rPh>
    <rPh sb="32" eb="34">
      <t>ケッカ</t>
    </rPh>
    <rPh sb="41" eb="44">
      <t>ゼンガメン</t>
    </rPh>
    <rPh sb="49" eb="51">
      <t>シュクショウ</t>
    </rPh>
    <rPh sb="51" eb="53">
      <t>キョウツウ</t>
    </rPh>
    <rPh sb="53" eb="55">
      <t>キバン</t>
    </rPh>
    <rPh sb="57" eb="59">
      <t>ケツゴウ</t>
    </rPh>
    <rPh sb="63" eb="65">
      <t>ドウトウ</t>
    </rPh>
    <rPh sb="67" eb="69">
      <t>カクニン</t>
    </rPh>
    <rPh sb="70" eb="72">
      <t>ヒツヨウ</t>
    </rPh>
    <phoneticPr fontId="1"/>
  </si>
  <si>
    <t>インフラ環境の構築作業は含まれていません。出光様にてご準備をいただくきます</t>
    <rPh sb="4" eb="6">
      <t>カンキョウ</t>
    </rPh>
    <rPh sb="7" eb="9">
      <t>コウチク</t>
    </rPh>
    <rPh sb="9" eb="11">
      <t>サギョウ</t>
    </rPh>
    <rPh sb="12" eb="13">
      <t>フク</t>
    </rPh>
    <rPh sb="21" eb="24">
      <t>イデミツサマ</t>
    </rPh>
    <rPh sb="27" eb="29">
      <t>ジュンビ</t>
    </rPh>
    <phoneticPr fontId="1"/>
  </si>
  <si>
    <t>データ移行の作業は含まれていません。出光様にてご準備をいただくきます</t>
    <rPh sb="3" eb="5">
      <t>イコウ</t>
    </rPh>
    <phoneticPr fontId="1"/>
  </si>
  <si>
    <t>作業パターン：</t>
  </si>
  <si>
    <t>クラウドアーキ基盤への移行</t>
    <rPh sb="7" eb="9">
      <t>キバン</t>
    </rPh>
    <rPh sb="11" eb="13">
      <t>イコウ</t>
    </rPh>
    <phoneticPr fontId="1"/>
  </si>
  <si>
    <r>
      <t>端数処理のため、I列値を少数2桁目を</t>
    </r>
    <r>
      <rPr>
        <b/>
        <sz val="11"/>
        <rFont val="游ゴシック"/>
        <family val="3"/>
        <charset val="128"/>
        <scheme val="minor"/>
      </rPr>
      <t>ROUNDUP</t>
    </r>
    <r>
      <rPr>
        <sz val="11"/>
        <rFont val="游ゴシック"/>
        <family val="3"/>
        <charset val="128"/>
        <scheme val="minor"/>
      </rPr>
      <t>している</t>
    </r>
    <rPh sb="0" eb="2">
      <t>ハスウ</t>
    </rPh>
    <rPh sb="2" eb="4">
      <t>ショリ</t>
    </rPh>
    <rPh sb="9" eb="10">
      <t>レツ</t>
    </rPh>
    <rPh sb="10" eb="11">
      <t>アタイ</t>
    </rPh>
    <rPh sb="12" eb="14">
      <t>ショウスウ</t>
    </rPh>
    <rPh sb="15" eb="17">
      <t>ケタメ</t>
    </rPh>
    <phoneticPr fontId="1"/>
  </si>
  <si>
    <t>提示する場合は値のみ</t>
    <rPh sb="0" eb="2">
      <t>テイジ</t>
    </rPh>
    <rPh sb="4" eb="6">
      <t>バアイ</t>
    </rPh>
    <rPh sb="7" eb="8">
      <t>アタイ</t>
    </rPh>
    <phoneticPr fontId="1"/>
  </si>
  <si>
    <t>作業用</t>
    <rPh sb="0" eb="3">
      <t>サギョウヨウ</t>
    </rPh>
    <phoneticPr fontId="1"/>
  </si>
  <si>
    <t>計算用</t>
    <rPh sb="0" eb="3">
      <t>ケイサンヨウ</t>
    </rPh>
    <phoneticPr fontId="1"/>
  </si>
  <si>
    <t>レビュー工数</t>
    <phoneticPr fontId="1"/>
  </si>
  <si>
    <t>テスト用</t>
    <rPh sb="3" eb="4">
      <t>ヨウ</t>
    </rPh>
    <phoneticPr fontId="1"/>
  </si>
  <si>
    <t>フェーズ</t>
    <phoneticPr fontId="1"/>
  </si>
  <si>
    <t>工程</t>
  </si>
  <si>
    <t>タスク</t>
  </si>
  <si>
    <t>区分</t>
    <rPh sb="0" eb="2">
      <t>クブン</t>
    </rPh>
    <phoneticPr fontId="1"/>
  </si>
  <si>
    <t>作業詳細</t>
  </si>
  <si>
    <t>計算</t>
  </si>
  <si>
    <t>レビュー工数+バッファ
（×1.2）</t>
  </si>
  <si>
    <t>根拠補足</t>
    <rPh sb="0" eb="2">
      <t>コンキョ</t>
    </rPh>
    <rPh sb="2" eb="4">
      <t>ホソク</t>
    </rPh>
    <phoneticPr fontId="1"/>
  </si>
  <si>
    <t>機能数</t>
    <rPh sb="0" eb="2">
      <t>キノウ</t>
    </rPh>
    <rPh sb="2" eb="3">
      <t>スウ</t>
    </rPh>
    <phoneticPr fontId="1"/>
  </si>
  <si>
    <t>環境数</t>
    <rPh sb="0" eb="3">
      <t>カンキョウスウ</t>
    </rPh>
    <phoneticPr fontId="1"/>
  </si>
  <si>
    <t>生産性(１人当たりの作業時間)</t>
    <rPh sb="0" eb="3">
      <t>セイサンセイ</t>
    </rPh>
    <rPh sb="5" eb="6">
      <t>ニン</t>
    </rPh>
    <rPh sb="6" eb="7">
      <t>ア</t>
    </rPh>
    <rPh sb="10" eb="12">
      <t>サギョウ</t>
    </rPh>
    <rPh sb="12" eb="14">
      <t>ジカン</t>
    </rPh>
    <phoneticPr fontId="1"/>
  </si>
  <si>
    <t>人月換算</t>
    <rPh sb="0" eb="2">
      <t>ニンゲツ</t>
    </rPh>
    <rPh sb="2" eb="4">
      <t>カンサン</t>
    </rPh>
    <phoneticPr fontId="1"/>
  </si>
  <si>
    <t>レビュー工数係数</t>
    <rPh sb="4" eb="6">
      <t>コウスウ</t>
    </rPh>
    <rPh sb="6" eb="8">
      <t>ケイスウ</t>
    </rPh>
    <phoneticPr fontId="1"/>
  </si>
  <si>
    <t>画面数</t>
    <rPh sb="0" eb="2">
      <t>ガメン</t>
    </rPh>
    <rPh sb="2" eb="3">
      <t>スウ</t>
    </rPh>
    <phoneticPr fontId="1"/>
  </si>
  <si>
    <t>生産性</t>
    <rPh sb="0" eb="3">
      <t>セイサンセイ</t>
    </rPh>
    <phoneticPr fontId="1"/>
  </si>
  <si>
    <t>帳票数</t>
    <rPh sb="0" eb="2">
      <t>チョウヒョウ</t>
    </rPh>
    <rPh sb="2" eb="3">
      <t>スウ</t>
    </rPh>
    <phoneticPr fontId="1"/>
  </si>
  <si>
    <t>バッチ数</t>
    <rPh sb="3" eb="4">
      <t>スウ</t>
    </rPh>
    <phoneticPr fontId="1"/>
  </si>
  <si>
    <t>I/F数</t>
    <rPh sb="3" eb="4">
      <t>スウ</t>
    </rPh>
    <phoneticPr fontId="1"/>
  </si>
  <si>
    <t>要件定義フェーズ</t>
    <phoneticPr fontId="1"/>
  </si>
  <si>
    <t>要件定義</t>
    <phoneticPr fontId="1"/>
  </si>
  <si>
    <r>
      <t xml:space="preserve">AP基盤
</t>
    </r>
    <r>
      <rPr>
        <sz val="11"/>
        <color theme="1"/>
        <rFont val="游ゴシック"/>
        <family val="3"/>
        <charset val="128"/>
        <scheme val="minor"/>
      </rPr>
      <t xml:space="preserve">Oracle WebLogic
⇒ </t>
    </r>
    <r>
      <rPr>
        <sz val="11"/>
        <color theme="1"/>
        <rFont val="游ゴシック"/>
        <family val="2"/>
        <charset val="128"/>
        <scheme val="minor"/>
      </rPr>
      <t>Azure App Service (PaaS) 
　 Apache Tomcat</t>
    </r>
    <rPh sb="2" eb="4">
      <t>キバン</t>
    </rPh>
    <phoneticPr fontId="1"/>
  </si>
  <si>
    <t>AP基盤</t>
    <phoneticPr fontId="1"/>
  </si>
  <si>
    <t xml:space="preserve">事前調査結果：
ローカル環境にてWeblogicからTomcatへ変更して検証をした影響調査結果より正式な対応内容を精査する。
※千葉・徳山でソースは共通
数量確定（千葉） 19/41機能でエラーが発生
数量確定（徳山） 3/25機能でエラーが発生
１．エラー事項の対応
・NoClassDefFound
⇒不足ライブラリの追加および暫定（Weblogic）ライブラリ追加箇所の正式なライブラリ調査およびプログラム改修箇所を調査する
・計算処理でエラー(PimsYard)
⇒計算処理でエラーが発生する。
ローカル環境ではFWの問題で確認ができず。
ローカル環境からPIMSサーバへFW設定をして動作確認。
FW以外の問題が起因をしていないか検証する。
・各種設定値の追加、修正
⇒server.xml、web.xml、Context.xmlの定義を修正する
</t>
    <rPh sb="4" eb="6">
      <t>ケッカ</t>
    </rPh>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9" eb="81">
      <t>スウリョウ</t>
    </rPh>
    <rPh sb="81" eb="83">
      <t>カクテイ</t>
    </rPh>
    <rPh sb="84" eb="86">
      <t>チバ</t>
    </rPh>
    <rPh sb="93" eb="95">
      <t>キノウ</t>
    </rPh>
    <rPh sb="100" eb="102">
      <t>ハッセイ</t>
    </rPh>
    <rPh sb="103" eb="105">
      <t>スウリョウ</t>
    </rPh>
    <rPh sb="105" eb="107">
      <t>カクテイ</t>
    </rPh>
    <rPh sb="108" eb="110">
      <t>トクヤマ</t>
    </rPh>
    <rPh sb="132" eb="134">
      <t>ジコウ</t>
    </rPh>
    <rPh sb="135" eb="137">
      <t>タイオウ</t>
    </rPh>
    <rPh sb="156" eb="158">
      <t>フソク</t>
    </rPh>
    <rPh sb="164" eb="166">
      <t>ツイカ</t>
    </rPh>
    <rPh sb="169" eb="171">
      <t>ザンテイ</t>
    </rPh>
    <rPh sb="186" eb="188">
      <t>ツイカ</t>
    </rPh>
    <rPh sb="188" eb="190">
      <t>カショ</t>
    </rPh>
    <rPh sb="191" eb="193">
      <t>セイシキ</t>
    </rPh>
    <rPh sb="199" eb="201">
      <t>チョウサ</t>
    </rPh>
    <rPh sb="209" eb="211">
      <t>カイシュウ</t>
    </rPh>
    <rPh sb="211" eb="213">
      <t>カショ</t>
    </rPh>
    <rPh sb="214" eb="216">
      <t>チョウサ</t>
    </rPh>
    <rPh sb="250" eb="252">
      <t>ハッセイ</t>
    </rPh>
    <rPh sb="260" eb="262">
      <t>カンキョウ</t>
    </rPh>
    <rPh sb="267" eb="269">
      <t>モンダイ</t>
    </rPh>
    <rPh sb="270" eb="272">
      <t>カクニン</t>
    </rPh>
    <rPh sb="296" eb="298">
      <t>セッテイ</t>
    </rPh>
    <rPh sb="301" eb="303">
      <t>ドウサ</t>
    </rPh>
    <rPh sb="303" eb="305">
      <t>カクニン</t>
    </rPh>
    <rPh sb="332" eb="334">
      <t>ヨウケン</t>
    </rPh>
    <rPh sb="334" eb="336">
      <t>テイギ</t>
    </rPh>
    <rPh sb="336" eb="338">
      <t>コウテイ</t>
    </rPh>
    <rPh sb="342" eb="344">
      <t>イガイ</t>
    </rPh>
    <rPh sb="345" eb="347">
      <t>モンダイ</t>
    </rPh>
    <rPh sb="348" eb="350">
      <t>キイン</t>
    </rPh>
    <rPh sb="357" eb="359">
      <t>ケンショウ</t>
    </rPh>
    <rPh sb="364" eb="366">
      <t>カクシュ</t>
    </rPh>
    <rPh sb="366" eb="369">
      <t>セッテイアタイ</t>
    </rPh>
    <rPh sb="370" eb="372">
      <t>ツイカ</t>
    </rPh>
    <rPh sb="373" eb="375">
      <t>シュウセイテイギシュウセイ</t>
    </rPh>
    <phoneticPr fontId="1"/>
  </si>
  <si>
    <t xml:space="preserve">エラー事項の対応 0.85人月
</t>
    <phoneticPr fontId="1"/>
  </si>
  <si>
    <t xml:space="preserve">２．ear⇒warファイルへのビルド手順変更
・build.xmlの定義修正
⇒earに関するビルド定義修正およびwar形式に伴う定義修正をおこなう。
⇒ライブラリの依存関係に影響がある場合は設定の見直しをする。
⇒warでビルドしたファイルをPoC環境Azure App Serviceに配備して動作検証をおこなう。
３．EJBの対応
⇒ライブラリ追加、設定値変更
４．クラウドアーキ環境の情報収集
・サーバ情報の確認（申請準備、システム構成の確認、確定）
⇒アドレスIP、ホスト名、通信要件(FW)、サーバスペックの確認
⇒縮小共通基盤との環境構成に違いがあるか確認
</t>
    <rPh sb="213" eb="217">
      <t>シンセイジュンビ</t>
    </rPh>
    <rPh sb="222" eb="224">
      <t>コウセイ</t>
    </rPh>
    <rPh sb="225" eb="227">
      <t>カクニン</t>
    </rPh>
    <rPh sb="228" eb="230">
      <t>カクテイ</t>
    </rPh>
    <phoneticPr fontId="1"/>
  </si>
  <si>
    <t>ear⇒warファイルへのビルド手順変更 0.5人月
EJBの対応 0.1人月
クラウドアーキ環境の情報収集 0.2人月</t>
    <phoneticPr fontId="1"/>
  </si>
  <si>
    <t>認証基盤
認証AP：Oracle WebLogic
⇒Azure Entra ID</t>
    <rPh sb="0" eb="2">
      <t>ニンショウ</t>
    </rPh>
    <rPh sb="2" eb="4">
      <t>キバン</t>
    </rPh>
    <rPh sb="5" eb="7">
      <t>ニンショウ</t>
    </rPh>
    <phoneticPr fontId="1"/>
  </si>
  <si>
    <t>認証基盤</t>
    <phoneticPr fontId="1"/>
  </si>
  <si>
    <t>事前調査対応：
ローカル環境にて認証用の共通ファイル（com0-lib2_4_0.jar）へ差し替え、ライブラリ内のクラス実行ができることまで確認済み。Azure Entra ID認証について検証をする。
工場系システム
・共通ログイン廃止対応
⇒SSOからリンク呼び出しに変更になるため、呼び出しURL、パラメータの設定値を調査する。また、URL直入力により工場系システムの呼び出しができることを確認する。
・ログインユーザ切り替え方法の検討
⇒権限による機能違いを確認するためのログイン手順を検討する
※SSOからのログインではPCログイン時のアカウントで認証がされるため、ユーザや権限の切り替えができない。
・SSOからの遷移時にエラーが発生した場合の画面制御
⇒エラー画面の表示検討、要件を整理する
・EntraID利用申請
⇒申請に必要な情報の整理まで対応</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13" eb="115">
      <t>キョウツウ</t>
    </rPh>
    <rPh sb="119" eb="121">
      <t>ハイシ</t>
    </rPh>
    <rPh sb="121" eb="123">
      <t>タイオウ</t>
    </rPh>
    <rPh sb="138" eb="140">
      <t>ヘンコウ</t>
    </rPh>
    <rPh sb="146" eb="147">
      <t>ヨ</t>
    </rPh>
    <rPh sb="148" eb="149">
      <t>ダ</t>
    </rPh>
    <rPh sb="160" eb="163">
      <t>セッテイアタイ</t>
    </rPh>
    <rPh sb="164" eb="166">
      <t>チョウサ</t>
    </rPh>
    <rPh sb="175" eb="176">
      <t>チョク</t>
    </rPh>
    <rPh sb="176" eb="178">
      <t>ニュウリョク</t>
    </rPh>
    <rPh sb="215" eb="216">
      <t>キ</t>
    </rPh>
    <rPh sb="217" eb="218">
      <t>カ</t>
    </rPh>
    <rPh sb="219" eb="221">
      <t>ホウホウ</t>
    </rPh>
    <rPh sb="222" eb="224">
      <t>ケントウ</t>
    </rPh>
    <rPh sb="233" eb="235">
      <t>ケントウ</t>
    </rPh>
    <rPh sb="257" eb="258">
      <t>ジ</t>
    </rPh>
    <rPh sb="265" eb="267">
      <t>ニンショウ</t>
    </rPh>
    <rPh sb="278" eb="280">
      <t>ケンゲン</t>
    </rPh>
    <rPh sb="281" eb="282">
      <t>キ</t>
    </rPh>
    <rPh sb="283" eb="284">
      <t>カ</t>
    </rPh>
    <rPh sb="300" eb="303">
      <t>センイジ</t>
    </rPh>
    <rPh sb="308" eb="310">
      <t>ハッセイ</t>
    </rPh>
    <rPh sb="312" eb="314">
      <t>バアイ</t>
    </rPh>
    <rPh sb="340" eb="342">
      <t>ガメン</t>
    </rPh>
    <rPh sb="343" eb="345">
      <t>ヒョウジ</t>
    </rPh>
    <rPh sb="345" eb="347">
      <t>ケントウ</t>
    </rPh>
    <rPh sb="348" eb="350">
      <t>ヨウケン</t>
    </rPh>
    <rPh sb="351" eb="353">
      <t>セイリ</t>
    </rPh>
    <phoneticPr fontId="1"/>
  </si>
  <si>
    <t>工場系システム 0.3人月
EntraID利用申請 0.2人月</t>
    <rPh sb="29" eb="31">
      <t>ニンゲツ</t>
    </rPh>
    <phoneticPr fontId="1"/>
  </si>
  <si>
    <t>バッチ基盤
System Walker Operation Manager
⇒A-AUTO</t>
    <rPh sb="3" eb="5">
      <t>キバン</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</si>
  <si>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※実行ユーザに変更がある場合は設定ファイル、設定内容修正作業が追加で必要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</si>
  <si>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DP課調整 0.1人月</t>
    <rPh sb="3" eb="5">
      <t>チョウセイ</t>
    </rPh>
    <rPh sb="9" eb="11">
      <t>ニンゲツ</t>
    </rPh>
    <phoneticPr fontId="1"/>
  </si>
  <si>
    <t>次工程以降正式見積</t>
    <phoneticPr fontId="1"/>
  </si>
  <si>
    <t>共通</t>
    <rPh sb="0" eb="2">
      <t>キョウツウ</t>
    </rPh>
    <phoneticPr fontId="1"/>
  </si>
  <si>
    <t xml:space="preserve">調査結果資料作成、要件定義一覧作成、承認
開発フェーズ以降の見積書作成
</t>
    <rPh sb="2" eb="6">
      <t>ヨウケンテイギ</t>
    </rPh>
    <rPh sb="6" eb="8">
      <t>イチラン</t>
    </rPh>
    <rPh sb="9" eb="12">
      <t>ミツモリショ</t>
    </rPh>
    <rPh sb="12" eb="14">
      <t>サクセイ</t>
    </rPh>
    <rPh sb="15" eb="17">
      <t>サクセイ</t>
    </rPh>
    <rPh sb="18" eb="20">
      <t>ショウニン</t>
    </rPh>
    <rPh sb="21" eb="23">
      <t>カイハツ</t>
    </rPh>
    <rPh sb="27" eb="29">
      <t>イコウ</t>
    </rPh>
    <rPh sb="30" eb="33">
      <t>ミツモリショ</t>
    </rPh>
    <rPh sb="31" eb="33">
      <t>ミツモリ</t>
    </rPh>
    <rPh sb="33" eb="35">
      <t>コンキョ</t>
    </rPh>
    <phoneticPr fontId="1"/>
  </si>
  <si>
    <t>見積書作成（概算見積根拠を精査）：0.2人月
※縮小共通基盤の時は概算見積から変更がなかったが、今回はプログラム修正方法や本数未確定があるため、0.1⇒0.2で算出</t>
    <rPh sb="0" eb="3">
      <t>ミツモリショ</t>
    </rPh>
    <rPh sb="3" eb="5">
      <t>サクセイ</t>
    </rPh>
    <rPh sb="6" eb="8">
      <t>ガイサン</t>
    </rPh>
    <rPh sb="8" eb="10">
      <t>ミツモリ</t>
    </rPh>
    <rPh sb="10" eb="12">
      <t>コンキョ</t>
    </rPh>
    <rPh sb="13" eb="15">
      <t>セイサ</t>
    </rPh>
    <rPh sb="20" eb="22">
      <t>ニンゲツ</t>
    </rPh>
    <rPh sb="24" eb="26">
      <t>シュクショウ</t>
    </rPh>
    <rPh sb="26" eb="30">
      <t>キョウツウキバン</t>
    </rPh>
    <rPh sb="31" eb="32">
      <t>トキ</t>
    </rPh>
    <rPh sb="33" eb="35">
      <t>ガイサン</t>
    </rPh>
    <rPh sb="35" eb="37">
      <t>ミツモリ</t>
    </rPh>
    <rPh sb="39" eb="41">
      <t>ヘンコウ</t>
    </rPh>
    <rPh sb="48" eb="50">
      <t>コンカイ</t>
    </rPh>
    <rPh sb="56" eb="60">
      <t>シュウセイホウホウ</t>
    </rPh>
    <rPh sb="61" eb="63">
      <t>ホンスウ</t>
    </rPh>
    <rPh sb="63" eb="66">
      <t>ミカクテイ</t>
    </rPh>
    <phoneticPr fontId="1"/>
  </si>
  <si>
    <t>設計</t>
    <phoneticPr fontId="1"/>
  </si>
  <si>
    <t>移行方式設計</t>
    <phoneticPr fontId="1"/>
  </si>
  <si>
    <t xml:space="preserve">アプリ移行方式設計
その他連携基盤移行設計
移行計画書
テスト計画書（全体、結合、システムテスト）
※縮小共通基盤対応で作成したものを更新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phoneticPr fontId="1"/>
  </si>
  <si>
    <t>設計　0.2人月
※縮小共通基盤通盛流用するため0.4⇒0.2で算出</t>
    <rPh sb="0" eb="2">
      <t>セッケイ</t>
    </rPh>
    <rPh sb="6" eb="8">
      <t>ニンゲツ</t>
    </rPh>
    <rPh sb="10" eb="12">
      <t>シュクショウ</t>
    </rPh>
    <rPh sb="12" eb="16">
      <t>キョウツウキバン</t>
    </rPh>
    <rPh sb="16" eb="18">
      <t>ミチモリ</t>
    </rPh>
    <rPh sb="18" eb="20">
      <t>リュウヨウ</t>
    </rPh>
    <rPh sb="32" eb="34">
      <t>サンシュツ</t>
    </rPh>
    <phoneticPr fontId="1"/>
  </si>
  <si>
    <t>アプリケーション関連
（FW関連）</t>
    <rPh sb="8" eb="10">
      <t>カンレン</t>
    </rPh>
    <rPh sb="14" eb="16">
      <t>カンレン</t>
    </rPh>
    <phoneticPr fontId="1"/>
  </si>
  <si>
    <t>アプリケーション関連設計書修正
・通信要件
⇒通信要件FW申請書の作成、設定を依頼
(AP基盤、DB基盤、バッチ基盤 × 2環境(検証・本番環境))
※帳票基盤は利用していないため含めない</t>
    <rPh sb="8" eb="10">
      <t>カンレン</t>
    </rPh>
    <rPh sb="18" eb="22">
      <t>ツウシンヨウケン</t>
    </rPh>
    <rPh sb="24" eb="26">
      <t>ツウシン</t>
    </rPh>
    <rPh sb="26" eb="28">
      <t>ヨウケン</t>
    </rPh>
    <rPh sb="30" eb="32">
      <t>シンセイ</t>
    </rPh>
    <rPh sb="32" eb="33">
      <t>ショ</t>
    </rPh>
    <rPh sb="34" eb="36">
      <t>サクセイ</t>
    </rPh>
    <rPh sb="37" eb="39">
      <t>セッテイ</t>
    </rPh>
    <rPh sb="40" eb="42">
      <t>イライ</t>
    </rPh>
    <rPh sb="51" eb="53">
      <t>キバン</t>
    </rPh>
    <rPh sb="57" eb="59">
      <t>キバン</t>
    </rPh>
    <rPh sb="63" eb="65">
      <t>カンキョウ</t>
    </rPh>
    <rPh sb="66" eb="68">
      <t>ケンショウ</t>
    </rPh>
    <rPh sb="69" eb="73">
      <t>ホンバンカンキョウ</t>
    </rPh>
    <rPh sb="77" eb="81">
      <t>チョウヒョウキバン</t>
    </rPh>
    <rPh sb="82" eb="84">
      <t>リヨウ</t>
    </rPh>
    <rPh sb="91" eb="92">
      <t>フクキバン</t>
    </rPh>
    <phoneticPr fontId="1"/>
  </si>
  <si>
    <t>共通 0.2人月</t>
    <rPh sb="6" eb="8">
      <t>ニンゲツ</t>
    </rPh>
    <phoneticPr fontId="1"/>
  </si>
  <si>
    <t>アプリケーション関連
（AP基盤、バッチ基盤、認証基盤関連）</t>
    <rPh sb="8" eb="10">
      <t>カンレン</t>
    </rPh>
    <rPh sb="14" eb="16">
      <t>キバン</t>
    </rPh>
    <rPh sb="20" eb="22">
      <t>キバン</t>
    </rPh>
    <rPh sb="23" eb="25">
      <t>ニンショウ</t>
    </rPh>
    <rPh sb="25" eb="27">
      <t>キバン</t>
    </rPh>
    <rPh sb="27" eb="29">
      <t>カンレン</t>
    </rPh>
    <phoneticPr fontId="1"/>
  </si>
  <si>
    <t>アプリケーション関連設計書修正
・AP基盤
⇒AppServise、EntraIDの利用申請（検証環境・本番環境）
⇒事前調査エラーの22機能について画面、機能設計書の修正を想定
・認証基盤
⇒認証機能に関する設計書を新規1本作成（工場系システム共通）
・バッチ基盤
⇒A-AUTO用ジョブネット一覧、ジョブ構成図の2本修正
テスト仕様書作成
⇒画面・機能一覧よりチェックシートを作成</t>
    <rPh sb="8" eb="10">
      <t>カンレン</t>
    </rPh>
    <rPh sb="117" eb="120">
      <t>コウジョウケイ</t>
    </rPh>
    <rPh sb="124" eb="126">
      <t>キョウツウ</t>
    </rPh>
    <rPh sb="143" eb="144">
      <t>ヨウ</t>
    </rPh>
    <rPh sb="150" eb="152">
      <t>イチラン</t>
    </rPh>
    <rPh sb="156" eb="159">
      <t>コウセイズ</t>
    </rPh>
    <rPh sb="162" eb="164">
      <t>シュウセイ</t>
    </rPh>
    <rPh sb="169" eb="172">
      <t>シヨウショ</t>
    </rPh>
    <rPh sb="172" eb="174">
      <t>サクセイ</t>
    </rPh>
    <rPh sb="176" eb="178">
      <t>ガメン</t>
    </rPh>
    <rPh sb="179" eb="181">
      <t>キノウ</t>
    </rPh>
    <rPh sb="181" eb="183">
      <t>イチラン</t>
    </rPh>
    <rPh sb="193" eb="195">
      <t>サクセイ</t>
    </rPh>
    <phoneticPr fontId="1"/>
  </si>
  <si>
    <t>AP基盤、認証基盤、バッチ基盤 0.6人月 ※25本対象。計算式参照
テスト仕様書 0.2人月</t>
    <rPh sb="13" eb="15">
      <t>キバン</t>
    </rPh>
    <rPh sb="25" eb="26">
      <t>ホン</t>
    </rPh>
    <rPh sb="26" eb="28">
      <t>タイショウ</t>
    </rPh>
    <rPh sb="29" eb="32">
      <t>ケイサンシキ</t>
    </rPh>
    <rPh sb="32" eb="34">
      <t>サンショウ</t>
    </rPh>
    <rPh sb="45" eb="47">
      <t>ニンゲツ</t>
    </rPh>
    <phoneticPr fontId="1"/>
  </si>
  <si>
    <t>製造</t>
    <phoneticPr fontId="1"/>
  </si>
  <si>
    <t>アプリケーション構築</t>
    <phoneticPr fontId="1"/>
  </si>
  <si>
    <t>・修正ファイルを配備、疎通確認（検証）※結合テストまでに準備
・修正ファイルを配備、疎通確認（本番）※システムテストまでに準備
※デプロイ手順の修正を含む</t>
    <rPh sb="1" eb="3">
      <t>シュウセイ</t>
    </rPh>
    <rPh sb="8" eb="10">
      <t>ハイビ</t>
    </rPh>
    <rPh sb="11" eb="15">
      <t>ソツウカクニン</t>
    </rPh>
    <rPh sb="16" eb="18">
      <t>ケンショウ</t>
    </rPh>
    <rPh sb="20" eb="22">
      <t>ケツゴウ</t>
    </rPh>
    <rPh sb="47" eb="49">
      <t>ホンバン</t>
    </rPh>
    <rPh sb="61" eb="63">
      <t>ジュンビ</t>
    </rPh>
    <rPh sb="69" eb="71">
      <t>テジュン</t>
    </rPh>
    <rPh sb="72" eb="74">
      <t>シュウセイ</t>
    </rPh>
    <rPh sb="75" eb="76">
      <t>フク</t>
    </rPh>
    <phoneticPr fontId="1"/>
  </si>
  <si>
    <t>検証 0.5人月
検証 0.25人月
※縮小共通基盤時は0.6。デプロイ手順書対応工数 を追加</t>
    <rPh sb="0" eb="2">
      <t>ケンショウ</t>
    </rPh>
    <rPh sb="6" eb="8">
      <t>ニンゲツ</t>
    </rPh>
    <rPh sb="26" eb="27">
      <t>ジ</t>
    </rPh>
    <rPh sb="36" eb="39">
      <t>テジュンショ</t>
    </rPh>
    <rPh sb="39" eb="41">
      <t>タイオウ</t>
    </rPh>
    <rPh sb="41" eb="43">
      <t>コウスウ</t>
    </rPh>
    <rPh sb="45" eb="47">
      <t>ツイカ</t>
    </rPh>
    <phoneticPr fontId="1"/>
  </si>
  <si>
    <t xml:space="preserve">AP基盤
</t>
    <phoneticPr fontId="1"/>
  </si>
  <si>
    <t>・プログラム改修、ビルドファイル作成
１．エラー事項の対応
２．ear⇒warファイルへのビルド手順変更
３．EJBの対応
４．IP、ホスト名、DB接続先(必要があれば)の変更</t>
    <rPh sb="6" eb="8">
      <t>カイシュウ</t>
    </rPh>
    <rPh sb="16" eb="18">
      <t>サクセイ</t>
    </rPh>
    <rPh sb="70" eb="71">
      <t>メイ</t>
    </rPh>
    <rPh sb="74" eb="77">
      <t>セツゾクサキ</t>
    </rPh>
    <rPh sb="78" eb="80">
      <t>ヒツヨウ</t>
    </rPh>
    <rPh sb="86" eb="88">
      <t>ヘンコウ</t>
    </rPh>
    <phoneticPr fontId="1"/>
  </si>
  <si>
    <t>プログラム改修、ビルドファイル作成 1.4人月
内訳
１．エラー事項の対応 1.0人月
２．ear⇒warファイルへのビルド手順変更 0.3人月
３．EJBの対応 0.05人月
４．IP、ホスト名、DB接続先(必要があれば)の変更 0.05人月</t>
    <rPh sb="21" eb="23">
      <t>ニンゲツ</t>
    </rPh>
    <rPh sb="24" eb="26">
      <t>ウチワケ</t>
    </rPh>
    <rPh sb="41" eb="43">
      <t>ニンゲツ</t>
    </rPh>
    <phoneticPr fontId="1"/>
  </si>
  <si>
    <t>製造</t>
  </si>
  <si>
    <t xml:space="preserve">
・プログラム改修、ビルドファイル作成
５，com0-lib2_4_0.jarファイル対応
</t>
    <rPh sb="7" eb="9">
      <t>カイシュウ</t>
    </rPh>
    <rPh sb="17" eb="19">
      <t>サクセイ</t>
    </rPh>
    <rPh sb="43" eb="45">
      <t>タイオウ</t>
    </rPh>
    <phoneticPr fontId="1"/>
  </si>
  <si>
    <t>プログラム改修、ビルドファイル作成 0.05人月
内訳
５，com0-lib2_4_0.jarファイル対応 0.05人月</t>
    <rPh sb="22" eb="24">
      <t>ニンゲツ</t>
    </rPh>
    <phoneticPr fontId="1"/>
  </si>
  <si>
    <t>バッチ基盤</t>
    <phoneticPr fontId="1"/>
  </si>
  <si>
    <t>特になし</t>
    <rPh sb="0" eb="1">
      <t>トク</t>
    </rPh>
    <phoneticPr fontId="1"/>
  </si>
  <si>
    <t>結合テスト</t>
    <phoneticPr fontId="1"/>
  </si>
  <si>
    <t xml:space="preserve">システム内の全画面を確認し、初期画面の描画や正常系の動作に問題がないことを確認。
・データベースの参照・登録
・画面遷移
・ボタン押下　等
機能数（画面＋帳票＋IF）=113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
</t>
    <rPh sb="87" eb="89">
      <t>ソツウ</t>
    </rPh>
    <rPh sb="89" eb="91">
      <t>カクニン</t>
    </rPh>
    <rPh sb="98" eb="100">
      <t>コウスウ</t>
    </rPh>
    <rPh sb="100" eb="102">
      <t>サクゲン</t>
    </rPh>
    <rPh sb="102" eb="103">
      <t>アン</t>
    </rPh>
    <rPh sb="117" eb="119">
      <t>ドウサ</t>
    </rPh>
    <rPh sb="119" eb="121">
      <t>カクニン</t>
    </rPh>
    <rPh sb="132" eb="134">
      <t>イジョウ</t>
    </rPh>
    <rPh sb="135" eb="137">
      <t>ハッセイ</t>
    </rPh>
    <rPh sb="145" eb="147">
      <t>サイシュ</t>
    </rPh>
    <rPh sb="150" eb="152">
      <t>ヒンシツ</t>
    </rPh>
    <rPh sb="152" eb="154">
      <t>タンポ</t>
    </rPh>
    <rPh sb="160" eb="161">
      <t>サマ</t>
    </rPh>
    <rPh sb="162" eb="164">
      <t>キョウリョク</t>
    </rPh>
    <rPh sb="178" eb="180">
      <t>ドウサ</t>
    </rPh>
    <rPh sb="180" eb="182">
      <t>ケンショウ</t>
    </rPh>
    <rPh sb="183" eb="185">
      <t>テアツ</t>
    </rPh>
    <rPh sb="186" eb="188">
      <t>ジッシ</t>
    </rPh>
    <rPh sb="190" eb="191">
      <t>ネガ</t>
    </rPh>
    <rPh sb="202" eb="204">
      <t>サクゲン</t>
    </rPh>
    <phoneticPr fontId="1"/>
  </si>
  <si>
    <t>結合テスト3.45人月
113機能　
画面：6H
帳票：3H
IF:3H
※縮小共通基盤から変更なし</t>
    <rPh sb="0" eb="2">
      <t>ケツゴウ</t>
    </rPh>
    <rPh sb="9" eb="11">
      <t>ニンゲツ</t>
    </rPh>
    <rPh sb="15" eb="17">
      <t>キノウ</t>
    </rPh>
    <phoneticPr fontId="1"/>
  </si>
  <si>
    <t xml:space="preserve">A-AUTOバスクリプトのテスト
機能数（バッチ）=15
</t>
    <phoneticPr fontId="1"/>
  </si>
  <si>
    <t xml:space="preserve">結合テスト0.28人月
15機能　
バッチ：3H
</t>
    <rPh sb="0" eb="2">
      <t>ケツゴウ</t>
    </rPh>
    <rPh sb="9" eb="11">
      <t>ニンゲツ</t>
    </rPh>
    <rPh sb="14" eb="16">
      <t>キノウ</t>
    </rPh>
    <phoneticPr fontId="1"/>
  </si>
  <si>
    <t>EntraID認証でログインができることを確認。
・工場系システム（数量確定）
Https通信へ変更したことによる影響確認
・ドメインは共通のため1環境を対象に影響確認</t>
    <rPh sb="7" eb="9">
      <t>ニンショウ</t>
    </rPh>
    <rPh sb="21" eb="23">
      <t>カクニン</t>
    </rPh>
    <rPh sb="26" eb="29">
      <t>コウジョウケイ</t>
    </rPh>
    <rPh sb="34" eb="36">
      <t>スウリョウ</t>
    </rPh>
    <rPh sb="36" eb="38">
      <t>カクテイ</t>
    </rPh>
    <rPh sb="69" eb="71">
      <t>キョウツウ</t>
    </rPh>
    <rPh sb="75" eb="77">
      <t>カンキョウ</t>
    </rPh>
    <rPh sb="78" eb="80">
      <t>タイショウ</t>
    </rPh>
    <rPh sb="81" eb="83">
      <t>エイキョウ</t>
    </rPh>
    <rPh sb="83" eb="85">
      <t>カクニン</t>
    </rPh>
    <phoneticPr fontId="1"/>
  </si>
  <si>
    <t>工場系システム：0.1人月
Https通信へ変更：0.4人月</t>
    <rPh sb="11" eb="13">
      <t>ニンゲツ</t>
    </rPh>
    <phoneticPr fontId="1"/>
  </si>
  <si>
    <t>移行フェーズ</t>
    <rPh sb="0" eb="2">
      <t>イコウ</t>
    </rPh>
    <phoneticPr fontId="1"/>
  </si>
  <si>
    <t xml:space="preserve">A-AUTO実行テスト
DP課ご担当者による手動実行、作業立会い。エラー発生時の調査。
※スケジュール実行対象ジョブ全量の確認を想定　12ジョブ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</si>
  <si>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A-AUTO実行 0.2人月
</t>
    <phoneticPr fontId="1"/>
  </si>
  <si>
    <t>システムテスト
本番切り替えテスト</t>
    <phoneticPr fontId="1"/>
  </si>
  <si>
    <t xml:space="preserve">他システムとの連携テスト(本番環境⇔他システム(本番))
SAP、PIMS（ヤード操業千葉・徳山）、オフラス（千葉）
他シスとのテスト調整
※全確認ではなく代表1本
</t>
    <phoneticPr fontId="1"/>
  </si>
  <si>
    <t xml:space="preserve">他システムとの連携テスト 0.9人月
※縮小共通基盤から変更なし
</t>
    <rPh sb="16" eb="18">
      <t>ニンゲツ</t>
    </rPh>
    <phoneticPr fontId="1"/>
  </si>
  <si>
    <t>ユーザテスト支援、問い合わせ対応、不具合指摘修正
※ユーザテスト仕様書、計画書は含めない</t>
    <rPh sb="6" eb="8">
      <t>シエン</t>
    </rPh>
    <rPh sb="9" eb="10">
      <t>ト</t>
    </rPh>
    <rPh sb="11" eb="12">
      <t>ア</t>
    </rPh>
    <rPh sb="14" eb="16">
      <t>タイオウ</t>
    </rPh>
    <rPh sb="17" eb="20">
      <t>フグアイ</t>
    </rPh>
    <rPh sb="20" eb="22">
      <t>シテキ</t>
    </rPh>
    <rPh sb="22" eb="24">
      <t>シュウセイ</t>
    </rPh>
    <rPh sb="32" eb="35">
      <t>シヨウショ</t>
    </rPh>
    <rPh sb="36" eb="39">
      <t>ケイカクショ</t>
    </rPh>
    <rPh sb="40" eb="41">
      <t>フク</t>
    </rPh>
    <phoneticPr fontId="1"/>
  </si>
  <si>
    <t>ユーザテスト支援、問い合わせ対応、不具合指摘修正：0.75
縮小共通基盤から変更なし</t>
    <rPh sb="6" eb="8">
      <t>シエン</t>
    </rPh>
    <rPh sb="9" eb="10">
      <t>ト</t>
    </rPh>
    <rPh sb="11" eb="12">
      <t>ア</t>
    </rPh>
    <rPh sb="14" eb="16">
      <t>タイオウ</t>
    </rPh>
    <rPh sb="17" eb="20">
      <t>フグアイ</t>
    </rPh>
    <rPh sb="20" eb="22">
      <t>シテキ</t>
    </rPh>
    <rPh sb="22" eb="24">
      <t>シュウセイ</t>
    </rPh>
    <phoneticPr fontId="1"/>
  </si>
  <si>
    <t>本番稼働</t>
    <rPh sb="0" eb="2">
      <t>ホンバン</t>
    </rPh>
    <rPh sb="2" eb="4">
      <t>カドウ</t>
    </rPh>
    <phoneticPr fontId="1"/>
  </si>
  <si>
    <t>アプリ移行</t>
  </si>
  <si>
    <t xml:space="preserve">移行手順書作成＋出光内の移行方式レビュー支援
移行作業
※ユーザテスト段階で環境構築は完了済み想定
※オペマネジョブ停止
※A-AUTOスケジュール実行
※現行環境の停止作業を実施
</t>
    <rPh sb="35" eb="37">
      <t>ダンカイ</t>
    </rPh>
    <rPh sb="38" eb="40">
      <t>カンキョウ</t>
    </rPh>
    <rPh sb="40" eb="42">
      <t>コウチク</t>
    </rPh>
    <rPh sb="43" eb="45">
      <t>カンリョウ</t>
    </rPh>
    <rPh sb="45" eb="46">
      <t>ズ</t>
    </rPh>
    <rPh sb="47" eb="49">
      <t>ソウテイ</t>
    </rPh>
    <rPh sb="58" eb="60">
      <t>テイシ</t>
    </rPh>
    <rPh sb="74" eb="76">
      <t>ジッコウ</t>
    </rPh>
    <rPh sb="78" eb="80">
      <t>ゲンコウ</t>
    </rPh>
    <rPh sb="80" eb="82">
      <t>カンキョウ</t>
    </rPh>
    <rPh sb="83" eb="85">
      <t>テイシ</t>
    </rPh>
    <rPh sb="85" eb="87">
      <t>サギョウ</t>
    </rPh>
    <rPh sb="88" eb="90">
      <t>ジッシ</t>
    </rPh>
    <phoneticPr fontId="1"/>
  </si>
  <si>
    <t>アプリ移行：1.0人月
縮小共通基盤から変更なし</t>
    <rPh sb="3" eb="5">
      <t>イコウ</t>
    </rPh>
    <rPh sb="9" eb="11">
      <t>ニンゲツ</t>
    </rPh>
    <phoneticPr fontId="1"/>
  </si>
  <si>
    <t>本番稼働</t>
    <phoneticPr fontId="1"/>
  </si>
  <si>
    <t>初期流動</t>
  </si>
  <si>
    <t>月末月初挟む0.5ヶ月×2名</t>
    <phoneticPr fontId="1"/>
  </si>
  <si>
    <t>初期流動：1.0人月
縮小共通基盤から変更なし</t>
    <rPh sb="0" eb="4">
      <t>ショキリュウドウ</t>
    </rPh>
    <phoneticPr fontId="1"/>
  </si>
  <si>
    <t>全体工数（各フェーズ合計）</t>
    <rPh sb="0" eb="4">
      <t>ゼンタイコウスウ</t>
    </rPh>
    <rPh sb="5" eb="6">
      <t>カク</t>
    </rPh>
    <rPh sb="10" eb="12">
      <t>ゴウケイ</t>
    </rPh>
    <phoneticPr fontId="1"/>
  </si>
  <si>
    <t xml:space="preserve">全体工数＊15%
</t>
    <phoneticPr fontId="1"/>
  </si>
  <si>
    <t>管理</t>
    <phoneticPr fontId="1"/>
  </si>
  <si>
    <t>定例会関連</t>
    <rPh sb="0" eb="3">
      <t>テイレイカイ</t>
    </rPh>
    <rPh sb="3" eb="5">
      <t>カンレン</t>
    </rPh>
    <phoneticPr fontId="1"/>
  </si>
  <si>
    <t>定例会：(準備+実施＋議事録)</t>
    <phoneticPr fontId="1"/>
  </si>
  <si>
    <t>定例会：(準備+実施＋議事録)：3H
期間：4回/月・5ヵ月</t>
    <phoneticPr fontId="1"/>
  </si>
  <si>
    <t>工程完了レビュー関連</t>
    <rPh sb="0" eb="4">
      <t>コウテイカンリョウ</t>
    </rPh>
    <rPh sb="8" eb="10">
      <t>カンレン</t>
    </rPh>
    <phoneticPr fontId="1"/>
  </si>
  <si>
    <t>各工程完了レビュー：(準備+実施＋議事録)（要件定義～試験、PJ総括）</t>
    <phoneticPr fontId="1"/>
  </si>
  <si>
    <t>各工程完了レビュー：(準備+実施＋議事録)6H*5回
（要件定義～試験、PJ総括）
縮小共通基盤から変更なし</t>
    <phoneticPr fontId="1"/>
  </si>
  <si>
    <t>縮小共通基盤：13.5人月</t>
    <rPh sb="0" eb="2">
      <t>シュクショウ</t>
    </rPh>
    <rPh sb="2" eb="6">
      <t>キョウツウキバン</t>
    </rPh>
    <rPh sb="11" eb="13">
      <t>ニンゲツ</t>
    </rPh>
    <phoneticPr fontId="1"/>
  </si>
  <si>
    <t>区分別</t>
    <rPh sb="0" eb="3">
      <t>クブンベツ</t>
    </rPh>
    <phoneticPr fontId="1"/>
  </si>
  <si>
    <t>工程別</t>
    <rPh sb="0" eb="3">
      <t>コウテイベツ</t>
    </rPh>
    <phoneticPr fontId="1"/>
  </si>
  <si>
    <t>管理工数(小数第2で繰り上げ)</t>
    <rPh sb="0" eb="2">
      <t>カンリ</t>
    </rPh>
    <rPh sb="2" eb="4">
      <t>コウスウ</t>
    </rPh>
    <phoneticPr fontId="1"/>
  </si>
  <si>
    <t>調整工数</t>
    <rPh sb="0" eb="2">
      <t>チョウセイ</t>
    </rPh>
    <rPh sb="2" eb="4">
      <t>コウスウ</t>
    </rPh>
    <phoneticPr fontId="1"/>
  </si>
  <si>
    <t>要件定義</t>
  </si>
  <si>
    <t>認証基盤</t>
    <rPh sb="0" eb="4">
      <t>ニンショウキバン</t>
    </rPh>
    <phoneticPr fontId="1"/>
  </si>
  <si>
    <t>合計</t>
    <rPh sb="0" eb="2">
      <t>ゴウケイ</t>
    </rPh>
    <phoneticPr fontId="1"/>
  </si>
  <si>
    <t xml:space="preserve">事前調査対応・
ローカル環境にてWeblogicからTomcatへ変更して検証をした影響調査結果より正式な対応内容を精査する。
※千葉・徳山でソースは共通
用役管理（千葉） 44機能
用役管理（徳山） 26機能
※事前調査の数量確定(千葉、徳山)にて、機能一覧の内40%程度のエラーが発生したため、同程度のエラー（28機能）が発生することを想定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84" eb="86">
      <t>チバ</t>
    </rPh>
    <rPh sb="90" eb="92">
      <t>キノウ</t>
    </rPh>
    <rPh sb="98" eb="100">
      <t>トクヤマ</t>
    </rPh>
    <rPh sb="108" eb="110">
      <t>ジゼン</t>
    </rPh>
    <rPh sb="110" eb="112">
      <t>チョウサ</t>
    </rPh>
    <rPh sb="113" eb="115">
      <t>スウリョウ</t>
    </rPh>
    <rPh sb="115" eb="117">
      <t>カクテイ</t>
    </rPh>
    <rPh sb="118" eb="120">
      <t>チバ</t>
    </rPh>
    <rPh sb="121" eb="123">
      <t>トクヤマ</t>
    </rPh>
    <rPh sb="127" eb="129">
      <t>キノウ</t>
    </rPh>
    <rPh sb="129" eb="131">
      <t>イチラン</t>
    </rPh>
    <rPh sb="132" eb="133">
      <t>ウチ</t>
    </rPh>
    <rPh sb="142" eb="144">
      <t>テイド</t>
    </rPh>
    <rPh sb="149" eb="151">
      <t>ハッセイ</t>
    </rPh>
    <rPh sb="170" eb="172">
      <t>ハッセイ</t>
    </rPh>
    <rPh sb="177" eb="179">
      <t>ソウテイ</t>
    </rPh>
    <rPh sb="186" eb="188">
      <t>ジコウ</t>
    </rPh>
    <rPh sb="189" eb="191">
      <t>タイオウ</t>
    </rPh>
    <rPh sb="192" eb="194">
      <t>キチ</t>
    </rPh>
    <rPh sb="195" eb="197">
      <t>スウリョウ</t>
    </rPh>
    <rPh sb="197" eb="199">
      <t>カクテイ</t>
    </rPh>
    <rPh sb="200" eb="202">
      <t>ハッセイ</t>
    </rPh>
    <rPh sb="211" eb="213">
      <t>ドウヨウ</t>
    </rPh>
    <rPh sb="214" eb="216">
      <t>タイオウ</t>
    </rPh>
    <rPh sb="217" eb="219">
      <t>モンダイ</t>
    </rPh>
    <rPh sb="219" eb="220">
      <t>ナ</t>
    </rPh>
    <rPh sb="222" eb="224">
      <t>カクニン</t>
    </rPh>
    <rPh sb="229" eb="233">
      <t>スウリョウカクテイ</t>
    </rPh>
    <rPh sb="234" eb="236">
      <t>ケンチ</t>
    </rPh>
    <rPh sb="248" eb="249">
      <t>フク</t>
    </rPh>
    <rPh sb="262" eb="264">
      <t>ハッセイ</t>
    </rPh>
    <rPh sb="267" eb="269">
      <t>チョウサ</t>
    </rPh>
    <rPh sb="271" eb="273">
      <t>ソウテイ</t>
    </rPh>
    <rPh sb="275" eb="277">
      <t>コウスウケイジョウ</t>
    </rPh>
    <phoneticPr fontId="1"/>
  </si>
  <si>
    <t xml:space="preserve">エラー事項の対応 0.35人月
</t>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</si>
  <si>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rPh sb="92" eb="93">
      <t>ホン</t>
    </rPh>
    <rPh sb="101" eb="103">
      <t>ドウヨウ</t>
    </rPh>
    <rPh sb="103" eb="105">
      <t>タイオウ</t>
    </rPh>
    <rPh sb="106" eb="108">
      <t>ヒツヨウ</t>
    </rPh>
    <rPh sb="114" eb="116">
      <t>スウリョウ</t>
    </rPh>
    <rPh sb="116" eb="118">
      <t>カクテイ</t>
    </rPh>
    <rPh sb="126" eb="128">
      <t>コウスウ</t>
    </rPh>
    <rPh sb="129" eb="131">
      <t>ミツモリ</t>
    </rPh>
    <phoneticPr fontId="1"/>
  </si>
  <si>
    <t>ear⇒warファイルへのビルド手順変更 0.25人月
EJBの対応 0.05人月
クラウドアーキ環境の情報収集 0.1人月</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</si>
  <si>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</si>
  <si>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SSOからリンク呼び出し対応 0.1人月</t>
    <phoneticPr fontId="1"/>
  </si>
  <si>
    <t>事前調査対応：
実施なし
A-AUTO登録する為の情報提供、作業分担とスケジュールの認識合わせ
⇒DP課ご担当者とのA-AUTO移行に伴う課題や担当、スケジュールを確認する
※用役管理はオペマネジョブが存在しないため対象外</t>
    <rPh sb="8" eb="10">
      <t>ジッシ</t>
    </rPh>
    <rPh sb="43" eb="45">
      <t>ニンシキ</t>
    </rPh>
    <rPh sb="45" eb="46">
      <t>ア</t>
    </rPh>
    <rPh sb="65" eb="67">
      <t>イコウ</t>
    </rPh>
    <rPh sb="68" eb="69">
      <t>トモナ</t>
    </rPh>
    <rPh sb="70" eb="72">
      <t>カダイ</t>
    </rPh>
    <rPh sb="73" eb="75">
      <t>タントウ</t>
    </rPh>
    <rPh sb="83" eb="85">
      <t>カクニン</t>
    </rPh>
    <rPh sb="89" eb="91">
      <t>ヨウエキ</t>
    </rPh>
    <rPh sb="91" eb="93">
      <t>カンリ</t>
    </rPh>
    <rPh sb="102" eb="104">
      <t>ソンザイ</t>
    </rPh>
    <rPh sb="109" eb="112">
      <t>タイショウガイ</t>
    </rPh>
    <phoneticPr fontId="1"/>
  </si>
  <si>
    <t>見積書作成（概算見積根拠を精査）：0.1</t>
    <rPh sb="0" eb="3">
      <t>ミツモリショ</t>
    </rPh>
    <rPh sb="3" eb="5">
      <t>サクセイ</t>
    </rPh>
    <rPh sb="6" eb="8">
      <t>ガイサン</t>
    </rPh>
    <rPh sb="8" eb="10">
      <t>ミツモリ</t>
    </rPh>
    <rPh sb="10" eb="12">
      <t>コンキョ</t>
    </rPh>
    <rPh sb="13" eb="15">
      <t>セイサ</t>
    </rPh>
    <phoneticPr fontId="1"/>
  </si>
  <si>
    <t xml:space="preserve">アプリ移行方式設計
その他連携基盤移行設計
移行計画書
テスト計画書（全体、結合、システムテスト）
※縮小共通基盤対応で作成したものを更新
※数量確定と併せて作成する為対象外とする
</t>
    <rPh sb="7" eb="9">
      <t>セッケイ</t>
    </rPh>
    <rPh sb="12" eb="13">
      <t>タ</t>
    </rPh>
    <rPh sb="13" eb="15">
      <t>レンケイ</t>
    </rPh>
    <rPh sb="15" eb="17">
      <t>キバン</t>
    </rPh>
    <rPh sb="17" eb="19">
      <t>イコウ</t>
    </rPh>
    <rPh sb="19" eb="21">
      <t>セッケイ</t>
    </rPh>
    <rPh sb="22" eb="24">
      <t>イコウ</t>
    </rPh>
    <rPh sb="24" eb="27">
      <t>ケイカクショ</t>
    </rPh>
    <rPh sb="31" eb="34">
      <t>ケイカクショ</t>
    </rPh>
    <rPh sb="35" eb="37">
      <t>ゼンタイ</t>
    </rPh>
    <rPh sb="38" eb="40">
      <t>ケツゴウ</t>
    </rPh>
    <rPh sb="51" eb="53">
      <t>シュクショウ</t>
    </rPh>
    <rPh sb="53" eb="55">
      <t>キョウツウ</t>
    </rPh>
    <rPh sb="55" eb="57">
      <t>キバン</t>
    </rPh>
    <rPh sb="57" eb="59">
      <t>タイオウ</t>
    </rPh>
    <rPh sb="60" eb="62">
      <t>サクセイ</t>
    </rPh>
    <rPh sb="67" eb="69">
      <t>コウシン</t>
    </rPh>
    <rPh sb="71" eb="73">
      <t>スウリョウ</t>
    </rPh>
    <rPh sb="73" eb="75">
      <t>カクテイ</t>
    </rPh>
    <rPh sb="76" eb="77">
      <t>アワ</t>
    </rPh>
    <rPh sb="79" eb="81">
      <t>サクセイ</t>
    </rPh>
    <rPh sb="83" eb="84">
      <t>タメ</t>
    </rPh>
    <rPh sb="84" eb="87">
      <t>タイショウガイ</t>
    </rPh>
    <phoneticPr fontId="1"/>
  </si>
  <si>
    <t>アプリケーション関連設計書修正
・共通
⇒通信要件FW申請書の作成、設定を依頼
(AP基盤、DB基盤、バッチ基盤 × 2環境(検証・本番環境))
※帳票基盤は利用していないため含めない
※縮小共通基盤対応で作成したものを更新
※数量確定と併せて作成する為対象外とする</t>
    <rPh sb="8" eb="10">
      <t>カンレン</t>
    </rPh>
    <rPh sb="18" eb="20">
      <t>キョウツウ</t>
    </rPh>
    <rPh sb="22" eb="24">
      <t>ツウシン</t>
    </rPh>
    <rPh sb="24" eb="26">
      <t>ヨウケン</t>
    </rPh>
    <rPh sb="28" eb="30">
      <t>シンセイ</t>
    </rPh>
    <rPh sb="30" eb="31">
      <t>ショ</t>
    </rPh>
    <rPh sb="32" eb="34">
      <t>サクセイ</t>
    </rPh>
    <rPh sb="35" eb="37">
      <t>セッテイ</t>
    </rPh>
    <rPh sb="38" eb="40">
      <t>イライ</t>
    </rPh>
    <rPh sb="49" eb="51">
      <t>キバン</t>
    </rPh>
    <rPh sb="55" eb="57">
      <t>キバン</t>
    </rPh>
    <rPh sb="61" eb="63">
      <t>カンキョウ</t>
    </rPh>
    <rPh sb="64" eb="66">
      <t>ケンショウ</t>
    </rPh>
    <rPh sb="67" eb="71">
      <t>ホンバンカンキョウ</t>
    </rPh>
    <rPh sb="75" eb="79">
      <t>チョウヒョウキバン</t>
    </rPh>
    <rPh sb="80" eb="82">
      <t>リヨウ</t>
    </rPh>
    <rPh sb="89" eb="90">
      <t>フクキバン</t>
    </rPh>
    <phoneticPr fontId="1"/>
  </si>
  <si>
    <t>アプリケーション関連
（AP基盤、DB基盤、認証基盤関連）</t>
    <rPh sb="8" eb="10">
      <t>カンレン</t>
    </rPh>
    <rPh sb="14" eb="16">
      <t>キバン</t>
    </rPh>
    <rPh sb="19" eb="21">
      <t>キバン</t>
    </rPh>
    <rPh sb="22" eb="24">
      <t>ニンショウ</t>
    </rPh>
    <rPh sb="24" eb="26">
      <t>キバン</t>
    </rPh>
    <rPh sb="26" eb="28">
      <t>カンレン</t>
    </rPh>
    <phoneticPr fontId="1"/>
  </si>
  <si>
    <t xml:space="preserve">アプリケーション関連設計書修正
・AP基盤
⇒AppServise、EntraIDの利用申請（検証環境・本番環境）
⇒エラー発生想定の28機能について画面、機能設計書の修正を想定
テスト仕様書作成
⇒画面・機能一覧よりチェックシートを作成
以下については数量確定で対応するため工数に含めない
・認証基盤
⇒認証機能に関する設計書を新規1本作成（工場系システム共通）
・DB基盤
⇒A-AUTO用ジョブネット一覧、ジョブ構成図の2本修正
※用役管理はオペマネジョブが存在しないため対象外
</t>
    <rPh sb="63" eb="65">
      <t>ハッセイ</t>
    </rPh>
    <rPh sb="65" eb="67">
      <t>ソウテイ</t>
    </rPh>
    <phoneticPr fontId="1"/>
  </si>
  <si>
    <t>AP基盤、認証基盤 0.75人月 ※29本対象。計算式参照
テスト仕様書 0.2人月</t>
    <rPh sb="20" eb="21">
      <t>ホン</t>
    </rPh>
    <rPh sb="21" eb="23">
      <t>タイショウ</t>
    </rPh>
    <rPh sb="24" eb="27">
      <t>ケイサンシキ</t>
    </rPh>
    <rPh sb="27" eb="29">
      <t>サンショウ</t>
    </rPh>
    <phoneticPr fontId="1"/>
  </si>
  <si>
    <t>・修正ファイルに配備、疎通確認（検証）※リグレッションテストまでに準備
・修正ファイルに配備、疎通確認（本番）※システムテストまでに準備
※デプロイ手順の修正を含む
※本システムとしてリリース作業は必要になるため、数量確定工数の50%を作業想定工数とする</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rPh sb="96" eb="98">
      <t>サギョウ</t>
    </rPh>
    <phoneticPr fontId="1"/>
  </si>
  <si>
    <t>検証 0.25人月
検証 0.125人月</t>
    <rPh sb="0" eb="2">
      <t>ケンショウ</t>
    </rPh>
    <rPh sb="7" eb="9">
      <t>ニンゲツ</t>
    </rPh>
    <phoneticPr fontId="1"/>
  </si>
  <si>
    <t xml:space="preserve">
・プログラム改修、ビルドファイル作成
１．エラー事項の対応
２．ear⇒warファイルへのビルド手順変更
３．EJBの対応
４．IP、ホスト名、DB接続先(必要があれば)の変更
※本システムとして修正は必要になるため、数量確定工数の50%を作業想定工数とする</t>
    <rPh sb="7" eb="9">
      <t>カイシュウ</t>
    </rPh>
    <rPh sb="17" eb="19">
      <t>サクセイ</t>
    </rPh>
    <rPh sb="71" eb="72">
      <t>メイ</t>
    </rPh>
    <rPh sb="75" eb="78">
      <t>セツゾクサキ</t>
    </rPh>
    <rPh sb="79" eb="81">
      <t>ヒツヨウ</t>
    </rPh>
    <rPh sb="87" eb="89">
      <t>ヘンコウ</t>
    </rPh>
    <rPh sb="99" eb="101">
      <t>シュウセイ</t>
    </rPh>
    <phoneticPr fontId="1"/>
  </si>
  <si>
    <t>プログラム改修、ビルドファイル作成 0.7人月
内訳
１．エラー事項の対応 0.5人月
２．ear⇒warファイルへのビルド手順変更 0.15人月
３．EJBの対応 0.025人月
４．IP、ホスト名、DB接続先(必要があれば)の変更 0.025人月</t>
    <rPh sb="21" eb="23">
      <t>ニンゲツ</t>
    </rPh>
    <rPh sb="24" eb="26">
      <t>ウチワケ</t>
    </rPh>
    <rPh sb="41" eb="43">
      <t>ニンゲツ</t>
    </rPh>
    <phoneticPr fontId="1"/>
  </si>
  <si>
    <t>プログラム改修、ビルドファイル作成 0.05人月
５，com0-lib2_4_0.jarファイル対応 0.05人月</t>
    <rPh sb="22" eb="24">
      <t>ニンゲツ</t>
    </rPh>
    <phoneticPr fontId="1"/>
  </si>
  <si>
    <t>システム内の全画面を確認し、初期画面の描画や正常系の動作に問題がないことを確認。
・データベースの参照・登録
・画面遷移
・ボタン押下　等
機能数（画面＋帳票＋IF）=94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86" eb="88">
      <t>ソツウ</t>
    </rPh>
    <rPh sb="88" eb="90">
      <t>カクニン</t>
    </rPh>
    <phoneticPr fontId="1"/>
  </si>
  <si>
    <t>94機能
画面：6H
帳票：3H</t>
    <rPh sb="2" eb="4">
      <t>キノウ</t>
    </rPh>
    <phoneticPr fontId="1"/>
  </si>
  <si>
    <t>EntraID認証でログインができることを確認。
・工場系システム（用役管理）</t>
    <rPh sb="7" eb="9">
      <t>ニンショウ</t>
    </rPh>
    <rPh sb="21" eb="23">
      <t>カクニン</t>
    </rPh>
    <rPh sb="26" eb="29">
      <t>コウジョウケイ</t>
    </rPh>
    <rPh sb="34" eb="38">
      <t>ヨウエキカンリ</t>
    </rPh>
    <phoneticPr fontId="1"/>
  </si>
  <si>
    <t>工場系システム：0.1人月</t>
    <rPh sb="11" eb="13">
      <t>ニンゲツ</t>
    </rPh>
    <phoneticPr fontId="1"/>
  </si>
  <si>
    <t xml:space="preserve">A-AUTO実行テスト
DP課ご担当者による手動実行、作業立会い。エラー発生時の調査。
※スケジュール実行対象ジョブ全量の確認を想定
※用役管理はオペマネジョブが存在しないため対象外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</si>
  <si>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 xml:space="preserve">他システムとの連携テスト 0.9人月
</t>
    <rPh sb="16" eb="18">
      <t>ニンゲツ</t>
    </rPh>
    <phoneticPr fontId="1"/>
  </si>
  <si>
    <t xml:space="preserve">移行手順書作成＋出光内の移行方式レビュー支援
移行作業
※ユーザテスト段階で環境構築は完了済み想定
※現行環境の停止作業を実施
</t>
    <rPh sb="35" eb="37">
      <t>ダンカイ</t>
    </rPh>
    <rPh sb="38" eb="40">
      <t>カンキョウ</t>
    </rPh>
    <rPh sb="40" eb="42">
      <t>コウチク</t>
    </rPh>
    <rPh sb="43" eb="45">
      <t>カンリョウ</t>
    </rPh>
    <rPh sb="45" eb="46">
      <t>ズ</t>
    </rPh>
    <rPh sb="47" eb="49">
      <t>ソウテイ</t>
    </rPh>
    <rPh sb="51" eb="53">
      <t>ゲンコウ</t>
    </rPh>
    <rPh sb="53" eb="55">
      <t>カンキョウ</t>
    </rPh>
    <rPh sb="56" eb="58">
      <t>テイシ</t>
    </rPh>
    <rPh sb="58" eb="60">
      <t>サギョウ</t>
    </rPh>
    <rPh sb="61" eb="63">
      <t>ジッシ</t>
    </rPh>
    <phoneticPr fontId="1"/>
  </si>
  <si>
    <t>各工程完了レビュー：(準備+実施＋議事録)4H*5回
（要件定義～試験、PJ総括）</t>
  </si>
  <si>
    <t>縮小共通基盤：11.6人月</t>
    <rPh sb="0" eb="2">
      <t>シュクショウ</t>
    </rPh>
    <rPh sb="2" eb="6">
      <t>キョウツウキバン</t>
    </rPh>
    <rPh sb="11" eb="13">
      <t>ニンゲツ</t>
    </rPh>
    <phoneticPr fontId="1"/>
  </si>
  <si>
    <t>事前調査対応：
ローカル環境にてWeblogicからTomcatへ変更して検証をした影響調査結果より正式な対応内容を精査する。
千葉化学品質管理 86機能 （物性LANは使用しなくなるため除外）
※事前調査の数量確定(千葉、徳山)にて、機能一覧の内40%程度のエラーが発生したため、同程度のエラー（35機能）が発生することを想定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65" eb="69">
      <t>チバカガク</t>
    </rPh>
    <rPh sb="69" eb="73">
      <t>ヒンシツカンリ</t>
    </rPh>
    <rPh sb="76" eb="78">
      <t>キノウ</t>
    </rPh>
    <rPh sb="80" eb="82">
      <t>ブッセイ</t>
    </rPh>
    <rPh sb="86" eb="88">
      <t>シヨウ</t>
    </rPh>
    <rPh sb="95" eb="97">
      <t>ジョガイ</t>
    </rPh>
    <rPh sb="100" eb="102">
      <t>ジゼン</t>
    </rPh>
    <rPh sb="102" eb="104">
      <t>チョウサ</t>
    </rPh>
    <rPh sb="105" eb="107">
      <t>スウリョウ</t>
    </rPh>
    <rPh sb="107" eb="109">
      <t>カクテイ</t>
    </rPh>
    <rPh sb="110" eb="112">
      <t>チバ</t>
    </rPh>
    <rPh sb="113" eb="115">
      <t>トクヤマ</t>
    </rPh>
    <rPh sb="119" eb="121">
      <t>キノウ</t>
    </rPh>
    <rPh sb="121" eb="123">
      <t>イチラン</t>
    </rPh>
    <rPh sb="124" eb="125">
      <t>ウチ</t>
    </rPh>
    <rPh sb="134" eb="136">
      <t>テイド</t>
    </rPh>
    <rPh sb="141" eb="143">
      <t>ハッセイ</t>
    </rPh>
    <rPh sb="162" eb="164">
      <t>ハッセイ</t>
    </rPh>
    <rPh sb="169" eb="171">
      <t>ソウテイ</t>
    </rPh>
    <phoneticPr fontId="1"/>
  </si>
  <si>
    <t>２．ear⇒warファイルへのビルド手順変更
・build.xmlの定義修正
３．EJBの対応
⇒ライブラリ追加、設定値変更
４．クラウドアーキ環境の情報収集
・サーバ情報の確認
※本システムとしても同様対応が必要となるため、数量確定システムの50%工数で見積</t>
    <phoneticPr fontId="1"/>
  </si>
  <si>
    <t xml:space="preserve">事前調査対応：
ローカル環境にて認証用の共通ファイル（com0-lib2_4_0.jar）へ差し替え、ライブラリ内のクラス実行ができることまで確認済み。Azure Entra ID認証について検証をする。
工場系システム
・SSOからリンク呼び出し対応
以下については数量確定で検討するため工数に含めない
・ログインユーザ切り替え方法の検討。
・SSOからの遷移時にエラーが発生した場合の画面制御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4" eb="107">
      <t>コウジョウケイ</t>
    </rPh>
    <rPh sb="121" eb="122">
      <t>ヨ</t>
    </rPh>
    <rPh sb="123" eb="124">
      <t>ダ</t>
    </rPh>
    <rPh sb="125" eb="127">
      <t>タイオウ</t>
    </rPh>
    <rPh sb="129" eb="131">
      <t>イカ</t>
    </rPh>
    <rPh sb="141" eb="143">
      <t>ケントウ</t>
    </rPh>
    <rPh sb="147" eb="149">
      <t>コウスウ</t>
    </rPh>
    <rPh sb="150" eb="151">
      <t>フク</t>
    </rPh>
    <rPh sb="163" eb="164">
      <t>キ</t>
    </rPh>
    <rPh sb="165" eb="166">
      <t>カ</t>
    </rPh>
    <rPh sb="167" eb="169">
      <t>ホウホウ</t>
    </rPh>
    <rPh sb="170" eb="172">
      <t>ケントウ</t>
    </rPh>
    <rPh sb="176" eb="178">
      <t>バアイ</t>
    </rPh>
    <phoneticPr fontId="1"/>
  </si>
  <si>
    <t>事前調査対応：
実施なし
A-AUTO登録する為の情報提供、作業分担とスケジュールの認識合わせ
⇒DP課ご担当者とのA-AUTO移行に伴う課題や担当、スケジュールを確認する
※オペマネ⇒A-AUTOへのジョブ登録はDP課にて準備いただく
※A-AUTOから起動するスクリプトはDP課にて準備いただく
※実行ユーザ変更がある場合は設定ファイル、設定内容修正作業が追加で必要</t>
    <rPh sb="8" eb="10">
      <t>ジッシ</t>
    </rPh>
    <rPh sb="43" eb="45">
      <t>ニンシキ</t>
    </rPh>
    <rPh sb="45" eb="46">
      <t>ア</t>
    </rPh>
    <rPh sb="65" eb="67">
      <t>イコウ</t>
    </rPh>
    <rPh sb="68" eb="69">
      <t>トモナ</t>
    </rPh>
    <rPh sb="70" eb="72">
      <t>カダイ</t>
    </rPh>
    <rPh sb="73" eb="75">
      <t>タントウ</t>
    </rPh>
    <rPh sb="83" eb="85">
      <t>カクニン</t>
    </rPh>
    <phoneticPr fontId="1"/>
  </si>
  <si>
    <t xml:space="preserve">アプリケーション関連設計書修正
・AP基盤
⇒AppServise、EntraIDの利用申請（検証環境・本番環境）
⇒エラー発生想定の35機能の画面、機能設計書の修正を想定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</si>
  <si>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1.00人月 ※38本対象。計算式参照
テスト仕様書 0.2人月</t>
    <rPh sb="20" eb="21">
      <t>ホン</t>
    </rPh>
    <rPh sb="21" eb="23">
      <t>タイショウ</t>
    </rPh>
    <rPh sb="24" eb="27">
      <t>ケイサンシキ</t>
    </rPh>
    <rPh sb="27" eb="29">
      <t>サンショウ</t>
    </rPh>
    <phoneticPr fontId="1"/>
  </si>
  <si>
    <t>プログラム改修、ビルドファイル作成 0.7人月
１．エラー事項の対応 0.5人月
２．ear⇒warファイルへのビルド手順変更 0.15人月
３．EJBの対応 0.025人月
４．IP、ホスト名、DB接続先(必要があれば)の変更 0.025人月</t>
    <rPh sb="21" eb="23">
      <t>ニンゲツ</t>
    </rPh>
    <rPh sb="38" eb="40">
      <t>ニンゲツ</t>
    </rPh>
    <phoneticPr fontId="1"/>
  </si>
  <si>
    <t>システム内の全画面を確認し、初期画面の描画や正常系の動作に問題がないことを確認。
・データベースの参照・登録
・画面遷移
・ボタン押下　等
機能数（画面＋帳票＋IF）=112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2" eb="94">
      <t>ソツウ</t>
    </rPh>
    <rPh sb="94" eb="96">
      <t>カクニン</t>
    </rPh>
    <phoneticPr fontId="1"/>
  </si>
  <si>
    <t>112機能
画面：6H
帳票：3H
IF:3H</t>
    <rPh sb="3" eb="5">
      <t>キノウ</t>
    </rPh>
    <phoneticPr fontId="1"/>
  </si>
  <si>
    <t xml:space="preserve">A-AUTOバスクリプトのテスト
機能数（バッチ）=5
</t>
    <phoneticPr fontId="1"/>
  </si>
  <si>
    <t xml:space="preserve">結合テスト0.28人月
5機能　
バッチ：3H
</t>
    <rPh sb="0" eb="2">
      <t>ケツゴウ</t>
    </rPh>
    <rPh sb="9" eb="11">
      <t>ニンゲツ</t>
    </rPh>
    <rPh sb="13" eb="15">
      <t>キノウ</t>
    </rPh>
    <phoneticPr fontId="1"/>
  </si>
  <si>
    <t>EntraID認証でログインができることを確認。
・工場系システム（千葉化学品質管理）</t>
    <rPh sb="7" eb="9">
      <t>ニンショウ</t>
    </rPh>
    <rPh sb="21" eb="23">
      <t>カクニン</t>
    </rPh>
    <rPh sb="26" eb="29">
      <t>コウジョウケイ</t>
    </rPh>
    <rPh sb="34" eb="38">
      <t>チバカガク</t>
    </rPh>
    <rPh sb="38" eb="40">
      <t>ヒンシツ</t>
    </rPh>
    <rPh sb="40" eb="42">
      <t>カンリ</t>
    </rPh>
    <phoneticPr fontId="1"/>
  </si>
  <si>
    <t xml:space="preserve">A-AUTO実行テスト
DP課ご担当者による手動実行、作業立会い。エラー発生時の調査。
※スケジュール実行対象ジョブ全量の確認を想定  4ジョブ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</si>
  <si>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SAP、PIMS（FTP連携）
他シスとのテスト調整
※全確認ではなく代表1本</t>
    <rPh sb="41" eb="43">
      <t>レンケイ</t>
    </rPh>
    <phoneticPr fontId="1"/>
  </si>
  <si>
    <t>他システムとの連携テスト 0.5人月
縮小共通基盤から変更なし</t>
    <rPh sb="16" eb="18">
      <t>ニンゲツ</t>
    </rPh>
    <phoneticPr fontId="1"/>
  </si>
  <si>
    <t>ユーザテスト支援、問い合わせ対応、不具合指摘修正：0.5
縮小共通基盤から変更なし</t>
    <rPh sb="6" eb="8">
      <t>シエン</t>
    </rPh>
    <rPh sb="9" eb="10">
      <t>ト</t>
    </rPh>
    <rPh sb="11" eb="12">
      <t>ア</t>
    </rPh>
    <rPh sb="14" eb="16">
      <t>タイオウ</t>
    </rPh>
    <rPh sb="17" eb="20">
      <t>フグアイ</t>
    </rPh>
    <rPh sb="20" eb="22">
      <t>シテキ</t>
    </rPh>
    <rPh sb="22" eb="24">
      <t>シュウセイ</t>
    </rPh>
    <phoneticPr fontId="1"/>
  </si>
  <si>
    <t>アプリ移行：0.3人月
縮小共通基盤から変更なし</t>
    <rPh sb="3" eb="5">
      <t>イコウ</t>
    </rPh>
    <rPh sb="9" eb="11">
      <t>ニンゲツ</t>
    </rPh>
    <phoneticPr fontId="1"/>
  </si>
  <si>
    <t>月末月初挟む0.5ヶ月×0.5名</t>
    <phoneticPr fontId="1"/>
  </si>
  <si>
    <t>初期流動：0.25人月
縮小共通基盤から変更なし</t>
    <rPh sb="0" eb="4">
      <t>ショキリュウドウ</t>
    </rPh>
    <phoneticPr fontId="1"/>
  </si>
  <si>
    <t>縮小共通基盤：9.5人月</t>
    <rPh sb="0" eb="2">
      <t>シュクショウ</t>
    </rPh>
    <rPh sb="2" eb="6">
      <t>キョウツウキバン</t>
    </rPh>
    <rPh sb="10" eb="12">
      <t>ニンゲツ</t>
    </rPh>
    <phoneticPr fontId="1"/>
  </si>
  <si>
    <t xml:space="preserve">事前調査対応・
ローカル環境にてWeblogicからTomcatへ変更して検証をした影響調査結果より正式な対応内容を精査する。
包装管理 18機能 
※事前調査の数量確定(千葉、徳山)にて、機能一覧の内40%程度のエラーが発生したため、同程度のエラー（8機能）が発生することを想定
１．エラー事項の対応
既知の数量確定で発生したエラーについて同様の対応で問題無いか確認する。
※数量確定で検知しているエラーについては含めない
※本システムのみ発生する不具合を想定し、調査工数として計上する
</t>
    <rPh sb="12" eb="14">
      <t>カンキョウ</t>
    </rPh>
    <rPh sb="33" eb="35">
      <t>ヘンコウ</t>
    </rPh>
    <rPh sb="37" eb="39">
      <t>ケンショウ</t>
    </rPh>
    <rPh sb="42" eb="44">
      <t>エイキョウ</t>
    </rPh>
    <rPh sb="44" eb="46">
      <t>チョウサ</t>
    </rPh>
    <rPh sb="46" eb="48">
      <t>ケッカ</t>
    </rPh>
    <rPh sb="50" eb="52">
      <t>セイシキ</t>
    </rPh>
    <rPh sb="53" eb="55">
      <t>タイオウ</t>
    </rPh>
    <rPh sb="55" eb="57">
      <t>ナイヨウ</t>
    </rPh>
    <rPh sb="58" eb="60">
      <t>セイサ</t>
    </rPh>
    <rPh sb="72" eb="74">
      <t>キノウ</t>
    </rPh>
    <rPh sb="77" eb="79">
      <t>ジゼン</t>
    </rPh>
    <rPh sb="79" eb="81">
      <t>チョウサ</t>
    </rPh>
    <rPh sb="82" eb="84">
      <t>スウリョウ</t>
    </rPh>
    <rPh sb="84" eb="86">
      <t>カクテイ</t>
    </rPh>
    <rPh sb="87" eb="89">
      <t>チバ</t>
    </rPh>
    <rPh sb="90" eb="92">
      <t>トクヤマ</t>
    </rPh>
    <rPh sb="96" eb="98">
      <t>キノウ</t>
    </rPh>
    <rPh sb="98" eb="100">
      <t>イチラン</t>
    </rPh>
    <rPh sb="101" eb="102">
      <t>ウチ</t>
    </rPh>
    <rPh sb="111" eb="113">
      <t>テイド</t>
    </rPh>
    <rPh sb="118" eb="120">
      <t>ハッセイ</t>
    </rPh>
    <rPh sb="138" eb="140">
      <t>ハッセイ</t>
    </rPh>
    <rPh sb="145" eb="147">
      <t>ソウテイ</t>
    </rPh>
    <rPh sb="154" eb="156">
      <t>ジコウ</t>
    </rPh>
    <rPh sb="157" eb="159">
      <t>タイオウ</t>
    </rPh>
    <rPh sb="160" eb="162">
      <t>キチ</t>
    </rPh>
    <rPh sb="163" eb="165">
      <t>スウリョウ</t>
    </rPh>
    <rPh sb="165" eb="167">
      <t>カクテイ</t>
    </rPh>
    <rPh sb="168" eb="170">
      <t>ハッセイ</t>
    </rPh>
    <rPh sb="179" eb="181">
      <t>ドウヨウ</t>
    </rPh>
    <rPh sb="182" eb="184">
      <t>タイオウ</t>
    </rPh>
    <rPh sb="185" eb="187">
      <t>モンダイ</t>
    </rPh>
    <rPh sb="187" eb="188">
      <t>ナ</t>
    </rPh>
    <rPh sb="190" eb="192">
      <t>カクニン</t>
    </rPh>
    <rPh sb="197" eb="201">
      <t>スウリョウカクテイ</t>
    </rPh>
    <rPh sb="202" eb="204">
      <t>ケンチ</t>
    </rPh>
    <rPh sb="216" eb="217">
      <t>フク</t>
    </rPh>
    <rPh sb="230" eb="232">
      <t>ハッセイ</t>
    </rPh>
    <rPh sb="235" eb="237">
      <t>チョウサ</t>
    </rPh>
    <rPh sb="239" eb="241">
      <t>ソウテイ</t>
    </rPh>
    <rPh sb="243" eb="245">
      <t>コウスウケイジョウ</t>
    </rPh>
    <phoneticPr fontId="1"/>
  </si>
  <si>
    <t xml:space="preserve">アプリケーション関連設計書修正
・AP基盤
⇒AppServise、EntraIDの利用申請（検証環境・本番環境）
⇒エラー発生想定の8機能の画面、機能設計書の修正を想定
・DB基盤
⇒A-AUTO用ジョブネット一覧、ジョブ構成図の2本修正
テスト仕様書作成
⇒画面・機能一覧よりチェックシートを作成
以下については数量確定で対応するため工数に含めない
・認証基盤
⇒認証機能に関する設計書を新規1本作成（工場系システム）
</t>
    <rPh sb="63" eb="65">
      <t>ハッセイ</t>
    </rPh>
    <rPh sb="65" eb="67">
      <t>ソウテイ</t>
    </rPh>
    <phoneticPr fontId="1"/>
  </si>
  <si>
    <t>AP基盤、認証基盤 0.25人月 ※11本対象。計算式参照
テスト仕様書 0.2人月</t>
    <rPh sb="20" eb="21">
      <t>ホン</t>
    </rPh>
    <rPh sb="21" eb="23">
      <t>タイショウ</t>
    </rPh>
    <rPh sb="24" eb="27">
      <t>ケイサンシキ</t>
    </rPh>
    <rPh sb="27" eb="29">
      <t>サンショウ</t>
    </rPh>
    <phoneticPr fontId="1"/>
  </si>
  <si>
    <t>システム内の全画面を確認し、初期画面の描画や正常系の動作に問題がないことを確認。
・データベースの参照・登録
・画面遷移
・ボタン押下　等
機能数（画面＋帳票＋IF）=20
※IFは疎通確認まで
※テスト工数削減案として、チェックリストによる動作確認までとし、エビデンスは異常が発生したパターンのみ採取する。品質担保としてユーザ様に協力をいただき、ユーザテストにて動作検証を手厚く実施をお願いする（作業工数50%削減を想定）</t>
    <rPh sb="91" eb="93">
      <t>ソツウ</t>
    </rPh>
    <rPh sb="93" eb="95">
      <t>カクニン</t>
    </rPh>
    <phoneticPr fontId="1"/>
  </si>
  <si>
    <t>20機能
画面：6H
帳票：3H
IF:3H</t>
    <rPh sb="2" eb="4">
      <t>キノウ</t>
    </rPh>
    <phoneticPr fontId="1"/>
  </si>
  <si>
    <t xml:space="preserve">A-AUTOバスクリプトのテスト
機能数（バッチ）=1
</t>
    <phoneticPr fontId="1"/>
  </si>
  <si>
    <t xml:space="preserve">結合テスト0.02人月
1機能　
バッチ：3H
</t>
    <rPh sb="0" eb="2">
      <t>ケツゴウ</t>
    </rPh>
    <rPh sb="9" eb="11">
      <t>ニンゲツ</t>
    </rPh>
    <rPh sb="13" eb="15">
      <t>キノウ</t>
    </rPh>
    <phoneticPr fontId="1"/>
  </si>
  <si>
    <t>EntraID認証でログインができることを確認。
・工場系システム（包装管理）</t>
    <rPh sb="7" eb="9">
      <t>ニンショウ</t>
    </rPh>
    <rPh sb="21" eb="23">
      <t>カクニン</t>
    </rPh>
    <rPh sb="26" eb="29">
      <t>コウジョウケイ</t>
    </rPh>
    <rPh sb="34" eb="36">
      <t>ホウソウ</t>
    </rPh>
    <rPh sb="36" eb="38">
      <t>カンリ</t>
    </rPh>
    <phoneticPr fontId="1"/>
  </si>
  <si>
    <t xml:space="preserve">A-AUTO実行テスト
DP課ご担当者による手動実行、作業立会い。エラー発生時の調査。
※スケジュール実行対象ジョブ全量の確認を想定  3ジョブ
</t>
    <rPh sb="6" eb="8">
      <t>ジッコウ</t>
    </rPh>
    <rPh sb="14" eb="15">
      <t>カ</t>
    </rPh>
    <rPh sb="16" eb="19">
      <t>タントウシャ</t>
    </rPh>
    <rPh sb="22" eb="24">
      <t>シュドウ</t>
    </rPh>
    <rPh sb="24" eb="26">
      <t>ジッコウ</t>
    </rPh>
    <rPh sb="27" eb="29">
      <t>サギョウ</t>
    </rPh>
    <rPh sb="29" eb="31">
      <t>タチア</t>
    </rPh>
    <rPh sb="36" eb="38">
      <t>ハッセイ</t>
    </rPh>
    <rPh sb="38" eb="39">
      <t>ジ</t>
    </rPh>
    <rPh sb="40" eb="42">
      <t>チョウサ</t>
    </rPh>
    <rPh sb="51" eb="53">
      <t>ジッコウ</t>
    </rPh>
    <rPh sb="53" eb="55">
      <t>タイショウ</t>
    </rPh>
    <rPh sb="58" eb="60">
      <t>ゼンリョウ</t>
    </rPh>
    <rPh sb="61" eb="63">
      <t>カクニン</t>
    </rPh>
    <rPh sb="64" eb="66">
      <t>ソウテイ</t>
    </rPh>
    <phoneticPr fontId="1"/>
  </si>
  <si>
    <t>他システムとの連携テスト(本番環境⇔他システム(本番))
SAP
他シスとのテスト調整
※全確認ではなく代表1本</t>
    <phoneticPr fontId="1"/>
  </si>
  <si>
    <t>作業項目なし</t>
    <rPh sb="0" eb="2">
      <t>サギョウ</t>
    </rPh>
    <rPh sb="2" eb="4">
      <t>コウモク</t>
    </rPh>
    <phoneticPr fontId="1"/>
  </si>
  <si>
    <t>作業項目なし</t>
    <phoneticPr fontId="1"/>
  </si>
  <si>
    <t>定例会：(準備+実施＋議事録)：3H
期間：4回/月・2ヵ月</t>
    <phoneticPr fontId="1"/>
  </si>
  <si>
    <t>各工程完了レビュー：(準備+実施＋議事録)4H*2回
（リリース手順、PJ総括）</t>
    <rPh sb="32" eb="34">
      <t>テジュン</t>
    </rPh>
    <phoneticPr fontId="1"/>
  </si>
  <si>
    <t>縮小共通基盤：0.9人月 ※移行フェーズ残タスクのみ</t>
    <rPh sb="0" eb="2">
      <t>シュクショウ</t>
    </rPh>
    <rPh sb="2" eb="6">
      <t>キョウツウキバン</t>
    </rPh>
    <rPh sb="10" eb="12">
      <t>ニンゲツ</t>
    </rPh>
    <rPh sb="14" eb="16">
      <t>イコウ</t>
    </rPh>
    <rPh sb="20" eb="21">
      <t>ザン</t>
    </rPh>
    <phoneticPr fontId="1"/>
  </si>
  <si>
    <t xml:space="preserve">事前調査対応：
ローカル環境にて認証用の共通ファイル（com0-lib2_4_0.jar）へ差し替え、ライブラリ内のクラス実行ができることまで確認済み。Azure Entra ID認証について検証をする。
１．ヤード操業システム(千葉・徳山)
・ヤード操業システム（徳山）⇒Poc環境間でのAzure Entra ID認証が正しく動作することを検証する。また、不具合が発生した場合は原因と対応対応方法を調査する
※Https通信に変更に伴う影響調査、申請依頼（サーバ証明書発行、ドメイン申請）、インフラ設定依頼（サーバ側Https対応)
</t>
    <rPh sb="0" eb="2">
      <t>ジゼン</t>
    </rPh>
    <rPh sb="2" eb="4">
      <t>チョウサ</t>
    </rPh>
    <rPh sb="4" eb="6">
      <t>タイオウ</t>
    </rPh>
    <rPh sb="16" eb="18">
      <t>ニンショウ</t>
    </rPh>
    <rPh sb="18" eb="19">
      <t>ヨウ</t>
    </rPh>
    <rPh sb="20" eb="22">
      <t>キョウツウ</t>
    </rPh>
    <rPh sb="46" eb="47">
      <t>サ</t>
    </rPh>
    <rPh sb="48" eb="49">
      <t>カ</t>
    </rPh>
    <rPh sb="56" eb="57">
      <t>ナイ</t>
    </rPh>
    <rPh sb="61" eb="63">
      <t>ジッコウ</t>
    </rPh>
    <rPh sb="71" eb="73">
      <t>カクニン</t>
    </rPh>
    <rPh sb="73" eb="74">
      <t>ズ</t>
    </rPh>
    <rPh sb="96" eb="98">
      <t>ケンショウ</t>
    </rPh>
    <rPh sb="109" eb="111">
      <t>ソウギョウ</t>
    </rPh>
    <rPh sb="116" eb="118">
      <t>チバ</t>
    </rPh>
    <rPh sb="119" eb="121">
      <t>トクヤマ</t>
    </rPh>
    <rPh sb="134" eb="136">
      <t>トクヤマ</t>
    </rPh>
    <rPh sb="141" eb="143">
      <t>カンキョウ</t>
    </rPh>
    <rPh sb="143" eb="144">
      <t>カン</t>
    </rPh>
    <rPh sb="160" eb="162">
      <t>ニンショウ</t>
    </rPh>
    <rPh sb="163" eb="164">
      <t>タダ</t>
    </rPh>
    <rPh sb="166" eb="168">
      <t>ドウサ</t>
    </rPh>
    <rPh sb="173" eb="175">
      <t>ケンショウ</t>
    </rPh>
    <rPh sb="181" eb="184">
      <t>フグアイ</t>
    </rPh>
    <rPh sb="185" eb="187">
      <t>ハッセイ</t>
    </rPh>
    <rPh sb="189" eb="191">
      <t>バアイ</t>
    </rPh>
    <rPh sb="192" eb="194">
      <t>ゲンイン</t>
    </rPh>
    <rPh sb="195" eb="197">
      <t>タイオウ</t>
    </rPh>
    <rPh sb="197" eb="199">
      <t>タイオウ</t>
    </rPh>
    <rPh sb="199" eb="201">
      <t>ホウホウ</t>
    </rPh>
    <rPh sb="202" eb="204">
      <t>チョウサ</t>
    </rPh>
    <rPh sb="213" eb="215">
      <t>ツウシン</t>
    </rPh>
    <rPh sb="216" eb="218">
      <t>ヘンコウ</t>
    </rPh>
    <rPh sb="219" eb="220">
      <t>トモナ</t>
    </rPh>
    <rPh sb="221" eb="223">
      <t>エイキョウ</t>
    </rPh>
    <rPh sb="223" eb="225">
      <t>チョウサ</t>
    </rPh>
    <rPh sb="226" eb="228">
      <t>シンセイ</t>
    </rPh>
    <rPh sb="228" eb="230">
      <t>イライ</t>
    </rPh>
    <rPh sb="234" eb="237">
      <t>ショウメイショ</t>
    </rPh>
    <rPh sb="237" eb="239">
      <t>ハッコウ</t>
    </rPh>
    <rPh sb="244" eb="246">
      <t>シンセイ</t>
    </rPh>
    <rPh sb="252" eb="256">
      <t>セッテイイライ</t>
    </rPh>
    <rPh sb="260" eb="261">
      <t>ガワ</t>
    </rPh>
    <rPh sb="266" eb="268">
      <t>タイオウ</t>
    </rPh>
    <phoneticPr fontId="1"/>
  </si>
  <si>
    <t>ヤード操業システム(千葉・徳山) 0.2人月</t>
    <rPh sb="20" eb="22">
      <t>ニンゲツ</t>
    </rPh>
    <phoneticPr fontId="1"/>
  </si>
  <si>
    <t>設計　0.1人月
※縮小共通基盤通盛流用</t>
    <rPh sb="0" eb="2">
      <t>セッケイ</t>
    </rPh>
    <rPh sb="6" eb="8">
      <t>ニンゲツ</t>
    </rPh>
    <rPh sb="10" eb="12">
      <t>シュクショウ</t>
    </rPh>
    <rPh sb="12" eb="16">
      <t>キョウツウキバン</t>
    </rPh>
    <rPh sb="16" eb="18">
      <t>ミチモリ</t>
    </rPh>
    <rPh sb="18" eb="20">
      <t>リュウヨウ</t>
    </rPh>
    <phoneticPr fontId="1"/>
  </si>
  <si>
    <t>アプリケーション関連
（認証基盤関連）</t>
    <rPh sb="8" eb="10">
      <t>カンレン</t>
    </rPh>
    <rPh sb="12" eb="14">
      <t>ニンショウ</t>
    </rPh>
    <rPh sb="14" eb="16">
      <t>キバン</t>
    </rPh>
    <rPh sb="16" eb="18">
      <t>カンレン</t>
    </rPh>
    <phoneticPr fontId="1"/>
  </si>
  <si>
    <t xml:space="preserve">アプリケーション関連設計書修正
・認証基盤
⇒認証機能に関する設計書を新規1本作成（ヤード操業システム）
</t>
    <rPh sb="8" eb="10">
      <t>カンレン</t>
    </rPh>
    <phoneticPr fontId="1"/>
  </si>
  <si>
    <t>・修正ファイルに配備、疎通確認（検証）※リグレッションテストまでに準備
・修正ファイルに配備、疎通確認（本番）※システムテストまでに準備
※デプロイ手順の修正を含む</t>
    <rPh sb="1" eb="3">
      <t>シュウセイ</t>
    </rPh>
    <rPh sb="8" eb="10">
      <t>ハイビ</t>
    </rPh>
    <rPh sb="11" eb="15">
      <t>ソツウカクニン</t>
    </rPh>
    <rPh sb="16" eb="18">
      <t>ケンショウ</t>
    </rPh>
    <rPh sb="52" eb="54">
      <t>ホンバン</t>
    </rPh>
    <rPh sb="66" eb="68">
      <t>ジュンビ</t>
    </rPh>
    <rPh sb="74" eb="76">
      <t>テジュン</t>
    </rPh>
    <rPh sb="77" eb="79">
      <t>シュウセイ</t>
    </rPh>
    <rPh sb="80" eb="81">
      <t>フク</t>
    </rPh>
    <phoneticPr fontId="1"/>
  </si>
  <si>
    <t>認証基盤としてはアプリケーション構築作業はなし</t>
    <rPh sb="0" eb="2">
      <t>ニンショウ</t>
    </rPh>
    <rPh sb="2" eb="4">
      <t>キバン</t>
    </rPh>
    <rPh sb="18" eb="20">
      <t>サギョウ</t>
    </rPh>
    <phoneticPr fontId="1"/>
  </si>
  <si>
    <t xml:space="preserve">
・プログラム改修、ビルドファイル作成
５，com0-lib2_4_0.jarファイル対応
・Https通信による改修
</t>
    <rPh sb="7" eb="9">
      <t>カイシュウ</t>
    </rPh>
    <rPh sb="17" eb="19">
      <t>サクセイ</t>
    </rPh>
    <rPh sb="43" eb="45">
      <t>タイオウ</t>
    </rPh>
    <rPh sb="53" eb="55">
      <t>ツウシン</t>
    </rPh>
    <rPh sb="58" eb="60">
      <t>カイシュウ</t>
    </rPh>
    <phoneticPr fontId="1"/>
  </si>
  <si>
    <t>５，com0-lib2_4_0.jarファイル対応 0.05人月
Https通信：0.5人月</t>
    <rPh sb="44" eb="46">
      <t>ニンゲツ</t>
    </rPh>
    <phoneticPr fontId="1"/>
  </si>
  <si>
    <t xml:space="preserve">EntraID認証ができることを確認。(検証環境)
・ヤード操業システム(千葉・徳山)
Https通信による影響確認（既存通りに使えることをテスト）
</t>
    <rPh sb="7" eb="9">
      <t>ニンショウ</t>
    </rPh>
    <rPh sb="16" eb="18">
      <t>カクニン</t>
    </rPh>
    <rPh sb="20" eb="22">
      <t>ケンショウ</t>
    </rPh>
    <rPh sb="22" eb="24">
      <t>カンキョウ</t>
    </rPh>
    <rPh sb="30" eb="32">
      <t>ソウギョウ</t>
    </rPh>
    <rPh sb="37" eb="39">
      <t>チバ</t>
    </rPh>
    <rPh sb="40" eb="42">
      <t>トクヤマ</t>
    </rPh>
    <rPh sb="50" eb="52">
      <t>ツウシン</t>
    </rPh>
    <rPh sb="55" eb="57">
      <t>エイキョウ</t>
    </rPh>
    <rPh sb="57" eb="59">
      <t>カクニン</t>
    </rPh>
    <rPh sb="60" eb="62">
      <t>キゾン</t>
    </rPh>
    <rPh sb="62" eb="63">
      <t>ドオ</t>
    </rPh>
    <rPh sb="65" eb="66">
      <t>ツカ</t>
    </rPh>
    <phoneticPr fontId="1"/>
  </si>
  <si>
    <t>ヤード操業システム(千葉・徳山)：0.1人月
Https通信による影響確認(千葉・徳山)：1.0人月</t>
    <rPh sb="20" eb="22">
      <t>ニンゲツ</t>
    </rPh>
    <phoneticPr fontId="1"/>
  </si>
  <si>
    <t>EntraID認証ができることを確認。(本番環境)
・ヤード操業システム(千葉・徳山)
※本稼働中のため事前切り替えテストは不可。FWなどの通信設定がされていることを確認する</t>
    <rPh sb="7" eb="9">
      <t>ニンショウ</t>
    </rPh>
    <rPh sb="16" eb="18">
      <t>カクニン</t>
    </rPh>
    <rPh sb="20" eb="22">
      <t>ホンバン</t>
    </rPh>
    <rPh sb="22" eb="24">
      <t>カンキョウ</t>
    </rPh>
    <rPh sb="30" eb="32">
      <t>ソウギョウ</t>
    </rPh>
    <rPh sb="45" eb="48">
      <t>ホンカドウ</t>
    </rPh>
    <rPh sb="48" eb="49">
      <t>チュウ</t>
    </rPh>
    <rPh sb="52" eb="54">
      <t>ジゼン</t>
    </rPh>
    <rPh sb="54" eb="55">
      <t>キ</t>
    </rPh>
    <rPh sb="56" eb="57">
      <t>カ</t>
    </rPh>
    <rPh sb="62" eb="64">
      <t>フカ</t>
    </rPh>
    <rPh sb="70" eb="72">
      <t>ツウシン</t>
    </rPh>
    <rPh sb="72" eb="74">
      <t>セッテイ</t>
    </rPh>
    <rPh sb="83" eb="85">
      <t>カクニン</t>
    </rPh>
    <phoneticPr fontId="1"/>
  </si>
  <si>
    <t>ヤード操業システム(千葉・徳山)：0.1人月</t>
    <phoneticPr fontId="1"/>
  </si>
  <si>
    <t xml:space="preserve">ユーザテスト支援、問い合わせ対応、不具合指摘修正：0.1
</t>
    <rPh sb="6" eb="8">
      <t>シエン</t>
    </rPh>
    <rPh sb="9" eb="10">
      <t>ト</t>
    </rPh>
    <rPh sb="11" eb="12">
      <t>ア</t>
    </rPh>
    <rPh sb="14" eb="16">
      <t>タイオウ</t>
    </rPh>
    <rPh sb="17" eb="20">
      <t>フグアイ</t>
    </rPh>
    <rPh sb="20" eb="22">
      <t>シテキ</t>
    </rPh>
    <rPh sb="22" eb="24">
      <t>シュウセイ</t>
    </rPh>
    <phoneticPr fontId="1"/>
  </si>
  <si>
    <t>移行手順書作成
移行作業</t>
    <phoneticPr fontId="1"/>
  </si>
  <si>
    <t xml:space="preserve">アプリ移行：1.0人月(千葉・徳山)
</t>
    <rPh sb="3" eb="5">
      <t>イコウ</t>
    </rPh>
    <rPh sb="9" eb="11">
      <t>ニンゲツ</t>
    </rPh>
    <rPh sb="12" eb="14">
      <t>チバ</t>
    </rPh>
    <rPh sb="15" eb="17">
      <t>トクヤマ</t>
    </rPh>
    <phoneticPr fontId="1"/>
  </si>
  <si>
    <t>月末月初挟む0.25ヶ月×2名</t>
    <phoneticPr fontId="1"/>
  </si>
  <si>
    <t xml:space="preserve">初期流動：0.5人月(千葉・徳山)
</t>
    <rPh sb="0" eb="4">
      <t>ショキリュウドウ</t>
    </rPh>
    <phoneticPr fontId="1"/>
  </si>
  <si>
    <t>定例会：他報告と併せて実施するため対象外
※AP基盤対応作業に含めるため対象外
※AP基盤対応を実施しない場合は作業工数として追加が必要</t>
    <rPh sb="4" eb="7">
      <t>ホカホウコク</t>
    </rPh>
    <rPh sb="8" eb="9">
      <t>アワ</t>
    </rPh>
    <rPh sb="11" eb="13">
      <t>ジッシ</t>
    </rPh>
    <rPh sb="17" eb="20">
      <t>タイショウガイ</t>
    </rPh>
    <phoneticPr fontId="1"/>
  </si>
  <si>
    <t xml:space="preserve">定例会：(準備+実施＋議事録)：3H
期間：4回/月・5ヵ月
</t>
    <phoneticPr fontId="1"/>
  </si>
  <si>
    <t>各工程完了レビュー：(準備+実施＋議事録)（要件定義～試験）</t>
    <phoneticPr fontId="1"/>
  </si>
  <si>
    <t>各工程完了レビュー：(準備+実施＋議事録)6H*5回
（要件定義～試験）</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</si>
</sst>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5" formatCode="&quot;¥&quot;#,##0;&quot;¥&quot;\-#,##0"/>
    <numFmt numFmtId="6" formatCode="&quot;¥&quot;#,##0;[Red]&quot;¥&quot;\-#,##0"/>
    <numFmt numFmtId="176" formatCode="0.00_);[Red]\(0.00\)"/>
    <numFmt numFmtId="177" formatCode="0.0"/>
    <numFmt numFmtId="178" formatCode="_-[$¥-411]* #,##0_-;\-[$¥-411]* #,##0_-;_-[$¥-411]* &quot;-&quot;??_-;_-@_-"/>
    <numFmt numFmtId="179" formatCode="0.00_ "/>
    <numFmt numFmtId="180" formatCode="&quot;¥&quot;#,##0_);[Red]\(&quot;¥&quot;#,##0\)"/>
    <numFmt numFmtId="181" formatCode="0.000_);[Red]\(0.000\)"/>
  </numFmts>
  <fonts count="25">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6"/>
      <name val="ＭＳ ゴシック"/>
      <family val="2"/>
      <charset val="128"/>
    </font>
    <font>
      <sz val="11"/>
      <color theme="1"/>
      <name val="游ゴシック"/>
      <family val="3"/>
      <charset val="128"/>
      <scheme val="minor"/>
    </font>
    <font>
      <sz val="11"/>
      <color theme="1"/>
      <name val="游ゴシック"/>
      <family val="2"/>
      <scheme val="minor"/>
    </font>
    <font>
      <sz val="6"/>
      <name val="游ゴシック"/>
      <family val="3"/>
      <charset val="128"/>
      <scheme val="minor"/>
    </font>
    <font>
      <sz val="11"/>
      <color rgb="FFFF0000"/>
      <name val="游ゴシック"/>
      <family val="2"/>
      <scheme val="minor"/>
    </font>
    <font>
      <sz val="11"/>
      <color theme="1"/>
      <name val="ＭＳ ゴシック"/>
      <family val="2"/>
      <charset val="128"/>
    </font>
    <font>
      <sz val="11"/>
      <color rgb="FFFF0000"/>
      <name val="ＭＳ ゴシック"/>
      <family val="2"/>
      <charset val="128"/>
    </font>
    <font>
      <b/>
      <sz val="11"/>
      <color theme="1"/>
      <name val="ＭＳ ゴシック"/>
      <family val="3"/>
      <charset val="128"/>
    </font>
    <font>
      <b/>
      <sz val="11"/>
      <color theme="1"/>
      <name val="游ゴシック"/>
      <family val="2"/>
      <scheme val="minor"/>
    </font>
    <font>
      <b/>
      <sz val="11"/>
      <color theme="1"/>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sz val="11"/>
      <name val="游ゴシック"/>
      <family val="3"/>
      <charset val="128"/>
      <scheme val="minor"/>
    </font>
    <font>
      <sz val="11"/>
      <name val="游ゴシック"/>
      <family val="2"/>
      <charset val="128"/>
      <scheme val="minor"/>
    </font>
    <font>
      <b/>
      <sz val="11"/>
      <name val="游ゴシック"/>
      <family val="3"/>
      <charset val="128"/>
      <scheme val="minor"/>
    </font>
    <font>
      <sz val="11"/>
      <color theme="0" tint="-0.34998626667073579"/>
      <name val="游ゴシック"/>
      <family val="2"/>
      <charset val="128"/>
      <scheme val="minor"/>
    </font>
    <font>
      <sz val="11"/>
      <color theme="0" tint="-0.34998626667073579"/>
      <name val="游ゴシック"/>
      <family val="3"/>
      <charset val="128"/>
      <scheme val="minor"/>
    </font>
    <font>
      <sz val="11"/>
      <color theme="0"/>
      <name val="游ゴシック"/>
      <family val="3"/>
      <charset val="128"/>
      <scheme val="minor"/>
    </font>
    <font>
      <sz val="11"/>
      <color theme="0" tint="-0.249977111117893"/>
      <name val="游ゴシック"/>
      <family val="2"/>
      <charset val="128"/>
      <scheme val="minor"/>
    </font>
    <font>
      <sz val="11"/>
      <color rgb="FFFF0000"/>
      <name val="游ゴシック"/>
      <family val="2"/>
      <charset val="128"/>
      <scheme val="minor"/>
    </font>
    <font>
      <sz val="11"/>
      <color rgb="FF000000"/>
      <name val="ＭＳ Ｐゴシック"/>
      <family val="3"/>
    </font>
    <font>
      <b/>
      <sz val="11"/>
      <color rgb="FF000000"/>
      <name val="游ゴシック"/>
      <family val="3"/>
      <charset val="128"/>
    </font>
  </fonts>
  <fills count="15">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D9E1F2"/>
        <bgColor rgb="FF000000"/>
      </patternFill>
    </fill>
  </fills>
  <borders count="56">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medium">
        <color rgb="FF000000"/>
      </right>
      <top/>
      <bottom/>
      <diagonal/>
    </border>
    <border>
      <left/>
      <right/>
      <top style="thin">
        <color rgb="FF000000"/>
      </top>
      <bottom style="thin">
        <color rgb="FF000000"/>
      </bottom>
      <diagonal/>
    </border>
    <border>
      <left style="medium">
        <color rgb="FF000000"/>
      </left>
      <right/>
      <top style="medium">
        <color rgb="FF000000"/>
      </top>
      <bottom/>
      <diagonal/>
    </border>
    <border>
      <left style="medium">
        <color rgb="FF000000"/>
      </left>
      <right style="thin">
        <color indexed="64"/>
      </right>
      <top/>
      <bottom style="thin">
        <color indexed="64"/>
      </bottom>
      <diagonal/>
    </border>
    <border>
      <left style="medium">
        <color rgb="FF000000"/>
      </left>
      <right style="thin">
        <color indexed="64"/>
      </right>
      <top style="thin">
        <color indexed="64"/>
      </top>
      <bottom style="thin">
        <color indexed="64"/>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indexed="64"/>
      </left>
      <right/>
      <top style="medium">
        <color rgb="FF000000"/>
      </top>
      <bottom style="thin">
        <color indexed="64"/>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medium">
        <color rgb="FF000000"/>
      </top>
      <bottom/>
      <diagonal/>
    </border>
    <border>
      <left/>
      <right style="medium">
        <color rgb="FF000000"/>
      </right>
      <top/>
      <bottom style="thin">
        <color rgb="FF000000"/>
      </bottom>
      <diagonal/>
    </border>
    <border>
      <left style="medium">
        <color rgb="FF000000"/>
      </left>
      <right style="thin">
        <color indexed="64"/>
      </right>
      <top/>
      <bottom/>
      <diagonal/>
    </border>
    <border>
      <left style="thin">
        <color indexed="64"/>
      </left>
      <right/>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diagonal/>
    </border>
    <border>
      <left style="medium">
        <color rgb="FF000000"/>
      </left>
      <right style="medium">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medium">
        <color rgb="FF000000"/>
      </right>
      <top style="thin">
        <color rgb="FF000000"/>
      </top>
      <bottom/>
      <diagonal/>
    </border>
    <border>
      <left/>
      <right/>
      <top style="medium">
        <color rgb="FF000000"/>
      </top>
      <bottom/>
      <diagonal/>
    </border>
    <border>
      <left/>
      <right style="thin">
        <color indexed="64"/>
      </right>
      <top/>
      <bottom style="thin">
        <color indexed="64"/>
      </bottom>
      <diagonal/>
    </border>
  </borders>
  <cellStyleXfs count="4">
    <xf numFmtId="0" fontId="0" fillId="0" borderId="0">
      <alignment vertical="center"/>
    </xf>
    <xf numFmtId="0" fontId="5" fillId="0" borderId="0"/>
    <xf numFmtId="38" fontId="5" fillId="0" borderId="0" applyFont="0" applyFill="0" applyBorder="0" applyAlignment="0" applyProtection="0">
      <alignment vertical="center"/>
    </xf>
    <xf numFmtId="0" fontId="8" fillId="0" borderId="0">
      <alignment vertical="center"/>
    </xf>
  </cellStyleXfs>
  <cellXfs count="457">
    <xf numFmtId="0" fontId="0" fillId="0" borderId="0" xfId="0">
      <alignment vertical="center"/>
    </xf>
    <xf numFmtId="0" fontId="2" fillId="3" borderId="1" xfId="0" applyFont="1" applyFill="1" applyBorder="1" applyAlignment="1">
      <alignment horizontal="center" vertical="center" wrapText="1"/>
    </xf>
    <xf numFmtId="49" fontId="4" fillId="0" borderId="1" xfId="0" applyNumberFormat="1" applyFont="1" applyBorder="1" applyAlignment="1">
      <alignment vertical="center" wrapText="1"/>
    </xf>
    <xf numFmtId="49" fontId="4" fillId="0" borderId="1" xfId="0" applyNumberFormat="1" applyFont="1" applyBorder="1" applyAlignment="1">
      <alignment horizontal="center" vertical="center" wrapText="1"/>
    </xf>
    <xf numFmtId="49" fontId="4" fillId="4" borderId="1" xfId="0" applyNumberFormat="1" applyFont="1" applyFill="1" applyBorder="1" applyAlignment="1">
      <alignment vertical="center" wrapText="1"/>
    </xf>
    <xf numFmtId="49" fontId="4" fillId="4" borderId="1" xfId="0" applyNumberFormat="1" applyFont="1" applyFill="1" applyBorder="1" applyAlignment="1">
      <alignment horizontal="center" vertical="center" wrapText="1"/>
    </xf>
    <xf numFmtId="0" fontId="4" fillId="0" borderId="1" xfId="0" applyFont="1" applyBorder="1">
      <alignment vertical="center"/>
    </xf>
    <xf numFmtId="0" fontId="4" fillId="0" borderId="1" xfId="0" applyFont="1" applyBorder="1" applyAlignment="1">
      <alignment horizontal="center" vertical="center"/>
    </xf>
    <xf numFmtId="0" fontId="4" fillId="0" borderId="0" xfId="0" applyFont="1">
      <alignment vertical="center"/>
    </xf>
    <xf numFmtId="0" fontId="4" fillId="0" borderId="0" xfId="0" applyFont="1" applyAlignment="1">
      <alignment horizontal="center" vertical="center"/>
    </xf>
    <xf numFmtId="0" fontId="5" fillId="0" borderId="0" xfId="1"/>
    <xf numFmtId="0" fontId="7" fillId="0" borderId="0" xfId="1" applyFont="1"/>
    <xf numFmtId="49" fontId="4" fillId="6" borderId="1" xfId="0" applyNumberFormat="1" applyFont="1" applyFill="1" applyBorder="1" applyAlignment="1">
      <alignment vertical="center" wrapText="1"/>
    </xf>
    <xf numFmtId="0" fontId="8" fillId="0" borderId="0" xfId="3">
      <alignment vertical="center"/>
    </xf>
    <xf numFmtId="0" fontId="8" fillId="7" borderId="0" xfId="3" applyFill="1">
      <alignment vertical="center"/>
    </xf>
    <xf numFmtId="0" fontId="9" fillId="8" borderId="0" xfId="3" applyFont="1" applyFill="1">
      <alignment vertical="center"/>
    </xf>
    <xf numFmtId="0" fontId="8" fillId="2" borderId="0" xfId="3" applyFill="1">
      <alignment vertical="center"/>
    </xf>
    <xf numFmtId="0" fontId="8" fillId="9" borderId="0" xfId="3" applyFill="1">
      <alignment vertical="center"/>
    </xf>
    <xf numFmtId="0" fontId="10" fillId="0" borderId="0" xfId="3" applyFont="1">
      <alignment vertical="center"/>
    </xf>
    <xf numFmtId="49" fontId="4" fillId="0" borderId="2" xfId="0" applyNumberFormat="1" applyFont="1" applyBorder="1" applyAlignment="1">
      <alignment vertical="center" wrapText="1"/>
    </xf>
    <xf numFmtId="0" fontId="8" fillId="10" borderId="0" xfId="3" applyFill="1">
      <alignment vertical="center"/>
    </xf>
    <xf numFmtId="0" fontId="0" fillId="0" borderId="0" xfId="1" applyFont="1"/>
    <xf numFmtId="0" fontId="2" fillId="3" borderId="7" xfId="0" applyFont="1" applyFill="1" applyBorder="1" applyAlignment="1">
      <alignment horizontal="center" vertical="center" wrapText="1"/>
    </xf>
    <xf numFmtId="0" fontId="4" fillId="0" borderId="1" xfId="0" applyFont="1" applyBorder="1" applyAlignment="1">
      <alignment vertical="center" wrapText="1"/>
    </xf>
    <xf numFmtId="0" fontId="0" fillId="0" borderId="0" xfId="1" applyFont="1" applyAlignment="1">
      <alignment wrapText="1"/>
    </xf>
    <xf numFmtId="178" fontId="11" fillId="0" borderId="28" xfId="1" applyNumberFormat="1" applyFont="1" applyBorder="1" applyAlignment="1">
      <alignment horizontal="right" vertical="center"/>
    </xf>
    <xf numFmtId="0" fontId="5" fillId="0" borderId="0" xfId="1" applyAlignment="1">
      <alignment vertical="center"/>
    </xf>
    <xf numFmtId="0" fontId="11" fillId="2" borderId="18" xfId="1" applyFont="1" applyFill="1" applyBorder="1" applyAlignment="1">
      <alignment vertical="center"/>
    </xf>
    <xf numFmtId="0" fontId="11" fillId="2" borderId="23" xfId="1" applyFont="1" applyFill="1" applyBorder="1" applyAlignment="1">
      <alignment horizontal="right" vertical="center"/>
    </xf>
    <xf numFmtId="0" fontId="11" fillId="9" borderId="8" xfId="1" applyFont="1" applyFill="1" applyBorder="1" applyAlignment="1">
      <alignment vertical="center" wrapText="1"/>
    </xf>
    <xf numFmtId="0" fontId="11" fillId="9" borderId="15" xfId="1" applyFont="1" applyFill="1" applyBorder="1" applyAlignment="1">
      <alignment vertical="center" wrapText="1"/>
    </xf>
    <xf numFmtId="0" fontId="11" fillId="2" borderId="19" xfId="1" applyFont="1" applyFill="1" applyBorder="1" applyAlignment="1">
      <alignment vertical="center"/>
    </xf>
    <xf numFmtId="0" fontId="11" fillId="2" borderId="6" xfId="1" applyFont="1" applyFill="1" applyBorder="1" applyAlignment="1">
      <alignment vertical="center"/>
    </xf>
    <xf numFmtId="0" fontId="5" fillId="0" borderId="20" xfId="1" applyBorder="1" applyAlignment="1">
      <alignment vertical="center"/>
    </xf>
    <xf numFmtId="0" fontId="4" fillId="0" borderId="2" xfId="0" applyFont="1" applyBorder="1">
      <alignment vertical="center"/>
    </xf>
    <xf numFmtId="0" fontId="7" fillId="0" borderId="36" xfId="1" applyFont="1" applyBorder="1" applyAlignment="1">
      <alignment vertical="center"/>
    </xf>
    <xf numFmtId="178" fontId="12" fillId="0" borderId="8" xfId="2" applyNumberFormat="1" applyFont="1" applyBorder="1" applyAlignment="1">
      <alignment vertical="center"/>
    </xf>
    <xf numFmtId="178" fontId="12" fillId="0" borderId="15" xfId="2" applyNumberFormat="1" applyFont="1" applyBorder="1" applyAlignment="1">
      <alignment vertical="center"/>
    </xf>
    <xf numFmtId="0" fontId="5" fillId="0" borderId="35" xfId="1" applyBorder="1" applyAlignment="1">
      <alignment vertical="center"/>
    </xf>
    <xf numFmtId="178" fontId="12" fillId="0" borderId="27" xfId="2" applyNumberFormat="1" applyFont="1" applyBorder="1" applyAlignment="1">
      <alignment vertical="center"/>
    </xf>
    <xf numFmtId="178" fontId="12" fillId="0" borderId="29" xfId="2" applyNumberFormat="1" applyFont="1" applyBorder="1" applyAlignment="1">
      <alignment vertical="center"/>
    </xf>
    <xf numFmtId="0" fontId="5" fillId="0" borderId="37" xfId="1" applyBorder="1" applyAlignment="1">
      <alignment vertical="center"/>
    </xf>
    <xf numFmtId="177" fontId="11" fillId="0" borderId="24" xfId="1" applyNumberFormat="1" applyFont="1" applyBorder="1" applyAlignment="1">
      <alignment vertical="center"/>
    </xf>
    <xf numFmtId="0" fontId="11" fillId="2" borderId="40" xfId="1" applyFont="1" applyFill="1" applyBorder="1" applyAlignment="1">
      <alignment vertical="center"/>
    </xf>
    <xf numFmtId="0" fontId="11" fillId="2" borderId="41" xfId="1" applyFont="1" applyFill="1" applyBorder="1" applyAlignment="1">
      <alignment vertical="center"/>
    </xf>
    <xf numFmtId="178" fontId="11" fillId="0" borderId="25" xfId="1" applyNumberFormat="1" applyFont="1" applyBorder="1" applyAlignment="1">
      <alignment horizontal="right" vertical="center"/>
    </xf>
    <xf numFmtId="178" fontId="12" fillId="0" borderId="44" xfId="2" applyNumberFormat="1" applyFont="1" applyBorder="1" applyAlignment="1">
      <alignment vertical="center"/>
    </xf>
    <xf numFmtId="0" fontId="11" fillId="9" borderId="26" xfId="1" applyFont="1" applyFill="1" applyBorder="1" applyAlignment="1">
      <alignment vertical="center" wrapText="1"/>
    </xf>
    <xf numFmtId="178" fontId="12" fillId="0" borderId="26" xfId="2" applyNumberFormat="1" applyFont="1" applyBorder="1" applyAlignment="1">
      <alignment vertical="center"/>
    </xf>
    <xf numFmtId="14" fontId="5" fillId="0" borderId="22" xfId="1" applyNumberFormat="1" applyBorder="1" applyAlignment="1">
      <alignment vertical="center" wrapText="1"/>
    </xf>
    <xf numFmtId="0" fontId="0" fillId="0" borderId="1" xfId="1" applyFont="1" applyBorder="1" applyAlignment="1">
      <alignment vertical="top" wrapText="1"/>
    </xf>
    <xf numFmtId="0" fontId="0" fillId="0" borderId="8" xfId="0" applyBorder="1">
      <alignment vertical="center"/>
    </xf>
    <xf numFmtId="0" fontId="0" fillId="11" borderId="8" xfId="0" applyFill="1" applyBorder="1">
      <alignment vertical="center"/>
    </xf>
    <xf numFmtId="49" fontId="4" fillId="11" borderId="8" xfId="0" applyNumberFormat="1" applyFont="1" applyFill="1" applyBorder="1" applyAlignment="1">
      <alignment vertical="center" wrapText="1"/>
    </xf>
    <xf numFmtId="0" fontId="4" fillId="11" borderId="8" xfId="0" applyFont="1" applyFill="1" applyBorder="1">
      <alignment vertical="center"/>
    </xf>
    <xf numFmtId="0" fontId="4" fillId="4" borderId="1" xfId="0" applyFont="1" applyFill="1" applyBorder="1">
      <alignment vertical="center"/>
    </xf>
    <xf numFmtId="0" fontId="4" fillId="4" borderId="1" xfId="0" applyFont="1" applyFill="1" applyBorder="1" applyAlignment="1">
      <alignment vertical="center" wrapText="1"/>
    </xf>
    <xf numFmtId="0" fontId="12" fillId="0" borderId="8" xfId="0" applyFont="1" applyBorder="1">
      <alignment vertical="center"/>
    </xf>
    <xf numFmtId="0" fontId="12" fillId="0" borderId="9" xfId="0" applyFont="1" applyBorder="1">
      <alignment vertical="center"/>
    </xf>
    <xf numFmtId="0" fontId="0" fillId="0" borderId="9" xfId="0" applyBorder="1">
      <alignment vertical="center"/>
    </xf>
    <xf numFmtId="0" fontId="0" fillId="0" borderId="11" xfId="0" applyBorder="1">
      <alignment vertical="center"/>
    </xf>
    <xf numFmtId="0" fontId="0" fillId="11" borderId="14" xfId="0" applyFill="1" applyBorder="1">
      <alignment vertical="center"/>
    </xf>
    <xf numFmtId="0" fontId="12" fillId="0" borderId="0" xfId="0" applyFont="1">
      <alignment vertical="center"/>
    </xf>
    <xf numFmtId="0" fontId="0" fillId="11" borderId="51" xfId="0" applyFill="1" applyBorder="1">
      <alignment vertical="center"/>
    </xf>
    <xf numFmtId="0" fontId="12" fillId="0" borderId="13" xfId="0" applyFont="1" applyBorder="1">
      <alignment vertical="center"/>
    </xf>
    <xf numFmtId="176" fontId="0" fillId="0" borderId="0" xfId="1" applyNumberFormat="1" applyFont="1"/>
    <xf numFmtId="176" fontId="0" fillId="0" borderId="1" xfId="1" applyNumberFormat="1" applyFont="1" applyBorder="1"/>
    <xf numFmtId="176" fontId="0" fillId="0" borderId="0" xfId="1" applyNumberFormat="1" applyFont="1" applyAlignment="1">
      <alignment horizontal="right"/>
    </xf>
    <xf numFmtId="176" fontId="0" fillId="0" borderId="1" xfId="1" applyNumberFormat="1" applyFont="1" applyBorder="1" applyAlignment="1">
      <alignment horizontal="right"/>
    </xf>
    <xf numFmtId="176" fontId="0" fillId="5" borderId="1" xfId="1" applyNumberFormat="1" applyFont="1" applyFill="1" applyBorder="1" applyAlignment="1">
      <alignment horizontal="left"/>
    </xf>
    <xf numFmtId="176" fontId="0" fillId="5" borderId="1" xfId="1" applyNumberFormat="1" applyFont="1" applyFill="1" applyBorder="1" applyAlignment="1">
      <alignment horizontal="left" wrapText="1"/>
    </xf>
    <xf numFmtId="0" fontId="14" fillId="0" borderId="0" xfId="1" applyFont="1" applyAlignment="1">
      <alignment vertical="center"/>
    </xf>
    <xf numFmtId="0" fontId="0" fillId="6" borderId="1" xfId="1" applyFont="1" applyFill="1" applyBorder="1" applyAlignment="1">
      <alignment vertical="center" wrapText="1"/>
    </xf>
    <xf numFmtId="176" fontId="0" fillId="0" borderId="1" xfId="1" applyNumberFormat="1" applyFont="1" applyBorder="1" applyAlignment="1">
      <alignment horizontal="center" vertical="center"/>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1"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5" fillId="0" borderId="0" xfId="1" applyFont="1" applyAlignment="1">
      <alignment vertical="center"/>
    </xf>
    <xf numFmtId="0" fontId="0" fillId="4" borderId="1" xfId="1" applyFont="1" applyFill="1" applyBorder="1" applyAlignment="1">
      <alignment vertical="top" wrapText="1"/>
    </xf>
    <xf numFmtId="176" fontId="0" fillId="4" borderId="1" xfId="1" applyNumberFormat="1" applyFont="1" applyFill="1" applyBorder="1" applyAlignment="1">
      <alignment horizontal="right"/>
    </xf>
    <xf numFmtId="0" fontId="0" fillId="4" borderId="0" xfId="0" applyFill="1">
      <alignment vertical="center"/>
    </xf>
    <xf numFmtId="0" fontId="0" fillId="0" borderId="1" xfId="1" applyFont="1" applyBorder="1" applyAlignment="1">
      <alignment vertical="top"/>
    </xf>
    <xf numFmtId="178" fontId="12" fillId="0" borderId="0" xfId="2" applyNumberFormat="1" applyFont="1" applyBorder="1" applyAlignment="1">
      <alignment vertical="center"/>
    </xf>
    <xf numFmtId="0" fontId="0" fillId="11" borderId="0" xfId="1" applyFont="1" applyFill="1"/>
    <xf numFmtId="0" fontId="0" fillId="0" borderId="3" xfId="1" applyFont="1" applyBorder="1" applyAlignment="1">
      <alignment vertical="top" wrapText="1"/>
    </xf>
    <xf numFmtId="0" fontId="0" fillId="0" borderId="3" xfId="1" applyFont="1" applyBorder="1" applyAlignment="1">
      <alignment horizontal="left" vertical="top" wrapText="1"/>
    </xf>
    <xf numFmtId="0" fontId="0" fillId="13" borderId="0" xfId="1" applyFont="1" applyFill="1"/>
    <xf numFmtId="0" fontId="0" fillId="8" borderId="0" xfId="1" applyFont="1" applyFill="1"/>
    <xf numFmtId="0" fontId="0" fillId="5" borderId="0" xfId="1" applyFont="1" applyFill="1"/>
    <xf numFmtId="0" fontId="13" fillId="0" borderId="1" xfId="0" applyFont="1" applyBorder="1">
      <alignment vertical="center"/>
    </xf>
    <xf numFmtId="49" fontId="13" fillId="0" borderId="1" xfId="0" applyNumberFormat="1" applyFont="1" applyBorder="1" applyAlignment="1">
      <alignment vertical="center" wrapText="1"/>
    </xf>
    <xf numFmtId="49" fontId="13" fillId="0" borderId="1" xfId="0" applyNumberFormat="1" applyFont="1" applyBorder="1" applyAlignment="1">
      <alignment horizontal="center" vertical="center" wrapText="1"/>
    </xf>
    <xf numFmtId="176" fontId="15" fillId="0" borderId="0" xfId="1" applyNumberFormat="1" applyFont="1" applyAlignment="1">
      <alignment horizontal="right" vertical="top" wrapText="1"/>
    </xf>
    <xf numFmtId="176" fontId="15" fillId="0" borderId="0" xfId="1" applyNumberFormat="1" applyFont="1" applyAlignment="1">
      <alignment vertical="top"/>
    </xf>
    <xf numFmtId="0" fontId="0" fillId="5" borderId="1" xfId="1" applyFont="1" applyFill="1" applyBorder="1" applyAlignment="1">
      <alignment horizontal="left"/>
    </xf>
    <xf numFmtId="176" fontId="0" fillId="0" borderId="1" xfId="1" applyNumberFormat="1" applyFont="1" applyBorder="1" applyAlignment="1">
      <alignment horizontal="left" vertical="top"/>
    </xf>
    <xf numFmtId="0" fontId="0" fillId="0" borderId="0" xfId="1" applyFont="1" applyAlignment="1">
      <alignment horizontal="left"/>
    </xf>
    <xf numFmtId="176" fontId="0" fillId="0" borderId="0" xfId="1" applyNumberFormat="1" applyFont="1" applyAlignment="1">
      <alignment horizontal="left"/>
    </xf>
    <xf numFmtId="0" fontId="0" fillId="6" borderId="4" xfId="1" applyFont="1" applyFill="1" applyBorder="1" applyAlignment="1">
      <alignment vertical="center" wrapText="1"/>
    </xf>
    <xf numFmtId="0" fontId="0" fillId="6" borderId="12" xfId="1" applyFont="1" applyFill="1" applyBorder="1" applyAlignment="1">
      <alignment vertical="center" wrapText="1"/>
    </xf>
    <xf numFmtId="0" fontId="18" fillId="6" borderId="12" xfId="1" applyFont="1" applyFill="1" applyBorder="1" applyAlignment="1">
      <alignment vertical="center" wrapText="1"/>
    </xf>
    <xf numFmtId="0" fontId="19" fillId="6" borderId="5" xfId="1" applyFont="1" applyFill="1" applyBorder="1" applyAlignment="1">
      <alignment vertical="center" wrapText="1"/>
    </xf>
    <xf numFmtId="0" fontId="0" fillId="5" borderId="4" xfId="1" applyFont="1" applyFill="1" applyBorder="1" applyAlignment="1">
      <alignment horizontal="left"/>
    </xf>
    <xf numFmtId="0" fontId="19" fillId="6" borderId="12" xfId="1" applyFont="1" applyFill="1" applyBorder="1" applyAlignment="1">
      <alignment vertical="center" wrapText="1"/>
    </xf>
    <xf numFmtId="0" fontId="18" fillId="6" borderId="5" xfId="1" applyFont="1" applyFill="1" applyBorder="1" applyAlignment="1">
      <alignment vertical="center" wrapText="1"/>
    </xf>
    <xf numFmtId="0" fontId="18" fillId="6" borderId="1" xfId="1" applyFont="1" applyFill="1" applyBorder="1" applyAlignment="1">
      <alignment vertical="center" wrapText="1"/>
    </xf>
    <xf numFmtId="0" fontId="19" fillId="6" borderId="1" xfId="1" applyFont="1" applyFill="1" applyBorder="1" applyAlignment="1">
      <alignment vertical="center" wrapText="1"/>
    </xf>
    <xf numFmtId="176" fontId="14" fillId="0" borderId="0" xfId="1" applyNumberFormat="1" applyFont="1" applyAlignment="1">
      <alignment horizontal="right"/>
    </xf>
    <xf numFmtId="176" fontId="14" fillId="0" borderId="0" xfId="1" applyNumberFormat="1" applyFont="1"/>
    <xf numFmtId="177" fontId="11" fillId="0" borderId="8" xfId="1" applyNumberFormat="1" applyFont="1" applyBorder="1" applyAlignment="1">
      <alignment vertical="center"/>
    </xf>
    <xf numFmtId="178" fontId="11" fillId="0" borderId="26" xfId="1" applyNumberFormat="1" applyFont="1" applyBorder="1" applyAlignment="1">
      <alignment horizontal="right" vertical="center"/>
    </xf>
    <xf numFmtId="0" fontId="15" fillId="6" borderId="12" xfId="1" applyFont="1" applyFill="1" applyBorder="1" applyAlignment="1">
      <alignment vertical="center" wrapText="1"/>
    </xf>
    <xf numFmtId="0" fontId="15" fillId="0" borderId="1" xfId="1" applyFont="1" applyBorder="1" applyAlignment="1">
      <alignment horizontal="left" vertical="top" wrapText="1"/>
    </xf>
    <xf numFmtId="0" fontId="15" fillId="0" borderId="1" xfId="1" applyFont="1" applyBorder="1" applyAlignment="1">
      <alignment vertical="top" wrapText="1"/>
    </xf>
    <xf numFmtId="0" fontId="16" fillId="6" borderId="5" xfId="1" applyFont="1" applyFill="1" applyBorder="1" applyAlignment="1">
      <alignment vertical="center" wrapText="1"/>
    </xf>
    <xf numFmtId="0" fontId="16" fillId="6" borderId="1" xfId="1" applyFont="1" applyFill="1" applyBorder="1" applyAlignment="1">
      <alignment vertical="center" wrapText="1"/>
    </xf>
    <xf numFmtId="0" fontId="0" fillId="4" borderId="3" xfId="1" applyFont="1" applyFill="1" applyBorder="1" applyAlignment="1">
      <alignment vertical="top" wrapText="1"/>
    </xf>
    <xf numFmtId="176" fontId="0" fillId="4" borderId="1" xfId="1" applyNumberFormat="1" applyFont="1" applyFill="1" applyBorder="1" applyAlignment="1">
      <alignment horizontal="left" vertical="top"/>
    </xf>
    <xf numFmtId="0" fontId="15" fillId="4" borderId="1" xfId="1" applyFont="1" applyFill="1" applyBorder="1" applyAlignment="1">
      <alignment vertical="top" wrapText="1"/>
    </xf>
    <xf numFmtId="0" fontId="15" fillId="0" borderId="0" xfId="1" applyFont="1"/>
    <xf numFmtId="0" fontId="15" fillId="5" borderId="1" xfId="1" applyFont="1" applyFill="1" applyBorder="1" applyAlignment="1">
      <alignment horizontal="left"/>
    </xf>
    <xf numFmtId="0" fontId="15" fillId="12" borderId="1" xfId="1" applyFont="1" applyFill="1" applyBorder="1" applyAlignment="1">
      <alignment vertical="top" wrapText="1"/>
    </xf>
    <xf numFmtId="0" fontId="15" fillId="0" borderId="1" xfId="1" applyFont="1" applyBorder="1" applyAlignment="1">
      <alignment vertical="top"/>
    </xf>
    <xf numFmtId="14" fontId="15" fillId="0" borderId="1" xfId="1" applyNumberFormat="1" applyFont="1" applyBorder="1" applyAlignment="1">
      <alignment vertical="top" wrapText="1"/>
    </xf>
    <xf numFmtId="14" fontId="15" fillId="0" borderId="1" xfId="1" applyNumberFormat="1" applyFont="1" applyBorder="1"/>
    <xf numFmtId="176" fontId="15" fillId="0" borderId="0" xfId="1" applyNumberFormat="1" applyFont="1" applyAlignment="1">
      <alignment horizontal="right"/>
    </xf>
    <xf numFmtId="0" fontId="0" fillId="4" borderId="4" xfId="1" applyFont="1" applyFill="1" applyBorder="1" applyAlignment="1">
      <alignment vertical="center" wrapText="1"/>
    </xf>
    <xf numFmtId="0" fontId="0" fillId="0" borderId="4" xfId="1" applyFont="1" applyBorder="1" applyAlignment="1">
      <alignment vertical="center" wrapText="1"/>
    </xf>
    <xf numFmtId="0" fontId="0" fillId="4" borderId="1" xfId="1" applyFont="1" applyFill="1" applyBorder="1" applyAlignment="1">
      <alignment vertical="center" wrapText="1"/>
    </xf>
    <xf numFmtId="0" fontId="0" fillId="4" borderId="3" xfId="1" applyFont="1" applyFill="1" applyBorder="1" applyAlignment="1">
      <alignment horizontal="left" vertical="top" wrapText="1"/>
    </xf>
    <xf numFmtId="0" fontId="15" fillId="4" borderId="1" xfId="1" applyFont="1" applyFill="1" applyBorder="1" applyAlignment="1">
      <alignment horizontal="left" vertical="top" wrapText="1"/>
    </xf>
    <xf numFmtId="0" fontId="18" fillId="4" borderId="12" xfId="1" applyFont="1" applyFill="1" applyBorder="1" applyAlignment="1">
      <alignment vertical="center" wrapText="1"/>
    </xf>
    <xf numFmtId="0" fontId="19" fillId="4" borderId="12" xfId="1" applyFont="1" applyFill="1" applyBorder="1" applyAlignment="1">
      <alignment vertical="center" wrapText="1"/>
    </xf>
    <xf numFmtId="0" fontId="19" fillId="4" borderId="5" xfId="1" applyFont="1" applyFill="1" applyBorder="1" applyAlignment="1">
      <alignment vertical="center" wrapText="1"/>
    </xf>
    <xf numFmtId="0" fontId="0" fillId="4" borderId="12" xfId="1" applyFont="1" applyFill="1" applyBorder="1" applyAlignment="1">
      <alignment vertical="center" wrapText="1"/>
    </xf>
    <xf numFmtId="0" fontId="18" fillId="4" borderId="5" xfId="1" applyFont="1" applyFill="1" applyBorder="1" applyAlignment="1">
      <alignment vertical="center" wrapText="1"/>
    </xf>
    <xf numFmtId="176" fontId="15" fillId="4" borderId="1" xfId="1" applyNumberFormat="1" applyFont="1" applyFill="1" applyBorder="1"/>
    <xf numFmtId="176" fontId="15" fillId="4" borderId="1" xfId="1" applyNumberFormat="1" applyFont="1" applyFill="1" applyBorder="1" applyAlignment="1">
      <alignment horizontal="right"/>
    </xf>
    <xf numFmtId="176" fontId="15" fillId="0" borderId="0" xfId="1" applyNumberFormat="1" applyFont="1"/>
    <xf numFmtId="0" fontId="15" fillId="0" borderId="0" xfId="1" applyFont="1" applyAlignment="1">
      <alignment horizontal="left" vertical="top"/>
    </xf>
    <xf numFmtId="0" fontId="15" fillId="11" borderId="0" xfId="1" applyFont="1" applyFill="1" applyAlignment="1">
      <alignment horizontal="left" vertical="top"/>
    </xf>
    <xf numFmtId="176" fontId="15" fillId="5" borderId="1" xfId="1" applyNumberFormat="1" applyFont="1" applyFill="1" applyBorder="1" applyAlignment="1">
      <alignment horizontal="left"/>
    </xf>
    <xf numFmtId="176" fontId="15" fillId="5" borderId="1" xfId="1" applyNumberFormat="1" applyFont="1" applyFill="1" applyBorder="1" applyAlignment="1">
      <alignment horizontal="left" wrapText="1"/>
    </xf>
    <xf numFmtId="0" fontId="15" fillId="11" borderId="1" xfId="1" applyFont="1" applyFill="1" applyBorder="1" applyAlignment="1">
      <alignment horizontal="left" vertical="top"/>
    </xf>
    <xf numFmtId="176" fontId="15" fillId="0" borderId="1" xfId="1" applyNumberFormat="1" applyFont="1" applyBorder="1"/>
    <xf numFmtId="176" fontId="15" fillId="0" borderId="1" xfId="1" applyNumberFormat="1" applyFont="1" applyBorder="1" applyAlignment="1">
      <alignment horizontal="right"/>
    </xf>
    <xf numFmtId="176" fontId="15" fillId="12" borderId="1" xfId="1" applyNumberFormat="1" applyFont="1" applyFill="1" applyBorder="1" applyAlignment="1">
      <alignment horizontal="right"/>
    </xf>
    <xf numFmtId="176" fontId="15" fillId="5" borderId="1" xfId="1" applyNumberFormat="1" applyFont="1" applyFill="1" applyBorder="1" applyAlignment="1">
      <alignment horizontal="right"/>
    </xf>
    <xf numFmtId="0" fontId="15" fillId="0" borderId="1" xfId="1" applyFont="1" applyBorder="1" applyAlignment="1">
      <alignment horizontal="left" vertical="top"/>
    </xf>
    <xf numFmtId="176" fontId="15" fillId="0" borderId="1" xfId="1" applyNumberFormat="1" applyFont="1" applyBorder="1" applyAlignment="1">
      <alignment horizontal="center" vertical="center"/>
    </xf>
    <xf numFmtId="176" fontId="15" fillId="0" borderId="0" xfId="1" applyNumberFormat="1" applyFont="1" applyAlignment="1">
      <alignment horizontal="left"/>
    </xf>
    <xf numFmtId="176" fontId="17" fillId="0" borderId="0" xfId="1" applyNumberFormat="1" applyFont="1"/>
    <xf numFmtId="176" fontId="15" fillId="4" borderId="1" xfId="1" applyNumberFormat="1" applyFont="1" applyFill="1" applyBorder="1" applyAlignment="1">
      <alignment horizontal="center" vertical="center"/>
    </xf>
    <xf numFmtId="176" fontId="15" fillId="4" borderId="8" xfId="1" applyNumberFormat="1" applyFont="1" applyFill="1" applyBorder="1"/>
    <xf numFmtId="176" fontId="15" fillId="4" borderId="8" xfId="1" applyNumberFormat="1" applyFont="1" applyFill="1" applyBorder="1" applyAlignment="1">
      <alignment wrapText="1"/>
    </xf>
    <xf numFmtId="0" fontId="15" fillId="0" borderId="1" xfId="1" applyFont="1" applyBorder="1" applyAlignment="1">
      <alignment wrapText="1"/>
    </xf>
    <xf numFmtId="176" fontId="17" fillId="0" borderId="0" xfId="1" applyNumberFormat="1" applyFont="1" applyAlignment="1">
      <alignment horizontal="right"/>
    </xf>
    <xf numFmtId="176" fontId="15" fillId="0" borderId="8" xfId="1" applyNumberFormat="1" applyFont="1" applyBorder="1"/>
    <xf numFmtId="176" fontId="15" fillId="0" borderId="8" xfId="1" applyNumberFormat="1" applyFont="1" applyBorder="1" applyAlignment="1">
      <alignment wrapText="1"/>
    </xf>
    <xf numFmtId="0" fontId="15" fillId="0" borderId="0" xfId="1" applyFont="1" applyAlignment="1">
      <alignment vertical="top" wrapText="1"/>
    </xf>
    <xf numFmtId="178" fontId="11" fillId="0" borderId="51" xfId="1" applyNumberFormat="1" applyFont="1" applyBorder="1" applyAlignment="1">
      <alignment horizontal="right" vertical="center"/>
    </xf>
    <xf numFmtId="178" fontId="11" fillId="0" borderId="52" xfId="1" applyNumberFormat="1" applyFont="1" applyBorder="1" applyAlignment="1">
      <alignment horizontal="right" vertical="center"/>
    </xf>
    <xf numFmtId="178" fontId="11" fillId="0" borderId="14" xfId="1" applyNumberFormat="1" applyFont="1" applyBorder="1" applyAlignment="1">
      <alignment horizontal="right" vertical="center"/>
    </xf>
    <xf numFmtId="178" fontId="11" fillId="0" borderId="53" xfId="1" applyNumberFormat="1" applyFont="1" applyBorder="1" applyAlignment="1">
      <alignment horizontal="right" vertical="center"/>
    </xf>
    <xf numFmtId="178" fontId="11" fillId="0" borderId="16" xfId="1" applyNumberFormat="1" applyFont="1" applyBorder="1" applyAlignment="1">
      <alignment horizontal="right" vertical="center"/>
    </xf>
    <xf numFmtId="178" fontId="2" fillId="0" borderId="39" xfId="1" applyNumberFormat="1" applyFont="1" applyBorder="1" applyAlignment="1">
      <alignment horizontal="right" vertical="center"/>
    </xf>
    <xf numFmtId="0" fontId="11" fillId="9" borderId="9" xfId="1" applyFont="1" applyFill="1" applyBorder="1" applyAlignment="1">
      <alignment vertical="center" wrapText="1"/>
    </xf>
    <xf numFmtId="177" fontId="11" fillId="0" borderId="4" xfId="1" applyNumberFormat="1" applyFont="1" applyBorder="1" applyAlignment="1">
      <alignment horizontal="right" vertical="center"/>
    </xf>
    <xf numFmtId="177" fontId="11" fillId="0" borderId="12" xfId="1" applyNumberFormat="1" applyFont="1" applyBorder="1" applyAlignment="1">
      <alignment horizontal="right" vertical="center"/>
    </xf>
    <xf numFmtId="179" fontId="2" fillId="0" borderId="5" xfId="1" applyNumberFormat="1" applyFont="1" applyBorder="1" applyAlignment="1">
      <alignment vertical="center"/>
    </xf>
    <xf numFmtId="178" fontId="11" fillId="0" borderId="15" xfId="1" applyNumberFormat="1" applyFont="1" applyBorder="1" applyAlignment="1">
      <alignment horizontal="right" vertical="center"/>
    </xf>
    <xf numFmtId="176" fontId="20" fillId="0" borderId="1" xfId="1" applyNumberFormat="1" applyFont="1" applyBorder="1" applyAlignment="1">
      <alignment horizontal="right"/>
    </xf>
    <xf numFmtId="0" fontId="21" fillId="6" borderId="12" xfId="1" applyFont="1" applyFill="1" applyBorder="1" applyAlignment="1">
      <alignment vertical="center" wrapText="1"/>
    </xf>
    <xf numFmtId="176" fontId="15" fillId="0" borderId="1" xfId="1" applyNumberFormat="1" applyFont="1" applyBorder="1" applyAlignment="1">
      <alignment wrapText="1"/>
    </xf>
    <xf numFmtId="180" fontId="15" fillId="0" borderId="0" xfId="1" applyNumberFormat="1" applyFont="1" applyAlignment="1">
      <alignment vertical="center"/>
    </xf>
    <xf numFmtId="0" fontId="17" fillId="9" borderId="17" xfId="1" applyFont="1" applyFill="1" applyBorder="1" applyAlignment="1">
      <alignment horizontal="center" vertical="center" wrapText="1"/>
    </xf>
    <xf numFmtId="0" fontId="17" fillId="9" borderId="8" xfId="1" applyFont="1" applyFill="1" applyBorder="1" applyAlignment="1">
      <alignment vertical="center" wrapText="1"/>
    </xf>
    <xf numFmtId="180" fontId="17" fillId="9" borderId="15" xfId="1" applyNumberFormat="1" applyFont="1" applyFill="1" applyBorder="1" applyAlignment="1">
      <alignment vertical="center" wrapText="1"/>
    </xf>
    <xf numFmtId="176" fontId="17" fillId="0" borderId="8" xfId="1" applyNumberFormat="1" applyFont="1" applyBorder="1" applyAlignment="1">
      <alignment vertical="center"/>
    </xf>
    <xf numFmtId="180" fontId="17" fillId="0" borderId="15" xfId="1" applyNumberFormat="1" applyFont="1" applyBorder="1" applyAlignment="1">
      <alignment horizontal="right" vertical="center"/>
    </xf>
    <xf numFmtId="176" fontId="17" fillId="0" borderId="24" xfId="1" applyNumberFormat="1" applyFont="1" applyBorder="1" applyAlignment="1">
      <alignment vertical="center"/>
    </xf>
    <xf numFmtId="180" fontId="17" fillId="0" borderId="28" xfId="1" applyNumberFormat="1" applyFont="1" applyBorder="1" applyAlignment="1">
      <alignment horizontal="right" vertical="center"/>
    </xf>
    <xf numFmtId="178" fontId="17" fillId="0" borderId="8" xfId="2" applyNumberFormat="1" applyFont="1" applyBorder="1" applyAlignment="1">
      <alignment vertical="center"/>
    </xf>
    <xf numFmtId="180" fontId="17" fillId="0" borderId="15" xfId="2" applyNumberFormat="1" applyFont="1" applyBorder="1" applyAlignment="1">
      <alignment vertical="center"/>
    </xf>
    <xf numFmtId="178" fontId="17" fillId="0" borderId="27" xfId="2" applyNumberFormat="1" applyFont="1" applyBorder="1" applyAlignment="1">
      <alignment vertical="center"/>
    </xf>
    <xf numFmtId="180" fontId="17" fillId="0" borderId="29" xfId="2" applyNumberFormat="1" applyFont="1" applyBorder="1" applyAlignment="1">
      <alignment vertical="center"/>
    </xf>
    <xf numFmtId="178" fontId="17" fillId="0" borderId="0" xfId="2" applyNumberFormat="1" applyFont="1" applyBorder="1" applyAlignment="1">
      <alignment vertical="center"/>
    </xf>
    <xf numFmtId="180" fontId="17" fillId="0" borderId="0" xfId="2" applyNumberFormat="1" applyFont="1" applyBorder="1" applyAlignment="1">
      <alignment vertical="center"/>
    </xf>
    <xf numFmtId="180" fontId="17" fillId="9" borderId="13" xfId="1" applyNumberFormat="1" applyFont="1" applyFill="1" applyBorder="1" applyAlignment="1">
      <alignment horizontal="center" vertical="center" wrapText="1"/>
    </xf>
    <xf numFmtId="179" fontId="17" fillId="0" borderId="8" xfId="1" applyNumberFormat="1" applyFont="1" applyBorder="1" applyAlignment="1">
      <alignment vertical="center"/>
    </xf>
    <xf numFmtId="179" fontId="17" fillId="0" borderId="24" xfId="1" applyNumberFormat="1" applyFont="1" applyBorder="1" applyAlignment="1">
      <alignment vertical="center"/>
    </xf>
    <xf numFmtId="176" fontId="17" fillId="0" borderId="0" xfId="1" applyNumberFormat="1" applyFont="1" applyAlignment="1">
      <alignment vertical="center"/>
    </xf>
    <xf numFmtId="180" fontId="17" fillId="0" borderId="0" xfId="1" applyNumberFormat="1" applyFont="1" applyAlignment="1">
      <alignment vertical="center"/>
    </xf>
    <xf numFmtId="0" fontId="4" fillId="0" borderId="0" xfId="1" applyFont="1" applyAlignment="1">
      <alignment vertical="center"/>
    </xf>
    <xf numFmtId="0" fontId="2" fillId="9" borderId="13" xfId="1" applyFont="1" applyFill="1" applyBorder="1" applyAlignment="1">
      <alignment vertical="center" wrapText="1"/>
    </xf>
    <xf numFmtId="0" fontId="2" fillId="9" borderId="8" xfId="1" applyFont="1" applyFill="1" applyBorder="1" applyAlignment="1">
      <alignment vertical="center" wrapText="1"/>
    </xf>
    <xf numFmtId="176" fontId="4" fillId="0" borderId="13" xfId="1" applyNumberFormat="1" applyFont="1" applyBorder="1" applyAlignment="1">
      <alignment vertical="center"/>
    </xf>
    <xf numFmtId="176" fontId="4" fillId="0" borderId="8" xfId="1" applyNumberFormat="1" applyFont="1" applyBorder="1" applyAlignment="1">
      <alignment vertical="center"/>
    </xf>
    <xf numFmtId="176" fontId="4" fillId="4" borderId="13" xfId="1" applyNumberFormat="1" applyFont="1" applyFill="1" applyBorder="1" applyAlignment="1">
      <alignment vertical="center"/>
    </xf>
    <xf numFmtId="176" fontId="4" fillId="4" borderId="8" xfId="1" applyNumberFormat="1" applyFont="1" applyFill="1" applyBorder="1" applyAlignment="1">
      <alignment vertical="center"/>
    </xf>
    <xf numFmtId="176" fontId="2" fillId="0" borderId="45" xfId="1" applyNumberFormat="1" applyFont="1" applyBorder="1" applyAlignment="1">
      <alignment vertical="center"/>
    </xf>
    <xf numFmtId="176" fontId="2" fillId="0" borderId="24" xfId="1" applyNumberFormat="1" applyFont="1" applyBorder="1" applyAlignment="1">
      <alignment vertical="center"/>
    </xf>
    <xf numFmtId="178" fontId="2" fillId="0" borderId="13" xfId="2" applyNumberFormat="1" applyFont="1" applyBorder="1" applyAlignment="1">
      <alignment vertical="center"/>
    </xf>
    <xf numFmtId="178" fontId="2" fillId="0" borderId="8" xfId="2" applyNumberFormat="1" applyFont="1" applyBorder="1" applyAlignment="1">
      <alignment vertical="center"/>
    </xf>
    <xf numFmtId="178" fontId="2" fillId="0" borderId="46" xfId="2" applyNumberFormat="1" applyFont="1" applyBorder="1" applyAlignment="1">
      <alignment vertical="center"/>
    </xf>
    <xf numFmtId="178" fontId="2" fillId="0" borderId="27" xfId="2" applyNumberFormat="1" applyFont="1" applyBorder="1" applyAlignment="1">
      <alignment vertical="center"/>
    </xf>
    <xf numFmtId="178" fontId="2" fillId="0" borderId="0" xfId="2" applyNumberFormat="1" applyFont="1" applyBorder="1" applyAlignment="1">
      <alignment vertical="center"/>
    </xf>
    <xf numFmtId="0" fontId="2" fillId="9" borderId="17" xfId="1" applyFont="1" applyFill="1" applyBorder="1" applyAlignment="1">
      <alignment horizontal="center" vertical="center" wrapText="1"/>
    </xf>
    <xf numFmtId="179" fontId="4" fillId="0" borderId="13" xfId="1" applyNumberFormat="1" applyFont="1" applyBorder="1" applyAlignment="1">
      <alignment vertical="center"/>
    </xf>
    <xf numFmtId="179" fontId="4" fillId="12" borderId="8" xfId="1" applyNumberFormat="1" applyFont="1" applyFill="1" applyBorder="1" applyAlignment="1">
      <alignment vertical="center"/>
    </xf>
    <xf numFmtId="179" fontId="4" fillId="0" borderId="8" xfId="1" applyNumberFormat="1" applyFont="1" applyBorder="1" applyAlignment="1">
      <alignment vertical="center"/>
    </xf>
    <xf numFmtId="179" fontId="4" fillId="12" borderId="13" xfId="1" applyNumberFormat="1" applyFont="1" applyFill="1" applyBorder="1" applyAlignment="1">
      <alignment vertical="center"/>
    </xf>
    <xf numFmtId="179" fontId="2" fillId="0" borderId="45" xfId="1" applyNumberFormat="1" applyFont="1" applyBorder="1" applyAlignment="1">
      <alignment vertical="center"/>
    </xf>
    <xf numFmtId="179" fontId="2" fillId="0" borderId="24" xfId="1" applyNumberFormat="1" applyFont="1" applyBorder="1" applyAlignment="1">
      <alignment vertical="center"/>
    </xf>
    <xf numFmtId="176" fontId="4" fillId="12" borderId="8" xfId="1" applyNumberFormat="1" applyFont="1" applyFill="1" applyBorder="1" applyAlignment="1">
      <alignment vertical="center"/>
    </xf>
    <xf numFmtId="0" fontId="0" fillId="0" borderId="0" xfId="1" applyFont="1" applyAlignment="1">
      <alignment vertical="center"/>
    </xf>
    <xf numFmtId="0" fontId="12" fillId="2" borderId="18" xfId="1" applyFont="1" applyFill="1" applyBorder="1" applyAlignment="1">
      <alignment vertical="center"/>
    </xf>
    <xf numFmtId="0" fontId="12" fillId="2" borderId="23" xfId="1" applyFont="1" applyFill="1" applyBorder="1" applyAlignment="1">
      <alignment horizontal="right" vertical="center"/>
    </xf>
    <xf numFmtId="0" fontId="12" fillId="2" borderId="40" xfId="1" applyFont="1" applyFill="1" applyBorder="1" applyAlignment="1">
      <alignment vertical="center"/>
    </xf>
    <xf numFmtId="0" fontId="12" fillId="2" borderId="41" xfId="1" applyFont="1" applyFill="1" applyBorder="1" applyAlignment="1">
      <alignment vertical="center"/>
    </xf>
    <xf numFmtId="0" fontId="12" fillId="2" borderId="19" xfId="1" applyFont="1" applyFill="1" applyBorder="1" applyAlignment="1">
      <alignment vertical="center"/>
    </xf>
    <xf numFmtId="0" fontId="12" fillId="2" borderId="6" xfId="1" applyFont="1" applyFill="1" applyBorder="1" applyAlignment="1">
      <alignment vertical="center"/>
    </xf>
    <xf numFmtId="0" fontId="12" fillId="9" borderId="8" xfId="1" applyFont="1" applyFill="1" applyBorder="1" applyAlignment="1">
      <alignment vertical="center" wrapText="1"/>
    </xf>
    <xf numFmtId="0" fontId="12" fillId="9" borderId="26" xfId="1" applyFont="1" applyFill="1" applyBorder="1" applyAlignment="1">
      <alignment vertical="center" wrapText="1"/>
    </xf>
    <xf numFmtId="0" fontId="0" fillId="0" borderId="20" xfId="1" applyFont="1" applyBorder="1" applyAlignment="1">
      <alignment vertical="center"/>
    </xf>
    <xf numFmtId="49" fontId="0" fillId="0" borderId="2" xfId="0" applyNumberFormat="1" applyBorder="1" applyAlignment="1">
      <alignment vertical="center" wrapText="1"/>
    </xf>
    <xf numFmtId="0" fontId="0" fillId="0" borderId="2" xfId="0" applyBorder="1">
      <alignment vertical="center"/>
    </xf>
    <xf numFmtId="0" fontId="12" fillId="5" borderId="31" xfId="1" applyFont="1" applyFill="1" applyBorder="1" applyAlignment="1">
      <alignment horizontal="right" vertical="center"/>
    </xf>
    <xf numFmtId="177" fontId="12" fillId="0" borderId="24" xfId="1" applyNumberFormat="1" applyFont="1" applyBorder="1" applyAlignment="1">
      <alignment vertical="center"/>
    </xf>
    <xf numFmtId="178" fontId="12" fillId="0" borderId="25" xfId="1" applyNumberFormat="1" applyFont="1" applyBorder="1" applyAlignment="1">
      <alignment horizontal="right" vertical="center"/>
    </xf>
    <xf numFmtId="0" fontId="22" fillId="0" borderId="36" xfId="1" applyFont="1" applyBorder="1" applyAlignment="1">
      <alignment vertical="center"/>
    </xf>
    <xf numFmtId="178" fontId="12" fillId="0" borderId="0" xfId="2" applyNumberFormat="1" applyFont="1">
      <alignment vertical="center"/>
    </xf>
    <xf numFmtId="178" fontId="2" fillId="0" borderId="0" xfId="2" applyNumberFormat="1" applyFont="1">
      <alignment vertical="center"/>
    </xf>
    <xf numFmtId="178" fontId="17" fillId="0" borderId="0" xfId="2" applyNumberFormat="1" applyFont="1">
      <alignment vertical="center"/>
    </xf>
    <xf numFmtId="180" fontId="17" fillId="0" borderId="0" xfId="2" applyNumberFormat="1" applyFont="1">
      <alignment vertical="center"/>
    </xf>
    <xf numFmtId="0" fontId="12" fillId="2" borderId="54" xfId="1" applyFont="1" applyFill="1" applyBorder="1" applyAlignment="1">
      <alignment horizontal="right" vertical="center"/>
    </xf>
    <xf numFmtId="0" fontId="12" fillId="2" borderId="0" xfId="1" applyFont="1" applyFill="1" applyAlignment="1">
      <alignment vertical="center"/>
    </xf>
    <xf numFmtId="49" fontId="0" fillId="0" borderId="0" xfId="0" applyNumberFormat="1" applyAlignment="1">
      <alignment vertical="center" wrapText="1"/>
    </xf>
    <xf numFmtId="177" fontId="12" fillId="0" borderId="9" xfId="1" applyNumberFormat="1" applyFont="1" applyBorder="1" applyAlignment="1">
      <alignment vertical="center"/>
    </xf>
    <xf numFmtId="177" fontId="12" fillId="0" borderId="10" xfId="1" applyNumberFormat="1" applyFont="1" applyBorder="1" applyAlignment="1">
      <alignment vertical="center"/>
    </xf>
    <xf numFmtId="178" fontId="12" fillId="0" borderId="34" xfId="1" applyNumberFormat="1" applyFont="1" applyBorder="1" applyAlignment="1">
      <alignment vertical="center"/>
    </xf>
    <xf numFmtId="178" fontId="12" fillId="0" borderId="42" xfId="1" applyNumberFormat="1" applyFont="1" applyBorder="1" applyAlignment="1">
      <alignment vertical="center"/>
    </xf>
    <xf numFmtId="0" fontId="0" fillId="0" borderId="48" xfId="1" applyFont="1" applyBorder="1" applyAlignment="1">
      <alignment vertical="top" wrapText="1"/>
    </xf>
    <xf numFmtId="0" fontId="0" fillId="0" borderId="49" xfId="1" applyFont="1" applyBorder="1" applyAlignment="1">
      <alignment vertical="top" wrapText="1"/>
    </xf>
    <xf numFmtId="0" fontId="23" fillId="14" borderId="1" xfId="0" applyFont="1" applyFill="1" applyBorder="1">
      <alignment vertical="center"/>
    </xf>
    <xf numFmtId="0" fontId="23" fillId="14" borderId="3" xfId="0" applyFont="1" applyFill="1" applyBorder="1">
      <alignment vertical="center"/>
    </xf>
    <xf numFmtId="0" fontId="23" fillId="0" borderId="5" xfId="0" applyFont="1" applyBorder="1">
      <alignment vertical="center"/>
    </xf>
    <xf numFmtId="6" fontId="23" fillId="0" borderId="55" xfId="0" applyNumberFormat="1" applyFont="1" applyBorder="1">
      <alignment vertical="center"/>
    </xf>
    <xf numFmtId="0" fontId="12" fillId="5" borderId="8" xfId="1" applyFont="1" applyFill="1" applyBorder="1" applyAlignment="1">
      <alignment horizontal="left" vertical="center"/>
    </xf>
    <xf numFmtId="6" fontId="12" fillId="5" borderId="8" xfId="1" applyNumberFormat="1" applyFont="1" applyFill="1" applyBorder="1" applyAlignment="1">
      <alignment horizontal="right" vertical="center"/>
    </xf>
    <xf numFmtId="0" fontId="12" fillId="5" borderId="8" xfId="1" applyFont="1" applyFill="1" applyBorder="1" applyAlignment="1">
      <alignment horizontal="left" vertical="center" wrapText="1"/>
    </xf>
    <xf numFmtId="0" fontId="12" fillId="0" borderId="0" xfId="1" applyFont="1" applyAlignment="1">
      <alignment vertical="center"/>
    </xf>
    <xf numFmtId="176" fontId="17" fillId="12" borderId="8" xfId="1" applyNumberFormat="1" applyFont="1" applyFill="1" applyBorder="1" applyAlignment="1">
      <alignment vertical="center"/>
    </xf>
    <xf numFmtId="179" fontId="17" fillId="12" borderId="8" xfId="1" applyNumberFormat="1" applyFont="1" applyFill="1" applyBorder="1" applyAlignment="1">
      <alignment vertical="center"/>
    </xf>
    <xf numFmtId="49" fontId="5" fillId="0" borderId="20" xfId="1" applyNumberFormat="1" applyBorder="1" applyAlignment="1">
      <alignment horizontal="left" vertical="center"/>
    </xf>
    <xf numFmtId="0" fontId="12" fillId="5" borderId="30" xfId="1" applyFont="1" applyFill="1" applyBorder="1" applyAlignment="1">
      <alignment horizontal="righ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179" fontId="4" fillId="0" borderId="0" xfId="1" applyNumberFormat="1" applyFont="1" applyAlignment="1">
      <alignment vertical="center"/>
    </xf>
    <xf numFmtId="180" fontId="5" fillId="0" borderId="0" xfId="1" applyNumberFormat="1" applyAlignment="1">
      <alignment vertical="center"/>
    </xf>
    <xf numFmtId="180" fontId="4" fillId="0" borderId="0" xfId="1" applyNumberFormat="1" applyFont="1" applyAlignment="1">
      <alignment vertical="center"/>
    </xf>
    <xf numFmtId="0" fontId="2" fillId="0" borderId="0" xfId="1" applyFont="1" applyAlignment="1">
      <alignment vertical="center"/>
    </xf>
    <xf numFmtId="179" fontId="2" fillId="0" borderId="0" xfId="1" applyNumberFormat="1" applyFont="1" applyAlignment="1">
      <alignment vertical="center"/>
    </xf>
    <xf numFmtId="180" fontId="2" fillId="0" borderId="0" xfId="1" applyNumberFormat="1" applyFont="1" applyAlignment="1">
      <alignment vertical="center"/>
    </xf>
    <xf numFmtId="179" fontId="14" fillId="5" borderId="0" xfId="1" applyNumberFormat="1" applyFont="1" applyFill="1" applyAlignment="1">
      <alignment vertical="center"/>
    </xf>
    <xf numFmtId="5" fontId="14" fillId="5" borderId="0" xfId="1" applyNumberFormat="1" applyFont="1" applyFill="1" applyAlignment="1">
      <alignment vertical="center"/>
    </xf>
    <xf numFmtId="0" fontId="5" fillId="0" borderId="0" xfId="1" applyAlignment="1">
      <alignment horizontal="right" vertical="center"/>
    </xf>
    <xf numFmtId="180" fontId="5" fillId="0" borderId="0" xfId="1" applyNumberFormat="1" applyAlignment="1">
      <alignment horizontal="right" vertical="center"/>
    </xf>
    <xf numFmtId="180" fontId="0" fillId="0" borderId="0" xfId="1" applyNumberFormat="1" applyFont="1" applyAlignment="1">
      <alignment vertical="center"/>
    </xf>
    <xf numFmtId="0" fontId="12" fillId="9" borderId="13" xfId="1" applyFont="1" applyFill="1" applyBorder="1" applyAlignment="1">
      <alignment horizontal="center" vertical="center" wrapText="1"/>
    </xf>
    <xf numFmtId="0" fontId="12" fillId="9" borderId="15" xfId="1" applyFont="1" applyFill="1" applyBorder="1" applyAlignment="1">
      <alignment vertical="center" wrapText="1"/>
    </xf>
    <xf numFmtId="176" fontId="0" fillId="0" borderId="13" xfId="1" applyNumberFormat="1" applyFont="1" applyBorder="1" applyAlignment="1">
      <alignment vertical="center"/>
    </xf>
    <xf numFmtId="176" fontId="0" fillId="0" borderId="8" xfId="1" applyNumberFormat="1" applyFont="1" applyBorder="1" applyAlignment="1">
      <alignment vertical="center"/>
    </xf>
    <xf numFmtId="177" fontId="12" fillId="0" borderId="9"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34" xfId="1" applyNumberFormat="1" applyFont="1" applyBorder="1" applyAlignment="1">
      <alignment horizontal="right" vertical="center"/>
    </xf>
    <xf numFmtId="0" fontId="0" fillId="0" borderId="48" xfId="1" applyFont="1" applyBorder="1" applyAlignment="1">
      <alignment horizontal="left" vertical="top" wrapText="1"/>
    </xf>
    <xf numFmtId="177" fontId="12" fillId="0" borderId="10"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42" xfId="1" applyNumberFormat="1" applyFont="1" applyBorder="1" applyAlignment="1">
      <alignment horizontal="right" vertical="center"/>
    </xf>
    <xf numFmtId="0" fontId="0" fillId="0" borderId="49" xfId="1" applyFont="1" applyBorder="1" applyAlignment="1">
      <alignment horizontal="left" vertical="top" wrapText="1"/>
    </xf>
    <xf numFmtId="176" fontId="0" fillId="4" borderId="13" xfId="1" applyNumberFormat="1" applyFont="1" applyFill="1" applyBorder="1" applyAlignment="1">
      <alignment vertical="center"/>
    </xf>
    <xf numFmtId="176" fontId="0" fillId="4" borderId="8" xfId="1" applyNumberFormat="1" applyFont="1" applyFill="1" applyBorder="1" applyAlignment="1">
      <alignment vertical="center"/>
    </xf>
    <xf numFmtId="177" fontId="12" fillId="0" borderId="11"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50" xfId="1" applyFont="1" applyBorder="1" applyAlignment="1">
      <alignment horizontal="left" vertical="top" wrapText="1"/>
    </xf>
    <xf numFmtId="177" fontId="12" fillId="0" borderId="8" xfId="1" applyNumberFormat="1" applyFont="1" applyBorder="1" applyAlignment="1">
      <alignment vertical="center"/>
    </xf>
    <xf numFmtId="178" fontId="12" fillId="0" borderId="28" xfId="1" applyNumberFormat="1" applyFont="1" applyBorder="1" applyAlignment="1">
      <alignment horizontal="right" vertical="center"/>
    </xf>
    <xf numFmtId="178" fontId="12" fillId="0" borderId="26" xfId="1" applyNumberFormat="1" applyFont="1" applyBorder="1" applyAlignment="1">
      <alignment horizontal="right" vertical="center"/>
    </xf>
    <xf numFmtId="14" fontId="0" fillId="0" borderId="22" xfId="1" applyNumberFormat="1" applyFont="1" applyBorder="1" applyAlignment="1">
      <alignment vertical="center"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178" fontId="2" fillId="0" borderId="13" xfId="2" applyNumberFormat="1" applyFont="1" applyBorder="1">
      <alignment vertical="center"/>
    </xf>
    <xf numFmtId="178" fontId="2" fillId="0" borderId="8" xfId="2" applyNumberFormat="1" applyFont="1" applyBorder="1">
      <alignment vertical="center"/>
    </xf>
    <xf numFmtId="178" fontId="17" fillId="0" borderId="8" xfId="2" applyNumberFormat="1" applyFont="1" applyBorder="1">
      <alignment vertical="center"/>
    </xf>
    <xf numFmtId="180" fontId="17" fillId="0" borderId="15" xfId="2" applyNumberFormat="1" applyFont="1" applyBorder="1">
      <alignment vertical="center"/>
    </xf>
    <xf numFmtId="178" fontId="12" fillId="0" borderId="8" xfId="2" applyNumberFormat="1" applyFont="1" applyBorder="1">
      <alignment vertical="center"/>
    </xf>
    <xf numFmtId="178" fontId="12" fillId="0" borderId="15" xfId="2" applyNumberFormat="1" applyFont="1" applyBorder="1">
      <alignment vertical="center"/>
    </xf>
    <xf numFmtId="178" fontId="12" fillId="0" borderId="26" xfId="2" applyNumberFormat="1" applyFont="1" applyBorder="1">
      <alignment vertical="center"/>
    </xf>
    <xf numFmtId="0" fontId="0" fillId="0" borderId="35" xfId="1" applyFont="1" applyBorder="1" applyAlignment="1">
      <alignmen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178" fontId="2" fillId="0" borderId="46" xfId="2" applyNumberFormat="1" applyFont="1" applyBorder="1">
      <alignment vertical="center"/>
    </xf>
    <xf numFmtId="178" fontId="2" fillId="0" borderId="27" xfId="2" applyNumberFormat="1" applyFont="1" applyBorder="1">
      <alignment vertical="center"/>
    </xf>
    <xf numFmtId="178" fontId="17" fillId="0" borderId="27" xfId="2" applyNumberFormat="1" applyFont="1" applyBorder="1">
      <alignment vertical="center"/>
    </xf>
    <xf numFmtId="180" fontId="17" fillId="0" borderId="29" xfId="2" applyNumberFormat="1" applyFont="1" applyBorder="1">
      <alignment vertical="center"/>
    </xf>
    <xf numFmtId="178" fontId="12" fillId="0" borderId="27" xfId="2" applyNumberFormat="1" applyFont="1" applyBorder="1">
      <alignment vertical="center"/>
    </xf>
    <xf numFmtId="178" fontId="12" fillId="0" borderId="29" xfId="2" applyNumberFormat="1" applyFont="1" applyBorder="1">
      <alignment vertical="center"/>
    </xf>
    <xf numFmtId="178" fontId="12" fillId="0" borderId="44" xfId="2" applyNumberFormat="1" applyFont="1" applyBorder="1">
      <alignment vertical="center"/>
    </xf>
    <xf numFmtId="0" fontId="0" fillId="0" borderId="37" xfId="1" applyFont="1" applyBorder="1" applyAlignment="1">
      <alignment vertical="center"/>
    </xf>
    <xf numFmtId="0" fontId="12" fillId="9" borderId="9" xfId="1" applyFont="1" applyFill="1" applyBorder="1" applyAlignment="1">
      <alignment vertical="center" wrapText="1"/>
    </xf>
    <xf numFmtId="179" fontId="0" fillId="0" borderId="13" xfId="1" applyNumberFormat="1" applyFont="1" applyBorder="1" applyAlignment="1">
      <alignment vertical="center"/>
    </xf>
    <xf numFmtId="179" fontId="0" fillId="12" borderId="8" xfId="1" applyNumberFormat="1" applyFont="1" applyFill="1" applyBorder="1" applyAlignment="1">
      <alignment vertical="center"/>
    </xf>
    <xf numFmtId="179" fontId="0" fillId="0" borderId="8" xfId="1" applyNumberFormat="1" applyFont="1" applyBorder="1" applyAlignment="1">
      <alignment vertical="center"/>
    </xf>
    <xf numFmtId="178" fontId="12" fillId="0" borderId="51" xfId="1" applyNumberFormat="1" applyFont="1" applyBorder="1" applyAlignment="1">
      <alignment horizontal="right" vertical="center"/>
    </xf>
    <xf numFmtId="177" fontId="12" fillId="0" borderId="4" xfId="1" applyNumberFormat="1" applyFont="1" applyBorder="1" applyAlignment="1">
      <alignment horizontal="right" vertical="center"/>
    </xf>
    <xf numFmtId="178" fontId="12" fillId="0" borderId="53" xfId="1" applyNumberFormat="1" applyFont="1" applyBorder="1" applyAlignment="1">
      <alignment horizontal="right" vertical="center"/>
    </xf>
    <xf numFmtId="178" fontId="12" fillId="0" borderId="52" xfId="1" applyNumberFormat="1" applyFont="1" applyBorder="1" applyAlignment="1">
      <alignment horizontal="right" vertical="center"/>
    </xf>
    <xf numFmtId="177" fontId="12" fillId="0" borderId="12" xfId="1" applyNumberFormat="1" applyFont="1" applyBorder="1" applyAlignment="1">
      <alignment horizontal="right" vertical="center"/>
    </xf>
    <xf numFmtId="178" fontId="12" fillId="0" borderId="16" xfId="1" applyNumberFormat="1" applyFont="1" applyBorder="1" applyAlignment="1">
      <alignment horizontal="right" vertical="center"/>
    </xf>
    <xf numFmtId="179" fontId="0" fillId="12" borderId="13" xfId="1" applyNumberFormat="1" applyFont="1" applyFill="1" applyBorder="1" applyAlignment="1">
      <alignment vertical="center"/>
    </xf>
    <xf numFmtId="178" fontId="12" fillId="0" borderId="14" xfId="1" applyNumberFormat="1" applyFont="1" applyBorder="1" applyAlignment="1">
      <alignment horizontal="right" vertical="center"/>
    </xf>
    <xf numFmtId="178" fontId="12" fillId="0" borderId="15" xfId="1" applyNumberFormat="1" applyFont="1" applyBorder="1" applyAlignment="1">
      <alignment horizontal="right" vertical="center"/>
    </xf>
    <xf numFmtId="0" fontId="0" fillId="0" borderId="0" xfId="1" applyFont="1" applyAlignment="1">
      <alignment horizontal="right" vertical="center"/>
    </xf>
    <xf numFmtId="179" fontId="0" fillId="0" borderId="0" xfId="1" applyNumberFormat="1" applyFont="1" applyAlignment="1">
      <alignment vertical="center"/>
    </xf>
    <xf numFmtId="180" fontId="0" fillId="0" borderId="0" xfId="1" applyNumberFormat="1" applyFont="1" applyAlignment="1">
      <alignment horizontal="right" vertical="center"/>
    </xf>
    <xf numFmtId="9" fontId="17" fillId="0" borderId="0" xfId="2" applyNumberFormat="1" applyFont="1">
      <alignment vertical="center"/>
    </xf>
    <xf numFmtId="0" fontId="15" fillId="0" borderId="0" xfId="1" applyFont="1" applyAlignment="1">
      <alignment vertical="center" wrapText="1"/>
    </xf>
    <xf numFmtId="181" fontId="0" fillId="0" borderId="13" xfId="1" applyNumberFormat="1" applyFont="1" applyBorder="1" applyAlignment="1">
      <alignment vertical="center"/>
    </xf>
    <xf numFmtId="181" fontId="0" fillId="4" borderId="13" xfId="1" applyNumberFormat="1" applyFont="1" applyFill="1" applyBorder="1" applyAlignment="1">
      <alignment vertical="center"/>
    </xf>
    <xf numFmtId="178" fontId="17" fillId="0" borderId="0" xfId="2" applyNumberFormat="1" applyFont="1" applyAlignment="1">
      <alignment horizontal="right" vertical="center"/>
    </xf>
    <xf numFmtId="0" fontId="17" fillId="0" borderId="0" xfId="1" applyFont="1" applyAlignment="1">
      <alignment horizontal="right" vertical="center"/>
    </xf>
    <xf numFmtId="49" fontId="4" fillId="0" borderId="4" xfId="0" applyNumberFormat="1" applyFont="1" applyBorder="1" applyAlignment="1">
      <alignment horizontal="center" vertical="center" wrapText="1"/>
    </xf>
    <xf numFmtId="49" fontId="4" fillId="0" borderId="5" xfId="0" applyNumberFormat="1" applyFont="1" applyBorder="1" applyAlignment="1">
      <alignment horizontal="center" vertical="center" wrapText="1"/>
    </xf>
    <xf numFmtId="0" fontId="4" fillId="4" borderId="4" xfId="0" applyFont="1" applyFill="1" applyBorder="1" applyAlignment="1">
      <alignment vertical="center" wrapText="1"/>
    </xf>
    <xf numFmtId="49" fontId="4" fillId="0" borderId="4" xfId="0" applyNumberFormat="1" applyFont="1" applyBorder="1" applyAlignment="1">
      <alignment vertical="center" wrapText="1"/>
    </xf>
    <xf numFmtId="49" fontId="4" fillId="0" borderId="5" xfId="0" applyNumberFormat="1" applyFont="1" applyBorder="1" applyAlignment="1">
      <alignment vertical="center" wrapText="1"/>
    </xf>
    <xf numFmtId="0" fontId="4" fillId="0" borderId="4" xfId="0" applyFont="1" applyBorder="1" applyAlignment="1">
      <alignment vertical="center" wrapText="1"/>
    </xf>
    <xf numFmtId="0" fontId="0" fillId="0" borderId="4" xfId="0" applyBorder="1" applyAlignment="1">
      <alignment horizontal="left" vertical="top" wrapText="1"/>
    </xf>
    <xf numFmtId="0" fontId="0" fillId="0" borderId="5" xfId="0" applyBorder="1" applyAlignment="1">
      <alignment horizontal="left" vertical="top"/>
    </xf>
    <xf numFmtId="0" fontId="4" fillId="4" borderId="5" xfId="0" applyFont="1" applyFill="1" applyBorder="1" applyAlignment="1">
      <alignment vertical="center" wrapText="1"/>
    </xf>
    <xf numFmtId="0" fontId="4" fillId="0" borderId="5" xfId="0" applyFont="1" applyBorder="1" applyAlignment="1">
      <alignment vertical="center" wrapText="1"/>
    </xf>
    <xf numFmtId="49" fontId="4" fillId="4" borderId="4" xfId="0" applyNumberFormat="1" applyFont="1" applyFill="1" applyBorder="1" applyAlignment="1">
      <alignment vertical="center" wrapText="1"/>
    </xf>
    <xf numFmtId="49" fontId="4" fillId="4" borderId="5" xfId="0" applyNumberFormat="1" applyFont="1" applyFill="1" applyBorder="1" applyAlignment="1">
      <alignment vertical="center" wrapText="1"/>
    </xf>
    <xf numFmtId="49" fontId="13" fillId="0" borderId="4" xfId="0" applyNumberFormat="1" applyFont="1" applyBorder="1" applyAlignment="1">
      <alignment vertical="center" wrapText="1"/>
    </xf>
    <xf numFmtId="49" fontId="13" fillId="0" borderId="5" xfId="0" applyNumberFormat="1" applyFont="1" applyBorder="1" applyAlignment="1">
      <alignment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49" fontId="4" fillId="4" borderId="12" xfId="0" applyNumberFormat="1" applyFont="1" applyFill="1" applyBorder="1" applyAlignment="1">
      <alignment vertical="center" wrapText="1"/>
    </xf>
    <xf numFmtId="0" fontId="12" fillId="5" borderId="30" xfId="1" applyFont="1" applyFill="1" applyBorder="1" applyAlignment="1">
      <alignment horizontal="right" vertical="center"/>
    </xf>
    <xf numFmtId="0" fontId="12" fillId="5" borderId="31" xfId="1" applyFont="1" applyFill="1" applyBorder="1" applyAlignment="1">
      <alignment horizontal="right" vertical="center"/>
    </xf>
    <xf numFmtId="0" fontId="12" fillId="9" borderId="31" xfId="1" applyFont="1" applyFill="1" applyBorder="1" applyAlignment="1">
      <alignment horizontal="left" vertical="center"/>
    </xf>
    <xf numFmtId="0" fontId="12" fillId="9" borderId="47" xfId="1" applyFont="1" applyFill="1" applyBorder="1" applyAlignment="1">
      <alignment horizontal="left" vertical="center"/>
    </xf>
    <xf numFmtId="0" fontId="12" fillId="2" borderId="38"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39" xfId="1" applyFont="1" applyFill="1" applyBorder="1" applyAlignment="1">
      <alignment horizontal="center" vertical="center"/>
    </xf>
    <xf numFmtId="0" fontId="12" fillId="9" borderId="15" xfId="1" applyFont="1" applyFill="1" applyBorder="1" applyAlignment="1">
      <alignment horizontal="center" vertical="center" wrapText="1"/>
    </xf>
    <xf numFmtId="0" fontId="12" fillId="9" borderId="22" xfId="1" applyFont="1" applyFill="1" applyBorder="1" applyAlignment="1">
      <alignment horizontal="center" vertical="center" wrapText="1"/>
    </xf>
    <xf numFmtId="0" fontId="11" fillId="5" borderId="30" xfId="1" applyFont="1" applyFill="1" applyBorder="1" applyAlignment="1">
      <alignment horizontal="right" vertical="center"/>
    </xf>
    <xf numFmtId="0" fontId="11" fillId="5" borderId="31" xfId="1" applyFont="1" applyFill="1" applyBorder="1" applyAlignment="1">
      <alignment horizontal="right" vertical="center"/>
    </xf>
    <xf numFmtId="0" fontId="11" fillId="5" borderId="21" xfId="1" applyFont="1" applyFill="1" applyBorder="1" applyAlignment="1">
      <alignment horizontal="right" vertical="center"/>
    </xf>
    <xf numFmtId="0" fontId="11" fillId="5" borderId="17" xfId="1" applyFont="1" applyFill="1" applyBorder="1" applyAlignment="1">
      <alignment horizontal="right" vertical="center"/>
    </xf>
    <xf numFmtId="0" fontId="11" fillId="5" borderId="32" xfId="1" applyFont="1" applyFill="1" applyBorder="1" applyAlignment="1">
      <alignment horizontal="right" vertical="center"/>
    </xf>
    <xf numFmtId="0" fontId="11" fillId="5" borderId="33" xfId="1" applyFont="1" applyFill="1" applyBorder="1" applyAlignment="1">
      <alignment horizontal="right" vertical="center"/>
    </xf>
    <xf numFmtId="0" fontId="11" fillId="9" borderId="31" xfId="1" applyFont="1" applyFill="1" applyBorder="1" applyAlignment="1">
      <alignment horizontal="left" vertical="center"/>
    </xf>
    <xf numFmtId="0" fontId="11" fillId="9" borderId="47" xfId="1" applyFont="1" applyFill="1" applyBorder="1" applyAlignment="1">
      <alignment horizontal="left" vertical="center"/>
    </xf>
    <xf numFmtId="0" fontId="11" fillId="2" borderId="38" xfId="1" applyFont="1" applyFill="1" applyBorder="1" applyAlignment="1">
      <alignment horizontal="center" vertical="center"/>
    </xf>
    <xf numFmtId="0" fontId="11" fillId="2" borderId="16" xfId="1" applyFont="1" applyFill="1" applyBorder="1" applyAlignment="1">
      <alignment horizontal="center" vertical="center"/>
    </xf>
    <xf numFmtId="0" fontId="11" fillId="2" borderId="39" xfId="1" applyFont="1" applyFill="1" applyBorder="1" applyAlignment="1">
      <alignment horizontal="center" vertical="center"/>
    </xf>
    <xf numFmtId="0" fontId="17" fillId="9" borderId="17" xfId="1" applyFont="1" applyFill="1" applyBorder="1" applyAlignment="1">
      <alignment horizontal="center" vertical="center" wrapText="1"/>
    </xf>
    <xf numFmtId="0" fontId="17" fillId="9" borderId="13" xfId="1" applyFont="1" applyFill="1" applyBorder="1" applyAlignment="1">
      <alignment horizontal="center" vertical="center" wrapText="1"/>
    </xf>
    <xf numFmtId="0" fontId="11" fillId="9" borderId="15" xfId="1" applyFont="1" applyFill="1" applyBorder="1" applyAlignment="1">
      <alignment horizontal="center" vertical="center" wrapText="1"/>
    </xf>
    <xf numFmtId="0" fontId="11" fillId="9" borderId="13" xfId="1" applyFont="1" applyFill="1" applyBorder="1" applyAlignment="1">
      <alignment horizontal="center" vertical="center" wrapText="1"/>
    </xf>
    <xf numFmtId="0" fontId="11" fillId="9" borderId="22" xfId="1" applyFont="1" applyFill="1" applyBorder="1" applyAlignment="1">
      <alignment horizontal="center" vertical="center" wrapText="1"/>
    </xf>
    <xf numFmtId="177" fontId="11" fillId="0" borderId="9" xfId="1" applyNumberFormat="1" applyFont="1" applyBorder="1" applyAlignment="1">
      <alignment horizontal="right" vertical="center"/>
    </xf>
    <xf numFmtId="177" fontId="11" fillId="0" borderId="10" xfId="1" applyNumberFormat="1" applyFont="1" applyBorder="1" applyAlignment="1">
      <alignment horizontal="right" vertical="center"/>
    </xf>
    <xf numFmtId="177" fontId="11" fillId="0" borderId="11" xfId="1" applyNumberFormat="1" applyFont="1" applyBorder="1" applyAlignment="1">
      <alignment horizontal="right" vertical="center"/>
    </xf>
    <xf numFmtId="178" fontId="11" fillId="0" borderId="9" xfId="1" applyNumberFormat="1" applyFont="1" applyBorder="1" applyAlignment="1">
      <alignment horizontal="right" vertical="center"/>
    </xf>
    <xf numFmtId="178" fontId="11" fillId="0" borderId="10" xfId="1" applyNumberFormat="1" applyFont="1" applyBorder="1" applyAlignment="1">
      <alignment horizontal="right" vertical="center"/>
    </xf>
    <xf numFmtId="178" fontId="11" fillId="0" borderId="11" xfId="1" applyNumberFormat="1" applyFont="1" applyBorder="1" applyAlignment="1">
      <alignment horizontal="right" vertical="center"/>
    </xf>
    <xf numFmtId="178" fontId="11" fillId="0" borderId="34" xfId="1" applyNumberFormat="1" applyFont="1" applyBorder="1" applyAlignment="1">
      <alignment horizontal="right" vertical="center"/>
    </xf>
    <xf numFmtId="178" fontId="11" fillId="0" borderId="42" xfId="1" applyNumberFormat="1" applyFont="1" applyBorder="1" applyAlignment="1">
      <alignment horizontal="right" vertical="center"/>
    </xf>
    <xf numFmtId="178" fontId="11" fillId="0" borderId="43" xfId="1" applyNumberFormat="1" applyFont="1" applyBorder="1" applyAlignment="1">
      <alignment horizontal="right" vertical="center"/>
    </xf>
    <xf numFmtId="0" fontId="5" fillId="0" borderId="48" xfId="1" applyBorder="1" applyAlignment="1">
      <alignment horizontal="left" vertical="top" wrapText="1"/>
    </xf>
    <xf numFmtId="0" fontId="5" fillId="0" borderId="49" xfId="1" applyBorder="1" applyAlignment="1">
      <alignment horizontal="left" vertical="top" wrapText="1"/>
    </xf>
    <xf numFmtId="0" fontId="5" fillId="0" borderId="50" xfId="1" applyBorder="1" applyAlignment="1">
      <alignment horizontal="left" vertical="top" wrapText="1"/>
    </xf>
    <xf numFmtId="0" fontId="12" fillId="5" borderId="21" xfId="1" applyFont="1" applyFill="1" applyBorder="1" applyAlignment="1">
      <alignment horizontal="right" vertical="center"/>
    </xf>
    <xf numFmtId="0" fontId="12" fillId="5" borderId="17" xfId="1" applyFont="1" applyFill="1" applyBorder="1" applyAlignment="1">
      <alignment horizontal="right" vertical="center"/>
    </xf>
    <xf numFmtId="0" fontId="12" fillId="5" borderId="32" xfId="1" applyFont="1" applyFill="1" applyBorder="1" applyAlignment="1">
      <alignment horizontal="right" vertical="center"/>
    </xf>
    <xf numFmtId="0" fontId="12" fillId="5" borderId="33" xfId="1" applyFont="1" applyFill="1" applyBorder="1" applyAlignment="1">
      <alignment horizontal="right" vertical="center"/>
    </xf>
    <xf numFmtId="0" fontId="12" fillId="9" borderId="13" xfId="1" applyFont="1" applyFill="1" applyBorder="1" applyAlignment="1">
      <alignment horizontal="center" vertical="center" wrapText="1"/>
    </xf>
    <xf numFmtId="177" fontId="12" fillId="0" borderId="9" xfId="1" applyNumberFormat="1" applyFont="1" applyBorder="1" applyAlignment="1">
      <alignment horizontal="right" vertical="center"/>
    </xf>
    <xf numFmtId="177" fontId="12" fillId="0" borderId="10" xfId="1" applyNumberFormat="1" applyFont="1" applyBorder="1" applyAlignment="1">
      <alignment horizontal="right" vertical="center"/>
    </xf>
    <xf numFmtId="177" fontId="12" fillId="0" borderId="11" xfId="1" applyNumberFormat="1" applyFont="1" applyBorder="1" applyAlignment="1">
      <alignment horizontal="right" vertical="center"/>
    </xf>
    <xf numFmtId="178" fontId="12" fillId="0" borderId="9" xfId="1" applyNumberFormat="1" applyFont="1" applyBorder="1" applyAlignment="1">
      <alignment horizontal="right" vertical="center"/>
    </xf>
    <xf numFmtId="178" fontId="12" fillId="0" borderId="10" xfId="1" applyNumberFormat="1" applyFont="1" applyBorder="1" applyAlignment="1">
      <alignment horizontal="right" vertical="center"/>
    </xf>
    <xf numFmtId="178" fontId="12" fillId="0" borderId="11" xfId="1" applyNumberFormat="1" applyFont="1" applyBorder="1" applyAlignment="1">
      <alignment horizontal="right" vertical="center"/>
    </xf>
    <xf numFmtId="178" fontId="12" fillId="0" borderId="34" xfId="1" applyNumberFormat="1" applyFont="1" applyBorder="1" applyAlignment="1">
      <alignment horizontal="right" vertical="center"/>
    </xf>
    <xf numFmtId="178" fontId="12" fillId="0" borderId="42" xfId="1" applyNumberFormat="1" applyFont="1" applyBorder="1" applyAlignment="1">
      <alignment horizontal="right" vertical="center"/>
    </xf>
    <xf numFmtId="178" fontId="12" fillId="0" borderId="43" xfId="1" applyNumberFormat="1" applyFont="1" applyBorder="1" applyAlignment="1">
      <alignment horizontal="right" vertical="center"/>
    </xf>
    <xf numFmtId="0" fontId="0" fillId="0" borderId="48" xfId="1" applyFont="1" applyBorder="1" applyAlignment="1">
      <alignment horizontal="left" vertical="top" wrapText="1"/>
    </xf>
    <xf numFmtId="0" fontId="0" fillId="0" borderId="49" xfId="1" applyFont="1" applyBorder="1" applyAlignment="1">
      <alignment horizontal="left" vertical="top" wrapText="1"/>
    </xf>
    <xf numFmtId="0" fontId="0" fillId="0" borderId="50" xfId="1" applyFont="1" applyBorder="1" applyAlignment="1">
      <alignment horizontal="left" vertical="top" wrapText="1"/>
    </xf>
    <xf numFmtId="0" fontId="12" fillId="11" borderId="8" xfId="0" applyFont="1" applyFill="1" applyBorder="1" applyAlignment="1">
      <alignment horizontal="right" vertical="center"/>
    </xf>
    <xf numFmtId="0" fontId="0" fillId="11" borderId="8" xfId="0" applyFill="1" applyBorder="1" applyAlignment="1">
      <alignment horizontal="center" vertical="center"/>
    </xf>
    <xf numFmtId="0" fontId="0" fillId="11" borderId="15" xfId="0" applyFill="1" applyBorder="1" applyAlignment="1">
      <alignment horizontal="center" vertical="center"/>
    </xf>
    <xf numFmtId="0" fontId="0" fillId="11" borderId="17" xfId="0" applyFill="1" applyBorder="1" applyAlignment="1">
      <alignment horizontal="center" vertical="center"/>
    </xf>
    <xf numFmtId="0" fontId="0" fillId="11" borderId="13" xfId="0" applyFill="1" applyBorder="1" applyAlignment="1">
      <alignment horizontal="center" vertical="center"/>
    </xf>
    <xf numFmtId="0" fontId="0" fillId="11" borderId="9" xfId="0" applyFill="1" applyBorder="1" applyAlignment="1">
      <alignment horizontal="center" vertical="center"/>
    </xf>
    <xf numFmtId="0" fontId="0" fillId="11" borderId="11" xfId="0" applyFill="1" applyBorder="1" applyAlignment="1">
      <alignment horizontal="center" vertical="center"/>
    </xf>
    <xf numFmtId="0" fontId="0" fillId="6" borderId="4" xfId="1" applyFont="1" applyFill="1" applyBorder="1" applyAlignment="1">
      <alignment horizontal="center" vertical="center" wrapText="1"/>
    </xf>
    <xf numFmtId="0" fontId="0" fillId="6" borderId="12" xfId="1" applyFont="1" applyFill="1" applyBorder="1" applyAlignment="1">
      <alignment horizontal="center" vertical="center" wrapText="1"/>
    </xf>
    <xf numFmtId="0" fontId="0" fillId="6" borderId="5" xfId="1" applyFont="1" applyFill="1" applyBorder="1" applyAlignment="1">
      <alignment horizontal="center" vertical="center" wrapText="1"/>
    </xf>
    <xf numFmtId="0" fontId="0" fillId="6" borderId="1" xfId="1" applyFont="1" applyFill="1" applyBorder="1" applyAlignment="1">
      <alignment horizontal="left" vertical="center" wrapText="1"/>
    </xf>
    <xf numFmtId="0" fontId="0" fillId="6" borderId="2" xfId="1" applyFont="1" applyFill="1" applyBorder="1" applyAlignment="1">
      <alignment horizontal="left" vertical="center" wrapText="1"/>
    </xf>
    <xf numFmtId="0" fontId="0" fillId="5" borderId="1" xfId="1" applyFont="1" applyFill="1" applyBorder="1" applyAlignment="1">
      <alignment horizontal="right"/>
    </xf>
    <xf numFmtId="0" fontId="0" fillId="0" borderId="3" xfId="1" applyFont="1" applyBorder="1" applyAlignment="1">
      <alignment horizontal="left" vertical="top" wrapText="1"/>
    </xf>
    <xf numFmtId="176" fontId="0" fillId="0" borderId="1" xfId="1" applyNumberFormat="1" applyFont="1" applyBorder="1" applyAlignment="1">
      <alignment horizontal="center" vertical="center"/>
    </xf>
    <xf numFmtId="0" fontId="0" fillId="11" borderId="0" xfId="1" applyFont="1" applyFill="1" applyAlignment="1">
      <alignment horizontal="center"/>
    </xf>
    <xf numFmtId="176" fontId="0" fillId="0" borderId="1" xfId="1" applyNumberFormat="1" applyFont="1" applyBorder="1" applyAlignment="1">
      <alignment horizontal="center" vertical="center" wrapText="1"/>
    </xf>
    <xf numFmtId="176" fontId="15" fillId="0" borderId="1" xfId="1" applyNumberFormat="1" applyFont="1" applyBorder="1" applyAlignment="1">
      <alignment horizontal="center" vertical="center"/>
    </xf>
    <xf numFmtId="176" fontId="15" fillId="4" borderId="1" xfId="1" applyNumberFormat="1" applyFont="1" applyFill="1" applyBorder="1" applyAlignment="1">
      <alignment horizontal="center" vertical="center"/>
    </xf>
    <xf numFmtId="0" fontId="0" fillId="4" borderId="3" xfId="1" applyFont="1" applyFill="1" applyBorder="1" applyAlignment="1">
      <alignment horizontal="left" vertical="top" wrapText="1"/>
    </xf>
    <xf numFmtId="176" fontId="15" fillId="4" borderId="1" xfId="1" applyNumberFormat="1" applyFont="1" applyFill="1" applyBorder="1" applyAlignment="1">
      <alignment horizontal="center" vertical="center" wrapText="1"/>
    </xf>
    <xf numFmtId="176" fontId="15" fillId="0" borderId="1" xfId="1" applyNumberFormat="1" applyFont="1" applyBorder="1" applyAlignment="1">
      <alignment horizontal="center" vertical="center" wrapText="1"/>
    </xf>
    <xf numFmtId="6" fontId="0" fillId="0" borderId="0" xfId="1" applyNumberFormat="1" applyFont="1" applyAlignment="1">
      <alignment vertical="center"/>
    </xf>
    <xf numFmtId="6" fontId="24" fillId="0" borderId="25" xfId="0" applyNumberFormat="1" applyFont="1" applyFill="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4" borderId="4" xfId="0" quotePrefix="1" applyFont="1" applyFill="1" applyBorder="1" applyAlignment="1">
      <alignment vertical="center"/>
    </xf>
    <xf numFmtId="0" fontId="4" fillId="4" borderId="4" xfId="0" applyFont="1" applyFill="1" applyBorder="1" applyAlignment="1">
      <alignment vertical="center"/>
    </xf>
    <xf numFmtId="0" fontId="4" fillId="4" borderId="5" xfId="0" applyFont="1" applyFill="1" applyBorder="1" applyAlignment="1">
      <alignment vertical="center"/>
    </xf>
  </cellXfs>
  <cellStyles count="4">
    <cellStyle name="桁区切り 2" xfId="2" xr:uid="{00000000-0005-0000-0000-000000000000}"/>
    <cellStyle name="標準" xfId="0" builtinId="0"/>
    <cellStyle name="標準 2" xfId="1" xr:uid="{00000000-0005-0000-0000-000002000000}"/>
    <cellStyle name="標準 28" xfId="3" xr:uid="{00000000-0005-0000-0000-000003000000}"/>
  </cellStyles>
  <dxfs count="0"/>
  <tableStyles count="0" defaultTableStyle="TableStyleMedium2" defaultPivotStyle="PivotStyleLight16"/>
  <colors>
    <mruColors>
      <color rgb="FF2863C9"/>
      <color rgb="FF1581E6"/>
      <color rgb="FF1B9FCF"/>
      <color rgb="FF5383DB"/>
      <color rgb="FF7DB4E8"/>
      <color rgb="FF91BC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23</xdr:col>
      <xdr:colOff>20128</xdr:colOff>
      <xdr:row>59</xdr:row>
      <xdr:rowOff>101532</xdr:rowOff>
    </xdr:to>
    <xdr:pic>
      <xdr:nvPicPr>
        <xdr:cNvPr id="3" name="図 2">
          <a:extLst>
            <a:ext uri="{FF2B5EF4-FFF2-40B4-BE49-F238E27FC236}">
              <a16:creationId xmlns:a16="http://schemas.microsoft.com/office/drawing/2014/main" id="{B9A60FDC-B322-A940-DBBD-905961C45404}"/>
            </a:ext>
          </a:extLst>
        </xdr:cNvPr>
        <xdr:cNvPicPr>
          <a:picLocks noChangeAspect="1"/>
        </xdr:cNvPicPr>
      </xdr:nvPicPr>
      <xdr:blipFill>
        <a:blip xmlns:r="http://schemas.openxmlformats.org/officeDocument/2006/relationships" r:embed="rId1"/>
        <a:stretch>
          <a:fillRect/>
        </a:stretch>
      </xdr:blipFill>
      <xdr:spPr>
        <a:xfrm>
          <a:off x="317500" y="16113125"/>
          <a:ext cx="14228571" cy="8161905"/>
        </a:xfrm>
        <a:prstGeom prst="rect">
          <a:avLst/>
        </a:prstGeom>
      </xdr:spPr>
    </xdr:pic>
    <xdr:clientData/>
  </xdr:twoCellAnchor>
  <xdr:twoCellAnchor editAs="oneCell">
    <xdr:from>
      <xdr:col>1</xdr:col>
      <xdr:colOff>0</xdr:colOff>
      <xdr:row>61</xdr:row>
      <xdr:rowOff>0</xdr:rowOff>
    </xdr:from>
    <xdr:to>
      <xdr:col>23</xdr:col>
      <xdr:colOff>92509</xdr:colOff>
      <xdr:row>97</xdr:row>
      <xdr:rowOff>124679</xdr:rowOff>
    </xdr:to>
    <xdr:pic>
      <xdr:nvPicPr>
        <xdr:cNvPr id="4" name="図 3">
          <a:extLst>
            <a:ext uri="{FF2B5EF4-FFF2-40B4-BE49-F238E27FC236}">
              <a16:creationId xmlns:a16="http://schemas.microsoft.com/office/drawing/2014/main" id="{58289EA9-43BD-8F05-5F62-AC1F18A57E9C}"/>
            </a:ext>
          </a:extLst>
        </xdr:cNvPr>
        <xdr:cNvPicPr>
          <a:picLocks noChangeAspect="1"/>
        </xdr:cNvPicPr>
      </xdr:nvPicPr>
      <xdr:blipFill>
        <a:blip xmlns:r="http://schemas.openxmlformats.org/officeDocument/2006/relationships" r:embed="rId2"/>
        <a:stretch>
          <a:fillRect/>
        </a:stretch>
      </xdr:blipFill>
      <xdr:spPr>
        <a:xfrm>
          <a:off x="317500" y="13811250"/>
          <a:ext cx="14304762" cy="8409524"/>
        </a:xfrm>
        <a:prstGeom prst="rect">
          <a:avLst/>
        </a:prstGeom>
      </xdr:spPr>
    </xdr:pic>
    <xdr:clientData/>
  </xdr:twoCellAnchor>
  <xdr:twoCellAnchor editAs="oneCell">
    <xdr:from>
      <xdr:col>1</xdr:col>
      <xdr:colOff>0</xdr:colOff>
      <xdr:row>100</xdr:row>
      <xdr:rowOff>0</xdr:rowOff>
    </xdr:from>
    <xdr:to>
      <xdr:col>23</xdr:col>
      <xdr:colOff>117270</xdr:colOff>
      <xdr:row>135</xdr:row>
      <xdr:rowOff>152961</xdr:rowOff>
    </xdr:to>
    <xdr:pic>
      <xdr:nvPicPr>
        <xdr:cNvPr id="5" name="図 4">
          <a:extLst>
            <a:ext uri="{FF2B5EF4-FFF2-40B4-BE49-F238E27FC236}">
              <a16:creationId xmlns:a16="http://schemas.microsoft.com/office/drawing/2014/main" id="{F40AAC74-DA1F-F209-6B1A-475A4F7DE3FB}"/>
            </a:ext>
          </a:extLst>
        </xdr:cNvPr>
        <xdr:cNvPicPr>
          <a:picLocks noChangeAspect="1"/>
        </xdr:cNvPicPr>
      </xdr:nvPicPr>
      <xdr:blipFill>
        <a:blip xmlns:r="http://schemas.openxmlformats.org/officeDocument/2006/relationships" r:embed="rId3"/>
        <a:stretch>
          <a:fillRect/>
        </a:stretch>
      </xdr:blipFill>
      <xdr:spPr>
        <a:xfrm>
          <a:off x="317500" y="22788563"/>
          <a:ext cx="14333333" cy="8209524"/>
        </a:xfrm>
        <a:prstGeom prst="rect">
          <a:avLst/>
        </a:prstGeom>
      </xdr:spPr>
    </xdr:pic>
    <xdr:clientData/>
  </xdr:twoCellAnchor>
  <xdr:twoCellAnchor editAs="oneCell">
    <xdr:from>
      <xdr:col>1</xdr:col>
      <xdr:colOff>0</xdr:colOff>
      <xdr:row>137</xdr:row>
      <xdr:rowOff>0</xdr:rowOff>
    </xdr:from>
    <xdr:to>
      <xdr:col>23</xdr:col>
      <xdr:colOff>105841</xdr:colOff>
      <xdr:row>173</xdr:row>
      <xdr:rowOff>21822</xdr:rowOff>
    </xdr:to>
    <xdr:pic>
      <xdr:nvPicPr>
        <xdr:cNvPr id="6" name="図 5">
          <a:extLst>
            <a:ext uri="{FF2B5EF4-FFF2-40B4-BE49-F238E27FC236}">
              <a16:creationId xmlns:a16="http://schemas.microsoft.com/office/drawing/2014/main" id="{A742335A-9891-4D88-FA78-501D982A2348}"/>
            </a:ext>
          </a:extLst>
        </xdr:cNvPr>
        <xdr:cNvPicPr>
          <a:picLocks noChangeAspect="1"/>
        </xdr:cNvPicPr>
      </xdr:nvPicPr>
      <xdr:blipFill>
        <a:blip xmlns:r="http://schemas.openxmlformats.org/officeDocument/2006/relationships" r:embed="rId4"/>
        <a:stretch>
          <a:fillRect/>
        </a:stretch>
      </xdr:blipFill>
      <xdr:spPr>
        <a:xfrm>
          <a:off x="317500" y="31305500"/>
          <a:ext cx="14323809" cy="8304762"/>
        </a:xfrm>
        <a:prstGeom prst="rect">
          <a:avLst/>
        </a:prstGeom>
      </xdr:spPr>
    </xdr:pic>
    <xdr:clientData/>
  </xdr:twoCellAnchor>
  <xdr:twoCellAnchor editAs="oneCell">
    <xdr:from>
      <xdr:col>1</xdr:col>
      <xdr:colOff>0</xdr:colOff>
      <xdr:row>175</xdr:row>
      <xdr:rowOff>0</xdr:rowOff>
    </xdr:from>
    <xdr:to>
      <xdr:col>23</xdr:col>
      <xdr:colOff>220127</xdr:colOff>
      <xdr:row>210</xdr:row>
      <xdr:rowOff>168199</xdr:rowOff>
    </xdr:to>
    <xdr:pic>
      <xdr:nvPicPr>
        <xdr:cNvPr id="7" name="図 6">
          <a:extLst>
            <a:ext uri="{FF2B5EF4-FFF2-40B4-BE49-F238E27FC236}">
              <a16:creationId xmlns:a16="http://schemas.microsoft.com/office/drawing/2014/main" id="{7FBCE376-37D8-55BF-071D-F288422C84ED}"/>
            </a:ext>
          </a:extLst>
        </xdr:cNvPr>
        <xdr:cNvPicPr>
          <a:picLocks noChangeAspect="1"/>
        </xdr:cNvPicPr>
      </xdr:nvPicPr>
      <xdr:blipFill>
        <a:blip xmlns:r="http://schemas.openxmlformats.org/officeDocument/2006/relationships" r:embed="rId5"/>
        <a:stretch>
          <a:fillRect/>
        </a:stretch>
      </xdr:blipFill>
      <xdr:spPr>
        <a:xfrm>
          <a:off x="317500" y="40052625"/>
          <a:ext cx="14438095" cy="8228571"/>
        </a:xfrm>
        <a:prstGeom prst="rect">
          <a:avLst/>
        </a:prstGeom>
      </xdr:spPr>
    </xdr:pic>
    <xdr:clientData/>
  </xdr:twoCellAnchor>
  <xdr:twoCellAnchor editAs="oneCell">
    <xdr:from>
      <xdr:col>1</xdr:col>
      <xdr:colOff>0</xdr:colOff>
      <xdr:row>212</xdr:row>
      <xdr:rowOff>0</xdr:rowOff>
    </xdr:from>
    <xdr:to>
      <xdr:col>23</xdr:col>
      <xdr:colOff>41080</xdr:colOff>
      <xdr:row>248</xdr:row>
      <xdr:rowOff>113250</xdr:rowOff>
    </xdr:to>
    <xdr:pic>
      <xdr:nvPicPr>
        <xdr:cNvPr id="8" name="図 7">
          <a:extLst>
            <a:ext uri="{FF2B5EF4-FFF2-40B4-BE49-F238E27FC236}">
              <a16:creationId xmlns:a16="http://schemas.microsoft.com/office/drawing/2014/main" id="{838C5513-AB51-2D8D-AED9-49DE32653E8F}"/>
            </a:ext>
          </a:extLst>
        </xdr:cNvPr>
        <xdr:cNvPicPr>
          <a:picLocks noChangeAspect="1"/>
        </xdr:cNvPicPr>
      </xdr:nvPicPr>
      <xdr:blipFill>
        <a:blip xmlns:r="http://schemas.openxmlformats.org/officeDocument/2006/relationships" r:embed="rId6"/>
        <a:stretch>
          <a:fillRect/>
        </a:stretch>
      </xdr:blipFill>
      <xdr:spPr>
        <a:xfrm>
          <a:off x="317500" y="48569563"/>
          <a:ext cx="14257143" cy="8400000"/>
        </a:xfrm>
        <a:prstGeom prst="rect">
          <a:avLst/>
        </a:prstGeom>
      </xdr:spPr>
    </xdr:pic>
    <xdr:clientData/>
  </xdr:twoCellAnchor>
  <xdr:twoCellAnchor editAs="oneCell">
    <xdr:from>
      <xdr:col>1</xdr:col>
      <xdr:colOff>0</xdr:colOff>
      <xdr:row>250</xdr:row>
      <xdr:rowOff>0</xdr:rowOff>
    </xdr:from>
    <xdr:to>
      <xdr:col>23</xdr:col>
      <xdr:colOff>193461</xdr:colOff>
      <xdr:row>286</xdr:row>
      <xdr:rowOff>63726</xdr:rowOff>
    </xdr:to>
    <xdr:pic>
      <xdr:nvPicPr>
        <xdr:cNvPr id="9" name="図 8">
          <a:extLst>
            <a:ext uri="{FF2B5EF4-FFF2-40B4-BE49-F238E27FC236}">
              <a16:creationId xmlns:a16="http://schemas.microsoft.com/office/drawing/2014/main" id="{BA69A823-F93B-8ACF-6B09-EEE5FC48D3FB}"/>
            </a:ext>
          </a:extLst>
        </xdr:cNvPr>
        <xdr:cNvPicPr>
          <a:picLocks noChangeAspect="1"/>
        </xdr:cNvPicPr>
      </xdr:nvPicPr>
      <xdr:blipFill>
        <a:blip xmlns:r="http://schemas.openxmlformats.org/officeDocument/2006/relationships" r:embed="rId7"/>
        <a:stretch>
          <a:fillRect/>
        </a:stretch>
      </xdr:blipFill>
      <xdr:spPr>
        <a:xfrm>
          <a:off x="317500" y="57316688"/>
          <a:ext cx="14409524" cy="8352381"/>
        </a:xfrm>
        <a:prstGeom prst="rect">
          <a:avLst/>
        </a:prstGeom>
      </xdr:spPr>
    </xdr:pic>
    <xdr:clientData/>
  </xdr:twoCellAnchor>
  <xdr:twoCellAnchor editAs="oneCell">
    <xdr:from>
      <xdr:col>1</xdr:col>
      <xdr:colOff>0</xdr:colOff>
      <xdr:row>289</xdr:row>
      <xdr:rowOff>0</xdr:rowOff>
    </xdr:from>
    <xdr:to>
      <xdr:col>22</xdr:col>
      <xdr:colOff>616083</xdr:colOff>
      <xdr:row>325</xdr:row>
      <xdr:rowOff>48488</xdr:rowOff>
    </xdr:to>
    <xdr:pic>
      <xdr:nvPicPr>
        <xdr:cNvPr id="10" name="図 9">
          <a:extLst>
            <a:ext uri="{FF2B5EF4-FFF2-40B4-BE49-F238E27FC236}">
              <a16:creationId xmlns:a16="http://schemas.microsoft.com/office/drawing/2014/main" id="{8DB5259C-6F86-5757-D81D-3844ABF841F6}"/>
            </a:ext>
          </a:extLst>
        </xdr:cNvPr>
        <xdr:cNvPicPr>
          <a:picLocks noChangeAspect="1"/>
        </xdr:cNvPicPr>
      </xdr:nvPicPr>
      <xdr:blipFill>
        <a:blip xmlns:r="http://schemas.openxmlformats.org/officeDocument/2006/relationships" r:embed="rId8"/>
        <a:stretch>
          <a:fillRect/>
        </a:stretch>
      </xdr:blipFill>
      <xdr:spPr>
        <a:xfrm>
          <a:off x="317500" y="66294000"/>
          <a:ext cx="14171428" cy="8333333"/>
        </a:xfrm>
        <a:prstGeom prst="rect">
          <a:avLst/>
        </a:prstGeom>
      </xdr:spPr>
    </xdr:pic>
    <xdr:clientData/>
  </xdr:twoCellAnchor>
  <xdr:twoCellAnchor editAs="oneCell">
    <xdr:from>
      <xdr:col>1</xdr:col>
      <xdr:colOff>0</xdr:colOff>
      <xdr:row>327</xdr:row>
      <xdr:rowOff>0</xdr:rowOff>
    </xdr:from>
    <xdr:to>
      <xdr:col>23</xdr:col>
      <xdr:colOff>193461</xdr:colOff>
      <xdr:row>362</xdr:row>
      <xdr:rowOff>179628</xdr:rowOff>
    </xdr:to>
    <xdr:pic>
      <xdr:nvPicPr>
        <xdr:cNvPr id="11" name="図 10">
          <a:extLst>
            <a:ext uri="{FF2B5EF4-FFF2-40B4-BE49-F238E27FC236}">
              <a16:creationId xmlns:a16="http://schemas.microsoft.com/office/drawing/2014/main" id="{D5FF5155-3630-9C2A-1EDB-89193640E0FC}"/>
            </a:ext>
          </a:extLst>
        </xdr:cNvPr>
        <xdr:cNvPicPr>
          <a:picLocks noChangeAspect="1"/>
        </xdr:cNvPicPr>
      </xdr:nvPicPr>
      <xdr:blipFill>
        <a:blip xmlns:r="http://schemas.openxmlformats.org/officeDocument/2006/relationships" r:embed="rId9"/>
        <a:stretch>
          <a:fillRect/>
        </a:stretch>
      </xdr:blipFill>
      <xdr:spPr>
        <a:xfrm>
          <a:off x="317500" y="75041125"/>
          <a:ext cx="14409524" cy="82380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128</xdr:row>
      <xdr:rowOff>152400</xdr:rowOff>
    </xdr:from>
    <xdr:to>
      <xdr:col>8</xdr:col>
      <xdr:colOff>609600</xdr:colOff>
      <xdr:row>136</xdr:row>
      <xdr:rowOff>152401</xdr:rowOff>
    </xdr:to>
    <xdr:sp macro="" textlink="">
      <xdr:nvSpPr>
        <xdr:cNvPr id="223" name="正方形/長方形 222">
          <a:extLst>
            <a:ext uri="{FF2B5EF4-FFF2-40B4-BE49-F238E27FC236}">
              <a16:creationId xmlns:a16="http://schemas.microsoft.com/office/drawing/2014/main" id="{00000000-0008-0000-0200-0000DF000000}"/>
            </a:ext>
          </a:extLst>
        </xdr:cNvPr>
        <xdr:cNvSpPr/>
      </xdr:nvSpPr>
      <xdr:spPr>
        <a:xfrm>
          <a:off x="314325" y="21827067"/>
          <a:ext cx="5205942" cy="1354667"/>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122</xdr:row>
      <xdr:rowOff>1</xdr:rowOff>
    </xdr:from>
    <xdr:to>
      <xdr:col>22</xdr:col>
      <xdr:colOff>0</xdr:colOff>
      <xdr:row>140</xdr:row>
      <xdr:rowOff>1</xdr:rowOff>
    </xdr:to>
    <xdr:sp macro="" textlink="">
      <xdr:nvSpPr>
        <xdr:cNvPr id="224" name="正方形/長方形 223">
          <a:extLst>
            <a:ext uri="{FF2B5EF4-FFF2-40B4-BE49-F238E27FC236}">
              <a16:creationId xmlns:a16="http://schemas.microsoft.com/office/drawing/2014/main" id="{00000000-0008-0000-0200-0000E0000000}"/>
            </a:ext>
            <a:ext uri="{147F2762-F138-4A5C-976F-8EAC2B608ADB}">
              <a16:predDERef xmlns:a16="http://schemas.microsoft.com/office/drawing/2014/main" pred="{00000000-0008-0000-0200-000051000000}"/>
            </a:ext>
          </a:extLst>
        </xdr:cNvPr>
        <xdr:cNvSpPr/>
      </xdr:nvSpPr>
      <xdr:spPr>
        <a:xfrm>
          <a:off x="5524500" y="20658668"/>
          <a:ext cx="7979833" cy="30480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314325</xdr:colOff>
      <xdr:row>70</xdr:row>
      <xdr:rowOff>152400</xdr:rowOff>
    </xdr:from>
    <xdr:to>
      <xdr:col>8</xdr:col>
      <xdr:colOff>609600</xdr:colOff>
      <xdr:row>78</xdr:row>
      <xdr:rowOff>152400</xdr:rowOff>
    </xdr:to>
    <xdr:sp macro="" textlink="">
      <xdr:nvSpPr>
        <xdr:cNvPr id="81" name="正方形/長方形 80">
          <a:extLst>
            <a:ext uri="{FF2B5EF4-FFF2-40B4-BE49-F238E27FC236}">
              <a16:creationId xmlns:a16="http://schemas.microsoft.com/office/drawing/2014/main" id="{00000000-0008-0000-0200-000051000000}"/>
            </a:ext>
          </a:extLst>
        </xdr:cNvPr>
        <xdr:cNvSpPr/>
      </xdr:nvSpPr>
      <xdr:spPr>
        <a:xfrm>
          <a:off x="314325" y="11487150"/>
          <a:ext cx="5248275" cy="1295400"/>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0</xdr:colOff>
      <xdr:row>64</xdr:row>
      <xdr:rowOff>142875</xdr:rowOff>
    </xdr:from>
    <xdr:to>
      <xdr:col>22</xdr:col>
      <xdr:colOff>10584</xdr:colOff>
      <xdr:row>82</xdr:row>
      <xdr:rowOff>0</xdr:rowOff>
    </xdr:to>
    <xdr:sp macro="" textlink="">
      <xdr:nvSpPr>
        <xdr:cNvPr id="77" name="正方形/長方形 76">
          <a:extLst>
            <a:ext uri="{FF2B5EF4-FFF2-40B4-BE49-F238E27FC236}">
              <a16:creationId xmlns:a16="http://schemas.microsoft.com/office/drawing/2014/main" id="{00000000-0008-0000-0200-00004D000000}"/>
            </a:ext>
            <a:ext uri="{147F2762-F138-4A5C-976F-8EAC2B608ADB}">
              <a16:predDERef xmlns:a16="http://schemas.microsoft.com/office/drawing/2014/main" pred="{00000000-0008-0000-0200-000051000000}"/>
            </a:ext>
          </a:extLst>
        </xdr:cNvPr>
        <xdr:cNvSpPr/>
      </xdr:nvSpPr>
      <xdr:spPr>
        <a:xfrm>
          <a:off x="5524500" y="10980208"/>
          <a:ext cx="7990417" cy="2905125"/>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11641</xdr:colOff>
      <xdr:row>75</xdr:row>
      <xdr:rowOff>127000</xdr:rowOff>
    </xdr:from>
    <xdr:to>
      <xdr:col>16</xdr:col>
      <xdr:colOff>264584</xdr:colOff>
      <xdr:row>81</xdr:row>
      <xdr:rowOff>66673</xdr:rowOff>
    </xdr:to>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7991474" y="12827000"/>
          <a:ext cx="2094443" cy="95567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9</xdr:col>
      <xdr:colOff>371474</xdr:colOff>
      <xdr:row>65</xdr:row>
      <xdr:rowOff>83607</xdr:rowOff>
    </xdr:from>
    <xdr:to>
      <xdr:col>13</xdr:col>
      <xdr:colOff>10584</xdr:colOff>
      <xdr:row>81</xdr:row>
      <xdr:rowOff>66673</xdr:rowOff>
    </xdr:to>
    <xdr:sp macro="" textlink="">
      <xdr:nvSpPr>
        <xdr:cNvPr id="221" name="正方形/長方形 220">
          <a:extLst>
            <a:ext uri="{FF2B5EF4-FFF2-40B4-BE49-F238E27FC236}">
              <a16:creationId xmlns:a16="http://schemas.microsoft.com/office/drawing/2014/main" id="{00000000-0008-0000-0200-0000DD000000}"/>
            </a:ext>
          </a:extLst>
        </xdr:cNvPr>
        <xdr:cNvSpPr/>
      </xdr:nvSpPr>
      <xdr:spPr>
        <a:xfrm>
          <a:off x="5895974" y="11090274"/>
          <a:ext cx="2094443"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0</xdr:col>
      <xdr:colOff>296332</xdr:colOff>
      <xdr:row>86</xdr:row>
      <xdr:rowOff>162982</xdr:rowOff>
    </xdr:from>
    <xdr:to>
      <xdr:col>13</xdr:col>
      <xdr:colOff>486831</xdr:colOff>
      <xdr:row>111</xdr:row>
      <xdr:rowOff>11906</xdr:rowOff>
    </xdr:to>
    <xdr:sp macro="" textlink="">
      <xdr:nvSpPr>
        <xdr:cNvPr id="79" name="正方形/長方形 78">
          <a:extLst>
            <a:ext uri="{FF2B5EF4-FFF2-40B4-BE49-F238E27FC236}">
              <a16:creationId xmlns:a16="http://schemas.microsoft.com/office/drawing/2014/main" id="{00000000-0008-0000-0200-00004F000000}"/>
            </a:ext>
          </a:extLst>
        </xdr:cNvPr>
        <xdr:cNvSpPr/>
      </xdr:nvSpPr>
      <xdr:spPr>
        <a:xfrm>
          <a:off x="296332" y="14725649"/>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297656</xdr:colOff>
      <xdr:row>5</xdr:row>
      <xdr:rowOff>0</xdr:rowOff>
    </xdr:from>
    <xdr:to>
      <xdr:col>22</xdr:col>
      <xdr:colOff>10584</xdr:colOff>
      <xdr:row>21</xdr:row>
      <xdr:rowOff>11906</xdr:rowOff>
    </xdr:to>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2752989" y="846667"/>
          <a:ext cx="10761928" cy="272123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297657</xdr:colOff>
      <xdr:row>29</xdr:row>
      <xdr:rowOff>11906</xdr:rowOff>
    </xdr:from>
    <xdr:to>
      <xdr:col>16</xdr:col>
      <xdr:colOff>369095</xdr:colOff>
      <xdr:row>37</xdr:row>
      <xdr:rowOff>11906</xdr:rowOff>
    </xdr:to>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297657" y="4469606"/>
          <a:ext cx="10129838"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285750</xdr:colOff>
      <xdr:row>29</xdr:row>
      <xdr:rowOff>-1</xdr:rowOff>
    </xdr:from>
    <xdr:to>
      <xdr:col>13</xdr:col>
      <xdr:colOff>476249</xdr:colOff>
      <xdr:row>53</xdr:row>
      <xdr:rowOff>11906</xdr:rowOff>
    </xdr:to>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285750" y="4457699"/>
          <a:ext cx="8362949" cy="397430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11906</xdr:colOff>
      <xdr:row>45</xdr:row>
      <xdr:rowOff>0</xdr:rowOff>
    </xdr:from>
    <xdr:to>
      <xdr:col>14</xdr:col>
      <xdr:colOff>357187</xdr:colOff>
      <xdr:row>53</xdr:row>
      <xdr:rowOff>0</xdr:rowOff>
    </xdr:to>
    <xdr:sp macro="" textlink="">
      <xdr:nvSpPr>
        <xdr:cNvPr id="5" name="正方形/長方形 4">
          <a:extLst>
            <a:ext uri="{FF2B5EF4-FFF2-40B4-BE49-F238E27FC236}">
              <a16:creationId xmlns:a16="http://schemas.microsoft.com/office/drawing/2014/main" id="{00000000-0008-0000-0200-000005000000}"/>
            </a:ext>
          </a:extLst>
        </xdr:cNvPr>
        <xdr:cNvSpPr/>
      </xdr:nvSpPr>
      <xdr:spPr>
        <a:xfrm>
          <a:off x="5669756" y="7099300"/>
          <a:ext cx="3488531" cy="13208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285749</xdr:colOff>
      <xdr:row>20</xdr:row>
      <xdr:rowOff>71437</xdr:rowOff>
    </xdr:from>
    <xdr:to>
      <xdr:col>22</xdr:col>
      <xdr:colOff>21167</xdr:colOff>
      <xdr:row>29</xdr:row>
      <xdr:rowOff>11906</xdr:rowOff>
    </xdr:to>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285749" y="3458104"/>
          <a:ext cx="13239751" cy="1464469"/>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371474</xdr:colOff>
      <xdr:row>7</xdr:row>
      <xdr:rowOff>9525</xdr:rowOff>
    </xdr:from>
    <xdr:to>
      <xdr:col>16</xdr:col>
      <xdr:colOff>361949</xdr:colOff>
      <xdr:row>22</xdr:row>
      <xdr:rowOff>161924</xdr:rowOff>
    </xdr:to>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6029324" y="835025"/>
          <a:ext cx="4391025" cy="26288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5</xdr:col>
      <xdr:colOff>0</xdr:colOff>
      <xdr:row>6</xdr:row>
      <xdr:rowOff>0</xdr:rowOff>
    </xdr:from>
    <xdr:to>
      <xdr:col>8</xdr:col>
      <xdr:colOff>0</xdr:colOff>
      <xdr:row>12</xdr:row>
      <xdr:rowOff>0</xdr:rowOff>
    </xdr:to>
    <xdr:sp macro="" textlink="">
      <xdr:nvSpPr>
        <xdr:cNvPr id="8" name="正方形/長方形 7">
          <a:extLst>
            <a:ext uri="{FF2B5EF4-FFF2-40B4-BE49-F238E27FC236}">
              <a16:creationId xmlns:a16="http://schemas.microsoft.com/office/drawing/2014/main" id="{00000000-0008-0000-0200-000008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14</xdr:row>
      <xdr:rowOff>0</xdr:rowOff>
    </xdr:from>
    <xdr:to>
      <xdr:col>8</xdr:col>
      <xdr:colOff>0</xdr:colOff>
      <xdr:row>20</xdr:row>
      <xdr:rowOff>0</xdr:rowOff>
    </xdr:to>
    <xdr:sp macro="" textlink="">
      <xdr:nvSpPr>
        <xdr:cNvPr id="9" name="正方形/長方形 8">
          <a:extLst>
            <a:ext uri="{FF2B5EF4-FFF2-40B4-BE49-F238E27FC236}">
              <a16:creationId xmlns:a16="http://schemas.microsoft.com/office/drawing/2014/main" id="{00000000-0008-0000-0200-000009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30</xdr:row>
      <xdr:rowOff>0</xdr:rowOff>
    </xdr:from>
    <xdr:to>
      <xdr:col>8</xdr:col>
      <xdr:colOff>0</xdr:colOff>
      <xdr:row>36</xdr:row>
      <xdr:rowOff>0</xdr:rowOff>
    </xdr:to>
    <xdr:sp macro="" textlink="">
      <xdr:nvSpPr>
        <xdr:cNvPr id="10" name="正方形/長方形 9">
          <a:extLst>
            <a:ext uri="{FF2B5EF4-FFF2-40B4-BE49-F238E27FC236}">
              <a16:creationId xmlns:a16="http://schemas.microsoft.com/office/drawing/2014/main" id="{00000000-0008-0000-0200-00000A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150.92.14.110</a:t>
          </a: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0</xdr:colOff>
      <xdr:row>30</xdr:row>
      <xdr:rowOff>0</xdr:rowOff>
    </xdr:from>
    <xdr:to>
      <xdr:col>12</xdr:col>
      <xdr:colOff>0</xdr:colOff>
      <xdr:row>36</xdr:row>
      <xdr:rowOff>0</xdr:rowOff>
    </xdr:to>
    <xdr:sp macro="" textlink="">
      <xdr:nvSpPr>
        <xdr:cNvPr id="11" name="正方形/長方形 10">
          <a:extLst>
            <a:ext uri="{FF2B5EF4-FFF2-40B4-BE49-F238E27FC236}">
              <a16:creationId xmlns:a16="http://schemas.microsoft.com/office/drawing/2014/main" id="{00000000-0008-0000-0200-00000B000000}"/>
            </a:ext>
          </a:extLst>
        </xdr:cNvPr>
        <xdr:cNvSpPr/>
      </xdr:nvSpPr>
      <xdr:spPr>
        <a:xfrm>
          <a:off x="56578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150.92.21.226</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0</xdr:colOff>
      <xdr:row>38</xdr:row>
      <xdr:rowOff>0</xdr:rowOff>
    </xdr:from>
    <xdr:to>
      <xdr:col>10</xdr:col>
      <xdr:colOff>0</xdr:colOff>
      <xdr:row>44</xdr:row>
      <xdr:rowOff>0</xdr:rowOff>
    </xdr:to>
    <xdr:sp macro="" textlink="">
      <xdr:nvSpPr>
        <xdr:cNvPr id="12" name="正方形/長方形 11">
          <a:extLst>
            <a:ext uri="{FF2B5EF4-FFF2-40B4-BE49-F238E27FC236}">
              <a16:creationId xmlns:a16="http://schemas.microsoft.com/office/drawing/2014/main" id="{00000000-0008-0000-0200-00000C000000}"/>
            </a:ext>
          </a:extLst>
        </xdr:cNvPr>
        <xdr:cNvSpPr/>
      </xdr:nvSpPr>
      <xdr:spPr>
        <a:xfrm>
          <a:off x="44005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10.178.150.1</a:t>
          </a: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0</xdr:colOff>
      <xdr:row>16</xdr:row>
      <xdr:rowOff>9525</xdr:rowOff>
    </xdr:from>
    <xdr:to>
      <xdr:col>13</xdr:col>
      <xdr:colOff>0</xdr:colOff>
      <xdr:row>22</xdr:row>
      <xdr:rowOff>9525</xdr:rowOff>
    </xdr:to>
    <xdr:sp macro="" textlink="">
      <xdr:nvSpPr>
        <xdr:cNvPr id="13" name="正方形/長方形 12">
          <a:extLst>
            <a:ext uri="{FF2B5EF4-FFF2-40B4-BE49-F238E27FC236}">
              <a16:creationId xmlns:a16="http://schemas.microsoft.com/office/drawing/2014/main" id="{00000000-0008-0000-0200-00000D000000}"/>
            </a:ext>
            <a:ext uri="{147F2762-F138-4A5C-976F-8EAC2B608ADB}">
              <a16:predDERef xmlns:a16="http://schemas.microsoft.com/office/drawing/2014/main" pred="{00000000-0008-0000-0200-00000C000000}"/>
            </a:ext>
          </a:extLst>
        </xdr:cNvPr>
        <xdr:cNvSpPr/>
      </xdr:nvSpPr>
      <xdr:spPr>
        <a:xfrm>
          <a:off x="6191250" y="2600325"/>
          <a:ext cx="1857375" cy="97155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0</xdr:colOff>
      <xdr:row>16</xdr:row>
      <xdr:rowOff>0</xdr:rowOff>
    </xdr:from>
    <xdr:to>
      <xdr:col>16</xdr:col>
      <xdr:colOff>0</xdr:colOff>
      <xdr:row>22</xdr:row>
      <xdr:rowOff>0</xdr:rowOff>
    </xdr:to>
    <xdr:sp macro="" textlink="">
      <xdr:nvSpPr>
        <xdr:cNvPr id="14" name="正方形/長方形 13">
          <a:extLst>
            <a:ext uri="{FF2B5EF4-FFF2-40B4-BE49-F238E27FC236}">
              <a16:creationId xmlns:a16="http://schemas.microsoft.com/office/drawing/2014/main" id="{00000000-0008-0000-0200-00000E000000}"/>
            </a:ext>
          </a:extLst>
        </xdr:cNvPr>
        <xdr:cNvSpPr/>
      </xdr:nvSpPr>
      <xdr:spPr>
        <a:xfrm>
          <a:off x="8172450" y="23114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xdr:col>
      <xdr:colOff>0</xdr:colOff>
      <xdr:row>14</xdr:row>
      <xdr:rowOff>0</xdr:rowOff>
    </xdr:from>
    <xdr:to>
      <xdr:col>4</xdr:col>
      <xdr:colOff>0</xdr:colOff>
      <xdr:row>20</xdr:row>
      <xdr:rowOff>0</xdr:rowOff>
    </xdr:to>
    <xdr:sp macro="" textlink="">
      <xdr:nvSpPr>
        <xdr:cNvPr id="15" name="正方形/長方形 14">
          <a:extLst>
            <a:ext uri="{FF2B5EF4-FFF2-40B4-BE49-F238E27FC236}">
              <a16:creationId xmlns:a16="http://schemas.microsoft.com/office/drawing/2014/main" id="{00000000-0008-0000-0200-00000F000000}"/>
            </a:ext>
          </a:extLst>
        </xdr:cNvPr>
        <xdr:cNvSpPr/>
      </xdr:nvSpPr>
      <xdr:spPr>
        <a:xfrm>
          <a:off x="628650" y="19812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0</xdr:colOff>
      <xdr:row>6</xdr:row>
      <xdr:rowOff>0</xdr:rowOff>
    </xdr:from>
    <xdr:to>
      <xdr:col>4</xdr:col>
      <xdr:colOff>0</xdr:colOff>
      <xdr:row>12</xdr:row>
      <xdr:rowOff>0</xdr:rowOff>
    </xdr:to>
    <xdr:sp macro="" textlink="">
      <xdr:nvSpPr>
        <xdr:cNvPr id="16" name="正方形/長方形 15">
          <a:extLst>
            <a:ext uri="{FF2B5EF4-FFF2-40B4-BE49-F238E27FC236}">
              <a16:creationId xmlns:a16="http://schemas.microsoft.com/office/drawing/2014/main" id="{00000000-0008-0000-0200-000010000000}"/>
            </a:ext>
          </a:extLst>
        </xdr:cNvPr>
        <xdr:cNvSpPr/>
      </xdr:nvSpPr>
      <xdr:spPr>
        <a:xfrm>
          <a:off x="6286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0</xdr:colOff>
      <xdr:row>46</xdr:row>
      <xdr:rowOff>0</xdr:rowOff>
    </xdr:from>
    <xdr:to>
      <xdr:col>10</xdr:col>
      <xdr:colOff>0</xdr:colOff>
      <xdr:row>52</xdr:row>
      <xdr:rowOff>0</xdr:rowOff>
    </xdr:to>
    <xdr:sp macro="" textlink="">
      <xdr:nvSpPr>
        <xdr:cNvPr id="17" name="正方形/長方形 16">
          <a:extLst>
            <a:ext uri="{FF2B5EF4-FFF2-40B4-BE49-F238E27FC236}">
              <a16:creationId xmlns:a16="http://schemas.microsoft.com/office/drawing/2014/main" id="{00000000-0008-0000-0200-000011000000}"/>
            </a:ext>
          </a:extLst>
        </xdr:cNvPr>
        <xdr:cNvSpPr/>
      </xdr:nvSpPr>
      <xdr:spPr>
        <a:xfrm>
          <a:off x="44005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0</xdr:colOff>
      <xdr:row>46</xdr:row>
      <xdr:rowOff>0</xdr:rowOff>
    </xdr:from>
    <xdr:to>
      <xdr:col>14</xdr:col>
      <xdr:colOff>0</xdr:colOff>
      <xdr:row>52</xdr:row>
      <xdr:rowOff>0</xdr:rowOff>
    </xdr:to>
    <xdr:sp macro="" textlink="">
      <xdr:nvSpPr>
        <xdr:cNvPr id="18" name="正方形/長方形 17">
          <a:extLst>
            <a:ext uri="{FF2B5EF4-FFF2-40B4-BE49-F238E27FC236}">
              <a16:creationId xmlns:a16="http://schemas.microsoft.com/office/drawing/2014/main" id="{00000000-0008-0000-0200-000012000000}"/>
            </a:ext>
          </a:extLst>
        </xdr:cNvPr>
        <xdr:cNvSpPr/>
      </xdr:nvSpPr>
      <xdr:spPr>
        <a:xfrm>
          <a:off x="69151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0</xdr:colOff>
      <xdr:row>46</xdr:row>
      <xdr:rowOff>0</xdr:rowOff>
    </xdr:from>
    <xdr:to>
      <xdr:col>6</xdr:col>
      <xdr:colOff>0</xdr:colOff>
      <xdr:row>52</xdr:row>
      <xdr:rowOff>0</xdr:rowOff>
    </xdr:to>
    <xdr:sp macro="" textlink="">
      <xdr:nvSpPr>
        <xdr:cNvPr id="19" name="正方形/長方形 18">
          <a:extLst>
            <a:ext uri="{FF2B5EF4-FFF2-40B4-BE49-F238E27FC236}">
              <a16:creationId xmlns:a16="http://schemas.microsoft.com/office/drawing/2014/main" id="{00000000-0008-0000-0200-000013000000}"/>
            </a:ext>
          </a:extLst>
        </xdr:cNvPr>
        <xdr:cNvSpPr/>
      </xdr:nvSpPr>
      <xdr:spPr>
        <a:xfrm>
          <a:off x="18859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342900</xdr:colOff>
      <xdr:row>12</xdr:row>
      <xdr:rowOff>0</xdr:rowOff>
    </xdr:from>
    <xdr:to>
      <xdr:col>2</xdr:col>
      <xdr:colOff>342900</xdr:colOff>
      <xdr:row>14</xdr:row>
      <xdr:rowOff>0</xdr:rowOff>
    </xdr:to>
    <xdr:cxnSp macro="">
      <xdr:nvCxnSpPr>
        <xdr:cNvPr id="20" name="直線コネクタ 19">
          <a:extLst>
            <a:ext uri="{FF2B5EF4-FFF2-40B4-BE49-F238E27FC236}">
              <a16:creationId xmlns:a16="http://schemas.microsoft.com/office/drawing/2014/main" id="{00000000-0008-0000-0200-000014000000}"/>
            </a:ext>
          </a:extLst>
        </xdr:cNvPr>
        <xdr:cNvCxnSpPr>
          <a:stCxn id="16" idx="2"/>
          <a:endCxn id="15" idx="0"/>
        </xdr:cNvCxnSpPr>
      </xdr:nvCxnSpPr>
      <xdr:spPr>
        <a:xfrm>
          <a:off x="16002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309563</xdr:colOff>
      <xdr:row>20</xdr:row>
      <xdr:rowOff>0</xdr:rowOff>
    </xdr:from>
    <xdr:to>
      <xdr:col>5</xdr:col>
      <xdr:colOff>0</xdr:colOff>
      <xdr:row>33</xdr:row>
      <xdr:rowOff>0</xdr:rowOff>
    </xdr:to>
    <xdr:cxnSp macro="">
      <xdr:nvCxnSpPr>
        <xdr:cNvPr id="21" name="カギ線コネクタ 20">
          <a:extLst>
            <a:ext uri="{FF2B5EF4-FFF2-40B4-BE49-F238E27FC236}">
              <a16:creationId xmlns:a16="http://schemas.microsoft.com/office/drawing/2014/main" id="{00000000-0008-0000-0200-000015000000}"/>
            </a:ext>
          </a:extLst>
        </xdr:cNvPr>
        <xdr:cNvCxnSpPr>
          <a:stCxn id="15" idx="2"/>
          <a:endCxn id="10" idx="1"/>
        </xdr:cNvCxnSpPr>
      </xdr:nvCxnSpPr>
      <xdr:spPr>
        <a:xfrm rot="16200000" flipH="1">
          <a:off x="1281907" y="3256756"/>
          <a:ext cx="2146300" cy="15763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12</xdr:row>
      <xdr:rowOff>0</xdr:rowOff>
    </xdr:from>
    <xdr:to>
      <xdr:col>6</xdr:col>
      <xdr:colOff>342900</xdr:colOff>
      <xdr:row>14</xdr:row>
      <xdr:rowOff>0</xdr:rowOff>
    </xdr:to>
    <xdr:cxnSp macro="">
      <xdr:nvCxnSpPr>
        <xdr:cNvPr id="22" name="直線コネクタ 21">
          <a:extLst>
            <a:ext uri="{FF2B5EF4-FFF2-40B4-BE49-F238E27FC236}">
              <a16:creationId xmlns:a16="http://schemas.microsoft.com/office/drawing/2014/main" id="{00000000-0008-0000-0200-000016000000}"/>
            </a:ext>
          </a:extLst>
        </xdr:cNvPr>
        <xdr:cNvCxnSpPr>
          <a:stCxn id="8" idx="2"/>
          <a:endCxn id="9"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309563</xdr:colOff>
      <xdr:row>20</xdr:row>
      <xdr:rowOff>0</xdr:rowOff>
    </xdr:from>
    <xdr:to>
      <xdr:col>6</xdr:col>
      <xdr:colOff>309563</xdr:colOff>
      <xdr:row>30</xdr:row>
      <xdr:rowOff>0</xdr:rowOff>
    </xdr:to>
    <xdr:cxnSp macro="">
      <xdr:nvCxnSpPr>
        <xdr:cNvPr id="23" name="直線コネクタ 22">
          <a:extLst>
            <a:ext uri="{FF2B5EF4-FFF2-40B4-BE49-F238E27FC236}">
              <a16:creationId xmlns:a16="http://schemas.microsoft.com/office/drawing/2014/main" id="{00000000-0008-0000-0200-000017000000}"/>
            </a:ext>
          </a:extLst>
        </xdr:cNvPr>
        <xdr:cNvCxnSpPr>
          <a:stCxn id="9" idx="2"/>
          <a:endCxn id="10" idx="0"/>
        </xdr:cNvCxnSpPr>
      </xdr:nvCxnSpPr>
      <xdr:spPr>
        <a:xfrm>
          <a:off x="4081463"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333375</xdr:colOff>
      <xdr:row>19</xdr:row>
      <xdr:rowOff>47624</xdr:rowOff>
    </xdr:from>
    <xdr:to>
      <xdr:col>10</xdr:col>
      <xdr:colOff>345282</xdr:colOff>
      <xdr:row>30</xdr:row>
      <xdr:rowOff>0</xdr:rowOff>
    </xdr:to>
    <xdr:cxnSp macro="">
      <xdr:nvCxnSpPr>
        <xdr:cNvPr id="24" name="カギ線コネクタ 23">
          <a:extLst>
            <a:ext uri="{FF2B5EF4-FFF2-40B4-BE49-F238E27FC236}">
              <a16:creationId xmlns:a16="http://schemas.microsoft.com/office/drawing/2014/main" id="{00000000-0008-0000-0200-000018000000}"/>
            </a:ext>
          </a:extLst>
        </xdr:cNvPr>
        <xdr:cNvCxnSpPr>
          <a:endCxn id="11" idx="0"/>
        </xdr:cNvCxnSpPr>
      </xdr:nvCxnSpPr>
      <xdr:spPr>
        <a:xfrm rot="16200000" flipH="1">
          <a:off x="5112941" y="3103958"/>
          <a:ext cx="1768476" cy="1269207"/>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36</xdr:row>
      <xdr:rowOff>0</xdr:rowOff>
    </xdr:from>
    <xdr:to>
      <xdr:col>10</xdr:col>
      <xdr:colOff>342900</xdr:colOff>
      <xdr:row>38</xdr:row>
      <xdr:rowOff>0</xdr:rowOff>
    </xdr:to>
    <xdr:cxnSp macro="">
      <xdr:nvCxnSpPr>
        <xdr:cNvPr id="25" name="カギ線コネクタ 24">
          <a:extLst>
            <a:ext uri="{FF2B5EF4-FFF2-40B4-BE49-F238E27FC236}">
              <a16:creationId xmlns:a16="http://schemas.microsoft.com/office/drawing/2014/main" id="{00000000-0008-0000-0200-000019000000}"/>
            </a:ext>
          </a:extLst>
        </xdr:cNvPr>
        <xdr:cNvCxnSpPr>
          <a:stCxn id="11" idx="2"/>
          <a:endCxn id="12" idx="0"/>
        </xdr:cNvCxnSpPr>
      </xdr:nvCxnSpPr>
      <xdr:spPr>
        <a:xfrm rot="5400000">
          <a:off x="5835650" y="5149850"/>
          <a:ext cx="330200" cy="12573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36</xdr:row>
      <xdr:rowOff>0</xdr:rowOff>
    </xdr:from>
    <xdr:to>
      <xdr:col>7</xdr:col>
      <xdr:colOff>0</xdr:colOff>
      <xdr:row>41</xdr:row>
      <xdr:rowOff>0</xdr:rowOff>
    </xdr:to>
    <xdr:cxnSp macro="">
      <xdr:nvCxnSpPr>
        <xdr:cNvPr id="26" name="カギ線コネクタ 25">
          <a:extLst>
            <a:ext uri="{FF2B5EF4-FFF2-40B4-BE49-F238E27FC236}">
              <a16:creationId xmlns:a16="http://schemas.microsoft.com/office/drawing/2014/main" id="{00000000-0008-0000-0200-00001A000000}"/>
            </a:ext>
          </a:extLst>
        </xdr:cNvPr>
        <xdr:cNvCxnSpPr>
          <a:stCxn id="10" idx="2"/>
          <a:endCxn id="12" idx="1"/>
        </xdr:cNvCxnSpPr>
      </xdr:nvCxnSpPr>
      <xdr:spPr>
        <a:xfrm rot="16200000" flipH="1">
          <a:off x="3844925" y="5883275"/>
          <a:ext cx="825500" cy="285750"/>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342900</xdr:colOff>
      <xdr:row>44</xdr:row>
      <xdr:rowOff>0</xdr:rowOff>
    </xdr:from>
    <xdr:to>
      <xdr:col>8</xdr:col>
      <xdr:colOff>342900</xdr:colOff>
      <xdr:row>46</xdr:row>
      <xdr:rowOff>0</xdr:rowOff>
    </xdr:to>
    <xdr:cxnSp macro="">
      <xdr:nvCxnSpPr>
        <xdr:cNvPr id="27" name="カギ線コネクタ 26">
          <a:extLst>
            <a:ext uri="{FF2B5EF4-FFF2-40B4-BE49-F238E27FC236}">
              <a16:creationId xmlns:a16="http://schemas.microsoft.com/office/drawing/2014/main" id="{00000000-0008-0000-0200-00001B000000}"/>
            </a:ext>
          </a:extLst>
        </xdr:cNvPr>
        <xdr:cNvCxnSpPr>
          <a:stCxn id="12" idx="2"/>
          <a:endCxn id="19" idx="0"/>
        </xdr:cNvCxnSpPr>
      </xdr:nvCxnSpPr>
      <xdr:spPr>
        <a:xfrm rot="5400000">
          <a:off x="39497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12</xdr:col>
      <xdr:colOff>342900</xdr:colOff>
      <xdr:row>46</xdr:row>
      <xdr:rowOff>0</xdr:rowOff>
    </xdr:to>
    <xdr:cxnSp macro="">
      <xdr:nvCxnSpPr>
        <xdr:cNvPr id="28" name="カギ線コネクタ 27">
          <a:extLst>
            <a:ext uri="{FF2B5EF4-FFF2-40B4-BE49-F238E27FC236}">
              <a16:creationId xmlns:a16="http://schemas.microsoft.com/office/drawing/2014/main" id="{00000000-0008-0000-0200-00001C000000}"/>
            </a:ext>
          </a:extLst>
        </xdr:cNvPr>
        <xdr:cNvCxnSpPr>
          <a:stCxn id="12" idx="2"/>
          <a:endCxn id="18" idx="0"/>
        </xdr:cNvCxnSpPr>
      </xdr:nvCxnSpPr>
      <xdr:spPr>
        <a:xfrm rot="16200000" flipH="1">
          <a:off x="6464300" y="5842000"/>
          <a:ext cx="330200" cy="2514600"/>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342900</xdr:colOff>
      <xdr:row>44</xdr:row>
      <xdr:rowOff>0</xdr:rowOff>
    </xdr:from>
    <xdr:to>
      <xdr:col>8</xdr:col>
      <xdr:colOff>342900</xdr:colOff>
      <xdr:row>46</xdr:row>
      <xdr:rowOff>0</xdr:rowOff>
    </xdr:to>
    <xdr:cxnSp macro="">
      <xdr:nvCxnSpPr>
        <xdr:cNvPr id="29" name="直線コネクタ 28">
          <a:extLst>
            <a:ext uri="{FF2B5EF4-FFF2-40B4-BE49-F238E27FC236}">
              <a16:creationId xmlns:a16="http://schemas.microsoft.com/office/drawing/2014/main" id="{00000000-0008-0000-0200-00001D000000}"/>
            </a:ext>
          </a:extLst>
        </xdr:cNvPr>
        <xdr:cNvCxnSpPr>
          <a:stCxn id="12" idx="2"/>
          <a:endCxn id="17" idx="0"/>
        </xdr:cNvCxnSpPr>
      </xdr:nvCxnSpPr>
      <xdr:spPr>
        <a:xfrm>
          <a:off x="5372100" y="69342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15</xdr:row>
      <xdr:rowOff>9525</xdr:rowOff>
    </xdr:from>
    <xdr:to>
      <xdr:col>10</xdr:col>
      <xdr:colOff>19050</xdr:colOff>
      <xdr:row>15</xdr:row>
      <xdr:rowOff>9525</xdr:rowOff>
    </xdr:to>
    <xdr:cxnSp macro="">
      <xdr:nvCxnSpPr>
        <xdr:cNvPr id="30" name="直線コネクタ 29">
          <a:extLst>
            <a:ext uri="{FF2B5EF4-FFF2-40B4-BE49-F238E27FC236}">
              <a16:creationId xmlns:a16="http://schemas.microsoft.com/office/drawing/2014/main" id="{00000000-0008-0000-0200-00001E000000}"/>
            </a:ext>
          </a:extLst>
        </xdr:cNvPr>
        <xdr:cNvCxnSpPr/>
      </xdr:nvCxnSpPr>
      <xdr:spPr>
        <a:xfrm>
          <a:off x="5029200" y="215582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23814</xdr:colOff>
      <xdr:row>38</xdr:row>
      <xdr:rowOff>0</xdr:rowOff>
    </xdr:from>
    <xdr:to>
      <xdr:col>17</xdr:col>
      <xdr:colOff>23813</xdr:colOff>
      <xdr:row>44</xdr:row>
      <xdr:rowOff>0</xdr:rowOff>
    </xdr:to>
    <xdr:sp macro="" textlink="">
      <xdr:nvSpPr>
        <xdr:cNvPr id="31" name="正方形/長方形 30">
          <a:extLst>
            <a:ext uri="{FF2B5EF4-FFF2-40B4-BE49-F238E27FC236}">
              <a16:creationId xmlns:a16="http://schemas.microsoft.com/office/drawing/2014/main" id="{00000000-0008-0000-0200-00001F000000}"/>
            </a:ext>
          </a:extLst>
        </xdr:cNvPr>
        <xdr:cNvSpPr/>
      </xdr:nvSpPr>
      <xdr:spPr>
        <a:xfrm>
          <a:off x="8824914" y="5943600"/>
          <a:ext cx="1885949"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323417</xdr:colOff>
      <xdr:row>35</xdr:row>
      <xdr:rowOff>146971</xdr:rowOff>
    </xdr:from>
    <xdr:to>
      <xdr:col>15</xdr:col>
      <xdr:colOff>365847</xdr:colOff>
      <xdr:row>38</xdr:row>
      <xdr:rowOff>0</xdr:rowOff>
    </xdr:to>
    <xdr:cxnSp macro="">
      <xdr:nvCxnSpPr>
        <xdr:cNvPr id="32" name="カギ線コネクタ 31">
          <a:extLst>
            <a:ext uri="{FF2B5EF4-FFF2-40B4-BE49-F238E27FC236}">
              <a16:creationId xmlns:a16="http://schemas.microsoft.com/office/drawing/2014/main" id="{00000000-0008-0000-0200-000020000000}"/>
            </a:ext>
          </a:extLst>
        </xdr:cNvPr>
        <xdr:cNvCxnSpPr>
          <a:endCxn id="31" idx="0"/>
        </xdr:cNvCxnSpPr>
      </xdr:nvCxnSpPr>
      <xdr:spPr>
        <a:xfrm rot="16200000" flipH="1">
          <a:off x="8342917" y="4490921"/>
          <a:ext cx="348329" cy="255703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345280</xdr:colOff>
      <xdr:row>10</xdr:row>
      <xdr:rowOff>0</xdr:rowOff>
    </xdr:from>
    <xdr:to>
      <xdr:col>17</xdr:col>
      <xdr:colOff>23812</xdr:colOff>
      <xdr:row>41</xdr:row>
      <xdr:rowOff>0</xdr:rowOff>
    </xdr:to>
    <xdr:cxnSp macro="">
      <xdr:nvCxnSpPr>
        <xdr:cNvPr id="33" name="カギ線コネクタ 32">
          <a:extLst>
            <a:ext uri="{FF2B5EF4-FFF2-40B4-BE49-F238E27FC236}">
              <a16:creationId xmlns:a16="http://schemas.microsoft.com/office/drawing/2014/main" id="{00000000-0008-0000-0200-000021000000}"/>
            </a:ext>
          </a:extLst>
        </xdr:cNvPr>
        <xdr:cNvCxnSpPr>
          <a:stCxn id="35" idx="0"/>
          <a:endCxn id="31" idx="3"/>
        </xdr:cNvCxnSpPr>
      </xdr:nvCxnSpPr>
      <xdr:spPr>
        <a:xfrm rot="16200000" flipH="1">
          <a:off x="6426596" y="2154634"/>
          <a:ext cx="5118100" cy="34504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428624</xdr:colOff>
      <xdr:row>41</xdr:row>
      <xdr:rowOff>-1</xdr:rowOff>
    </xdr:from>
    <xdr:to>
      <xdr:col>15</xdr:col>
      <xdr:colOff>369095</xdr:colOff>
      <xdr:row>44</xdr:row>
      <xdr:rowOff>0</xdr:rowOff>
    </xdr:to>
    <xdr:cxnSp macro="">
      <xdr:nvCxnSpPr>
        <xdr:cNvPr id="34" name="カギ線コネクタ 33">
          <a:extLst>
            <a:ext uri="{FF2B5EF4-FFF2-40B4-BE49-F238E27FC236}">
              <a16:creationId xmlns:a16="http://schemas.microsoft.com/office/drawing/2014/main" id="{00000000-0008-0000-0200-000022000000}"/>
            </a:ext>
          </a:extLst>
        </xdr:cNvPr>
        <xdr:cNvCxnSpPr>
          <a:endCxn id="31" idx="2"/>
        </xdr:cNvCxnSpPr>
      </xdr:nvCxnSpPr>
      <xdr:spPr>
        <a:xfrm>
          <a:off x="3571874" y="6438899"/>
          <a:ext cx="6226971" cy="49530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10</xdr:row>
      <xdr:rowOff>0</xdr:rowOff>
    </xdr:from>
    <xdr:to>
      <xdr:col>13</xdr:col>
      <xdr:colOff>0</xdr:colOff>
      <xdr:row>16</xdr:row>
      <xdr:rowOff>0</xdr:rowOff>
    </xdr:to>
    <xdr:sp macro="" textlink="">
      <xdr:nvSpPr>
        <xdr:cNvPr id="35" name="正方形/長方形 34">
          <a:extLst>
            <a:ext uri="{FF2B5EF4-FFF2-40B4-BE49-F238E27FC236}">
              <a16:creationId xmlns:a16="http://schemas.microsoft.com/office/drawing/2014/main" id="{00000000-0008-0000-0200-000023000000}"/>
            </a:ext>
          </a:extLst>
        </xdr:cNvPr>
        <xdr:cNvSpPr/>
      </xdr:nvSpPr>
      <xdr:spPr>
        <a:xfrm>
          <a:off x="628650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0</xdr:colOff>
      <xdr:row>10</xdr:row>
      <xdr:rowOff>0</xdr:rowOff>
    </xdr:from>
    <xdr:to>
      <xdr:col>16</xdr:col>
      <xdr:colOff>0</xdr:colOff>
      <xdr:row>16</xdr:row>
      <xdr:rowOff>0</xdr:rowOff>
    </xdr:to>
    <xdr:sp macro="" textlink="">
      <xdr:nvSpPr>
        <xdr:cNvPr id="36" name="正方形/長方形 35">
          <a:extLst>
            <a:ext uri="{FF2B5EF4-FFF2-40B4-BE49-F238E27FC236}">
              <a16:creationId xmlns:a16="http://schemas.microsoft.com/office/drawing/2014/main" id="{00000000-0008-0000-0200-000024000000}"/>
            </a:ext>
          </a:extLst>
        </xdr:cNvPr>
        <xdr:cNvSpPr/>
      </xdr:nvSpPr>
      <xdr:spPr>
        <a:xfrm>
          <a:off x="8172450" y="1320800"/>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a:p>
          <a:pPr algn="l"/>
          <a:endParaRPr kumimoji="1" lang="ja-JP" altLang="en-US" sz="800">
            <a:solidFill>
              <a:sysClr val="windowText" lastClr="000000"/>
            </a:solidFill>
          </a:endParaRPr>
        </a:p>
      </xdr:txBody>
    </xdr:sp>
    <xdr:clientData/>
  </xdr:twoCellAnchor>
  <xdr:twoCellAnchor>
    <xdr:from>
      <xdr:col>11</xdr:col>
      <xdr:colOff>119066</xdr:colOff>
      <xdr:row>22</xdr:row>
      <xdr:rowOff>35719</xdr:rowOff>
    </xdr:from>
    <xdr:to>
      <xdr:col>12</xdr:col>
      <xdr:colOff>4</xdr:colOff>
      <xdr:row>25</xdr:row>
      <xdr:rowOff>137585</xdr:rowOff>
    </xdr:to>
    <xdr:cxnSp macro="">
      <xdr:nvCxnSpPr>
        <xdr:cNvPr id="37" name="カギ線コネクタ 36">
          <a:extLst>
            <a:ext uri="{FF2B5EF4-FFF2-40B4-BE49-F238E27FC236}">
              <a16:creationId xmlns:a16="http://schemas.microsoft.com/office/drawing/2014/main" id="{00000000-0008-0000-0200-000025000000}"/>
            </a:ext>
          </a:extLst>
        </xdr:cNvPr>
        <xdr:cNvCxnSpPr>
          <a:stCxn id="38" idx="1"/>
        </xdr:cNvCxnSpPr>
      </xdr:nvCxnSpPr>
      <xdr:spPr>
        <a:xfrm rot="10800000">
          <a:off x="6987649" y="3761052"/>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xdr:colOff>
      <xdr:row>25</xdr:row>
      <xdr:rowOff>2</xdr:rowOff>
    </xdr:from>
    <xdr:to>
      <xdr:col>15</xdr:col>
      <xdr:colOff>116417</xdr:colOff>
      <xdr:row>26</xdr:row>
      <xdr:rowOff>105833</xdr:rowOff>
    </xdr:to>
    <xdr:sp macro="" textlink="">
      <xdr:nvSpPr>
        <xdr:cNvPr id="38" name="正方形/長方形 37">
          <a:extLst>
            <a:ext uri="{FF2B5EF4-FFF2-40B4-BE49-F238E27FC236}">
              <a16:creationId xmlns:a16="http://schemas.microsoft.com/office/drawing/2014/main" id="{00000000-0008-0000-0200-000026000000}"/>
            </a:ext>
          </a:extLst>
        </xdr:cNvPr>
        <xdr:cNvSpPr/>
      </xdr:nvSpPr>
      <xdr:spPr>
        <a:xfrm>
          <a:off x="7493003" y="4233335"/>
          <a:ext cx="1989664"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1</xdr:col>
      <xdr:colOff>9525</xdr:colOff>
      <xdr:row>0</xdr:row>
      <xdr:rowOff>92869</xdr:rowOff>
    </xdr:from>
    <xdr:to>
      <xdr:col>2</xdr:col>
      <xdr:colOff>9525</xdr:colOff>
      <xdr:row>0</xdr:row>
      <xdr:rowOff>92869</xdr:rowOff>
    </xdr:to>
    <xdr:cxnSp macro="">
      <xdr:nvCxnSpPr>
        <xdr:cNvPr id="39" name="直線コネクタ 38">
          <a:extLst>
            <a:ext uri="{FF2B5EF4-FFF2-40B4-BE49-F238E27FC236}">
              <a16:creationId xmlns:a16="http://schemas.microsoft.com/office/drawing/2014/main" id="{00000000-0008-0000-0200-000027000000}"/>
            </a:ext>
          </a:extLst>
        </xdr:cNvPr>
        <xdr:cNvCxnSpPr/>
      </xdr:nvCxnSpPr>
      <xdr:spPr>
        <a:xfrm>
          <a:off x="638175" y="92869"/>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92869</xdr:rowOff>
    </xdr:from>
    <xdr:to>
      <xdr:col>2</xdr:col>
      <xdr:colOff>9525</xdr:colOff>
      <xdr:row>1</xdr:row>
      <xdr:rowOff>92869</xdr:rowOff>
    </xdr:to>
    <xdr:cxnSp macro="">
      <xdr:nvCxnSpPr>
        <xdr:cNvPr id="40" name="直線コネクタ 39">
          <a:extLst>
            <a:ext uri="{FF2B5EF4-FFF2-40B4-BE49-F238E27FC236}">
              <a16:creationId xmlns:a16="http://schemas.microsoft.com/office/drawing/2014/main" id="{00000000-0008-0000-0200-000028000000}"/>
            </a:ext>
          </a:extLst>
        </xdr:cNvPr>
        <xdr:cNvCxnSpPr/>
      </xdr:nvCxnSpPr>
      <xdr:spPr>
        <a:xfrm>
          <a:off x="638175" y="257969"/>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24</xdr:row>
      <xdr:rowOff>19050</xdr:rowOff>
    </xdr:from>
    <xdr:to>
      <xdr:col>2</xdr:col>
      <xdr:colOff>171450</xdr:colOff>
      <xdr:row>25</xdr:row>
      <xdr:rowOff>133351</xdr:rowOff>
    </xdr:to>
    <xdr:cxnSp macro="">
      <xdr:nvCxnSpPr>
        <xdr:cNvPr id="41" name="直線矢印コネクタ 40">
          <a:extLst>
            <a:ext uri="{FF2B5EF4-FFF2-40B4-BE49-F238E27FC236}">
              <a16:creationId xmlns:a16="http://schemas.microsoft.com/office/drawing/2014/main" id="{00000000-0008-0000-0200-000029000000}"/>
            </a:ext>
          </a:extLst>
        </xdr:cNvPr>
        <xdr:cNvCxnSpPr/>
      </xdr:nvCxnSpPr>
      <xdr:spPr>
        <a:xfrm flipV="1">
          <a:off x="142875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497681</xdr:colOff>
      <xdr:row>25</xdr:row>
      <xdr:rowOff>90488</xdr:rowOff>
    </xdr:from>
    <xdr:to>
      <xdr:col>9</xdr:col>
      <xdr:colOff>173831</xdr:colOff>
      <xdr:row>25</xdr:row>
      <xdr:rowOff>90489</xdr:rowOff>
    </xdr:to>
    <xdr:cxnSp macro="">
      <xdr:nvCxnSpPr>
        <xdr:cNvPr id="42" name="直線矢印コネクタ 41">
          <a:extLst>
            <a:ext uri="{FF2B5EF4-FFF2-40B4-BE49-F238E27FC236}">
              <a16:creationId xmlns:a16="http://schemas.microsoft.com/office/drawing/2014/main" id="{00000000-0008-0000-0200-00002A000000}"/>
            </a:ext>
          </a:extLst>
        </xdr:cNvPr>
        <xdr:cNvCxnSpPr/>
      </xdr:nvCxnSpPr>
      <xdr:spPr>
        <a:xfrm flipH="1">
          <a:off x="5526881" y="3887788"/>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200025</xdr:colOff>
      <xdr:row>37</xdr:row>
      <xdr:rowOff>28575</xdr:rowOff>
    </xdr:from>
    <xdr:to>
      <xdr:col>6</xdr:col>
      <xdr:colOff>200025</xdr:colOff>
      <xdr:row>38</xdr:row>
      <xdr:rowOff>142876</xdr:rowOff>
    </xdr:to>
    <xdr:cxnSp macro="">
      <xdr:nvCxnSpPr>
        <xdr:cNvPr id="43" name="直線矢印コネクタ 42">
          <a:extLst>
            <a:ext uri="{FF2B5EF4-FFF2-40B4-BE49-F238E27FC236}">
              <a16:creationId xmlns:a16="http://schemas.microsoft.com/office/drawing/2014/main" id="{00000000-0008-0000-0200-00002B000000}"/>
            </a:ext>
          </a:extLst>
        </xdr:cNvPr>
        <xdr:cNvCxnSpPr/>
      </xdr:nvCxnSpPr>
      <xdr:spPr>
        <a:xfrm flipV="1">
          <a:off x="3971925" y="58070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9524</xdr:colOff>
      <xdr:row>24</xdr:row>
      <xdr:rowOff>14287</xdr:rowOff>
    </xdr:from>
    <xdr:to>
      <xdr:col>11</xdr:col>
      <xdr:colOff>9524</xdr:colOff>
      <xdr:row>25</xdr:row>
      <xdr:rowOff>133351</xdr:rowOff>
    </xdr:to>
    <xdr:cxnSp macro="">
      <xdr:nvCxnSpPr>
        <xdr:cNvPr id="44" name="直線矢印コネクタ 43">
          <a:extLst>
            <a:ext uri="{FF2B5EF4-FFF2-40B4-BE49-F238E27FC236}">
              <a16:creationId xmlns:a16="http://schemas.microsoft.com/office/drawing/2014/main" id="{00000000-0008-0000-0200-00002C000000}"/>
            </a:ext>
          </a:extLst>
        </xdr:cNvPr>
        <xdr:cNvCxnSpPr/>
      </xdr:nvCxnSpPr>
      <xdr:spPr>
        <a:xfrm flipV="1">
          <a:off x="6924674" y="3646487"/>
          <a:ext cx="0" cy="28416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497682</xdr:colOff>
      <xdr:row>36</xdr:row>
      <xdr:rowOff>76200</xdr:rowOff>
    </xdr:from>
    <xdr:to>
      <xdr:col>9</xdr:col>
      <xdr:colOff>173832</xdr:colOff>
      <xdr:row>36</xdr:row>
      <xdr:rowOff>76201</xdr:rowOff>
    </xdr:to>
    <xdr:cxnSp macro="">
      <xdr:nvCxnSpPr>
        <xdr:cNvPr id="45" name="直線矢印コネクタ 44">
          <a:extLst>
            <a:ext uri="{FF2B5EF4-FFF2-40B4-BE49-F238E27FC236}">
              <a16:creationId xmlns:a16="http://schemas.microsoft.com/office/drawing/2014/main" id="{00000000-0008-0000-0200-00002D000000}"/>
            </a:ext>
          </a:extLst>
        </xdr:cNvPr>
        <xdr:cNvCxnSpPr/>
      </xdr:nvCxnSpPr>
      <xdr:spPr>
        <a:xfrm flipH="1">
          <a:off x="5526882" y="5689600"/>
          <a:ext cx="30480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100012</xdr:colOff>
      <xdr:row>36</xdr:row>
      <xdr:rowOff>76200</xdr:rowOff>
    </xdr:from>
    <xdr:to>
      <xdr:col>12</xdr:col>
      <xdr:colOff>461962</xdr:colOff>
      <xdr:row>36</xdr:row>
      <xdr:rowOff>76201</xdr:rowOff>
    </xdr:to>
    <xdr:cxnSp macro="">
      <xdr:nvCxnSpPr>
        <xdr:cNvPr id="46" name="直線矢印コネクタ 45">
          <a:extLst>
            <a:ext uri="{FF2B5EF4-FFF2-40B4-BE49-F238E27FC236}">
              <a16:creationId xmlns:a16="http://schemas.microsoft.com/office/drawing/2014/main" id="{00000000-0008-0000-0200-00002E000000}"/>
            </a:ext>
          </a:extLst>
        </xdr:cNvPr>
        <xdr:cNvCxnSpPr/>
      </xdr:nvCxnSpPr>
      <xdr:spPr>
        <a:xfrm flipH="1">
          <a:off x="7643812"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176646</xdr:colOff>
      <xdr:row>44</xdr:row>
      <xdr:rowOff>162792</xdr:rowOff>
    </xdr:from>
    <xdr:to>
      <xdr:col>15</xdr:col>
      <xdr:colOff>181841</xdr:colOff>
      <xdr:row>47</xdr:row>
      <xdr:rowOff>8659</xdr:rowOff>
    </xdr:to>
    <xdr:cxnSp macro="">
      <xdr:nvCxnSpPr>
        <xdr:cNvPr id="47" name="直線矢印コネクタ 46">
          <a:extLst>
            <a:ext uri="{FF2B5EF4-FFF2-40B4-BE49-F238E27FC236}">
              <a16:creationId xmlns:a16="http://schemas.microsoft.com/office/drawing/2014/main" id="{00000000-0008-0000-0200-00002F000000}"/>
            </a:ext>
          </a:extLst>
        </xdr:cNvPr>
        <xdr:cNvCxnSpPr/>
      </xdr:nvCxnSpPr>
      <xdr:spPr>
        <a:xfrm flipH="1" flipV="1">
          <a:off x="9606396" y="7096992"/>
          <a:ext cx="5195" cy="3411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24</xdr:row>
      <xdr:rowOff>19050</xdr:rowOff>
    </xdr:from>
    <xdr:to>
      <xdr:col>6</xdr:col>
      <xdr:colOff>190500</xdr:colOff>
      <xdr:row>25</xdr:row>
      <xdr:rowOff>133351</xdr:rowOff>
    </xdr:to>
    <xdr:cxnSp macro="">
      <xdr:nvCxnSpPr>
        <xdr:cNvPr id="48" name="直線矢印コネクタ 47">
          <a:extLst>
            <a:ext uri="{FF2B5EF4-FFF2-40B4-BE49-F238E27FC236}">
              <a16:creationId xmlns:a16="http://schemas.microsoft.com/office/drawing/2014/main" id="{00000000-0008-0000-0200-000030000000}"/>
            </a:ext>
          </a:extLst>
        </xdr:cNvPr>
        <xdr:cNvCxnSpPr/>
      </xdr:nvCxnSpPr>
      <xdr:spPr>
        <a:xfrm flipV="1">
          <a:off x="3962400" y="36512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333375</xdr:colOff>
      <xdr:row>8</xdr:row>
      <xdr:rowOff>76200</xdr:rowOff>
    </xdr:from>
    <xdr:to>
      <xdr:col>12</xdr:col>
      <xdr:colOff>9525</xdr:colOff>
      <xdr:row>8</xdr:row>
      <xdr:rowOff>76201</xdr:rowOff>
    </xdr:to>
    <xdr:cxnSp macro="">
      <xdr:nvCxnSpPr>
        <xdr:cNvPr id="49" name="直線矢印コネクタ 48">
          <a:extLst>
            <a:ext uri="{FF2B5EF4-FFF2-40B4-BE49-F238E27FC236}">
              <a16:creationId xmlns:a16="http://schemas.microsoft.com/office/drawing/2014/main" id="{00000000-0008-0000-0200-000031000000}"/>
            </a:ext>
          </a:extLst>
        </xdr:cNvPr>
        <xdr:cNvCxnSpPr/>
      </xdr:nvCxnSpPr>
      <xdr:spPr>
        <a:xfrm flipH="1">
          <a:off x="7248525" y="1066800"/>
          <a:ext cx="30480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18</xdr:row>
      <xdr:rowOff>0</xdr:rowOff>
    </xdr:from>
    <xdr:to>
      <xdr:col>10</xdr:col>
      <xdr:colOff>19050</xdr:colOff>
      <xdr:row>18</xdr:row>
      <xdr:rowOff>0</xdr:rowOff>
    </xdr:to>
    <xdr:cxnSp macro="">
      <xdr:nvCxnSpPr>
        <xdr:cNvPr id="50" name="直線コネクタ 49">
          <a:extLst>
            <a:ext uri="{FF2B5EF4-FFF2-40B4-BE49-F238E27FC236}">
              <a16:creationId xmlns:a16="http://schemas.microsoft.com/office/drawing/2014/main" id="{00000000-0008-0000-0200-000032000000}"/>
            </a:ext>
          </a:extLst>
        </xdr:cNvPr>
        <xdr:cNvCxnSpPr/>
      </xdr:nvCxnSpPr>
      <xdr:spPr>
        <a:xfrm>
          <a:off x="5029200" y="264160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14</xdr:row>
      <xdr:rowOff>76200</xdr:rowOff>
    </xdr:from>
    <xdr:to>
      <xdr:col>9</xdr:col>
      <xdr:colOff>171450</xdr:colOff>
      <xdr:row>14</xdr:row>
      <xdr:rowOff>76201</xdr:rowOff>
    </xdr:to>
    <xdr:cxnSp macro="">
      <xdr:nvCxnSpPr>
        <xdr:cNvPr id="51" name="直線矢印コネクタ 50">
          <a:extLst>
            <a:ext uri="{FF2B5EF4-FFF2-40B4-BE49-F238E27FC236}">
              <a16:creationId xmlns:a16="http://schemas.microsoft.com/office/drawing/2014/main" id="{00000000-0008-0000-0200-000033000000}"/>
            </a:ext>
          </a:extLst>
        </xdr:cNvPr>
        <xdr:cNvCxnSpPr/>
      </xdr:nvCxnSpPr>
      <xdr:spPr>
        <a:xfrm flipH="1">
          <a:off x="5524500" y="205740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18</xdr:row>
      <xdr:rowOff>95250</xdr:rowOff>
    </xdr:from>
    <xdr:to>
      <xdr:col>9</xdr:col>
      <xdr:colOff>171450</xdr:colOff>
      <xdr:row>18</xdr:row>
      <xdr:rowOff>95251</xdr:rowOff>
    </xdr:to>
    <xdr:cxnSp macro="">
      <xdr:nvCxnSpPr>
        <xdr:cNvPr id="52" name="直線矢印コネクタ 51">
          <a:extLst>
            <a:ext uri="{FF2B5EF4-FFF2-40B4-BE49-F238E27FC236}">
              <a16:creationId xmlns:a16="http://schemas.microsoft.com/office/drawing/2014/main" id="{00000000-0008-0000-0200-000034000000}"/>
            </a:ext>
          </a:extLst>
        </xdr:cNvPr>
        <xdr:cNvCxnSpPr/>
      </xdr:nvCxnSpPr>
      <xdr:spPr>
        <a:xfrm flipH="1">
          <a:off x="5524500" y="273685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190500</xdr:colOff>
      <xdr:row>12</xdr:row>
      <xdr:rowOff>28575</xdr:rowOff>
    </xdr:from>
    <xdr:to>
      <xdr:col>6</xdr:col>
      <xdr:colOff>190500</xdr:colOff>
      <xdr:row>13</xdr:row>
      <xdr:rowOff>142876</xdr:rowOff>
    </xdr:to>
    <xdr:cxnSp macro="">
      <xdr:nvCxnSpPr>
        <xdr:cNvPr id="53" name="直線矢印コネクタ 52">
          <a:extLst>
            <a:ext uri="{FF2B5EF4-FFF2-40B4-BE49-F238E27FC236}">
              <a16:creationId xmlns:a16="http://schemas.microsoft.com/office/drawing/2014/main" id="{00000000-0008-0000-0200-000035000000}"/>
            </a:ext>
          </a:extLst>
        </xdr:cNvPr>
        <xdr:cNvCxnSpPr/>
      </xdr:nvCxnSpPr>
      <xdr:spPr>
        <a:xfrm flipV="1">
          <a:off x="3962400" y="16795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171450</xdr:colOff>
      <xdr:row>12</xdr:row>
      <xdr:rowOff>19050</xdr:rowOff>
    </xdr:from>
    <xdr:to>
      <xdr:col>2</xdr:col>
      <xdr:colOff>171450</xdr:colOff>
      <xdr:row>13</xdr:row>
      <xdr:rowOff>133351</xdr:rowOff>
    </xdr:to>
    <xdr:cxnSp macro="">
      <xdr:nvCxnSpPr>
        <xdr:cNvPr id="54" name="直線矢印コネクタ 53">
          <a:extLst>
            <a:ext uri="{FF2B5EF4-FFF2-40B4-BE49-F238E27FC236}">
              <a16:creationId xmlns:a16="http://schemas.microsoft.com/office/drawing/2014/main" id="{00000000-0008-0000-0200-000036000000}"/>
            </a:ext>
          </a:extLst>
        </xdr:cNvPr>
        <xdr:cNvCxnSpPr/>
      </xdr:nvCxnSpPr>
      <xdr:spPr>
        <a:xfrm flipV="1">
          <a:off x="1428750"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190500</xdr:colOff>
      <xdr:row>44</xdr:row>
      <xdr:rowOff>28575</xdr:rowOff>
    </xdr:from>
    <xdr:to>
      <xdr:col>8</xdr:col>
      <xdr:colOff>190500</xdr:colOff>
      <xdr:row>45</xdr:row>
      <xdr:rowOff>142876</xdr:rowOff>
    </xdr:to>
    <xdr:cxnSp macro="">
      <xdr:nvCxnSpPr>
        <xdr:cNvPr id="55" name="直線矢印コネクタ 54">
          <a:extLst>
            <a:ext uri="{FF2B5EF4-FFF2-40B4-BE49-F238E27FC236}">
              <a16:creationId xmlns:a16="http://schemas.microsoft.com/office/drawing/2014/main" id="{00000000-0008-0000-0200-000037000000}"/>
            </a:ext>
          </a:extLst>
        </xdr:cNvPr>
        <xdr:cNvCxnSpPr/>
      </xdr:nvCxnSpPr>
      <xdr:spPr>
        <a:xfrm flipV="1">
          <a:off x="5219700"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171450</xdr:colOff>
      <xdr:row>44</xdr:row>
      <xdr:rowOff>76200</xdr:rowOff>
    </xdr:from>
    <xdr:to>
      <xdr:col>6</xdr:col>
      <xdr:colOff>533400</xdr:colOff>
      <xdr:row>44</xdr:row>
      <xdr:rowOff>76201</xdr:rowOff>
    </xdr:to>
    <xdr:cxnSp macro="">
      <xdr:nvCxnSpPr>
        <xdr:cNvPr id="56" name="直線矢印コネクタ 55">
          <a:extLst>
            <a:ext uri="{FF2B5EF4-FFF2-40B4-BE49-F238E27FC236}">
              <a16:creationId xmlns:a16="http://schemas.microsoft.com/office/drawing/2014/main" id="{00000000-0008-0000-0200-000038000000}"/>
            </a:ext>
          </a:extLst>
        </xdr:cNvPr>
        <xdr:cNvCxnSpPr/>
      </xdr:nvCxnSpPr>
      <xdr:spPr>
        <a:xfrm flipH="1">
          <a:off x="3943350"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161925</xdr:colOff>
      <xdr:row>44</xdr:row>
      <xdr:rowOff>76200</xdr:rowOff>
    </xdr:from>
    <xdr:to>
      <xdr:col>10</xdr:col>
      <xdr:colOff>523875</xdr:colOff>
      <xdr:row>44</xdr:row>
      <xdr:rowOff>76201</xdr:rowOff>
    </xdr:to>
    <xdr:cxnSp macro="">
      <xdr:nvCxnSpPr>
        <xdr:cNvPr id="57" name="直線矢印コネクタ 56">
          <a:extLst>
            <a:ext uri="{FF2B5EF4-FFF2-40B4-BE49-F238E27FC236}">
              <a16:creationId xmlns:a16="http://schemas.microsoft.com/office/drawing/2014/main" id="{00000000-0008-0000-0200-000039000000}"/>
            </a:ext>
          </a:extLst>
        </xdr:cNvPr>
        <xdr:cNvCxnSpPr/>
      </xdr:nvCxnSpPr>
      <xdr:spPr>
        <a:xfrm flipH="1">
          <a:off x="6448425" y="70104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280987</xdr:colOff>
      <xdr:row>33</xdr:row>
      <xdr:rowOff>130969</xdr:rowOff>
    </xdr:from>
    <xdr:to>
      <xdr:col>7</xdr:col>
      <xdr:colOff>652462</xdr:colOff>
      <xdr:row>35</xdr:row>
      <xdr:rowOff>146971</xdr:rowOff>
    </xdr:to>
    <xdr:sp macro="" textlink="">
      <xdr:nvSpPr>
        <xdr:cNvPr id="58" name="円柱 57">
          <a:extLst>
            <a:ext uri="{FF2B5EF4-FFF2-40B4-BE49-F238E27FC236}">
              <a16:creationId xmlns:a16="http://schemas.microsoft.com/office/drawing/2014/main" id="{00000000-0008-0000-0200-00003A000000}"/>
            </a:ext>
          </a:extLst>
        </xdr:cNvPr>
        <xdr:cNvSpPr/>
      </xdr:nvSpPr>
      <xdr:spPr>
        <a:xfrm>
          <a:off x="4681537" y="5249069"/>
          <a:ext cx="34607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276225</xdr:colOff>
      <xdr:row>13</xdr:row>
      <xdr:rowOff>123825</xdr:rowOff>
    </xdr:from>
    <xdr:to>
      <xdr:col>15</xdr:col>
      <xdr:colOff>647700</xdr:colOff>
      <xdr:row>15</xdr:row>
      <xdr:rowOff>139827</xdr:rowOff>
    </xdr:to>
    <xdr:sp macro="" textlink="">
      <xdr:nvSpPr>
        <xdr:cNvPr id="59" name="円柱 58">
          <a:extLst>
            <a:ext uri="{FF2B5EF4-FFF2-40B4-BE49-F238E27FC236}">
              <a16:creationId xmlns:a16="http://schemas.microsoft.com/office/drawing/2014/main" id="{00000000-0008-0000-0200-00003B000000}"/>
            </a:ext>
          </a:extLst>
        </xdr:cNvPr>
        <xdr:cNvSpPr/>
      </xdr:nvSpPr>
      <xdr:spPr>
        <a:xfrm>
          <a:off x="9705975" y="1939925"/>
          <a:ext cx="3524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323850</xdr:colOff>
      <xdr:row>12</xdr:row>
      <xdr:rowOff>150813</xdr:rowOff>
    </xdr:from>
    <xdr:to>
      <xdr:col>16</xdr:col>
      <xdr:colOff>314325</xdr:colOff>
      <xdr:row>30</xdr:row>
      <xdr:rowOff>8659</xdr:rowOff>
    </xdr:to>
    <xdr:grpSp>
      <xdr:nvGrpSpPr>
        <xdr:cNvPr id="60" name="グループ化 59">
          <a:extLst>
            <a:ext uri="{FF2B5EF4-FFF2-40B4-BE49-F238E27FC236}">
              <a16:creationId xmlns:a16="http://schemas.microsoft.com/office/drawing/2014/main" id="{00000000-0008-0000-0200-00003C000000}"/>
            </a:ext>
          </a:extLst>
        </xdr:cNvPr>
        <xdr:cNvGrpSpPr/>
      </xdr:nvGrpSpPr>
      <xdr:grpSpPr>
        <a:xfrm>
          <a:off x="7134225" y="2093913"/>
          <a:ext cx="3086100" cy="2772496"/>
          <a:chOff x="7867650" y="1350963"/>
          <a:chExt cx="3419475" cy="2945528"/>
        </a:xfrm>
      </xdr:grpSpPr>
      <xdr:cxnSp macro="">
        <xdr:nvCxnSpPr>
          <xdr:cNvPr id="61" name="直線コネクタ 60">
            <a:extLst>
              <a:ext uri="{FF2B5EF4-FFF2-40B4-BE49-F238E27FC236}">
                <a16:creationId xmlns:a16="http://schemas.microsoft.com/office/drawing/2014/main" id="{00000000-0008-0000-0200-00003D000000}"/>
              </a:ext>
            </a:extLst>
          </xdr:cNvPr>
          <xdr:cNvCxnSpPr>
            <a:stCxn id="36" idx="3"/>
          </xdr:cNvCxnSpPr>
        </xdr:nvCxnSpPr>
        <xdr:spPr>
          <a:xfrm>
            <a:off x="1097280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2" name="直線コネクタ 61">
            <a:extLst>
              <a:ext uri="{FF2B5EF4-FFF2-40B4-BE49-F238E27FC236}">
                <a16:creationId xmlns:a16="http://schemas.microsoft.com/office/drawing/2014/main" id="{00000000-0008-0000-0200-00003E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3" name="直線コネクタ 62">
            <a:extLst>
              <a:ext uri="{FF2B5EF4-FFF2-40B4-BE49-F238E27FC236}">
                <a16:creationId xmlns:a16="http://schemas.microsoft.com/office/drawing/2014/main" id="{00000000-0008-0000-0200-00003F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64" name="直線コネクタ 63">
            <a:extLst>
              <a:ext uri="{FF2B5EF4-FFF2-40B4-BE49-F238E27FC236}">
                <a16:creationId xmlns:a16="http://schemas.microsoft.com/office/drawing/2014/main" id="{00000000-0008-0000-0200-000040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161925</xdr:colOff>
      <xdr:row>28</xdr:row>
      <xdr:rowOff>66675</xdr:rowOff>
    </xdr:from>
    <xdr:to>
      <xdr:col>14</xdr:col>
      <xdr:colOff>523875</xdr:colOff>
      <xdr:row>28</xdr:row>
      <xdr:rowOff>66676</xdr:rowOff>
    </xdr:to>
    <xdr:cxnSp macro="">
      <xdr:nvCxnSpPr>
        <xdr:cNvPr id="65" name="直線矢印コネクタ 64">
          <a:extLst>
            <a:ext uri="{FF2B5EF4-FFF2-40B4-BE49-F238E27FC236}">
              <a16:creationId xmlns:a16="http://schemas.microsoft.com/office/drawing/2014/main" id="{00000000-0008-0000-0200-000041000000}"/>
            </a:ext>
          </a:extLst>
        </xdr:cNvPr>
        <xdr:cNvCxnSpPr/>
      </xdr:nvCxnSpPr>
      <xdr:spPr>
        <a:xfrm flipH="1">
          <a:off x="8963025" y="43592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319090</xdr:colOff>
      <xdr:row>38</xdr:row>
      <xdr:rowOff>0</xdr:rowOff>
    </xdr:from>
    <xdr:to>
      <xdr:col>13</xdr:col>
      <xdr:colOff>321468</xdr:colOff>
      <xdr:row>43</xdr:row>
      <xdr:rowOff>154781</xdr:rowOff>
    </xdr:to>
    <xdr:sp macro="" textlink="">
      <xdr:nvSpPr>
        <xdr:cNvPr id="66" name="正方形/長方形 65">
          <a:extLst>
            <a:ext uri="{FF2B5EF4-FFF2-40B4-BE49-F238E27FC236}">
              <a16:creationId xmlns:a16="http://schemas.microsoft.com/office/drawing/2014/main" id="{00000000-0008-0000-0200-000042000000}"/>
            </a:ext>
          </a:extLst>
        </xdr:cNvPr>
        <xdr:cNvSpPr/>
      </xdr:nvSpPr>
      <xdr:spPr>
        <a:xfrm>
          <a:off x="6605590" y="5943600"/>
          <a:ext cx="1888328" cy="98028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277091</xdr:colOff>
      <xdr:row>33</xdr:row>
      <xdr:rowOff>129887</xdr:rowOff>
    </xdr:from>
    <xdr:to>
      <xdr:col>11</xdr:col>
      <xdr:colOff>648566</xdr:colOff>
      <xdr:row>35</xdr:row>
      <xdr:rowOff>145889</xdr:rowOff>
    </xdr:to>
    <xdr:sp macro="" textlink="">
      <xdr:nvSpPr>
        <xdr:cNvPr id="67" name="円柱 66">
          <a:extLst>
            <a:ext uri="{FF2B5EF4-FFF2-40B4-BE49-F238E27FC236}">
              <a16:creationId xmlns:a16="http://schemas.microsoft.com/office/drawing/2014/main" id="{00000000-0008-0000-0200-000043000000}"/>
            </a:ext>
          </a:extLst>
        </xdr:cNvPr>
        <xdr:cNvSpPr/>
      </xdr:nvSpPr>
      <xdr:spPr>
        <a:xfrm>
          <a:off x="7192241" y="5247987"/>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35718</xdr:colOff>
      <xdr:row>36</xdr:row>
      <xdr:rowOff>0</xdr:rowOff>
    </xdr:from>
    <xdr:to>
      <xdr:col>11</xdr:col>
      <xdr:colOff>35718</xdr:colOff>
      <xdr:row>37</xdr:row>
      <xdr:rowOff>154781</xdr:rowOff>
    </xdr:to>
    <xdr:cxnSp macro="">
      <xdr:nvCxnSpPr>
        <xdr:cNvPr id="68" name="直線コネクタ 67">
          <a:extLst>
            <a:ext uri="{FF2B5EF4-FFF2-40B4-BE49-F238E27FC236}">
              <a16:creationId xmlns:a16="http://schemas.microsoft.com/office/drawing/2014/main" id="{00000000-0008-0000-0200-000044000000}"/>
            </a:ext>
          </a:extLst>
        </xdr:cNvPr>
        <xdr:cNvCxnSpPr/>
      </xdr:nvCxnSpPr>
      <xdr:spPr>
        <a:xfrm>
          <a:off x="6950868" y="5613400"/>
          <a:ext cx="0" cy="31988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581025</xdr:colOff>
      <xdr:row>36</xdr:row>
      <xdr:rowOff>16671</xdr:rowOff>
    </xdr:from>
    <xdr:to>
      <xdr:col>10</xdr:col>
      <xdr:colOff>581025</xdr:colOff>
      <xdr:row>37</xdr:row>
      <xdr:rowOff>130972</xdr:rowOff>
    </xdr:to>
    <xdr:cxnSp macro="">
      <xdr:nvCxnSpPr>
        <xdr:cNvPr id="69" name="直線矢印コネクタ 68">
          <a:extLst>
            <a:ext uri="{FF2B5EF4-FFF2-40B4-BE49-F238E27FC236}">
              <a16:creationId xmlns:a16="http://schemas.microsoft.com/office/drawing/2014/main" id="{00000000-0008-0000-0200-000045000000}"/>
            </a:ext>
          </a:extLst>
        </xdr:cNvPr>
        <xdr:cNvCxnSpPr/>
      </xdr:nvCxnSpPr>
      <xdr:spPr>
        <a:xfrm flipV="1">
          <a:off x="6867525" y="5630071"/>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416719</xdr:colOff>
      <xdr:row>35</xdr:row>
      <xdr:rowOff>154781</xdr:rowOff>
    </xdr:from>
    <xdr:to>
      <xdr:col>5</xdr:col>
      <xdr:colOff>416719</xdr:colOff>
      <xdr:row>41</xdr:row>
      <xdr:rowOff>0</xdr:rowOff>
    </xdr:to>
    <xdr:cxnSp macro="">
      <xdr:nvCxnSpPr>
        <xdr:cNvPr id="70" name="直線コネクタ 69">
          <a:extLst>
            <a:ext uri="{FF2B5EF4-FFF2-40B4-BE49-F238E27FC236}">
              <a16:creationId xmlns:a16="http://schemas.microsoft.com/office/drawing/2014/main" id="{00000000-0008-0000-0200-000046000000}"/>
            </a:ext>
          </a:extLst>
        </xdr:cNvPr>
        <xdr:cNvCxnSpPr/>
      </xdr:nvCxnSpPr>
      <xdr:spPr>
        <a:xfrm>
          <a:off x="3559969" y="5603081"/>
          <a:ext cx="0" cy="8358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652462</xdr:colOff>
      <xdr:row>19</xdr:row>
      <xdr:rowOff>64293</xdr:rowOff>
    </xdr:from>
    <xdr:to>
      <xdr:col>8</xdr:col>
      <xdr:colOff>345281</xdr:colOff>
      <xdr:row>19</xdr:row>
      <xdr:rowOff>64293</xdr:rowOff>
    </xdr:to>
    <xdr:cxnSp macro="">
      <xdr:nvCxnSpPr>
        <xdr:cNvPr id="71" name="直線コネクタ 70">
          <a:extLst>
            <a:ext uri="{FF2B5EF4-FFF2-40B4-BE49-F238E27FC236}">
              <a16:creationId xmlns:a16="http://schemas.microsoft.com/office/drawing/2014/main" id="{00000000-0008-0000-0200-000047000000}"/>
            </a:ext>
          </a:extLst>
        </xdr:cNvPr>
        <xdr:cNvCxnSpPr/>
      </xdr:nvCxnSpPr>
      <xdr:spPr>
        <a:xfrm>
          <a:off x="5027612" y="2870993"/>
          <a:ext cx="346869"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559592</xdr:colOff>
      <xdr:row>21</xdr:row>
      <xdr:rowOff>83344</xdr:rowOff>
    </xdr:from>
    <xdr:to>
      <xdr:col>5</xdr:col>
      <xdr:colOff>10583</xdr:colOff>
      <xdr:row>23</xdr:row>
      <xdr:rowOff>1</xdr:rowOff>
    </xdr:to>
    <xdr:sp macro="" textlink="">
      <xdr:nvSpPr>
        <xdr:cNvPr id="72" name="正方形/長方形 71">
          <a:extLst>
            <a:ext uri="{FF2B5EF4-FFF2-40B4-BE49-F238E27FC236}">
              <a16:creationId xmlns:a16="http://schemas.microsoft.com/office/drawing/2014/main" id="{00000000-0008-0000-0200-000048000000}"/>
            </a:ext>
          </a:extLst>
        </xdr:cNvPr>
        <xdr:cNvSpPr/>
      </xdr:nvSpPr>
      <xdr:spPr>
        <a:xfrm>
          <a:off x="1808425" y="3639344"/>
          <a:ext cx="1324241" cy="25532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321470</xdr:colOff>
      <xdr:row>17</xdr:row>
      <xdr:rowOff>0</xdr:rowOff>
    </xdr:from>
    <xdr:to>
      <xdr:col>5</xdr:col>
      <xdr:colOff>1</xdr:colOff>
      <xdr:row>21</xdr:row>
      <xdr:rowOff>83343</xdr:rowOff>
    </xdr:to>
    <xdr:cxnSp macro="">
      <xdr:nvCxnSpPr>
        <xdr:cNvPr id="73" name="カギ線コネクタ 72">
          <a:extLst>
            <a:ext uri="{FF2B5EF4-FFF2-40B4-BE49-F238E27FC236}">
              <a16:creationId xmlns:a16="http://schemas.microsoft.com/office/drawing/2014/main" id="{00000000-0008-0000-0200-000049000000}"/>
            </a:ext>
          </a:extLst>
        </xdr:cNvPr>
        <xdr:cNvCxnSpPr>
          <a:endCxn id="9" idx="1"/>
        </xdr:cNvCxnSpPr>
      </xdr:nvCxnSpPr>
      <xdr:spPr>
        <a:xfrm rot="5400000" flipH="1" flipV="1">
          <a:off x="2617789" y="2694781"/>
          <a:ext cx="743743" cy="307181"/>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438150</xdr:colOff>
      <xdr:row>18</xdr:row>
      <xdr:rowOff>40482</xdr:rowOff>
    </xdr:from>
    <xdr:to>
      <xdr:col>4</xdr:col>
      <xdr:colOff>438150</xdr:colOff>
      <xdr:row>19</xdr:row>
      <xdr:rowOff>154783</xdr:rowOff>
    </xdr:to>
    <xdr:cxnSp macro="">
      <xdr:nvCxnSpPr>
        <xdr:cNvPr id="74" name="直線矢印コネクタ 73">
          <a:extLst>
            <a:ext uri="{FF2B5EF4-FFF2-40B4-BE49-F238E27FC236}">
              <a16:creationId xmlns:a16="http://schemas.microsoft.com/office/drawing/2014/main" id="{00000000-0008-0000-0200-00004A000000}"/>
            </a:ext>
          </a:extLst>
        </xdr:cNvPr>
        <xdr:cNvCxnSpPr/>
      </xdr:nvCxnSpPr>
      <xdr:spPr>
        <a:xfrm flipV="1">
          <a:off x="2952750" y="2682082"/>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603252</xdr:colOff>
      <xdr:row>2</xdr:row>
      <xdr:rowOff>74083</xdr:rowOff>
    </xdr:from>
    <xdr:to>
      <xdr:col>2</xdr:col>
      <xdr:colOff>550335</xdr:colOff>
      <xdr:row>5</xdr:row>
      <xdr:rowOff>52916</xdr:rowOff>
    </xdr:to>
    <xdr:sp macro="" textlink="">
      <xdr:nvSpPr>
        <xdr:cNvPr id="76" name="正方形/長方形 75">
          <a:extLst>
            <a:ext uri="{FF2B5EF4-FFF2-40B4-BE49-F238E27FC236}">
              <a16:creationId xmlns:a16="http://schemas.microsoft.com/office/drawing/2014/main" id="{00000000-0008-0000-0200-00004C000000}"/>
            </a:ext>
          </a:extLst>
        </xdr:cNvPr>
        <xdr:cNvSpPr/>
      </xdr:nvSpPr>
      <xdr:spPr>
        <a:xfrm>
          <a:off x="603252" y="412750"/>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0</xdr:col>
      <xdr:colOff>308239</xdr:colOff>
      <xdr:row>87</xdr:row>
      <xdr:rowOff>11906</xdr:rowOff>
    </xdr:from>
    <xdr:to>
      <xdr:col>17</xdr:col>
      <xdr:colOff>31750</xdr:colOff>
      <xdr:row>95</xdr:row>
      <xdr:rowOff>11905</xdr:rowOff>
    </xdr:to>
    <xdr:sp macro="" textlink="">
      <xdr:nvSpPr>
        <xdr:cNvPr id="78" name="正方形/長方形 77">
          <a:extLst>
            <a:ext uri="{FF2B5EF4-FFF2-40B4-BE49-F238E27FC236}">
              <a16:creationId xmlns:a16="http://schemas.microsoft.com/office/drawing/2014/main" id="{00000000-0008-0000-0200-00004E000000}"/>
            </a:ext>
            <a:ext uri="{147F2762-F138-4A5C-976F-8EAC2B608ADB}">
              <a16:predDERef xmlns:a16="http://schemas.microsoft.com/office/drawing/2014/main" pred="{00000000-0008-0000-0200-00004D000000}"/>
            </a:ext>
          </a:extLst>
        </xdr:cNvPr>
        <xdr:cNvSpPr/>
      </xdr:nvSpPr>
      <xdr:spPr>
        <a:xfrm>
          <a:off x="308239" y="14743906"/>
          <a:ext cx="10338594"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22488</xdr:colOff>
      <xdr:row>103</xdr:row>
      <xdr:rowOff>0</xdr:rowOff>
    </xdr:from>
    <xdr:to>
      <xdr:col>14</xdr:col>
      <xdr:colOff>367769</xdr:colOff>
      <xdr:row>111</xdr:row>
      <xdr:rowOff>0</xdr:rowOff>
    </xdr:to>
    <xdr:sp macro="" textlink="">
      <xdr:nvSpPr>
        <xdr:cNvPr id="80" name="正方形/長方形 79">
          <a:extLst>
            <a:ext uri="{FF2B5EF4-FFF2-40B4-BE49-F238E27FC236}">
              <a16:creationId xmlns:a16="http://schemas.microsoft.com/office/drawing/2014/main" id="{00000000-0008-0000-0200-000050000000}"/>
            </a:ext>
          </a:extLst>
        </xdr:cNvPr>
        <xdr:cNvSpPr/>
      </xdr:nvSpPr>
      <xdr:spPr>
        <a:xfrm>
          <a:off x="5642238" y="17441333"/>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10582</xdr:colOff>
      <xdr:row>64</xdr:row>
      <xdr:rowOff>0</xdr:rowOff>
    </xdr:from>
    <xdr:to>
      <xdr:col>8</xdr:col>
      <xdr:colOff>10582</xdr:colOff>
      <xdr:row>70</xdr:row>
      <xdr:rowOff>0</xdr:rowOff>
    </xdr:to>
    <xdr:sp macro="" textlink="">
      <xdr:nvSpPr>
        <xdr:cNvPr id="83" name="正方形/長方形 82">
          <a:extLst>
            <a:ext uri="{FF2B5EF4-FFF2-40B4-BE49-F238E27FC236}">
              <a16:creationId xmlns:a16="http://schemas.microsoft.com/office/drawing/2014/main" id="{00000000-0008-0000-0200-000053000000}"/>
            </a:ext>
          </a:extLst>
        </xdr:cNvPr>
        <xdr:cNvSpPr/>
      </xdr:nvSpPr>
      <xdr:spPr>
        <a:xfrm>
          <a:off x="3132665"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10582</xdr:colOff>
      <xdr:row>72</xdr:row>
      <xdr:rowOff>0</xdr:rowOff>
    </xdr:from>
    <xdr:to>
      <xdr:col>8</xdr:col>
      <xdr:colOff>10582</xdr:colOff>
      <xdr:row>78</xdr:row>
      <xdr:rowOff>0</xdr:rowOff>
    </xdr:to>
    <xdr:sp macro="" textlink="">
      <xdr:nvSpPr>
        <xdr:cNvPr id="84" name="正方形/長方形 83">
          <a:extLst>
            <a:ext uri="{FF2B5EF4-FFF2-40B4-BE49-F238E27FC236}">
              <a16:creationId xmlns:a16="http://schemas.microsoft.com/office/drawing/2014/main" id="{00000000-0008-0000-0200-000054000000}"/>
            </a:ext>
          </a:extLst>
        </xdr:cNvPr>
        <xdr:cNvSpPr/>
      </xdr:nvSpPr>
      <xdr:spPr>
        <a:xfrm>
          <a:off x="3132665" y="1219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10582</xdr:colOff>
      <xdr:row>88</xdr:row>
      <xdr:rowOff>0</xdr:rowOff>
    </xdr:from>
    <xdr:to>
      <xdr:col>8</xdr:col>
      <xdr:colOff>10582</xdr:colOff>
      <xdr:row>94</xdr:row>
      <xdr:rowOff>0</xdr:rowOff>
    </xdr:to>
    <xdr:sp macro="" textlink="">
      <xdr:nvSpPr>
        <xdr:cNvPr id="85" name="正方形/長方形 84">
          <a:extLst>
            <a:ext uri="{FF2B5EF4-FFF2-40B4-BE49-F238E27FC236}">
              <a16:creationId xmlns:a16="http://schemas.microsoft.com/office/drawing/2014/main" id="{00000000-0008-0000-0200-000055000000}"/>
            </a:ext>
          </a:extLst>
        </xdr:cNvPr>
        <xdr:cNvSpPr/>
      </xdr:nvSpPr>
      <xdr:spPr>
        <a:xfrm>
          <a:off x="3132665"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800">
            <a:solidFill>
              <a:sysClr val="windowText" lastClr="000000"/>
            </a:solidFill>
          </a:endParaRPr>
        </a:p>
      </xdr:txBody>
    </xdr:sp>
    <xdr:clientData/>
  </xdr:twoCellAnchor>
  <xdr:twoCellAnchor>
    <xdr:from>
      <xdr:col>9</xdr:col>
      <xdr:colOff>10582</xdr:colOff>
      <xdr:row>88</xdr:row>
      <xdr:rowOff>0</xdr:rowOff>
    </xdr:from>
    <xdr:to>
      <xdr:col>12</xdr:col>
      <xdr:colOff>10582</xdr:colOff>
      <xdr:row>94</xdr:row>
      <xdr:rowOff>0</xdr:rowOff>
    </xdr:to>
    <xdr:sp macro="" textlink="">
      <xdr:nvSpPr>
        <xdr:cNvPr id="86" name="正方形/長方形 85">
          <a:extLst>
            <a:ext uri="{FF2B5EF4-FFF2-40B4-BE49-F238E27FC236}">
              <a16:creationId xmlns:a16="http://schemas.microsoft.com/office/drawing/2014/main" id="{00000000-0008-0000-0200-000056000000}"/>
            </a:ext>
          </a:extLst>
        </xdr:cNvPr>
        <xdr:cNvSpPr/>
      </xdr:nvSpPr>
      <xdr:spPr>
        <a:xfrm>
          <a:off x="5630332" y="1490133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10582</xdr:colOff>
      <xdr:row>96</xdr:row>
      <xdr:rowOff>0</xdr:rowOff>
    </xdr:from>
    <xdr:to>
      <xdr:col>10</xdr:col>
      <xdr:colOff>10582</xdr:colOff>
      <xdr:row>102</xdr:row>
      <xdr:rowOff>0</xdr:rowOff>
    </xdr:to>
    <xdr:sp macro="" textlink="">
      <xdr:nvSpPr>
        <xdr:cNvPr id="87" name="正方形/長方形 86">
          <a:extLst>
            <a:ext uri="{FF2B5EF4-FFF2-40B4-BE49-F238E27FC236}">
              <a16:creationId xmlns:a16="http://schemas.microsoft.com/office/drawing/2014/main" id="{00000000-0008-0000-0200-000057000000}"/>
            </a:ext>
          </a:extLst>
        </xdr:cNvPr>
        <xdr:cNvSpPr/>
      </xdr:nvSpPr>
      <xdr:spPr>
        <a:xfrm>
          <a:off x="4381499" y="16256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10582</xdr:colOff>
      <xdr:row>74</xdr:row>
      <xdr:rowOff>-1</xdr:rowOff>
    </xdr:from>
    <xdr:to>
      <xdr:col>13</xdr:col>
      <xdr:colOff>10582</xdr:colOff>
      <xdr:row>80</xdr:row>
      <xdr:rowOff>-1</xdr:rowOff>
    </xdr:to>
    <xdr:sp macro="" textlink="">
      <xdr:nvSpPr>
        <xdr:cNvPr id="88" name="正方形/長方形 87">
          <a:extLst>
            <a:ext uri="{FF2B5EF4-FFF2-40B4-BE49-F238E27FC236}">
              <a16:creationId xmlns:a16="http://schemas.microsoft.com/office/drawing/2014/main" id="{00000000-0008-0000-0200-000058000000}"/>
            </a:ext>
          </a:extLst>
        </xdr:cNvPr>
        <xdr:cNvSpPr/>
      </xdr:nvSpPr>
      <xdr:spPr>
        <a:xfrm>
          <a:off x="6254749" y="12530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新バッチ基盤サーバ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75</xdr:row>
      <xdr:rowOff>127000</xdr:rowOff>
    </xdr:from>
    <xdr:to>
      <xdr:col>16</xdr:col>
      <xdr:colOff>10582</xdr:colOff>
      <xdr:row>80</xdr:row>
      <xdr:rowOff>-1</xdr:rowOff>
    </xdr:to>
    <xdr:sp macro="" textlink="">
      <xdr:nvSpPr>
        <xdr:cNvPr id="89" name="正方形/長方形 88">
          <a:extLst>
            <a:ext uri="{FF2B5EF4-FFF2-40B4-BE49-F238E27FC236}">
              <a16:creationId xmlns:a16="http://schemas.microsoft.com/office/drawing/2014/main" id="{00000000-0008-0000-0200-000059000000}"/>
            </a:ext>
          </a:extLst>
        </xdr:cNvPr>
        <xdr:cNvSpPr/>
      </xdr:nvSpPr>
      <xdr:spPr>
        <a:xfrm>
          <a:off x="8127999" y="12827000"/>
          <a:ext cx="1873250" cy="719666"/>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新共通基盤帳票サーバ</a:t>
          </a:r>
          <a:endParaRPr kumimoji="1" lang="en-US" altLang="ja-JP" sz="1100">
            <a:solidFill>
              <a:sysClr val="windowText" lastClr="000000"/>
            </a:solidFill>
            <a:latin typeface="+mn-lt"/>
            <a:ea typeface="+mn-ea"/>
            <a:cs typeface="+mn-cs"/>
          </a:endParaRP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endParaRPr kumimoji="1" lang="en-US" altLang="ja-JP" sz="800">
            <a:solidFill>
              <a:sysClr val="windowText" lastClr="000000"/>
            </a:solidFill>
            <a:latin typeface="+mn-lt"/>
            <a:ea typeface="+mn-ea"/>
            <a:cs typeface="+mn-cs"/>
          </a:endParaRPr>
        </a:p>
      </xdr:txBody>
    </xdr:sp>
    <xdr:clientData/>
  </xdr:twoCellAnchor>
  <xdr:twoCellAnchor>
    <xdr:from>
      <xdr:col>1</xdr:col>
      <xdr:colOff>10582</xdr:colOff>
      <xdr:row>72</xdr:row>
      <xdr:rowOff>0</xdr:rowOff>
    </xdr:from>
    <xdr:to>
      <xdr:col>4</xdr:col>
      <xdr:colOff>10582</xdr:colOff>
      <xdr:row>78</xdr:row>
      <xdr:rowOff>0</xdr:rowOff>
    </xdr:to>
    <xdr:sp macro="" textlink="">
      <xdr:nvSpPr>
        <xdr:cNvPr id="90" name="正方形/長方形 89">
          <a:extLst>
            <a:ext uri="{FF2B5EF4-FFF2-40B4-BE49-F238E27FC236}">
              <a16:creationId xmlns:a16="http://schemas.microsoft.com/office/drawing/2014/main" id="{00000000-0008-0000-0200-00005A000000}"/>
            </a:ext>
          </a:extLst>
        </xdr:cNvPr>
        <xdr:cNvSpPr/>
      </xdr:nvSpPr>
      <xdr:spPr>
        <a:xfrm>
          <a:off x="634999" y="12192000"/>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10582</xdr:colOff>
      <xdr:row>64</xdr:row>
      <xdr:rowOff>0</xdr:rowOff>
    </xdr:from>
    <xdr:to>
      <xdr:col>4</xdr:col>
      <xdr:colOff>10582</xdr:colOff>
      <xdr:row>70</xdr:row>
      <xdr:rowOff>0</xdr:rowOff>
    </xdr:to>
    <xdr:sp macro="" textlink="">
      <xdr:nvSpPr>
        <xdr:cNvPr id="91" name="正方形/長方形 90">
          <a:extLst>
            <a:ext uri="{FF2B5EF4-FFF2-40B4-BE49-F238E27FC236}">
              <a16:creationId xmlns:a16="http://schemas.microsoft.com/office/drawing/2014/main" id="{00000000-0008-0000-0200-00005B000000}"/>
            </a:ext>
          </a:extLst>
        </xdr:cNvPr>
        <xdr:cNvSpPr/>
      </xdr:nvSpPr>
      <xdr:spPr>
        <a:xfrm>
          <a:off x="634999" y="1083733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10582</xdr:colOff>
      <xdr:row>104</xdr:row>
      <xdr:rowOff>-1</xdr:rowOff>
    </xdr:from>
    <xdr:to>
      <xdr:col>10</xdr:col>
      <xdr:colOff>10582</xdr:colOff>
      <xdr:row>110</xdr:row>
      <xdr:rowOff>-1</xdr:rowOff>
    </xdr:to>
    <xdr:sp macro="" textlink="">
      <xdr:nvSpPr>
        <xdr:cNvPr id="92" name="正方形/長方形 91">
          <a:extLst>
            <a:ext uri="{FF2B5EF4-FFF2-40B4-BE49-F238E27FC236}">
              <a16:creationId xmlns:a16="http://schemas.microsoft.com/office/drawing/2014/main" id="{00000000-0008-0000-0200-00005C000000}"/>
            </a:ext>
          </a:extLst>
        </xdr:cNvPr>
        <xdr:cNvSpPr/>
      </xdr:nvSpPr>
      <xdr:spPr>
        <a:xfrm>
          <a:off x="4381499"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10582</xdr:colOff>
      <xdr:row>104</xdr:row>
      <xdr:rowOff>-1</xdr:rowOff>
    </xdr:from>
    <xdr:to>
      <xdr:col>14</xdr:col>
      <xdr:colOff>10582</xdr:colOff>
      <xdr:row>110</xdr:row>
      <xdr:rowOff>-1</xdr:rowOff>
    </xdr:to>
    <xdr:sp macro="" textlink="">
      <xdr:nvSpPr>
        <xdr:cNvPr id="93" name="正方形/長方形 92">
          <a:extLst>
            <a:ext uri="{FF2B5EF4-FFF2-40B4-BE49-F238E27FC236}">
              <a16:creationId xmlns:a16="http://schemas.microsoft.com/office/drawing/2014/main" id="{00000000-0008-0000-0200-00005D000000}"/>
            </a:ext>
          </a:extLst>
        </xdr:cNvPr>
        <xdr:cNvSpPr/>
      </xdr:nvSpPr>
      <xdr:spPr>
        <a:xfrm>
          <a:off x="6879165"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10582</xdr:colOff>
      <xdr:row>104</xdr:row>
      <xdr:rowOff>-1</xdr:rowOff>
    </xdr:from>
    <xdr:to>
      <xdr:col>6</xdr:col>
      <xdr:colOff>10582</xdr:colOff>
      <xdr:row>110</xdr:row>
      <xdr:rowOff>-1</xdr:rowOff>
    </xdr:to>
    <xdr:sp macro="" textlink="">
      <xdr:nvSpPr>
        <xdr:cNvPr id="94" name="正方形/長方形 93">
          <a:extLst>
            <a:ext uri="{FF2B5EF4-FFF2-40B4-BE49-F238E27FC236}">
              <a16:creationId xmlns:a16="http://schemas.microsoft.com/office/drawing/2014/main" id="{00000000-0008-0000-0200-00005E000000}"/>
            </a:ext>
          </a:extLst>
        </xdr:cNvPr>
        <xdr:cNvSpPr/>
      </xdr:nvSpPr>
      <xdr:spPr>
        <a:xfrm>
          <a:off x="1883832" y="17610666"/>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353482</xdr:colOff>
      <xdr:row>70</xdr:row>
      <xdr:rowOff>0</xdr:rowOff>
    </xdr:from>
    <xdr:to>
      <xdr:col>2</xdr:col>
      <xdr:colOff>353482</xdr:colOff>
      <xdr:row>72</xdr:row>
      <xdr:rowOff>0</xdr:rowOff>
    </xdr:to>
    <xdr:cxnSp macro="">
      <xdr:nvCxnSpPr>
        <xdr:cNvPr id="95" name="直線コネクタ 94">
          <a:extLst>
            <a:ext uri="{FF2B5EF4-FFF2-40B4-BE49-F238E27FC236}">
              <a16:creationId xmlns:a16="http://schemas.microsoft.com/office/drawing/2014/main" id="{00000000-0008-0000-0200-00005F000000}"/>
            </a:ext>
          </a:extLst>
        </xdr:cNvPr>
        <xdr:cNvCxnSpPr>
          <a:stCxn id="91" idx="2"/>
          <a:endCxn id="90" idx="0"/>
        </xdr:cNvCxnSpPr>
      </xdr:nvCxnSpPr>
      <xdr:spPr>
        <a:xfrm>
          <a:off x="1602315"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320145</xdr:colOff>
      <xdr:row>78</xdr:row>
      <xdr:rowOff>0</xdr:rowOff>
    </xdr:from>
    <xdr:to>
      <xdr:col>5</xdr:col>
      <xdr:colOff>10582</xdr:colOff>
      <xdr:row>91</xdr:row>
      <xdr:rowOff>0</xdr:rowOff>
    </xdr:to>
    <xdr:cxnSp macro="">
      <xdr:nvCxnSpPr>
        <xdr:cNvPr id="96" name="カギ線コネクタ 95">
          <a:extLst>
            <a:ext uri="{FF2B5EF4-FFF2-40B4-BE49-F238E27FC236}">
              <a16:creationId xmlns:a16="http://schemas.microsoft.com/office/drawing/2014/main" id="{00000000-0008-0000-0200-000060000000}"/>
            </a:ext>
          </a:extLst>
        </xdr:cNvPr>
        <xdr:cNvCxnSpPr>
          <a:stCxn id="90" idx="2"/>
          <a:endCxn id="85" idx="1"/>
        </xdr:cNvCxnSpPr>
      </xdr:nvCxnSpPr>
      <xdr:spPr>
        <a:xfrm rot="16200000" flipH="1">
          <a:off x="1250155" y="13526823"/>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70</xdr:row>
      <xdr:rowOff>0</xdr:rowOff>
    </xdr:from>
    <xdr:to>
      <xdr:col>6</xdr:col>
      <xdr:colOff>353482</xdr:colOff>
      <xdr:row>72</xdr:row>
      <xdr:rowOff>0</xdr:rowOff>
    </xdr:to>
    <xdr:cxnSp macro="">
      <xdr:nvCxnSpPr>
        <xdr:cNvPr id="97" name="直線コネクタ 96">
          <a:extLst>
            <a:ext uri="{FF2B5EF4-FFF2-40B4-BE49-F238E27FC236}">
              <a16:creationId xmlns:a16="http://schemas.microsoft.com/office/drawing/2014/main" id="{00000000-0008-0000-0200-000061000000}"/>
            </a:ext>
          </a:extLst>
        </xdr:cNvPr>
        <xdr:cNvCxnSpPr>
          <a:stCxn id="83" idx="2"/>
          <a:endCxn id="84" idx="0"/>
        </xdr:cNvCxnSpPr>
      </xdr:nvCxnSpPr>
      <xdr:spPr>
        <a:xfrm>
          <a:off x="4099982" y="11853333"/>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320145</xdr:colOff>
      <xdr:row>78</xdr:row>
      <xdr:rowOff>0</xdr:rowOff>
    </xdr:from>
    <xdr:to>
      <xdr:col>6</xdr:col>
      <xdr:colOff>320145</xdr:colOff>
      <xdr:row>88</xdr:row>
      <xdr:rowOff>0</xdr:rowOff>
    </xdr:to>
    <xdr:cxnSp macro="">
      <xdr:nvCxnSpPr>
        <xdr:cNvPr id="98" name="直線コネクタ 97">
          <a:extLst>
            <a:ext uri="{FF2B5EF4-FFF2-40B4-BE49-F238E27FC236}">
              <a16:creationId xmlns:a16="http://schemas.microsoft.com/office/drawing/2014/main" id="{00000000-0008-0000-0200-000062000000}"/>
            </a:ext>
          </a:extLst>
        </xdr:cNvPr>
        <xdr:cNvCxnSpPr>
          <a:stCxn id="84" idx="2"/>
          <a:endCxn id="85" idx="0"/>
        </xdr:cNvCxnSpPr>
      </xdr:nvCxnSpPr>
      <xdr:spPr>
        <a:xfrm>
          <a:off x="4066645" y="13208000"/>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343957</xdr:colOff>
      <xdr:row>77</xdr:row>
      <xdr:rowOff>47623</xdr:rowOff>
    </xdr:from>
    <xdr:to>
      <xdr:col>10</xdr:col>
      <xdr:colOff>355864</xdr:colOff>
      <xdr:row>88</xdr:row>
      <xdr:rowOff>0</xdr:rowOff>
    </xdr:to>
    <xdr:cxnSp macro="">
      <xdr:nvCxnSpPr>
        <xdr:cNvPr id="99" name="カギ線コネクタ 98">
          <a:extLst>
            <a:ext uri="{FF2B5EF4-FFF2-40B4-BE49-F238E27FC236}">
              <a16:creationId xmlns:a16="http://schemas.microsoft.com/office/drawing/2014/main" id="{00000000-0008-0000-0200-000063000000}"/>
            </a:ext>
          </a:extLst>
        </xdr:cNvPr>
        <xdr:cNvCxnSpPr>
          <a:endCxn id="86" idx="0"/>
        </xdr:cNvCxnSpPr>
      </xdr:nvCxnSpPr>
      <xdr:spPr>
        <a:xfrm rot="16200000" flipH="1">
          <a:off x="5062139" y="13363441"/>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94</xdr:row>
      <xdr:rowOff>0</xdr:rowOff>
    </xdr:from>
    <xdr:to>
      <xdr:col>10</xdr:col>
      <xdr:colOff>353482</xdr:colOff>
      <xdr:row>96</xdr:row>
      <xdr:rowOff>0</xdr:rowOff>
    </xdr:to>
    <xdr:cxnSp macro="">
      <xdr:nvCxnSpPr>
        <xdr:cNvPr id="100" name="カギ線コネクタ 99">
          <a:extLst>
            <a:ext uri="{FF2B5EF4-FFF2-40B4-BE49-F238E27FC236}">
              <a16:creationId xmlns:a16="http://schemas.microsoft.com/office/drawing/2014/main" id="{00000000-0008-0000-0200-000064000000}"/>
            </a:ext>
          </a:extLst>
        </xdr:cNvPr>
        <xdr:cNvCxnSpPr>
          <a:stCxn id="86" idx="2"/>
          <a:endCxn id="87" idx="0"/>
        </xdr:cNvCxnSpPr>
      </xdr:nvCxnSpPr>
      <xdr:spPr>
        <a:xfrm rot="5400000">
          <a:off x="5803898" y="15462250"/>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353482</xdr:colOff>
      <xdr:row>94</xdr:row>
      <xdr:rowOff>0</xdr:rowOff>
    </xdr:from>
    <xdr:to>
      <xdr:col>7</xdr:col>
      <xdr:colOff>10582</xdr:colOff>
      <xdr:row>99</xdr:row>
      <xdr:rowOff>0</xdr:rowOff>
    </xdr:to>
    <xdr:cxnSp macro="">
      <xdr:nvCxnSpPr>
        <xdr:cNvPr id="101" name="カギ線コネクタ 100">
          <a:extLst>
            <a:ext uri="{FF2B5EF4-FFF2-40B4-BE49-F238E27FC236}">
              <a16:creationId xmlns:a16="http://schemas.microsoft.com/office/drawing/2014/main" id="{00000000-0008-0000-0200-000065000000}"/>
            </a:ext>
          </a:extLst>
        </xdr:cNvPr>
        <xdr:cNvCxnSpPr>
          <a:stCxn id="85" idx="2"/>
          <a:endCxn id="87" idx="1"/>
        </xdr:cNvCxnSpPr>
      </xdr:nvCxnSpPr>
      <xdr:spPr>
        <a:xfrm rot="16200000" flipH="1">
          <a:off x="3817407" y="16199908"/>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353482</xdr:colOff>
      <xdr:row>102</xdr:row>
      <xdr:rowOff>0</xdr:rowOff>
    </xdr:from>
    <xdr:to>
      <xdr:col>8</xdr:col>
      <xdr:colOff>353482</xdr:colOff>
      <xdr:row>104</xdr:row>
      <xdr:rowOff>-1</xdr:rowOff>
    </xdr:to>
    <xdr:cxnSp macro="">
      <xdr:nvCxnSpPr>
        <xdr:cNvPr id="102" name="カギ線コネクタ 101">
          <a:extLst>
            <a:ext uri="{FF2B5EF4-FFF2-40B4-BE49-F238E27FC236}">
              <a16:creationId xmlns:a16="http://schemas.microsoft.com/office/drawing/2014/main" id="{00000000-0008-0000-0200-000066000000}"/>
            </a:ext>
          </a:extLst>
        </xdr:cNvPr>
        <xdr:cNvCxnSpPr>
          <a:stCxn id="87" idx="2"/>
          <a:endCxn id="94" idx="0"/>
        </xdr:cNvCxnSpPr>
      </xdr:nvCxnSpPr>
      <xdr:spPr>
        <a:xfrm rot="5400000">
          <a:off x="3930649" y="16192500"/>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12</xdr:col>
      <xdr:colOff>353482</xdr:colOff>
      <xdr:row>104</xdr:row>
      <xdr:rowOff>-1</xdr:rowOff>
    </xdr:to>
    <xdr:cxnSp macro="">
      <xdr:nvCxnSpPr>
        <xdr:cNvPr id="103" name="カギ線コネクタ 102">
          <a:extLst>
            <a:ext uri="{FF2B5EF4-FFF2-40B4-BE49-F238E27FC236}">
              <a16:creationId xmlns:a16="http://schemas.microsoft.com/office/drawing/2014/main" id="{00000000-0008-0000-0200-000067000000}"/>
            </a:ext>
          </a:extLst>
        </xdr:cNvPr>
        <xdr:cNvCxnSpPr>
          <a:stCxn id="87" idx="2"/>
          <a:endCxn id="93" idx="0"/>
        </xdr:cNvCxnSpPr>
      </xdr:nvCxnSpPr>
      <xdr:spPr>
        <a:xfrm rot="16200000" flipH="1">
          <a:off x="6428316" y="16192499"/>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353482</xdr:colOff>
      <xdr:row>102</xdr:row>
      <xdr:rowOff>0</xdr:rowOff>
    </xdr:from>
    <xdr:to>
      <xdr:col>8</xdr:col>
      <xdr:colOff>353482</xdr:colOff>
      <xdr:row>104</xdr:row>
      <xdr:rowOff>-1</xdr:rowOff>
    </xdr:to>
    <xdr:cxnSp macro="">
      <xdr:nvCxnSpPr>
        <xdr:cNvPr id="104" name="直線コネクタ 103">
          <a:extLst>
            <a:ext uri="{FF2B5EF4-FFF2-40B4-BE49-F238E27FC236}">
              <a16:creationId xmlns:a16="http://schemas.microsoft.com/office/drawing/2014/main" id="{00000000-0008-0000-0200-000068000000}"/>
            </a:ext>
          </a:extLst>
        </xdr:cNvPr>
        <xdr:cNvCxnSpPr>
          <a:stCxn id="87" idx="2"/>
          <a:endCxn id="92" idx="0"/>
        </xdr:cNvCxnSpPr>
      </xdr:nvCxnSpPr>
      <xdr:spPr>
        <a:xfrm>
          <a:off x="5348815" y="17272000"/>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73</xdr:row>
      <xdr:rowOff>9525</xdr:rowOff>
    </xdr:from>
    <xdr:to>
      <xdr:col>10</xdr:col>
      <xdr:colOff>29632</xdr:colOff>
      <xdr:row>73</xdr:row>
      <xdr:rowOff>9525</xdr:rowOff>
    </xdr:to>
    <xdr:cxnSp macro="">
      <xdr:nvCxnSpPr>
        <xdr:cNvPr id="105" name="直線コネクタ 104">
          <a:extLst>
            <a:ext uri="{FF2B5EF4-FFF2-40B4-BE49-F238E27FC236}">
              <a16:creationId xmlns:a16="http://schemas.microsoft.com/office/drawing/2014/main" id="{00000000-0008-0000-0200-000069000000}"/>
            </a:ext>
          </a:extLst>
        </xdr:cNvPr>
        <xdr:cNvCxnSpPr/>
      </xdr:nvCxnSpPr>
      <xdr:spPr>
        <a:xfrm>
          <a:off x="5005915" y="12370858"/>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34396</xdr:colOff>
      <xdr:row>96</xdr:row>
      <xdr:rowOff>0</xdr:rowOff>
    </xdr:from>
    <xdr:to>
      <xdr:col>17</xdr:col>
      <xdr:colOff>34395</xdr:colOff>
      <xdr:row>102</xdr:row>
      <xdr:rowOff>0</xdr:rowOff>
    </xdr:to>
    <xdr:sp macro="" textlink="">
      <xdr:nvSpPr>
        <xdr:cNvPr id="106" name="正方形/長方形 105">
          <a:extLst>
            <a:ext uri="{FF2B5EF4-FFF2-40B4-BE49-F238E27FC236}">
              <a16:creationId xmlns:a16="http://schemas.microsoft.com/office/drawing/2014/main" id="{00000000-0008-0000-0200-00006A000000}"/>
            </a:ext>
          </a:extLst>
        </xdr:cNvPr>
        <xdr:cNvSpPr/>
      </xdr:nvSpPr>
      <xdr:spPr>
        <a:xfrm>
          <a:off x="8776229" y="16256000"/>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333999</xdr:colOff>
      <xdr:row>93</xdr:row>
      <xdr:rowOff>146971</xdr:rowOff>
    </xdr:from>
    <xdr:to>
      <xdr:col>15</xdr:col>
      <xdr:colOff>376429</xdr:colOff>
      <xdr:row>96</xdr:row>
      <xdr:rowOff>0</xdr:rowOff>
    </xdr:to>
    <xdr:cxnSp macro="">
      <xdr:nvCxnSpPr>
        <xdr:cNvPr id="107" name="カギ線コネクタ 106">
          <a:extLst>
            <a:ext uri="{FF2B5EF4-FFF2-40B4-BE49-F238E27FC236}">
              <a16:creationId xmlns:a16="http://schemas.microsoft.com/office/drawing/2014/main" id="{00000000-0008-0000-0200-00006B000000}"/>
            </a:ext>
          </a:extLst>
        </xdr:cNvPr>
        <xdr:cNvCxnSpPr>
          <a:endCxn id="106" idx="0"/>
        </xdr:cNvCxnSpPr>
      </xdr:nvCxnSpPr>
      <xdr:spPr>
        <a:xfrm rot="16200000" flipH="1">
          <a:off x="8292116" y="14805437"/>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355862</xdr:colOff>
      <xdr:row>68</xdr:row>
      <xdr:rowOff>-1</xdr:rowOff>
    </xdr:from>
    <xdr:to>
      <xdr:col>17</xdr:col>
      <xdr:colOff>34394</xdr:colOff>
      <xdr:row>99</xdr:row>
      <xdr:rowOff>0</xdr:rowOff>
    </xdr:to>
    <xdr:cxnSp macro="">
      <xdr:nvCxnSpPr>
        <xdr:cNvPr id="108" name="カギ線コネクタ 107">
          <a:extLst>
            <a:ext uri="{FF2B5EF4-FFF2-40B4-BE49-F238E27FC236}">
              <a16:creationId xmlns:a16="http://schemas.microsoft.com/office/drawing/2014/main" id="{00000000-0008-0000-0200-00006C000000}"/>
            </a:ext>
          </a:extLst>
        </xdr:cNvPr>
        <xdr:cNvCxnSpPr>
          <a:stCxn id="110" idx="0"/>
          <a:endCxn id="106" idx="3"/>
        </xdr:cNvCxnSpPr>
      </xdr:nvCxnSpPr>
      <xdr:spPr>
        <a:xfrm rot="16200000" flipH="1">
          <a:off x="6312294" y="12426817"/>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439206</xdr:colOff>
      <xdr:row>98</xdr:row>
      <xdr:rowOff>162982</xdr:rowOff>
    </xdr:from>
    <xdr:to>
      <xdr:col>15</xdr:col>
      <xdr:colOff>379677</xdr:colOff>
      <xdr:row>102</xdr:row>
      <xdr:rowOff>0</xdr:rowOff>
    </xdr:to>
    <xdr:cxnSp macro="">
      <xdr:nvCxnSpPr>
        <xdr:cNvPr id="109" name="カギ線コネクタ 108">
          <a:extLst>
            <a:ext uri="{FF2B5EF4-FFF2-40B4-BE49-F238E27FC236}">
              <a16:creationId xmlns:a16="http://schemas.microsoft.com/office/drawing/2014/main" id="{00000000-0008-0000-0200-00006D000000}"/>
            </a:ext>
          </a:extLst>
        </xdr:cNvPr>
        <xdr:cNvCxnSpPr>
          <a:endCxn id="106" idx="2"/>
        </xdr:cNvCxnSpPr>
      </xdr:nvCxnSpPr>
      <xdr:spPr>
        <a:xfrm>
          <a:off x="3561289" y="16757649"/>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10582</xdr:colOff>
      <xdr:row>68</xdr:row>
      <xdr:rowOff>-1</xdr:rowOff>
    </xdr:from>
    <xdr:to>
      <xdr:col>13</xdr:col>
      <xdr:colOff>10582</xdr:colOff>
      <xdr:row>74</xdr:row>
      <xdr:rowOff>-1</xdr:rowOff>
    </xdr:to>
    <xdr:sp macro="" textlink="">
      <xdr:nvSpPr>
        <xdr:cNvPr id="110" name="正方形/長方形 109">
          <a:extLst>
            <a:ext uri="{FF2B5EF4-FFF2-40B4-BE49-F238E27FC236}">
              <a16:creationId xmlns:a16="http://schemas.microsoft.com/office/drawing/2014/main" id="{00000000-0008-0000-0200-00006E000000}"/>
            </a:ext>
          </a:extLst>
        </xdr:cNvPr>
        <xdr:cNvSpPr/>
      </xdr:nvSpPr>
      <xdr:spPr>
        <a:xfrm>
          <a:off x="6254749" y="1151466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kumimoji="1" lang="ja-JP" altLang="en-US" sz="1100">
              <a:solidFill>
                <a:sysClr val="windowText" lastClr="000000"/>
              </a:solidFill>
              <a:latin typeface="+mn-lt"/>
              <a:ea typeface="+mn-ea"/>
              <a:cs typeface="+mn-cs"/>
            </a:rPr>
            <a:t>新共通基盤</a:t>
          </a:r>
          <a:r>
            <a:rPr kumimoji="1" lang="en-US" altLang="ja-JP" sz="1100">
              <a:solidFill>
                <a:sysClr val="windowText" lastClr="000000"/>
              </a:solidFill>
              <a:latin typeface="+mn-lt"/>
              <a:ea typeface="+mn-ea"/>
              <a:cs typeface="+mn-cs"/>
            </a:rPr>
            <a:t>AP</a:t>
          </a:r>
          <a:r>
            <a:rPr kumimoji="1" lang="ja-JP" altLang="en-US" sz="1100">
              <a:solidFill>
                <a:sysClr val="windowText" lastClr="000000"/>
              </a:solidFill>
              <a:latin typeface="+mn-lt"/>
              <a:ea typeface="+mn-ea"/>
              <a:cs typeface="+mn-cs"/>
            </a:rPr>
            <a:t>サーバ</a:t>
          </a:r>
        </a:p>
        <a:p>
          <a:pPr marL="0" indent="0" algn="l"/>
          <a:r>
            <a:rPr kumimoji="1" lang="ja-JP" altLang="en-US" sz="800">
              <a:solidFill>
                <a:sysClr val="windowText" lastClr="000000"/>
              </a:solidFill>
              <a:latin typeface="+mn-lt"/>
              <a:ea typeface="+mn-ea"/>
              <a:cs typeface="+mn-cs"/>
            </a:rPr>
            <a:t>・品質管理システム</a:t>
          </a:r>
        </a:p>
        <a:p>
          <a:pPr marL="0" indent="0" algn="l"/>
          <a:r>
            <a:rPr kumimoji="1" lang="ja-JP" altLang="en-US" sz="800">
              <a:solidFill>
                <a:sysClr val="windowText" lastClr="000000"/>
              </a:solidFill>
              <a:latin typeface="+mn-lt"/>
              <a:ea typeface="+mn-ea"/>
              <a:cs typeface="+mn-cs"/>
            </a:rPr>
            <a:t>・包装システム</a:t>
          </a:r>
        </a:p>
        <a:p>
          <a:pPr marL="0" indent="0" algn="l"/>
          <a:r>
            <a:rPr kumimoji="1" lang="ja-JP" altLang="en-US" sz="800">
              <a:solidFill>
                <a:sysClr val="windowText" lastClr="000000"/>
              </a:solidFill>
              <a:latin typeface="+mn-lt"/>
              <a:ea typeface="+mn-ea"/>
              <a:cs typeface="+mn-cs"/>
            </a:rPr>
            <a:t>・数量確定システム</a:t>
          </a:r>
        </a:p>
        <a:p>
          <a:pPr marL="0" indent="0" algn="l"/>
          <a:r>
            <a:rPr kumimoji="1" lang="ja-JP" altLang="en-US" sz="800">
              <a:solidFill>
                <a:sysClr val="windowText" lastClr="000000"/>
              </a:solidFill>
              <a:latin typeface="+mn-lt"/>
              <a:ea typeface="+mn-ea"/>
              <a:cs typeface="+mn-cs"/>
            </a:rPr>
            <a:t>・用役管理システム</a:t>
          </a:r>
        </a:p>
      </xdr:txBody>
    </xdr:sp>
    <xdr:clientData/>
  </xdr:twoCellAnchor>
  <xdr:twoCellAnchor>
    <xdr:from>
      <xdr:col>13</xdr:col>
      <xdr:colOff>10582</xdr:colOff>
      <xdr:row>68</xdr:row>
      <xdr:rowOff>4231</xdr:rowOff>
    </xdr:from>
    <xdr:to>
      <xdr:col>16</xdr:col>
      <xdr:colOff>10582</xdr:colOff>
      <xdr:row>75</xdr:row>
      <xdr:rowOff>137583</xdr:rowOff>
    </xdr:to>
    <xdr:sp macro="" textlink="">
      <xdr:nvSpPr>
        <xdr:cNvPr id="111" name="正方形/長方形 110">
          <a:extLst>
            <a:ext uri="{FF2B5EF4-FFF2-40B4-BE49-F238E27FC236}">
              <a16:creationId xmlns:a16="http://schemas.microsoft.com/office/drawing/2014/main" id="{00000000-0008-0000-0200-00006F000000}"/>
            </a:ext>
          </a:extLst>
        </xdr:cNvPr>
        <xdr:cNvSpPr/>
      </xdr:nvSpPr>
      <xdr:spPr>
        <a:xfrm>
          <a:off x="7990415" y="11518898"/>
          <a:ext cx="1841500" cy="1318685"/>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r>
            <a:rPr kumimoji="1" lang="ja-JP" altLang="en-US" sz="800">
              <a:solidFill>
                <a:sysClr val="windowText" lastClr="000000"/>
              </a:solidFill>
            </a:rPr>
            <a:t>・工場</a:t>
          </a:r>
          <a:r>
            <a:rPr kumimoji="1" lang="en-US" altLang="ja-JP" sz="800">
              <a:solidFill>
                <a:sysClr val="windowText" lastClr="000000"/>
              </a:solidFill>
            </a:rPr>
            <a:t>DB</a:t>
          </a:r>
          <a:endParaRPr kumimoji="1" lang="ja-JP" altLang="en-US"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11</xdr:col>
      <xdr:colOff>129648</xdr:colOff>
      <xdr:row>80</xdr:row>
      <xdr:rowOff>35718</xdr:rowOff>
    </xdr:from>
    <xdr:to>
      <xdr:col>12</xdr:col>
      <xdr:colOff>10586</xdr:colOff>
      <xdr:row>83</xdr:row>
      <xdr:rowOff>137584</xdr:rowOff>
    </xdr:to>
    <xdr:cxnSp macro="">
      <xdr:nvCxnSpPr>
        <xdr:cNvPr id="112" name="カギ線コネクタ 111">
          <a:extLst>
            <a:ext uri="{FF2B5EF4-FFF2-40B4-BE49-F238E27FC236}">
              <a16:creationId xmlns:a16="http://schemas.microsoft.com/office/drawing/2014/main" id="{00000000-0008-0000-0200-000070000000}"/>
            </a:ext>
          </a:extLst>
        </xdr:cNvPr>
        <xdr:cNvCxnSpPr>
          <a:stCxn id="113" idx="1"/>
        </xdr:cNvCxnSpPr>
      </xdr:nvCxnSpPr>
      <xdr:spPr>
        <a:xfrm rot="10800000">
          <a:off x="6998231" y="13582385"/>
          <a:ext cx="505355" cy="609866"/>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10585</xdr:colOff>
      <xdr:row>83</xdr:row>
      <xdr:rowOff>1</xdr:rowOff>
    </xdr:from>
    <xdr:to>
      <xdr:col>15</xdr:col>
      <xdr:colOff>116417</xdr:colOff>
      <xdr:row>84</xdr:row>
      <xdr:rowOff>105833</xdr:rowOff>
    </xdr:to>
    <xdr:sp macro="" textlink="">
      <xdr:nvSpPr>
        <xdr:cNvPr id="113" name="正方形/長方形 112">
          <a:extLst>
            <a:ext uri="{FF2B5EF4-FFF2-40B4-BE49-F238E27FC236}">
              <a16:creationId xmlns:a16="http://schemas.microsoft.com/office/drawing/2014/main" id="{00000000-0008-0000-0200-000071000000}"/>
            </a:ext>
          </a:extLst>
        </xdr:cNvPr>
        <xdr:cNvSpPr/>
      </xdr:nvSpPr>
      <xdr:spPr>
        <a:xfrm>
          <a:off x="7503585" y="14054668"/>
          <a:ext cx="1979082" cy="275165"/>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182032</xdr:colOff>
      <xdr:row>82</xdr:row>
      <xdr:rowOff>19050</xdr:rowOff>
    </xdr:from>
    <xdr:to>
      <xdr:col>2</xdr:col>
      <xdr:colOff>182032</xdr:colOff>
      <xdr:row>83</xdr:row>
      <xdr:rowOff>133350</xdr:rowOff>
    </xdr:to>
    <xdr:cxnSp macro="">
      <xdr:nvCxnSpPr>
        <xdr:cNvPr id="114" name="直線矢印コネクタ 113">
          <a:extLst>
            <a:ext uri="{FF2B5EF4-FFF2-40B4-BE49-F238E27FC236}">
              <a16:creationId xmlns:a16="http://schemas.microsoft.com/office/drawing/2014/main" id="{00000000-0008-0000-0200-000072000000}"/>
            </a:ext>
          </a:extLst>
        </xdr:cNvPr>
        <xdr:cNvCxnSpPr/>
      </xdr:nvCxnSpPr>
      <xdr:spPr>
        <a:xfrm flipV="1">
          <a:off x="1430865"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508263</xdr:colOff>
      <xdr:row>83</xdr:row>
      <xdr:rowOff>90487</xdr:rowOff>
    </xdr:from>
    <xdr:to>
      <xdr:col>9</xdr:col>
      <xdr:colOff>184413</xdr:colOff>
      <xdr:row>83</xdr:row>
      <xdr:rowOff>90488</xdr:rowOff>
    </xdr:to>
    <xdr:cxnSp macro="">
      <xdr:nvCxnSpPr>
        <xdr:cNvPr id="115" name="直線矢印コネクタ 114">
          <a:extLst>
            <a:ext uri="{FF2B5EF4-FFF2-40B4-BE49-F238E27FC236}">
              <a16:creationId xmlns:a16="http://schemas.microsoft.com/office/drawing/2014/main" id="{00000000-0008-0000-0200-000073000000}"/>
            </a:ext>
          </a:extLst>
        </xdr:cNvPr>
        <xdr:cNvCxnSpPr/>
      </xdr:nvCxnSpPr>
      <xdr:spPr>
        <a:xfrm flipH="1">
          <a:off x="5503596" y="14145154"/>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210607</xdr:colOff>
      <xdr:row>95</xdr:row>
      <xdr:rowOff>28574</xdr:rowOff>
    </xdr:from>
    <xdr:to>
      <xdr:col>6</xdr:col>
      <xdr:colOff>210607</xdr:colOff>
      <xdr:row>96</xdr:row>
      <xdr:rowOff>142876</xdr:rowOff>
    </xdr:to>
    <xdr:cxnSp macro="">
      <xdr:nvCxnSpPr>
        <xdr:cNvPr id="116" name="直線矢印コネクタ 115">
          <a:extLst>
            <a:ext uri="{FF2B5EF4-FFF2-40B4-BE49-F238E27FC236}">
              <a16:creationId xmlns:a16="http://schemas.microsoft.com/office/drawing/2014/main" id="{00000000-0008-0000-0200-000074000000}"/>
            </a:ext>
          </a:extLst>
        </xdr:cNvPr>
        <xdr:cNvCxnSpPr/>
      </xdr:nvCxnSpPr>
      <xdr:spPr>
        <a:xfrm flipV="1">
          <a:off x="3957107" y="16115241"/>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20106</xdr:colOff>
      <xdr:row>82</xdr:row>
      <xdr:rowOff>14287</xdr:rowOff>
    </xdr:from>
    <xdr:to>
      <xdr:col>11</xdr:col>
      <xdr:colOff>20106</xdr:colOff>
      <xdr:row>83</xdr:row>
      <xdr:rowOff>133350</xdr:rowOff>
    </xdr:to>
    <xdr:cxnSp macro="">
      <xdr:nvCxnSpPr>
        <xdr:cNvPr id="117" name="直線矢印コネクタ 116">
          <a:extLst>
            <a:ext uri="{FF2B5EF4-FFF2-40B4-BE49-F238E27FC236}">
              <a16:creationId xmlns:a16="http://schemas.microsoft.com/office/drawing/2014/main" id="{00000000-0008-0000-0200-000075000000}"/>
            </a:ext>
          </a:extLst>
        </xdr:cNvPr>
        <xdr:cNvCxnSpPr/>
      </xdr:nvCxnSpPr>
      <xdr:spPr>
        <a:xfrm flipV="1">
          <a:off x="6888689" y="13899620"/>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508264</xdr:colOff>
      <xdr:row>94</xdr:row>
      <xdr:rowOff>76200</xdr:rowOff>
    </xdr:from>
    <xdr:to>
      <xdr:col>9</xdr:col>
      <xdr:colOff>184414</xdr:colOff>
      <xdr:row>94</xdr:row>
      <xdr:rowOff>76201</xdr:rowOff>
    </xdr:to>
    <xdr:cxnSp macro="">
      <xdr:nvCxnSpPr>
        <xdr:cNvPr id="118" name="直線矢印コネクタ 117">
          <a:extLst>
            <a:ext uri="{FF2B5EF4-FFF2-40B4-BE49-F238E27FC236}">
              <a16:creationId xmlns:a16="http://schemas.microsoft.com/office/drawing/2014/main" id="{00000000-0008-0000-0200-000076000000}"/>
            </a:ext>
          </a:extLst>
        </xdr:cNvPr>
        <xdr:cNvCxnSpPr/>
      </xdr:nvCxnSpPr>
      <xdr:spPr>
        <a:xfrm flipH="1">
          <a:off x="5503597" y="15993533"/>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110594</xdr:colOff>
      <xdr:row>94</xdr:row>
      <xdr:rowOff>76200</xdr:rowOff>
    </xdr:from>
    <xdr:to>
      <xdr:col>12</xdr:col>
      <xdr:colOff>472544</xdr:colOff>
      <xdr:row>94</xdr:row>
      <xdr:rowOff>76201</xdr:rowOff>
    </xdr:to>
    <xdr:cxnSp macro="">
      <xdr:nvCxnSpPr>
        <xdr:cNvPr id="119" name="直線矢印コネクタ 118">
          <a:extLst>
            <a:ext uri="{FF2B5EF4-FFF2-40B4-BE49-F238E27FC236}">
              <a16:creationId xmlns:a16="http://schemas.microsoft.com/office/drawing/2014/main" id="{00000000-0008-0000-0200-000077000000}"/>
            </a:ext>
          </a:extLst>
        </xdr:cNvPr>
        <xdr:cNvCxnSpPr/>
      </xdr:nvCxnSpPr>
      <xdr:spPr>
        <a:xfrm flipH="1">
          <a:off x="7603594" y="15993533"/>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187228</xdr:colOff>
      <xdr:row>102</xdr:row>
      <xdr:rowOff>162792</xdr:rowOff>
    </xdr:from>
    <xdr:to>
      <xdr:col>15</xdr:col>
      <xdr:colOff>192423</xdr:colOff>
      <xdr:row>105</xdr:row>
      <xdr:rowOff>8659</xdr:rowOff>
    </xdr:to>
    <xdr:cxnSp macro="">
      <xdr:nvCxnSpPr>
        <xdr:cNvPr id="120" name="直線矢印コネクタ 119">
          <a:extLst>
            <a:ext uri="{FF2B5EF4-FFF2-40B4-BE49-F238E27FC236}">
              <a16:creationId xmlns:a16="http://schemas.microsoft.com/office/drawing/2014/main" id="{00000000-0008-0000-0200-000078000000}"/>
            </a:ext>
          </a:extLst>
        </xdr:cNvPr>
        <xdr:cNvCxnSpPr/>
      </xdr:nvCxnSpPr>
      <xdr:spPr>
        <a:xfrm flipH="1" flipV="1">
          <a:off x="9553478" y="17434792"/>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82</xdr:row>
      <xdr:rowOff>19050</xdr:rowOff>
    </xdr:from>
    <xdr:to>
      <xdr:col>6</xdr:col>
      <xdr:colOff>201082</xdr:colOff>
      <xdr:row>83</xdr:row>
      <xdr:rowOff>133350</xdr:rowOff>
    </xdr:to>
    <xdr:cxnSp macro="">
      <xdr:nvCxnSpPr>
        <xdr:cNvPr id="121" name="直線矢印コネクタ 120">
          <a:extLst>
            <a:ext uri="{FF2B5EF4-FFF2-40B4-BE49-F238E27FC236}">
              <a16:creationId xmlns:a16="http://schemas.microsoft.com/office/drawing/2014/main" id="{00000000-0008-0000-0200-000079000000}"/>
            </a:ext>
          </a:extLst>
        </xdr:cNvPr>
        <xdr:cNvCxnSpPr/>
      </xdr:nvCxnSpPr>
      <xdr:spPr>
        <a:xfrm flipV="1">
          <a:off x="3947582" y="13904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343957</xdr:colOff>
      <xdr:row>66</xdr:row>
      <xdr:rowOff>76200</xdr:rowOff>
    </xdr:from>
    <xdr:to>
      <xdr:col>12</xdr:col>
      <xdr:colOff>20107</xdr:colOff>
      <xdr:row>66</xdr:row>
      <xdr:rowOff>76201</xdr:rowOff>
    </xdr:to>
    <xdr:cxnSp macro="">
      <xdr:nvCxnSpPr>
        <xdr:cNvPr id="122" name="直線矢印コネクタ 121">
          <a:extLst>
            <a:ext uri="{FF2B5EF4-FFF2-40B4-BE49-F238E27FC236}">
              <a16:creationId xmlns:a16="http://schemas.microsoft.com/office/drawing/2014/main" id="{00000000-0008-0000-0200-00007A000000}"/>
            </a:ext>
          </a:extLst>
        </xdr:cNvPr>
        <xdr:cNvCxnSpPr/>
      </xdr:nvCxnSpPr>
      <xdr:spPr>
        <a:xfrm flipH="1">
          <a:off x="7212540" y="11252200"/>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10582</xdr:colOff>
      <xdr:row>76</xdr:row>
      <xdr:rowOff>0</xdr:rowOff>
    </xdr:from>
    <xdr:to>
      <xdr:col>10</xdr:col>
      <xdr:colOff>29632</xdr:colOff>
      <xdr:row>76</xdr:row>
      <xdr:rowOff>0</xdr:rowOff>
    </xdr:to>
    <xdr:cxnSp macro="">
      <xdr:nvCxnSpPr>
        <xdr:cNvPr id="123" name="直線コネクタ 122">
          <a:extLst>
            <a:ext uri="{FF2B5EF4-FFF2-40B4-BE49-F238E27FC236}">
              <a16:creationId xmlns:a16="http://schemas.microsoft.com/office/drawing/2014/main" id="{00000000-0008-0000-0200-00007B000000}"/>
            </a:ext>
          </a:extLst>
        </xdr:cNvPr>
        <xdr:cNvCxnSpPr/>
      </xdr:nvCxnSpPr>
      <xdr:spPr>
        <a:xfrm>
          <a:off x="5005915" y="12869333"/>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72</xdr:row>
      <xdr:rowOff>76200</xdr:rowOff>
    </xdr:from>
    <xdr:to>
      <xdr:col>9</xdr:col>
      <xdr:colOff>182032</xdr:colOff>
      <xdr:row>72</xdr:row>
      <xdr:rowOff>76201</xdr:rowOff>
    </xdr:to>
    <xdr:cxnSp macro="">
      <xdr:nvCxnSpPr>
        <xdr:cNvPr id="124" name="直線矢印コネクタ 123">
          <a:extLst>
            <a:ext uri="{FF2B5EF4-FFF2-40B4-BE49-F238E27FC236}">
              <a16:creationId xmlns:a16="http://schemas.microsoft.com/office/drawing/2014/main" id="{00000000-0008-0000-0200-00007C000000}"/>
            </a:ext>
          </a:extLst>
        </xdr:cNvPr>
        <xdr:cNvCxnSpPr/>
      </xdr:nvCxnSpPr>
      <xdr:spPr>
        <a:xfrm flipH="1">
          <a:off x="5501215" y="12268200"/>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505882</xdr:colOff>
      <xdr:row>76</xdr:row>
      <xdr:rowOff>95250</xdr:rowOff>
    </xdr:from>
    <xdr:to>
      <xdr:col>9</xdr:col>
      <xdr:colOff>182032</xdr:colOff>
      <xdr:row>76</xdr:row>
      <xdr:rowOff>95251</xdr:rowOff>
    </xdr:to>
    <xdr:cxnSp macro="">
      <xdr:nvCxnSpPr>
        <xdr:cNvPr id="125" name="直線矢印コネクタ 124">
          <a:extLst>
            <a:ext uri="{FF2B5EF4-FFF2-40B4-BE49-F238E27FC236}">
              <a16:creationId xmlns:a16="http://schemas.microsoft.com/office/drawing/2014/main" id="{00000000-0008-0000-0200-00007D000000}"/>
            </a:ext>
          </a:extLst>
        </xdr:cNvPr>
        <xdr:cNvCxnSpPr/>
      </xdr:nvCxnSpPr>
      <xdr:spPr>
        <a:xfrm flipH="1">
          <a:off x="5501215" y="12964583"/>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201082</xdr:colOff>
      <xdr:row>70</xdr:row>
      <xdr:rowOff>28575</xdr:rowOff>
    </xdr:from>
    <xdr:to>
      <xdr:col>6</xdr:col>
      <xdr:colOff>201082</xdr:colOff>
      <xdr:row>71</xdr:row>
      <xdr:rowOff>142875</xdr:rowOff>
    </xdr:to>
    <xdr:cxnSp macro="">
      <xdr:nvCxnSpPr>
        <xdr:cNvPr id="126" name="直線矢印コネクタ 125">
          <a:extLst>
            <a:ext uri="{FF2B5EF4-FFF2-40B4-BE49-F238E27FC236}">
              <a16:creationId xmlns:a16="http://schemas.microsoft.com/office/drawing/2014/main" id="{00000000-0008-0000-0200-00007E000000}"/>
            </a:ext>
          </a:extLst>
        </xdr:cNvPr>
        <xdr:cNvCxnSpPr/>
      </xdr:nvCxnSpPr>
      <xdr:spPr>
        <a:xfrm flipV="1">
          <a:off x="3947582" y="1188190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182032</xdr:colOff>
      <xdr:row>70</xdr:row>
      <xdr:rowOff>19050</xdr:rowOff>
    </xdr:from>
    <xdr:to>
      <xdr:col>2</xdr:col>
      <xdr:colOff>182032</xdr:colOff>
      <xdr:row>71</xdr:row>
      <xdr:rowOff>133350</xdr:rowOff>
    </xdr:to>
    <xdr:cxnSp macro="">
      <xdr:nvCxnSpPr>
        <xdr:cNvPr id="127" name="直線矢印コネクタ 126">
          <a:extLst>
            <a:ext uri="{FF2B5EF4-FFF2-40B4-BE49-F238E27FC236}">
              <a16:creationId xmlns:a16="http://schemas.microsoft.com/office/drawing/2014/main" id="{00000000-0008-0000-0200-00007F000000}"/>
            </a:ext>
          </a:extLst>
        </xdr:cNvPr>
        <xdr:cNvCxnSpPr/>
      </xdr:nvCxnSpPr>
      <xdr:spPr>
        <a:xfrm flipV="1">
          <a:off x="1430865" y="11872383"/>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201082</xdr:colOff>
      <xdr:row>102</xdr:row>
      <xdr:rowOff>28575</xdr:rowOff>
    </xdr:from>
    <xdr:to>
      <xdr:col>8</xdr:col>
      <xdr:colOff>201082</xdr:colOff>
      <xdr:row>103</xdr:row>
      <xdr:rowOff>142876</xdr:rowOff>
    </xdr:to>
    <xdr:cxnSp macro="">
      <xdr:nvCxnSpPr>
        <xdr:cNvPr id="128" name="直線矢印コネクタ 127">
          <a:extLst>
            <a:ext uri="{FF2B5EF4-FFF2-40B4-BE49-F238E27FC236}">
              <a16:creationId xmlns:a16="http://schemas.microsoft.com/office/drawing/2014/main" id="{00000000-0008-0000-0200-000080000000}"/>
            </a:ext>
          </a:extLst>
        </xdr:cNvPr>
        <xdr:cNvCxnSpPr/>
      </xdr:nvCxnSpPr>
      <xdr:spPr>
        <a:xfrm flipV="1">
          <a:off x="5196415" y="1730057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182032</xdr:colOff>
      <xdr:row>102</xdr:row>
      <xdr:rowOff>76200</xdr:rowOff>
    </xdr:from>
    <xdr:to>
      <xdr:col>6</xdr:col>
      <xdr:colOff>543982</xdr:colOff>
      <xdr:row>102</xdr:row>
      <xdr:rowOff>76201</xdr:rowOff>
    </xdr:to>
    <xdr:cxnSp macro="">
      <xdr:nvCxnSpPr>
        <xdr:cNvPr id="129" name="直線矢印コネクタ 128">
          <a:extLst>
            <a:ext uri="{FF2B5EF4-FFF2-40B4-BE49-F238E27FC236}">
              <a16:creationId xmlns:a16="http://schemas.microsoft.com/office/drawing/2014/main" id="{00000000-0008-0000-0200-000081000000}"/>
            </a:ext>
          </a:extLst>
        </xdr:cNvPr>
        <xdr:cNvCxnSpPr/>
      </xdr:nvCxnSpPr>
      <xdr:spPr>
        <a:xfrm flipH="1">
          <a:off x="3928532"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172507</xdr:colOff>
      <xdr:row>102</xdr:row>
      <xdr:rowOff>76200</xdr:rowOff>
    </xdr:from>
    <xdr:to>
      <xdr:col>10</xdr:col>
      <xdr:colOff>534457</xdr:colOff>
      <xdr:row>102</xdr:row>
      <xdr:rowOff>76201</xdr:rowOff>
    </xdr:to>
    <xdr:cxnSp macro="">
      <xdr:nvCxnSpPr>
        <xdr:cNvPr id="130" name="直線矢印コネクタ 129">
          <a:extLst>
            <a:ext uri="{FF2B5EF4-FFF2-40B4-BE49-F238E27FC236}">
              <a16:creationId xmlns:a16="http://schemas.microsoft.com/office/drawing/2014/main" id="{00000000-0008-0000-0200-000082000000}"/>
            </a:ext>
          </a:extLst>
        </xdr:cNvPr>
        <xdr:cNvCxnSpPr/>
      </xdr:nvCxnSpPr>
      <xdr:spPr>
        <a:xfrm flipH="1">
          <a:off x="6416674" y="1734820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291569</xdr:colOff>
      <xdr:row>91</xdr:row>
      <xdr:rowOff>130969</xdr:rowOff>
    </xdr:from>
    <xdr:to>
      <xdr:col>8</xdr:col>
      <xdr:colOff>13228</xdr:colOff>
      <xdr:row>93</xdr:row>
      <xdr:rowOff>146971</xdr:rowOff>
    </xdr:to>
    <xdr:sp macro="" textlink="">
      <xdr:nvSpPr>
        <xdr:cNvPr id="131" name="円柱 130">
          <a:extLst>
            <a:ext uri="{FF2B5EF4-FFF2-40B4-BE49-F238E27FC236}">
              <a16:creationId xmlns:a16="http://schemas.microsoft.com/office/drawing/2014/main" id="{00000000-0008-0000-0200-000083000000}"/>
            </a:ext>
          </a:extLst>
        </xdr:cNvPr>
        <xdr:cNvSpPr/>
      </xdr:nvSpPr>
      <xdr:spPr>
        <a:xfrm>
          <a:off x="4662486" y="15540302"/>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286807</xdr:colOff>
      <xdr:row>71</xdr:row>
      <xdr:rowOff>123824</xdr:rowOff>
    </xdr:from>
    <xdr:to>
      <xdr:col>16</xdr:col>
      <xdr:colOff>14815</xdr:colOff>
      <xdr:row>73</xdr:row>
      <xdr:rowOff>139827</xdr:rowOff>
    </xdr:to>
    <xdr:sp macro="" textlink="">
      <xdr:nvSpPr>
        <xdr:cNvPr id="132" name="円柱 131">
          <a:extLst>
            <a:ext uri="{FF2B5EF4-FFF2-40B4-BE49-F238E27FC236}">
              <a16:creationId xmlns:a16="http://schemas.microsoft.com/office/drawing/2014/main" id="{00000000-0008-0000-0200-000084000000}"/>
            </a:ext>
          </a:extLst>
        </xdr:cNvPr>
        <xdr:cNvSpPr/>
      </xdr:nvSpPr>
      <xdr:spPr>
        <a:xfrm>
          <a:off x="9653057" y="12146491"/>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334432</xdr:colOff>
      <xdr:row>70</xdr:row>
      <xdr:rowOff>150813</xdr:rowOff>
    </xdr:from>
    <xdr:to>
      <xdr:col>16</xdr:col>
      <xdr:colOff>324907</xdr:colOff>
      <xdr:row>88</xdr:row>
      <xdr:rowOff>8659</xdr:rowOff>
    </xdr:to>
    <xdr:grpSp>
      <xdr:nvGrpSpPr>
        <xdr:cNvPr id="133" name="グループ化 132">
          <a:extLst>
            <a:ext uri="{FF2B5EF4-FFF2-40B4-BE49-F238E27FC236}">
              <a16:creationId xmlns:a16="http://schemas.microsoft.com/office/drawing/2014/main" id="{00000000-0008-0000-0200-000085000000}"/>
            </a:ext>
          </a:extLst>
        </xdr:cNvPr>
        <xdr:cNvGrpSpPr/>
      </xdr:nvGrpSpPr>
      <xdr:grpSpPr>
        <a:xfrm>
          <a:off x="7144807" y="11485563"/>
          <a:ext cx="3086100" cy="2772496"/>
          <a:chOff x="7867650" y="1350963"/>
          <a:chExt cx="3419475" cy="2945528"/>
        </a:xfrm>
      </xdr:grpSpPr>
      <xdr:cxnSp macro="">
        <xdr:nvCxnSpPr>
          <xdr:cNvPr id="134" name="直線コネクタ 133">
            <a:extLst>
              <a:ext uri="{FF2B5EF4-FFF2-40B4-BE49-F238E27FC236}">
                <a16:creationId xmlns:a16="http://schemas.microsoft.com/office/drawing/2014/main" id="{00000000-0008-0000-0200-000086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5" name="直線コネクタ 134">
            <a:extLst>
              <a:ext uri="{FF2B5EF4-FFF2-40B4-BE49-F238E27FC236}">
                <a16:creationId xmlns:a16="http://schemas.microsoft.com/office/drawing/2014/main" id="{00000000-0008-0000-0200-000087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コネクタ 135">
            <a:extLst>
              <a:ext uri="{FF2B5EF4-FFF2-40B4-BE49-F238E27FC236}">
                <a16:creationId xmlns:a16="http://schemas.microsoft.com/office/drawing/2014/main" id="{00000000-0008-0000-0200-000088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137" name="直線コネクタ 136">
            <a:extLst>
              <a:ext uri="{FF2B5EF4-FFF2-40B4-BE49-F238E27FC236}">
                <a16:creationId xmlns:a16="http://schemas.microsoft.com/office/drawing/2014/main" id="{00000000-0008-0000-0200-000089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172507</xdr:colOff>
      <xdr:row>86</xdr:row>
      <xdr:rowOff>66674</xdr:rowOff>
    </xdr:from>
    <xdr:to>
      <xdr:col>14</xdr:col>
      <xdr:colOff>534457</xdr:colOff>
      <xdr:row>86</xdr:row>
      <xdr:rowOff>66675</xdr:rowOff>
    </xdr:to>
    <xdr:cxnSp macro="">
      <xdr:nvCxnSpPr>
        <xdr:cNvPr id="138" name="直線矢印コネクタ 137">
          <a:extLst>
            <a:ext uri="{FF2B5EF4-FFF2-40B4-BE49-F238E27FC236}">
              <a16:creationId xmlns:a16="http://schemas.microsoft.com/office/drawing/2014/main" id="{00000000-0008-0000-0200-00008A000000}"/>
            </a:ext>
          </a:extLst>
        </xdr:cNvPr>
        <xdr:cNvCxnSpPr/>
      </xdr:nvCxnSpPr>
      <xdr:spPr>
        <a:xfrm flipH="1">
          <a:off x="8914340" y="14629341"/>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329672</xdr:colOff>
      <xdr:row>96</xdr:row>
      <xdr:rowOff>0</xdr:rowOff>
    </xdr:from>
    <xdr:to>
      <xdr:col>13</xdr:col>
      <xdr:colOff>332050</xdr:colOff>
      <xdr:row>101</xdr:row>
      <xdr:rowOff>154780</xdr:rowOff>
    </xdr:to>
    <xdr:sp macro="" textlink="">
      <xdr:nvSpPr>
        <xdr:cNvPr id="139" name="正方形/長方形 138">
          <a:extLst>
            <a:ext uri="{FF2B5EF4-FFF2-40B4-BE49-F238E27FC236}">
              <a16:creationId xmlns:a16="http://schemas.microsoft.com/office/drawing/2014/main" id="{00000000-0008-0000-0200-00008B000000}"/>
            </a:ext>
          </a:extLst>
        </xdr:cNvPr>
        <xdr:cNvSpPr/>
      </xdr:nvSpPr>
      <xdr:spPr>
        <a:xfrm>
          <a:off x="6573839" y="16256000"/>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287673</xdr:colOff>
      <xdr:row>91</xdr:row>
      <xdr:rowOff>129887</xdr:rowOff>
    </xdr:from>
    <xdr:to>
      <xdr:col>12</xdr:col>
      <xdr:colOff>15681</xdr:colOff>
      <xdr:row>93</xdr:row>
      <xdr:rowOff>145889</xdr:rowOff>
    </xdr:to>
    <xdr:sp macro="" textlink="">
      <xdr:nvSpPr>
        <xdr:cNvPr id="140" name="円柱 139">
          <a:extLst>
            <a:ext uri="{FF2B5EF4-FFF2-40B4-BE49-F238E27FC236}">
              <a16:creationId xmlns:a16="http://schemas.microsoft.com/office/drawing/2014/main" id="{00000000-0008-0000-0200-00008C000000}"/>
            </a:ext>
          </a:extLst>
        </xdr:cNvPr>
        <xdr:cNvSpPr/>
      </xdr:nvSpPr>
      <xdr:spPr>
        <a:xfrm>
          <a:off x="7156256" y="15539220"/>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46300</xdr:colOff>
      <xdr:row>94</xdr:row>
      <xdr:rowOff>0</xdr:rowOff>
    </xdr:from>
    <xdr:to>
      <xdr:col>11</xdr:col>
      <xdr:colOff>46300</xdr:colOff>
      <xdr:row>95</xdr:row>
      <xdr:rowOff>154780</xdr:rowOff>
    </xdr:to>
    <xdr:cxnSp macro="">
      <xdr:nvCxnSpPr>
        <xdr:cNvPr id="141" name="直線コネクタ 140">
          <a:extLst>
            <a:ext uri="{FF2B5EF4-FFF2-40B4-BE49-F238E27FC236}">
              <a16:creationId xmlns:a16="http://schemas.microsoft.com/office/drawing/2014/main" id="{00000000-0008-0000-0200-00008D000000}"/>
            </a:ext>
          </a:extLst>
        </xdr:cNvPr>
        <xdr:cNvCxnSpPr/>
      </xdr:nvCxnSpPr>
      <xdr:spPr>
        <a:xfrm>
          <a:off x="6914883" y="15917333"/>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591607</xdr:colOff>
      <xdr:row>94</xdr:row>
      <xdr:rowOff>16671</xdr:rowOff>
    </xdr:from>
    <xdr:to>
      <xdr:col>10</xdr:col>
      <xdr:colOff>591607</xdr:colOff>
      <xdr:row>95</xdr:row>
      <xdr:rowOff>130971</xdr:rowOff>
    </xdr:to>
    <xdr:cxnSp macro="">
      <xdr:nvCxnSpPr>
        <xdr:cNvPr id="142" name="直線矢印コネクタ 141">
          <a:extLst>
            <a:ext uri="{FF2B5EF4-FFF2-40B4-BE49-F238E27FC236}">
              <a16:creationId xmlns:a16="http://schemas.microsoft.com/office/drawing/2014/main" id="{00000000-0008-0000-0200-00008E000000}"/>
            </a:ext>
          </a:extLst>
        </xdr:cNvPr>
        <xdr:cNvCxnSpPr/>
      </xdr:nvCxnSpPr>
      <xdr:spPr>
        <a:xfrm flipV="1">
          <a:off x="6835774" y="15934004"/>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427301</xdr:colOff>
      <xdr:row>93</xdr:row>
      <xdr:rowOff>154781</xdr:rowOff>
    </xdr:from>
    <xdr:to>
      <xdr:col>5</xdr:col>
      <xdr:colOff>427301</xdr:colOff>
      <xdr:row>99</xdr:row>
      <xdr:rowOff>0</xdr:rowOff>
    </xdr:to>
    <xdr:cxnSp macro="">
      <xdr:nvCxnSpPr>
        <xdr:cNvPr id="143" name="直線コネクタ 142">
          <a:extLst>
            <a:ext uri="{FF2B5EF4-FFF2-40B4-BE49-F238E27FC236}">
              <a16:creationId xmlns:a16="http://schemas.microsoft.com/office/drawing/2014/main" id="{00000000-0008-0000-0200-00008F000000}"/>
            </a:ext>
          </a:extLst>
        </xdr:cNvPr>
        <xdr:cNvCxnSpPr/>
      </xdr:nvCxnSpPr>
      <xdr:spPr>
        <a:xfrm>
          <a:off x="3549384" y="15902781"/>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13228</xdr:colOff>
      <xdr:row>77</xdr:row>
      <xdr:rowOff>64292</xdr:rowOff>
    </xdr:from>
    <xdr:to>
      <xdr:col>8</xdr:col>
      <xdr:colOff>355863</xdr:colOff>
      <xdr:row>77</xdr:row>
      <xdr:rowOff>64292</xdr:rowOff>
    </xdr:to>
    <xdr:cxnSp macro="">
      <xdr:nvCxnSpPr>
        <xdr:cNvPr id="144" name="直線コネクタ 143">
          <a:extLst>
            <a:ext uri="{FF2B5EF4-FFF2-40B4-BE49-F238E27FC236}">
              <a16:creationId xmlns:a16="http://schemas.microsoft.com/office/drawing/2014/main" id="{00000000-0008-0000-0200-000090000000}"/>
            </a:ext>
          </a:extLst>
        </xdr:cNvPr>
        <xdr:cNvCxnSpPr/>
      </xdr:nvCxnSpPr>
      <xdr:spPr>
        <a:xfrm>
          <a:off x="5008561" y="13102959"/>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570175</xdr:colOff>
      <xdr:row>79</xdr:row>
      <xdr:rowOff>83343</xdr:rowOff>
    </xdr:from>
    <xdr:to>
      <xdr:col>5</xdr:col>
      <xdr:colOff>52917</xdr:colOff>
      <xdr:row>81</xdr:row>
      <xdr:rowOff>21167</xdr:rowOff>
    </xdr:to>
    <xdr:sp macro="" textlink="">
      <xdr:nvSpPr>
        <xdr:cNvPr id="145" name="正方形/長方形 144">
          <a:extLst>
            <a:ext uri="{FF2B5EF4-FFF2-40B4-BE49-F238E27FC236}">
              <a16:creationId xmlns:a16="http://schemas.microsoft.com/office/drawing/2014/main" id="{00000000-0008-0000-0200-000091000000}"/>
            </a:ext>
          </a:extLst>
        </xdr:cNvPr>
        <xdr:cNvSpPr/>
      </xdr:nvSpPr>
      <xdr:spPr>
        <a:xfrm>
          <a:off x="1819008" y="13460676"/>
          <a:ext cx="1355992" cy="27649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332052</xdr:colOff>
      <xdr:row>75</xdr:row>
      <xdr:rowOff>0</xdr:rowOff>
    </xdr:from>
    <xdr:to>
      <xdr:col>5</xdr:col>
      <xdr:colOff>10583</xdr:colOff>
      <xdr:row>79</xdr:row>
      <xdr:rowOff>83343</xdr:rowOff>
    </xdr:to>
    <xdr:cxnSp macro="">
      <xdr:nvCxnSpPr>
        <xdr:cNvPr id="146" name="カギ線コネクタ 145">
          <a:extLst>
            <a:ext uri="{FF2B5EF4-FFF2-40B4-BE49-F238E27FC236}">
              <a16:creationId xmlns:a16="http://schemas.microsoft.com/office/drawing/2014/main" id="{00000000-0008-0000-0200-000092000000}"/>
            </a:ext>
          </a:extLst>
        </xdr:cNvPr>
        <xdr:cNvCxnSpPr>
          <a:endCxn id="84" idx="1"/>
        </xdr:cNvCxnSpPr>
      </xdr:nvCxnSpPr>
      <xdr:spPr>
        <a:xfrm rot="5400000" flipH="1" flipV="1">
          <a:off x="2600855" y="12928864"/>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448732</xdr:colOff>
      <xdr:row>76</xdr:row>
      <xdr:rowOff>40482</xdr:rowOff>
    </xdr:from>
    <xdr:to>
      <xdr:col>4</xdr:col>
      <xdr:colOff>448732</xdr:colOff>
      <xdr:row>77</xdr:row>
      <xdr:rowOff>154782</xdr:rowOff>
    </xdr:to>
    <xdr:cxnSp macro="">
      <xdr:nvCxnSpPr>
        <xdr:cNvPr id="147" name="直線矢印コネクタ 146">
          <a:extLst>
            <a:ext uri="{FF2B5EF4-FFF2-40B4-BE49-F238E27FC236}">
              <a16:creationId xmlns:a16="http://schemas.microsoft.com/office/drawing/2014/main" id="{00000000-0008-0000-0200-000093000000}"/>
            </a:ext>
          </a:extLst>
        </xdr:cNvPr>
        <xdr:cNvCxnSpPr/>
      </xdr:nvCxnSpPr>
      <xdr:spPr>
        <a:xfrm flipV="1">
          <a:off x="2946399" y="12909815"/>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58</xdr:row>
      <xdr:rowOff>0</xdr:rowOff>
    </xdr:from>
    <xdr:to>
      <xdr:col>12</xdr:col>
      <xdr:colOff>613833</xdr:colOff>
      <xdr:row>60</xdr:row>
      <xdr:rowOff>148166</xdr:rowOff>
    </xdr:to>
    <xdr:sp macro="" textlink="">
      <xdr:nvSpPr>
        <xdr:cNvPr id="148" name="正方形/長方形 147">
          <a:extLst>
            <a:ext uri="{FF2B5EF4-FFF2-40B4-BE49-F238E27FC236}">
              <a16:creationId xmlns:a16="http://schemas.microsoft.com/office/drawing/2014/main" id="{00000000-0008-0000-0200-000094000000}"/>
            </a:ext>
          </a:extLst>
        </xdr:cNvPr>
        <xdr:cNvSpPr/>
      </xdr:nvSpPr>
      <xdr:spPr>
        <a:xfrm>
          <a:off x="624417" y="9821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0</xdr:col>
      <xdr:colOff>308251</xdr:colOff>
      <xdr:row>145</xdr:row>
      <xdr:rowOff>11907</xdr:rowOff>
    </xdr:from>
    <xdr:to>
      <xdr:col>16</xdr:col>
      <xdr:colOff>379689</xdr:colOff>
      <xdr:row>153</xdr:row>
      <xdr:rowOff>11906</xdr:rowOff>
    </xdr:to>
    <xdr:sp macro="" textlink="">
      <xdr:nvSpPr>
        <xdr:cNvPr id="150" name="正方形/長方形 149">
          <a:extLst>
            <a:ext uri="{FF2B5EF4-FFF2-40B4-BE49-F238E27FC236}">
              <a16:creationId xmlns:a16="http://schemas.microsoft.com/office/drawing/2014/main" id="{00000000-0008-0000-0200-000096000000}"/>
            </a:ext>
          </a:extLst>
        </xdr:cNvPr>
        <xdr:cNvSpPr/>
      </xdr:nvSpPr>
      <xdr:spPr>
        <a:xfrm>
          <a:off x="308251" y="24565240"/>
          <a:ext cx="10062105" cy="135466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0</xdr:col>
      <xdr:colOff>296344</xdr:colOff>
      <xdr:row>144</xdr:row>
      <xdr:rowOff>162983</xdr:rowOff>
    </xdr:from>
    <xdr:to>
      <xdr:col>13</xdr:col>
      <xdr:colOff>486843</xdr:colOff>
      <xdr:row>169</xdr:row>
      <xdr:rowOff>11907</xdr:rowOff>
    </xdr:to>
    <xdr:sp macro="" textlink="">
      <xdr:nvSpPr>
        <xdr:cNvPr id="151" name="正方形/長方形 150">
          <a:extLst>
            <a:ext uri="{FF2B5EF4-FFF2-40B4-BE49-F238E27FC236}">
              <a16:creationId xmlns:a16="http://schemas.microsoft.com/office/drawing/2014/main" id="{00000000-0008-0000-0200-000097000000}"/>
            </a:ext>
          </a:extLst>
        </xdr:cNvPr>
        <xdr:cNvSpPr/>
      </xdr:nvSpPr>
      <xdr:spPr>
        <a:xfrm>
          <a:off x="296344" y="24546983"/>
          <a:ext cx="8307916" cy="408225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22500</xdr:colOff>
      <xdr:row>161</xdr:row>
      <xdr:rowOff>0</xdr:rowOff>
    </xdr:from>
    <xdr:to>
      <xdr:col>14</xdr:col>
      <xdr:colOff>367781</xdr:colOff>
      <xdr:row>169</xdr:row>
      <xdr:rowOff>1</xdr:rowOff>
    </xdr:to>
    <xdr:sp macro="" textlink="">
      <xdr:nvSpPr>
        <xdr:cNvPr id="152" name="正方形/長方形 151">
          <a:extLst>
            <a:ext uri="{FF2B5EF4-FFF2-40B4-BE49-F238E27FC236}">
              <a16:creationId xmlns:a16="http://schemas.microsoft.com/office/drawing/2014/main" id="{00000000-0008-0000-0200-000098000000}"/>
            </a:ext>
          </a:extLst>
        </xdr:cNvPr>
        <xdr:cNvSpPr/>
      </xdr:nvSpPr>
      <xdr:spPr>
        <a:xfrm>
          <a:off x="5642250" y="27262667"/>
          <a:ext cx="3467364" cy="1354667"/>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382068</xdr:colOff>
      <xdr:row>123</xdr:row>
      <xdr:rowOff>9525</xdr:rowOff>
    </xdr:from>
    <xdr:to>
      <xdr:col>16</xdr:col>
      <xdr:colOff>372543</xdr:colOff>
      <xdr:row>138</xdr:row>
      <xdr:rowOff>161924</xdr:rowOff>
    </xdr:to>
    <xdr:sp macro="" textlink="">
      <xdr:nvSpPr>
        <xdr:cNvPr id="154" name="正方形/長方形 153">
          <a:extLst>
            <a:ext uri="{FF2B5EF4-FFF2-40B4-BE49-F238E27FC236}">
              <a16:creationId xmlns:a16="http://schemas.microsoft.com/office/drawing/2014/main" id="{00000000-0008-0000-0200-00009A000000}"/>
            </a:ext>
          </a:extLst>
        </xdr:cNvPr>
        <xdr:cNvSpPr/>
      </xdr:nvSpPr>
      <xdr:spPr>
        <a:xfrm>
          <a:off x="6001818" y="20837525"/>
          <a:ext cx="4361392" cy="2692399"/>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5</xdr:col>
      <xdr:colOff>10594</xdr:colOff>
      <xdr:row>122</xdr:row>
      <xdr:rowOff>0</xdr:rowOff>
    </xdr:from>
    <xdr:to>
      <xdr:col>8</xdr:col>
      <xdr:colOff>10594</xdr:colOff>
      <xdr:row>128</xdr:row>
      <xdr:rowOff>0</xdr:rowOff>
    </xdr:to>
    <xdr:sp macro="" textlink="">
      <xdr:nvSpPr>
        <xdr:cNvPr id="155" name="正方形/長方形 154">
          <a:extLst>
            <a:ext uri="{FF2B5EF4-FFF2-40B4-BE49-F238E27FC236}">
              <a16:creationId xmlns:a16="http://schemas.microsoft.com/office/drawing/2014/main" id="{00000000-0008-0000-0200-00009B000000}"/>
            </a:ext>
          </a:extLst>
        </xdr:cNvPr>
        <xdr:cNvSpPr/>
      </xdr:nvSpPr>
      <xdr:spPr>
        <a:xfrm>
          <a:off x="3132677"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10594</xdr:colOff>
      <xdr:row>130</xdr:row>
      <xdr:rowOff>1</xdr:rowOff>
    </xdr:from>
    <xdr:to>
      <xdr:col>8</xdr:col>
      <xdr:colOff>10594</xdr:colOff>
      <xdr:row>136</xdr:row>
      <xdr:rowOff>1</xdr:rowOff>
    </xdr:to>
    <xdr:sp macro="" textlink="">
      <xdr:nvSpPr>
        <xdr:cNvPr id="156" name="正方形/長方形 155">
          <a:extLst>
            <a:ext uri="{FF2B5EF4-FFF2-40B4-BE49-F238E27FC236}">
              <a16:creationId xmlns:a16="http://schemas.microsoft.com/office/drawing/2014/main" id="{00000000-0008-0000-0200-00009C000000}"/>
            </a:ext>
          </a:extLst>
        </xdr:cNvPr>
        <xdr:cNvSpPr/>
      </xdr:nvSpPr>
      <xdr:spPr>
        <a:xfrm>
          <a:off x="3132677" y="2201333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SAP</a:t>
          </a:r>
          <a:r>
            <a:rPr kumimoji="1" lang="ja-JP" altLang="ja-JP" sz="1100">
              <a:solidFill>
                <a:sysClr val="windowText" lastClr="000000"/>
              </a:solidFill>
              <a:effectLst/>
              <a:latin typeface="+mn-lt"/>
              <a:ea typeface="+mn-ea"/>
              <a:cs typeface="+mn-cs"/>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10594</xdr:colOff>
      <xdr:row>146</xdr:row>
      <xdr:rowOff>0</xdr:rowOff>
    </xdr:from>
    <xdr:to>
      <xdr:col>8</xdr:col>
      <xdr:colOff>10594</xdr:colOff>
      <xdr:row>152</xdr:row>
      <xdr:rowOff>0</xdr:rowOff>
    </xdr:to>
    <xdr:sp macro="" textlink="">
      <xdr:nvSpPr>
        <xdr:cNvPr id="157" name="正方形/長方形 156">
          <a:extLst>
            <a:ext uri="{FF2B5EF4-FFF2-40B4-BE49-F238E27FC236}">
              <a16:creationId xmlns:a16="http://schemas.microsoft.com/office/drawing/2014/main" id="{00000000-0008-0000-0200-00009D000000}"/>
            </a:ext>
          </a:extLst>
        </xdr:cNvPr>
        <xdr:cNvSpPr/>
      </xdr:nvSpPr>
      <xdr:spPr>
        <a:xfrm>
          <a:off x="3132677"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PRM AP/DB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・製品倉庫システム</a:t>
          </a:r>
          <a:endParaRPr kumimoji="1" lang="en-US" altLang="ja-JP" sz="800">
            <a:solidFill>
              <a:sysClr val="windowText" lastClr="000000"/>
            </a:solidFill>
          </a:endParaRPr>
        </a:p>
        <a:p>
          <a:pPr algn="l"/>
          <a:r>
            <a:rPr kumimoji="1" lang="ja-JP" altLang="en-US" sz="800">
              <a:solidFill>
                <a:sysClr val="windowText" lastClr="000000"/>
              </a:solidFill>
            </a:rPr>
            <a:t>・</a:t>
          </a:r>
          <a:r>
            <a:rPr kumimoji="1" lang="en-US" altLang="ja-JP" sz="800">
              <a:solidFill>
                <a:sysClr val="windowText" lastClr="000000"/>
              </a:solidFill>
            </a:rPr>
            <a:t>ABC</a:t>
          </a:r>
          <a:r>
            <a:rPr kumimoji="1" lang="ja-JP" altLang="en-US" sz="800">
              <a:solidFill>
                <a:sysClr val="windowText" lastClr="000000"/>
              </a:solidFill>
            </a:rPr>
            <a:t>数量実績</a:t>
          </a:r>
          <a:endParaRPr kumimoji="1" lang="en-US" altLang="ja-JP" sz="8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800">
              <a:solidFill>
                <a:sysClr val="windowText" lastClr="000000"/>
              </a:solidFill>
              <a:effectLst/>
              <a:latin typeface="+mn-lt"/>
              <a:ea typeface="+mn-ea"/>
              <a:cs typeface="+mn-cs"/>
            </a:rPr>
            <a:t>・数量確定ポリマー</a:t>
          </a:r>
          <a:endParaRPr lang="ja-JP" altLang="ja-JP" sz="800">
            <a:solidFill>
              <a:sysClr val="windowText" lastClr="000000"/>
            </a:solidFill>
            <a:effectLst/>
          </a:endParaRPr>
        </a:p>
        <a:p>
          <a:pPr algn="l"/>
          <a:endParaRPr kumimoji="1" lang="ja-JP" altLang="en-US" sz="1100">
            <a:solidFill>
              <a:sysClr val="windowText" lastClr="000000"/>
            </a:solidFill>
          </a:endParaRPr>
        </a:p>
      </xdr:txBody>
    </xdr:sp>
    <xdr:clientData/>
  </xdr:twoCellAnchor>
  <xdr:twoCellAnchor>
    <xdr:from>
      <xdr:col>9</xdr:col>
      <xdr:colOff>10594</xdr:colOff>
      <xdr:row>146</xdr:row>
      <xdr:rowOff>0</xdr:rowOff>
    </xdr:from>
    <xdr:to>
      <xdr:col>12</xdr:col>
      <xdr:colOff>10594</xdr:colOff>
      <xdr:row>152</xdr:row>
      <xdr:rowOff>0</xdr:rowOff>
    </xdr:to>
    <xdr:sp macro="" textlink="">
      <xdr:nvSpPr>
        <xdr:cNvPr id="158" name="正方形/長方形 157">
          <a:extLst>
            <a:ext uri="{FF2B5EF4-FFF2-40B4-BE49-F238E27FC236}">
              <a16:creationId xmlns:a16="http://schemas.microsoft.com/office/drawing/2014/main" id="{00000000-0008-0000-0200-00009E000000}"/>
            </a:ext>
          </a:extLst>
        </xdr:cNvPr>
        <xdr:cNvSpPr/>
      </xdr:nvSpPr>
      <xdr:spPr>
        <a:xfrm>
          <a:off x="5630344" y="2472266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新千葉ヤード操業サーバ</a:t>
          </a:r>
          <a:endParaRPr kumimoji="1" lang="en-US" altLang="ja-JP" sz="1100">
            <a:solidFill>
              <a:sysClr val="windowText" lastClr="000000"/>
            </a:solidFill>
          </a:endParaRP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7</xdr:col>
      <xdr:colOff>10594</xdr:colOff>
      <xdr:row>154</xdr:row>
      <xdr:rowOff>1</xdr:rowOff>
    </xdr:from>
    <xdr:to>
      <xdr:col>10</xdr:col>
      <xdr:colOff>10594</xdr:colOff>
      <xdr:row>160</xdr:row>
      <xdr:rowOff>1</xdr:rowOff>
    </xdr:to>
    <xdr:sp macro="" textlink="">
      <xdr:nvSpPr>
        <xdr:cNvPr id="159" name="正方形/長方形 158">
          <a:extLst>
            <a:ext uri="{FF2B5EF4-FFF2-40B4-BE49-F238E27FC236}">
              <a16:creationId xmlns:a16="http://schemas.microsoft.com/office/drawing/2014/main" id="{00000000-0008-0000-0200-00009F000000}"/>
            </a:ext>
          </a:extLst>
        </xdr:cNvPr>
        <xdr:cNvSpPr/>
      </xdr:nvSpPr>
      <xdr:spPr>
        <a:xfrm>
          <a:off x="4381511" y="26077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新千葉事業所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L3</a:t>
          </a:r>
          <a:r>
            <a:rPr kumimoji="1" lang="ja-JP" altLang="en-US" sz="1100">
              <a:solidFill>
                <a:sysClr val="windowText" lastClr="000000"/>
              </a:solidFill>
            </a:rPr>
            <a:t>層とのファイル連携用</a:t>
          </a:r>
          <a:endParaRPr kumimoji="1" lang="en-US" altLang="ja-JP" sz="1100">
            <a:solidFill>
              <a:sysClr val="windowText" lastClr="000000"/>
            </a:solidFill>
          </a:endParaRPr>
        </a:p>
      </xdr:txBody>
    </xdr:sp>
    <xdr:clientData/>
  </xdr:twoCellAnchor>
  <xdr:twoCellAnchor>
    <xdr:from>
      <xdr:col>10</xdr:col>
      <xdr:colOff>10594</xdr:colOff>
      <xdr:row>132</xdr:row>
      <xdr:rowOff>0</xdr:rowOff>
    </xdr:from>
    <xdr:to>
      <xdr:col>13</xdr:col>
      <xdr:colOff>10594</xdr:colOff>
      <xdr:row>138</xdr:row>
      <xdr:rowOff>0</xdr:rowOff>
    </xdr:to>
    <xdr:sp macro="" textlink="">
      <xdr:nvSpPr>
        <xdr:cNvPr id="160" name="正方形/長方形 159">
          <a:extLst>
            <a:ext uri="{FF2B5EF4-FFF2-40B4-BE49-F238E27FC236}">
              <a16:creationId xmlns:a16="http://schemas.microsoft.com/office/drawing/2014/main" id="{00000000-0008-0000-0200-0000A0000000}"/>
            </a:ext>
          </a:extLst>
        </xdr:cNvPr>
        <xdr:cNvSpPr/>
      </xdr:nvSpPr>
      <xdr:spPr>
        <a:xfrm>
          <a:off x="625476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a:p>
          <a:pPr algn="l"/>
          <a:endParaRPr kumimoji="1" lang="ja-JP" altLang="en-US" sz="800">
            <a:solidFill>
              <a:sysClr val="windowText" lastClr="000000"/>
            </a:solidFill>
          </a:endParaRPr>
        </a:p>
      </xdr:txBody>
    </xdr:sp>
    <xdr:clientData/>
  </xdr:twoCellAnchor>
  <xdr:twoCellAnchor>
    <xdr:from>
      <xdr:col>13</xdr:col>
      <xdr:colOff>10594</xdr:colOff>
      <xdr:row>132</xdr:row>
      <xdr:rowOff>0</xdr:rowOff>
    </xdr:from>
    <xdr:to>
      <xdr:col>16</xdr:col>
      <xdr:colOff>10594</xdr:colOff>
      <xdr:row>138</xdr:row>
      <xdr:rowOff>0</xdr:rowOff>
    </xdr:to>
    <xdr:sp macro="" textlink="">
      <xdr:nvSpPr>
        <xdr:cNvPr id="161" name="正方形/長方形 160">
          <a:extLst>
            <a:ext uri="{FF2B5EF4-FFF2-40B4-BE49-F238E27FC236}">
              <a16:creationId xmlns:a16="http://schemas.microsoft.com/office/drawing/2014/main" id="{00000000-0008-0000-0200-0000A1000000}"/>
            </a:ext>
          </a:extLst>
        </xdr:cNvPr>
        <xdr:cNvSpPr/>
      </xdr:nvSpPr>
      <xdr:spPr>
        <a:xfrm>
          <a:off x="8128011" y="22352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xdr:col>
      <xdr:colOff>10594</xdr:colOff>
      <xdr:row>130</xdr:row>
      <xdr:rowOff>1</xdr:rowOff>
    </xdr:from>
    <xdr:to>
      <xdr:col>4</xdr:col>
      <xdr:colOff>10594</xdr:colOff>
      <xdr:row>136</xdr:row>
      <xdr:rowOff>1</xdr:rowOff>
    </xdr:to>
    <xdr:sp macro="" textlink="">
      <xdr:nvSpPr>
        <xdr:cNvPr id="162" name="正方形/長方形 161">
          <a:extLst>
            <a:ext uri="{FF2B5EF4-FFF2-40B4-BE49-F238E27FC236}">
              <a16:creationId xmlns:a16="http://schemas.microsoft.com/office/drawing/2014/main" id="{00000000-0008-0000-0200-0000A2000000}"/>
            </a:ext>
          </a:extLst>
        </xdr:cNvPr>
        <xdr:cNvSpPr/>
      </xdr:nvSpPr>
      <xdr:spPr>
        <a:xfrm>
          <a:off x="635011" y="2201333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HULFT</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10.180.0.54</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p>
        <a:p>
          <a:pPr algn="l"/>
          <a:endParaRPr kumimoji="1" lang="ja-JP" altLang="en-US" sz="1100">
            <a:solidFill>
              <a:sysClr val="windowText" lastClr="000000"/>
            </a:solidFill>
          </a:endParaRPr>
        </a:p>
      </xdr:txBody>
    </xdr:sp>
    <xdr:clientData/>
  </xdr:twoCellAnchor>
  <xdr:twoCellAnchor>
    <xdr:from>
      <xdr:col>1</xdr:col>
      <xdr:colOff>10594</xdr:colOff>
      <xdr:row>122</xdr:row>
      <xdr:rowOff>0</xdr:rowOff>
    </xdr:from>
    <xdr:to>
      <xdr:col>4</xdr:col>
      <xdr:colOff>10594</xdr:colOff>
      <xdr:row>128</xdr:row>
      <xdr:rowOff>0</xdr:rowOff>
    </xdr:to>
    <xdr:sp macro="" textlink="">
      <xdr:nvSpPr>
        <xdr:cNvPr id="163" name="正方形/長方形 162">
          <a:extLst>
            <a:ext uri="{FF2B5EF4-FFF2-40B4-BE49-F238E27FC236}">
              <a16:creationId xmlns:a16="http://schemas.microsoft.com/office/drawing/2014/main" id="{00000000-0008-0000-0200-0000A3000000}"/>
            </a:ext>
          </a:extLst>
        </xdr:cNvPr>
        <xdr:cNvSpPr/>
      </xdr:nvSpPr>
      <xdr:spPr>
        <a:xfrm>
          <a:off x="635011" y="2065866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PRM OneSAP</a:t>
          </a:r>
        </a:p>
        <a:p>
          <a:pPr algn="l"/>
          <a:endParaRPr kumimoji="1" lang="ja-JP" altLang="en-US" sz="1100">
            <a:solidFill>
              <a:sysClr val="windowText" lastClr="000000"/>
            </a:solidFill>
          </a:endParaRPr>
        </a:p>
      </xdr:txBody>
    </xdr:sp>
    <xdr:clientData/>
  </xdr:twoCellAnchor>
  <xdr:twoCellAnchor>
    <xdr:from>
      <xdr:col>7</xdr:col>
      <xdr:colOff>10594</xdr:colOff>
      <xdr:row>162</xdr:row>
      <xdr:rowOff>0</xdr:rowOff>
    </xdr:from>
    <xdr:to>
      <xdr:col>10</xdr:col>
      <xdr:colOff>10594</xdr:colOff>
      <xdr:row>168</xdr:row>
      <xdr:rowOff>0</xdr:rowOff>
    </xdr:to>
    <xdr:sp macro="" textlink="">
      <xdr:nvSpPr>
        <xdr:cNvPr id="164" name="正方形/長方形 163">
          <a:extLst>
            <a:ext uri="{FF2B5EF4-FFF2-40B4-BE49-F238E27FC236}">
              <a16:creationId xmlns:a16="http://schemas.microsoft.com/office/drawing/2014/main" id="{00000000-0008-0000-0200-0000A4000000}"/>
            </a:ext>
          </a:extLst>
        </xdr:cNvPr>
        <xdr:cNvSpPr/>
      </xdr:nvSpPr>
      <xdr:spPr>
        <a:xfrm>
          <a:off x="4381511"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UX7000</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endParaRPr kumimoji="1" lang="en-US" altLang="ja-JP" sz="1100">
            <a:solidFill>
              <a:sysClr val="windowText" lastClr="000000"/>
            </a:solidFill>
          </a:endParaRPr>
        </a:p>
      </xdr:txBody>
    </xdr:sp>
    <xdr:clientData/>
  </xdr:twoCellAnchor>
  <xdr:twoCellAnchor>
    <xdr:from>
      <xdr:col>11</xdr:col>
      <xdr:colOff>10594</xdr:colOff>
      <xdr:row>162</xdr:row>
      <xdr:rowOff>0</xdr:rowOff>
    </xdr:from>
    <xdr:to>
      <xdr:col>14</xdr:col>
      <xdr:colOff>10594</xdr:colOff>
      <xdr:row>168</xdr:row>
      <xdr:rowOff>0</xdr:rowOff>
    </xdr:to>
    <xdr:sp macro="" textlink="">
      <xdr:nvSpPr>
        <xdr:cNvPr id="165" name="正方形/長方形 164">
          <a:extLst>
            <a:ext uri="{FF2B5EF4-FFF2-40B4-BE49-F238E27FC236}">
              <a16:creationId xmlns:a16="http://schemas.microsoft.com/office/drawing/2014/main" id="{00000000-0008-0000-0200-0000A5000000}"/>
            </a:ext>
          </a:extLst>
        </xdr:cNvPr>
        <xdr:cNvSpPr/>
      </xdr:nvSpPr>
      <xdr:spPr>
        <a:xfrm>
          <a:off x="6879177"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10594</xdr:colOff>
      <xdr:row>162</xdr:row>
      <xdr:rowOff>0</xdr:rowOff>
    </xdr:from>
    <xdr:to>
      <xdr:col>6</xdr:col>
      <xdr:colOff>10594</xdr:colOff>
      <xdr:row>168</xdr:row>
      <xdr:rowOff>0</xdr:rowOff>
    </xdr:to>
    <xdr:sp macro="" textlink="">
      <xdr:nvSpPr>
        <xdr:cNvPr id="166" name="正方形/長方形 165">
          <a:extLst>
            <a:ext uri="{FF2B5EF4-FFF2-40B4-BE49-F238E27FC236}">
              <a16:creationId xmlns:a16="http://schemas.microsoft.com/office/drawing/2014/main" id="{00000000-0008-0000-0200-0000A6000000}"/>
            </a:ext>
          </a:extLst>
        </xdr:cNvPr>
        <xdr:cNvSpPr/>
      </xdr:nvSpPr>
      <xdr:spPr>
        <a:xfrm>
          <a:off x="1883844" y="27432000"/>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TCM</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・製品倉庫の連携先</a:t>
          </a:r>
        </a:p>
      </xdr:txBody>
    </xdr:sp>
    <xdr:clientData/>
  </xdr:twoCellAnchor>
  <xdr:twoCellAnchor>
    <xdr:from>
      <xdr:col>2</xdr:col>
      <xdr:colOff>353494</xdr:colOff>
      <xdr:row>128</xdr:row>
      <xdr:rowOff>0</xdr:rowOff>
    </xdr:from>
    <xdr:to>
      <xdr:col>2</xdr:col>
      <xdr:colOff>353494</xdr:colOff>
      <xdr:row>130</xdr:row>
      <xdr:rowOff>1</xdr:rowOff>
    </xdr:to>
    <xdr:cxnSp macro="">
      <xdr:nvCxnSpPr>
        <xdr:cNvPr id="167" name="直線コネクタ 166">
          <a:extLst>
            <a:ext uri="{FF2B5EF4-FFF2-40B4-BE49-F238E27FC236}">
              <a16:creationId xmlns:a16="http://schemas.microsoft.com/office/drawing/2014/main" id="{00000000-0008-0000-0200-0000A7000000}"/>
            </a:ext>
          </a:extLst>
        </xdr:cNvPr>
        <xdr:cNvCxnSpPr>
          <a:stCxn id="163" idx="2"/>
          <a:endCxn id="162" idx="0"/>
        </xdr:cNvCxnSpPr>
      </xdr:nvCxnSpPr>
      <xdr:spPr>
        <a:xfrm>
          <a:off x="1602327"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320157</xdr:colOff>
      <xdr:row>136</xdr:row>
      <xdr:rowOff>1</xdr:rowOff>
    </xdr:from>
    <xdr:to>
      <xdr:col>5</xdr:col>
      <xdr:colOff>10594</xdr:colOff>
      <xdr:row>149</xdr:row>
      <xdr:rowOff>0</xdr:rowOff>
    </xdr:to>
    <xdr:cxnSp macro="">
      <xdr:nvCxnSpPr>
        <xdr:cNvPr id="168" name="カギ線コネクタ 167">
          <a:extLst>
            <a:ext uri="{FF2B5EF4-FFF2-40B4-BE49-F238E27FC236}">
              <a16:creationId xmlns:a16="http://schemas.microsoft.com/office/drawing/2014/main" id="{00000000-0008-0000-0200-0000A8000000}"/>
            </a:ext>
          </a:extLst>
        </xdr:cNvPr>
        <xdr:cNvCxnSpPr>
          <a:stCxn id="162" idx="2"/>
          <a:endCxn id="157" idx="1"/>
        </xdr:cNvCxnSpPr>
      </xdr:nvCxnSpPr>
      <xdr:spPr>
        <a:xfrm rot="16200000" flipH="1">
          <a:off x="1250167" y="23348157"/>
          <a:ext cx="2201333" cy="156368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128</xdr:row>
      <xdr:rowOff>0</xdr:rowOff>
    </xdr:from>
    <xdr:to>
      <xdr:col>6</xdr:col>
      <xdr:colOff>353494</xdr:colOff>
      <xdr:row>130</xdr:row>
      <xdr:rowOff>1</xdr:rowOff>
    </xdr:to>
    <xdr:cxnSp macro="">
      <xdr:nvCxnSpPr>
        <xdr:cNvPr id="169" name="直線コネクタ 168">
          <a:extLst>
            <a:ext uri="{FF2B5EF4-FFF2-40B4-BE49-F238E27FC236}">
              <a16:creationId xmlns:a16="http://schemas.microsoft.com/office/drawing/2014/main" id="{00000000-0008-0000-0200-0000A9000000}"/>
            </a:ext>
          </a:extLst>
        </xdr:cNvPr>
        <xdr:cNvCxnSpPr>
          <a:stCxn id="155" idx="2"/>
          <a:endCxn id="156" idx="0"/>
        </xdr:cNvCxnSpPr>
      </xdr:nvCxnSpPr>
      <xdr:spPr>
        <a:xfrm>
          <a:off x="4099994" y="2167466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320157</xdr:colOff>
      <xdr:row>136</xdr:row>
      <xdr:rowOff>1</xdr:rowOff>
    </xdr:from>
    <xdr:to>
      <xdr:col>6</xdr:col>
      <xdr:colOff>320157</xdr:colOff>
      <xdr:row>146</xdr:row>
      <xdr:rowOff>0</xdr:rowOff>
    </xdr:to>
    <xdr:cxnSp macro="">
      <xdr:nvCxnSpPr>
        <xdr:cNvPr id="170" name="直線コネクタ 169">
          <a:extLst>
            <a:ext uri="{FF2B5EF4-FFF2-40B4-BE49-F238E27FC236}">
              <a16:creationId xmlns:a16="http://schemas.microsoft.com/office/drawing/2014/main" id="{00000000-0008-0000-0200-0000AA000000}"/>
            </a:ext>
          </a:extLst>
        </xdr:cNvPr>
        <xdr:cNvCxnSpPr>
          <a:stCxn id="156" idx="2"/>
          <a:endCxn id="157" idx="0"/>
        </xdr:cNvCxnSpPr>
      </xdr:nvCxnSpPr>
      <xdr:spPr>
        <a:xfrm>
          <a:off x="4066657" y="2302933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343969</xdr:colOff>
      <xdr:row>135</xdr:row>
      <xdr:rowOff>47624</xdr:rowOff>
    </xdr:from>
    <xdr:to>
      <xdr:col>10</xdr:col>
      <xdr:colOff>355876</xdr:colOff>
      <xdr:row>146</xdr:row>
      <xdr:rowOff>0</xdr:rowOff>
    </xdr:to>
    <xdr:cxnSp macro="">
      <xdr:nvCxnSpPr>
        <xdr:cNvPr id="171" name="カギ線コネクタ 170">
          <a:extLst>
            <a:ext uri="{FF2B5EF4-FFF2-40B4-BE49-F238E27FC236}">
              <a16:creationId xmlns:a16="http://schemas.microsoft.com/office/drawing/2014/main" id="{00000000-0008-0000-0200-0000AB000000}"/>
            </a:ext>
          </a:extLst>
        </xdr:cNvPr>
        <xdr:cNvCxnSpPr>
          <a:endCxn id="158" idx="0"/>
        </xdr:cNvCxnSpPr>
      </xdr:nvCxnSpPr>
      <xdr:spPr>
        <a:xfrm rot="16200000" flipH="1">
          <a:off x="5062151" y="23184775"/>
          <a:ext cx="1815043" cy="1260741"/>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152</xdr:row>
      <xdr:rowOff>0</xdr:rowOff>
    </xdr:from>
    <xdr:to>
      <xdr:col>10</xdr:col>
      <xdr:colOff>353494</xdr:colOff>
      <xdr:row>154</xdr:row>
      <xdr:rowOff>1</xdr:rowOff>
    </xdr:to>
    <xdr:cxnSp macro="">
      <xdr:nvCxnSpPr>
        <xdr:cNvPr id="172" name="カギ線コネクタ 171">
          <a:extLst>
            <a:ext uri="{FF2B5EF4-FFF2-40B4-BE49-F238E27FC236}">
              <a16:creationId xmlns:a16="http://schemas.microsoft.com/office/drawing/2014/main" id="{00000000-0008-0000-0200-0000AC000000}"/>
            </a:ext>
          </a:extLst>
        </xdr:cNvPr>
        <xdr:cNvCxnSpPr>
          <a:stCxn id="158" idx="2"/>
          <a:endCxn id="159" idx="0"/>
        </xdr:cNvCxnSpPr>
      </xdr:nvCxnSpPr>
      <xdr:spPr>
        <a:xfrm rot="5400000">
          <a:off x="5803910" y="25283584"/>
          <a:ext cx="338667" cy="1248834"/>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353494</xdr:colOff>
      <xdr:row>152</xdr:row>
      <xdr:rowOff>0</xdr:rowOff>
    </xdr:from>
    <xdr:to>
      <xdr:col>7</xdr:col>
      <xdr:colOff>10594</xdr:colOff>
      <xdr:row>157</xdr:row>
      <xdr:rowOff>1</xdr:rowOff>
    </xdr:to>
    <xdr:cxnSp macro="">
      <xdr:nvCxnSpPr>
        <xdr:cNvPr id="173" name="カギ線コネクタ 172">
          <a:extLst>
            <a:ext uri="{FF2B5EF4-FFF2-40B4-BE49-F238E27FC236}">
              <a16:creationId xmlns:a16="http://schemas.microsoft.com/office/drawing/2014/main" id="{00000000-0008-0000-0200-0000AD000000}"/>
            </a:ext>
          </a:extLst>
        </xdr:cNvPr>
        <xdr:cNvCxnSpPr>
          <a:stCxn id="157" idx="2"/>
          <a:endCxn id="159" idx="1"/>
        </xdr:cNvCxnSpPr>
      </xdr:nvCxnSpPr>
      <xdr:spPr>
        <a:xfrm rot="16200000" flipH="1">
          <a:off x="3817419" y="26021242"/>
          <a:ext cx="846667" cy="28151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353494</xdr:colOff>
      <xdr:row>160</xdr:row>
      <xdr:rowOff>1</xdr:rowOff>
    </xdr:from>
    <xdr:to>
      <xdr:col>8</xdr:col>
      <xdr:colOff>353494</xdr:colOff>
      <xdr:row>162</xdr:row>
      <xdr:rowOff>0</xdr:rowOff>
    </xdr:to>
    <xdr:cxnSp macro="">
      <xdr:nvCxnSpPr>
        <xdr:cNvPr id="174" name="カギ線コネクタ 173">
          <a:extLst>
            <a:ext uri="{FF2B5EF4-FFF2-40B4-BE49-F238E27FC236}">
              <a16:creationId xmlns:a16="http://schemas.microsoft.com/office/drawing/2014/main" id="{00000000-0008-0000-0200-0000AE000000}"/>
            </a:ext>
          </a:extLst>
        </xdr:cNvPr>
        <xdr:cNvCxnSpPr>
          <a:stCxn id="159" idx="2"/>
          <a:endCxn id="166" idx="0"/>
        </xdr:cNvCxnSpPr>
      </xdr:nvCxnSpPr>
      <xdr:spPr>
        <a:xfrm rot="5400000">
          <a:off x="3930661" y="26013834"/>
          <a:ext cx="338666" cy="2497666"/>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12</xdr:col>
      <xdr:colOff>353494</xdr:colOff>
      <xdr:row>162</xdr:row>
      <xdr:rowOff>0</xdr:rowOff>
    </xdr:to>
    <xdr:cxnSp macro="">
      <xdr:nvCxnSpPr>
        <xdr:cNvPr id="175" name="カギ線コネクタ 174">
          <a:extLst>
            <a:ext uri="{FF2B5EF4-FFF2-40B4-BE49-F238E27FC236}">
              <a16:creationId xmlns:a16="http://schemas.microsoft.com/office/drawing/2014/main" id="{00000000-0008-0000-0200-0000AF000000}"/>
            </a:ext>
          </a:extLst>
        </xdr:cNvPr>
        <xdr:cNvCxnSpPr>
          <a:stCxn id="159" idx="2"/>
          <a:endCxn id="165" idx="0"/>
        </xdr:cNvCxnSpPr>
      </xdr:nvCxnSpPr>
      <xdr:spPr>
        <a:xfrm rot="16200000" flipH="1">
          <a:off x="6428328" y="26013833"/>
          <a:ext cx="338666" cy="2497667"/>
        </a:xfrm>
        <a:prstGeom prst="bentConnector3">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353494</xdr:colOff>
      <xdr:row>160</xdr:row>
      <xdr:rowOff>1</xdr:rowOff>
    </xdr:from>
    <xdr:to>
      <xdr:col>8</xdr:col>
      <xdr:colOff>353494</xdr:colOff>
      <xdr:row>162</xdr:row>
      <xdr:rowOff>0</xdr:rowOff>
    </xdr:to>
    <xdr:cxnSp macro="">
      <xdr:nvCxnSpPr>
        <xdr:cNvPr id="176" name="直線コネクタ 175">
          <a:extLst>
            <a:ext uri="{FF2B5EF4-FFF2-40B4-BE49-F238E27FC236}">
              <a16:creationId xmlns:a16="http://schemas.microsoft.com/office/drawing/2014/main" id="{00000000-0008-0000-0200-0000B0000000}"/>
            </a:ext>
          </a:extLst>
        </xdr:cNvPr>
        <xdr:cNvCxnSpPr>
          <a:stCxn id="159" idx="2"/>
          <a:endCxn id="164" idx="0"/>
        </xdr:cNvCxnSpPr>
      </xdr:nvCxnSpPr>
      <xdr:spPr>
        <a:xfrm>
          <a:off x="5348827" y="27093334"/>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131</xdr:row>
      <xdr:rowOff>9525</xdr:rowOff>
    </xdr:from>
    <xdr:to>
      <xdr:col>10</xdr:col>
      <xdr:colOff>29644</xdr:colOff>
      <xdr:row>131</xdr:row>
      <xdr:rowOff>9525</xdr:rowOff>
    </xdr:to>
    <xdr:cxnSp macro="">
      <xdr:nvCxnSpPr>
        <xdr:cNvPr id="177" name="直線コネクタ 176">
          <a:extLst>
            <a:ext uri="{FF2B5EF4-FFF2-40B4-BE49-F238E27FC236}">
              <a16:creationId xmlns:a16="http://schemas.microsoft.com/office/drawing/2014/main" id="{00000000-0008-0000-0200-0000B1000000}"/>
            </a:ext>
          </a:extLst>
        </xdr:cNvPr>
        <xdr:cNvCxnSpPr/>
      </xdr:nvCxnSpPr>
      <xdr:spPr>
        <a:xfrm>
          <a:off x="5005927" y="2219219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34408</xdr:colOff>
      <xdr:row>154</xdr:row>
      <xdr:rowOff>1</xdr:rowOff>
    </xdr:from>
    <xdr:to>
      <xdr:col>17</xdr:col>
      <xdr:colOff>34407</xdr:colOff>
      <xdr:row>160</xdr:row>
      <xdr:rowOff>1</xdr:rowOff>
    </xdr:to>
    <xdr:sp macro="" textlink="">
      <xdr:nvSpPr>
        <xdr:cNvPr id="178" name="正方形/長方形 177">
          <a:extLst>
            <a:ext uri="{FF2B5EF4-FFF2-40B4-BE49-F238E27FC236}">
              <a16:creationId xmlns:a16="http://schemas.microsoft.com/office/drawing/2014/main" id="{00000000-0008-0000-0200-0000B2000000}"/>
            </a:ext>
          </a:extLst>
        </xdr:cNvPr>
        <xdr:cNvSpPr/>
      </xdr:nvSpPr>
      <xdr:spPr>
        <a:xfrm>
          <a:off x="8776241" y="26077334"/>
          <a:ext cx="1873249"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データ取込元</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PHX</a:t>
          </a:r>
          <a:r>
            <a:rPr kumimoji="1" lang="ja-JP" altLang="en-US" sz="1100">
              <a:solidFill>
                <a:sysClr val="windowText" lastClr="000000"/>
              </a:solidFill>
            </a:rPr>
            <a:t>データ書込み先</a:t>
          </a:r>
        </a:p>
      </xdr:txBody>
    </xdr:sp>
    <xdr:clientData/>
  </xdr:twoCellAnchor>
  <xdr:twoCellAnchor>
    <xdr:from>
      <xdr:col>11</xdr:col>
      <xdr:colOff>334011</xdr:colOff>
      <xdr:row>151</xdr:row>
      <xdr:rowOff>146972</xdr:rowOff>
    </xdr:from>
    <xdr:to>
      <xdr:col>15</xdr:col>
      <xdr:colOff>376441</xdr:colOff>
      <xdr:row>154</xdr:row>
      <xdr:rowOff>1</xdr:rowOff>
    </xdr:to>
    <xdr:cxnSp macro="">
      <xdr:nvCxnSpPr>
        <xdr:cNvPr id="179" name="カギ線コネクタ 178">
          <a:extLst>
            <a:ext uri="{FF2B5EF4-FFF2-40B4-BE49-F238E27FC236}">
              <a16:creationId xmlns:a16="http://schemas.microsoft.com/office/drawing/2014/main" id="{00000000-0008-0000-0200-0000B3000000}"/>
            </a:ext>
          </a:extLst>
        </xdr:cNvPr>
        <xdr:cNvCxnSpPr>
          <a:endCxn id="178" idx="0"/>
        </xdr:cNvCxnSpPr>
      </xdr:nvCxnSpPr>
      <xdr:spPr>
        <a:xfrm rot="16200000" flipH="1">
          <a:off x="8292128" y="24626771"/>
          <a:ext cx="361029" cy="254009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355874</xdr:colOff>
      <xdr:row>126</xdr:row>
      <xdr:rowOff>0</xdr:rowOff>
    </xdr:from>
    <xdr:to>
      <xdr:col>17</xdr:col>
      <xdr:colOff>34406</xdr:colOff>
      <xdr:row>157</xdr:row>
      <xdr:rowOff>1</xdr:rowOff>
    </xdr:to>
    <xdr:cxnSp macro="">
      <xdr:nvCxnSpPr>
        <xdr:cNvPr id="180" name="カギ線コネクタ 179">
          <a:extLst>
            <a:ext uri="{FF2B5EF4-FFF2-40B4-BE49-F238E27FC236}">
              <a16:creationId xmlns:a16="http://schemas.microsoft.com/office/drawing/2014/main" id="{00000000-0008-0000-0200-0000B4000000}"/>
            </a:ext>
          </a:extLst>
        </xdr:cNvPr>
        <xdr:cNvCxnSpPr>
          <a:stCxn id="182" idx="0"/>
          <a:endCxn id="178" idx="3"/>
        </xdr:cNvCxnSpPr>
      </xdr:nvCxnSpPr>
      <xdr:spPr>
        <a:xfrm rot="16200000" flipH="1">
          <a:off x="6312306" y="22248151"/>
          <a:ext cx="5249334" cy="3425032"/>
        </a:xfrm>
        <a:prstGeom prst="bentConnector4">
          <a:avLst>
            <a:gd name="adj1" fmla="val -3295"/>
            <a:gd name="adj2" fmla="val 105981"/>
          </a:avLst>
        </a:prstGeom>
        <a:ln w="57150">
          <a:solidFill>
            <a:srgbClr val="00B050"/>
          </a:solidFill>
        </a:ln>
      </xdr:spPr>
      <xdr:style>
        <a:lnRef idx="1">
          <a:schemeClr val="accent6"/>
        </a:lnRef>
        <a:fillRef idx="0">
          <a:schemeClr val="accent6"/>
        </a:fillRef>
        <a:effectRef idx="0">
          <a:schemeClr val="accent6"/>
        </a:effectRef>
        <a:fontRef idx="minor">
          <a:schemeClr val="tx1"/>
        </a:fontRef>
      </xdr:style>
    </xdr:cxnSp>
    <xdr:clientData/>
  </xdr:twoCellAnchor>
  <xdr:twoCellAnchor>
    <xdr:from>
      <xdr:col>5</xdr:col>
      <xdr:colOff>439218</xdr:colOff>
      <xdr:row>156</xdr:row>
      <xdr:rowOff>162983</xdr:rowOff>
    </xdr:from>
    <xdr:to>
      <xdr:col>15</xdr:col>
      <xdr:colOff>379689</xdr:colOff>
      <xdr:row>160</xdr:row>
      <xdr:rowOff>1</xdr:rowOff>
    </xdr:to>
    <xdr:cxnSp macro="">
      <xdr:nvCxnSpPr>
        <xdr:cNvPr id="181" name="カギ線コネクタ 180">
          <a:extLst>
            <a:ext uri="{FF2B5EF4-FFF2-40B4-BE49-F238E27FC236}">
              <a16:creationId xmlns:a16="http://schemas.microsoft.com/office/drawing/2014/main" id="{00000000-0008-0000-0200-0000B5000000}"/>
            </a:ext>
          </a:extLst>
        </xdr:cNvPr>
        <xdr:cNvCxnSpPr>
          <a:endCxn id="178" idx="2"/>
        </xdr:cNvCxnSpPr>
      </xdr:nvCxnSpPr>
      <xdr:spPr>
        <a:xfrm>
          <a:off x="3561301" y="26578983"/>
          <a:ext cx="6184638" cy="514351"/>
        </a:xfrm>
        <a:prstGeom prst="bentConnector4">
          <a:avLst>
            <a:gd name="adj1" fmla="val -38608"/>
            <a:gd name="adj2" fmla="val 426666"/>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10594</xdr:colOff>
      <xdr:row>126</xdr:row>
      <xdr:rowOff>0</xdr:rowOff>
    </xdr:from>
    <xdr:to>
      <xdr:col>13</xdr:col>
      <xdr:colOff>10594</xdr:colOff>
      <xdr:row>132</xdr:row>
      <xdr:rowOff>0</xdr:rowOff>
    </xdr:to>
    <xdr:sp macro="" textlink="">
      <xdr:nvSpPr>
        <xdr:cNvPr id="182" name="正方形/長方形 181">
          <a:extLst>
            <a:ext uri="{FF2B5EF4-FFF2-40B4-BE49-F238E27FC236}">
              <a16:creationId xmlns:a16="http://schemas.microsoft.com/office/drawing/2014/main" id="{00000000-0008-0000-0200-0000B6000000}"/>
            </a:ext>
          </a:extLst>
        </xdr:cNvPr>
        <xdr:cNvSpPr/>
      </xdr:nvSpPr>
      <xdr:spPr>
        <a:xfrm>
          <a:off x="625476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endParaRPr kumimoji="1" lang="en-US" altLang="ja-JP" sz="800">
            <a:solidFill>
              <a:sysClr val="windowText" lastClr="000000"/>
            </a:solidFill>
          </a:endParaRP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endParaRPr kumimoji="1" lang="en-US" altLang="ja-JP" sz="800">
            <a:solidFill>
              <a:sysClr val="windowText" lastClr="000000"/>
            </a:solidFill>
          </a:endParaRPr>
        </a:p>
        <a:p>
          <a:pPr algn="l"/>
          <a:r>
            <a:rPr kumimoji="1" lang="ja-JP" altLang="en-US" sz="800">
              <a:solidFill>
                <a:sysClr val="windowText" lastClr="000000"/>
              </a:solidFill>
            </a:rPr>
            <a:t>・用役管理システム</a:t>
          </a:r>
          <a:endParaRPr kumimoji="1" lang="en-US" altLang="ja-JP" sz="800">
            <a:solidFill>
              <a:sysClr val="windowText" lastClr="000000"/>
            </a:solidFill>
          </a:endParaRPr>
        </a:p>
      </xdr:txBody>
    </xdr:sp>
    <xdr:clientData/>
  </xdr:twoCellAnchor>
  <xdr:twoCellAnchor>
    <xdr:from>
      <xdr:col>13</xdr:col>
      <xdr:colOff>10594</xdr:colOff>
      <xdr:row>126</xdr:row>
      <xdr:rowOff>0</xdr:rowOff>
    </xdr:from>
    <xdr:to>
      <xdr:col>16</xdr:col>
      <xdr:colOff>10594</xdr:colOff>
      <xdr:row>132</xdr:row>
      <xdr:rowOff>0</xdr:rowOff>
    </xdr:to>
    <xdr:sp macro="" textlink="">
      <xdr:nvSpPr>
        <xdr:cNvPr id="183" name="正方形/長方形 182">
          <a:extLst>
            <a:ext uri="{FF2B5EF4-FFF2-40B4-BE49-F238E27FC236}">
              <a16:creationId xmlns:a16="http://schemas.microsoft.com/office/drawing/2014/main" id="{00000000-0008-0000-0200-0000B7000000}"/>
            </a:ext>
          </a:extLst>
        </xdr:cNvPr>
        <xdr:cNvSpPr/>
      </xdr:nvSpPr>
      <xdr:spPr>
        <a:xfrm>
          <a:off x="8128011" y="21336000"/>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800">
              <a:solidFill>
                <a:sysClr val="windowText" lastClr="000000"/>
              </a:solidFill>
            </a:rPr>
            <a:t>・品質管理システム</a:t>
          </a:r>
        </a:p>
        <a:p>
          <a:pPr algn="l"/>
          <a:r>
            <a:rPr kumimoji="1" lang="ja-JP" altLang="en-US" sz="800">
              <a:solidFill>
                <a:sysClr val="windowText" lastClr="000000"/>
              </a:solidFill>
            </a:rPr>
            <a:t>・包装システム</a:t>
          </a:r>
          <a:endParaRPr kumimoji="1" lang="en-US" altLang="ja-JP" sz="800">
            <a:solidFill>
              <a:sysClr val="windowText" lastClr="000000"/>
            </a:solidFill>
          </a:endParaRPr>
        </a:p>
        <a:p>
          <a:pPr algn="l"/>
          <a:r>
            <a:rPr kumimoji="1" lang="ja-JP" altLang="en-US" sz="800">
              <a:solidFill>
                <a:sysClr val="windowText" lastClr="000000"/>
              </a:solidFill>
            </a:rPr>
            <a:t>・数量確定システム</a:t>
          </a:r>
        </a:p>
        <a:p>
          <a:pPr algn="l"/>
          <a:r>
            <a:rPr kumimoji="1" lang="ja-JP" altLang="en-US" sz="800">
              <a:solidFill>
                <a:sysClr val="windowText" lastClr="000000"/>
              </a:solidFill>
            </a:rPr>
            <a:t>・用役管理システム</a:t>
          </a:r>
        </a:p>
      </xdr:txBody>
    </xdr:sp>
    <xdr:clientData/>
  </xdr:twoCellAnchor>
  <xdr:twoCellAnchor>
    <xdr:from>
      <xdr:col>11</xdr:col>
      <xdr:colOff>129660</xdr:colOff>
      <xdr:row>138</xdr:row>
      <xdr:rowOff>35719</xdr:rowOff>
    </xdr:from>
    <xdr:to>
      <xdr:col>12</xdr:col>
      <xdr:colOff>10598</xdr:colOff>
      <xdr:row>141</xdr:row>
      <xdr:rowOff>142877</xdr:rowOff>
    </xdr:to>
    <xdr:cxnSp macro="">
      <xdr:nvCxnSpPr>
        <xdr:cNvPr id="184" name="カギ線コネクタ 183">
          <a:extLst>
            <a:ext uri="{FF2B5EF4-FFF2-40B4-BE49-F238E27FC236}">
              <a16:creationId xmlns:a16="http://schemas.microsoft.com/office/drawing/2014/main" id="{00000000-0008-0000-0200-0000B8000000}"/>
            </a:ext>
          </a:extLst>
        </xdr:cNvPr>
        <xdr:cNvCxnSpPr>
          <a:stCxn id="185" idx="1"/>
        </xdr:cNvCxnSpPr>
      </xdr:nvCxnSpPr>
      <xdr:spPr>
        <a:xfrm rot="10800000">
          <a:off x="6998243" y="23403719"/>
          <a:ext cx="505355" cy="615158"/>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10597</xdr:colOff>
      <xdr:row>141</xdr:row>
      <xdr:rowOff>3</xdr:rowOff>
    </xdr:from>
    <xdr:to>
      <xdr:col>15</xdr:col>
      <xdr:colOff>116417</xdr:colOff>
      <xdr:row>142</xdr:row>
      <xdr:rowOff>116418</xdr:rowOff>
    </xdr:to>
    <xdr:sp macro="" textlink="">
      <xdr:nvSpPr>
        <xdr:cNvPr id="185" name="正方形/長方形 184">
          <a:extLst>
            <a:ext uri="{FF2B5EF4-FFF2-40B4-BE49-F238E27FC236}">
              <a16:creationId xmlns:a16="http://schemas.microsoft.com/office/drawing/2014/main" id="{00000000-0008-0000-0200-0000B9000000}"/>
            </a:ext>
          </a:extLst>
        </xdr:cNvPr>
        <xdr:cNvSpPr/>
      </xdr:nvSpPr>
      <xdr:spPr>
        <a:xfrm>
          <a:off x="7503597" y="23876003"/>
          <a:ext cx="1979070" cy="285748"/>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a:t>
          </a:r>
          <a:r>
            <a:rPr kumimoji="1" lang="en-US" altLang="ja-JP" sz="1100">
              <a:solidFill>
                <a:sysClr val="windowText" lastClr="000000"/>
              </a:solidFill>
            </a:rPr>
            <a:t>IRIS</a:t>
          </a:r>
          <a:r>
            <a:rPr kumimoji="1" lang="ja-JP" altLang="en-US" sz="1100">
              <a:solidFill>
                <a:sysClr val="windowText" lastClr="000000"/>
              </a:solidFill>
            </a:rPr>
            <a:t>操業品質管理</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xdr:txBody>
    </xdr:sp>
    <xdr:clientData/>
  </xdr:twoCellAnchor>
  <xdr:twoCellAnchor>
    <xdr:from>
      <xdr:col>2</xdr:col>
      <xdr:colOff>182044</xdr:colOff>
      <xdr:row>140</xdr:row>
      <xdr:rowOff>19050</xdr:rowOff>
    </xdr:from>
    <xdr:to>
      <xdr:col>2</xdr:col>
      <xdr:colOff>182044</xdr:colOff>
      <xdr:row>141</xdr:row>
      <xdr:rowOff>133351</xdr:rowOff>
    </xdr:to>
    <xdr:cxnSp macro="">
      <xdr:nvCxnSpPr>
        <xdr:cNvPr id="186" name="直線矢印コネクタ 185">
          <a:extLst>
            <a:ext uri="{FF2B5EF4-FFF2-40B4-BE49-F238E27FC236}">
              <a16:creationId xmlns:a16="http://schemas.microsoft.com/office/drawing/2014/main" id="{00000000-0008-0000-0200-0000BA000000}"/>
            </a:ext>
          </a:extLst>
        </xdr:cNvPr>
        <xdr:cNvCxnSpPr/>
      </xdr:nvCxnSpPr>
      <xdr:spPr>
        <a:xfrm flipV="1">
          <a:off x="1430877"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508275</xdr:colOff>
      <xdr:row>141</xdr:row>
      <xdr:rowOff>90488</xdr:rowOff>
    </xdr:from>
    <xdr:to>
      <xdr:col>9</xdr:col>
      <xdr:colOff>184425</xdr:colOff>
      <xdr:row>141</xdr:row>
      <xdr:rowOff>90489</xdr:rowOff>
    </xdr:to>
    <xdr:cxnSp macro="">
      <xdr:nvCxnSpPr>
        <xdr:cNvPr id="187" name="直線矢印コネクタ 186">
          <a:extLst>
            <a:ext uri="{FF2B5EF4-FFF2-40B4-BE49-F238E27FC236}">
              <a16:creationId xmlns:a16="http://schemas.microsoft.com/office/drawing/2014/main" id="{00000000-0008-0000-0200-0000BB000000}"/>
            </a:ext>
          </a:extLst>
        </xdr:cNvPr>
        <xdr:cNvCxnSpPr/>
      </xdr:nvCxnSpPr>
      <xdr:spPr>
        <a:xfrm flipH="1">
          <a:off x="5503608" y="23966488"/>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210619</xdr:colOff>
      <xdr:row>153</xdr:row>
      <xdr:rowOff>28575</xdr:rowOff>
    </xdr:from>
    <xdr:to>
      <xdr:col>6</xdr:col>
      <xdr:colOff>210619</xdr:colOff>
      <xdr:row>154</xdr:row>
      <xdr:rowOff>142877</xdr:rowOff>
    </xdr:to>
    <xdr:cxnSp macro="">
      <xdr:nvCxnSpPr>
        <xdr:cNvPr id="188" name="直線矢印コネクタ 187">
          <a:extLst>
            <a:ext uri="{FF2B5EF4-FFF2-40B4-BE49-F238E27FC236}">
              <a16:creationId xmlns:a16="http://schemas.microsoft.com/office/drawing/2014/main" id="{00000000-0008-0000-0200-0000BC000000}"/>
            </a:ext>
          </a:extLst>
        </xdr:cNvPr>
        <xdr:cNvCxnSpPr/>
      </xdr:nvCxnSpPr>
      <xdr:spPr>
        <a:xfrm flipV="1">
          <a:off x="3957119" y="25936575"/>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20118</xdr:colOff>
      <xdr:row>140</xdr:row>
      <xdr:rowOff>14287</xdr:rowOff>
    </xdr:from>
    <xdr:to>
      <xdr:col>11</xdr:col>
      <xdr:colOff>20118</xdr:colOff>
      <xdr:row>141</xdr:row>
      <xdr:rowOff>133351</xdr:rowOff>
    </xdr:to>
    <xdr:cxnSp macro="">
      <xdr:nvCxnSpPr>
        <xdr:cNvPr id="189" name="直線矢印コネクタ 188">
          <a:extLst>
            <a:ext uri="{FF2B5EF4-FFF2-40B4-BE49-F238E27FC236}">
              <a16:creationId xmlns:a16="http://schemas.microsoft.com/office/drawing/2014/main" id="{00000000-0008-0000-0200-0000BD000000}"/>
            </a:ext>
          </a:extLst>
        </xdr:cNvPr>
        <xdr:cNvCxnSpPr/>
      </xdr:nvCxnSpPr>
      <xdr:spPr>
        <a:xfrm flipV="1">
          <a:off x="6888701" y="23720954"/>
          <a:ext cx="0" cy="288397"/>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508276</xdr:colOff>
      <xdr:row>152</xdr:row>
      <xdr:rowOff>76200</xdr:rowOff>
    </xdr:from>
    <xdr:to>
      <xdr:col>9</xdr:col>
      <xdr:colOff>184426</xdr:colOff>
      <xdr:row>152</xdr:row>
      <xdr:rowOff>76201</xdr:rowOff>
    </xdr:to>
    <xdr:cxnSp macro="">
      <xdr:nvCxnSpPr>
        <xdr:cNvPr id="190" name="直線矢印コネクタ 189">
          <a:extLst>
            <a:ext uri="{FF2B5EF4-FFF2-40B4-BE49-F238E27FC236}">
              <a16:creationId xmlns:a16="http://schemas.microsoft.com/office/drawing/2014/main" id="{00000000-0008-0000-0200-0000BE000000}"/>
            </a:ext>
          </a:extLst>
        </xdr:cNvPr>
        <xdr:cNvCxnSpPr/>
      </xdr:nvCxnSpPr>
      <xdr:spPr>
        <a:xfrm flipH="1">
          <a:off x="5503609" y="25814867"/>
          <a:ext cx="300567"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110606</xdr:colOff>
      <xdr:row>152</xdr:row>
      <xdr:rowOff>76200</xdr:rowOff>
    </xdr:from>
    <xdr:to>
      <xdr:col>12</xdr:col>
      <xdr:colOff>472556</xdr:colOff>
      <xdr:row>152</xdr:row>
      <xdr:rowOff>76201</xdr:rowOff>
    </xdr:to>
    <xdr:cxnSp macro="">
      <xdr:nvCxnSpPr>
        <xdr:cNvPr id="191" name="直線矢印コネクタ 190">
          <a:extLst>
            <a:ext uri="{FF2B5EF4-FFF2-40B4-BE49-F238E27FC236}">
              <a16:creationId xmlns:a16="http://schemas.microsoft.com/office/drawing/2014/main" id="{00000000-0008-0000-0200-0000BF000000}"/>
            </a:ext>
          </a:extLst>
        </xdr:cNvPr>
        <xdr:cNvCxnSpPr/>
      </xdr:nvCxnSpPr>
      <xdr:spPr>
        <a:xfrm flipH="1">
          <a:off x="7603606" y="2581486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187240</xdr:colOff>
      <xdr:row>160</xdr:row>
      <xdr:rowOff>162793</xdr:rowOff>
    </xdr:from>
    <xdr:to>
      <xdr:col>15</xdr:col>
      <xdr:colOff>192435</xdr:colOff>
      <xdr:row>163</xdr:row>
      <xdr:rowOff>8660</xdr:rowOff>
    </xdr:to>
    <xdr:cxnSp macro="">
      <xdr:nvCxnSpPr>
        <xdr:cNvPr id="192" name="直線矢印コネクタ 191">
          <a:extLst>
            <a:ext uri="{FF2B5EF4-FFF2-40B4-BE49-F238E27FC236}">
              <a16:creationId xmlns:a16="http://schemas.microsoft.com/office/drawing/2014/main" id="{00000000-0008-0000-0200-0000C0000000}"/>
            </a:ext>
          </a:extLst>
        </xdr:cNvPr>
        <xdr:cNvCxnSpPr/>
      </xdr:nvCxnSpPr>
      <xdr:spPr>
        <a:xfrm flipH="1" flipV="1">
          <a:off x="9553490" y="27256126"/>
          <a:ext cx="5195" cy="353867"/>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140</xdr:row>
      <xdr:rowOff>19050</xdr:rowOff>
    </xdr:from>
    <xdr:to>
      <xdr:col>6</xdr:col>
      <xdr:colOff>201094</xdr:colOff>
      <xdr:row>141</xdr:row>
      <xdr:rowOff>133351</xdr:rowOff>
    </xdr:to>
    <xdr:cxnSp macro="">
      <xdr:nvCxnSpPr>
        <xdr:cNvPr id="193" name="直線矢印コネクタ 192">
          <a:extLst>
            <a:ext uri="{FF2B5EF4-FFF2-40B4-BE49-F238E27FC236}">
              <a16:creationId xmlns:a16="http://schemas.microsoft.com/office/drawing/2014/main" id="{00000000-0008-0000-0200-0000C1000000}"/>
            </a:ext>
          </a:extLst>
        </xdr:cNvPr>
        <xdr:cNvCxnSpPr/>
      </xdr:nvCxnSpPr>
      <xdr:spPr>
        <a:xfrm flipV="1">
          <a:off x="3947594" y="23725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343969</xdr:colOff>
      <xdr:row>124</xdr:row>
      <xdr:rowOff>76201</xdr:rowOff>
    </xdr:from>
    <xdr:to>
      <xdr:col>12</xdr:col>
      <xdr:colOff>20119</xdr:colOff>
      <xdr:row>124</xdr:row>
      <xdr:rowOff>76202</xdr:rowOff>
    </xdr:to>
    <xdr:cxnSp macro="">
      <xdr:nvCxnSpPr>
        <xdr:cNvPr id="194" name="直線矢印コネクタ 193">
          <a:extLst>
            <a:ext uri="{FF2B5EF4-FFF2-40B4-BE49-F238E27FC236}">
              <a16:creationId xmlns:a16="http://schemas.microsoft.com/office/drawing/2014/main" id="{00000000-0008-0000-0200-0000C2000000}"/>
            </a:ext>
          </a:extLst>
        </xdr:cNvPr>
        <xdr:cNvCxnSpPr/>
      </xdr:nvCxnSpPr>
      <xdr:spPr>
        <a:xfrm flipH="1">
          <a:off x="7212552" y="21073534"/>
          <a:ext cx="300567"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10594</xdr:colOff>
      <xdr:row>134</xdr:row>
      <xdr:rowOff>0</xdr:rowOff>
    </xdr:from>
    <xdr:to>
      <xdr:col>10</xdr:col>
      <xdr:colOff>29644</xdr:colOff>
      <xdr:row>134</xdr:row>
      <xdr:rowOff>0</xdr:rowOff>
    </xdr:to>
    <xdr:cxnSp macro="">
      <xdr:nvCxnSpPr>
        <xdr:cNvPr id="195" name="直線コネクタ 194">
          <a:extLst>
            <a:ext uri="{FF2B5EF4-FFF2-40B4-BE49-F238E27FC236}">
              <a16:creationId xmlns:a16="http://schemas.microsoft.com/office/drawing/2014/main" id="{00000000-0008-0000-0200-0000C3000000}"/>
            </a:ext>
          </a:extLst>
        </xdr:cNvPr>
        <xdr:cNvCxnSpPr/>
      </xdr:nvCxnSpPr>
      <xdr:spPr>
        <a:xfrm>
          <a:off x="5005927" y="2269066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130</xdr:row>
      <xdr:rowOff>76201</xdr:rowOff>
    </xdr:from>
    <xdr:to>
      <xdr:col>9</xdr:col>
      <xdr:colOff>182044</xdr:colOff>
      <xdr:row>130</xdr:row>
      <xdr:rowOff>76202</xdr:rowOff>
    </xdr:to>
    <xdr:cxnSp macro="">
      <xdr:nvCxnSpPr>
        <xdr:cNvPr id="196" name="直線矢印コネクタ 195">
          <a:extLst>
            <a:ext uri="{FF2B5EF4-FFF2-40B4-BE49-F238E27FC236}">
              <a16:creationId xmlns:a16="http://schemas.microsoft.com/office/drawing/2014/main" id="{00000000-0008-0000-0200-0000C4000000}"/>
            </a:ext>
          </a:extLst>
        </xdr:cNvPr>
        <xdr:cNvCxnSpPr/>
      </xdr:nvCxnSpPr>
      <xdr:spPr>
        <a:xfrm flipH="1">
          <a:off x="5501227" y="2208953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505894</xdr:colOff>
      <xdr:row>134</xdr:row>
      <xdr:rowOff>95250</xdr:rowOff>
    </xdr:from>
    <xdr:to>
      <xdr:col>9</xdr:col>
      <xdr:colOff>182044</xdr:colOff>
      <xdr:row>134</xdr:row>
      <xdr:rowOff>95251</xdr:rowOff>
    </xdr:to>
    <xdr:cxnSp macro="">
      <xdr:nvCxnSpPr>
        <xdr:cNvPr id="197" name="直線矢印コネクタ 196">
          <a:extLst>
            <a:ext uri="{FF2B5EF4-FFF2-40B4-BE49-F238E27FC236}">
              <a16:creationId xmlns:a16="http://schemas.microsoft.com/office/drawing/2014/main" id="{00000000-0008-0000-0200-0000C5000000}"/>
            </a:ext>
          </a:extLst>
        </xdr:cNvPr>
        <xdr:cNvCxnSpPr/>
      </xdr:nvCxnSpPr>
      <xdr:spPr>
        <a:xfrm flipH="1">
          <a:off x="5501227" y="2278591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201094</xdr:colOff>
      <xdr:row>128</xdr:row>
      <xdr:rowOff>28575</xdr:rowOff>
    </xdr:from>
    <xdr:to>
      <xdr:col>6</xdr:col>
      <xdr:colOff>201094</xdr:colOff>
      <xdr:row>129</xdr:row>
      <xdr:rowOff>142876</xdr:rowOff>
    </xdr:to>
    <xdr:cxnSp macro="">
      <xdr:nvCxnSpPr>
        <xdr:cNvPr id="198" name="直線矢印コネクタ 197">
          <a:extLst>
            <a:ext uri="{FF2B5EF4-FFF2-40B4-BE49-F238E27FC236}">
              <a16:creationId xmlns:a16="http://schemas.microsoft.com/office/drawing/2014/main" id="{00000000-0008-0000-0200-0000C6000000}"/>
            </a:ext>
          </a:extLst>
        </xdr:cNvPr>
        <xdr:cNvCxnSpPr/>
      </xdr:nvCxnSpPr>
      <xdr:spPr>
        <a:xfrm flipV="1">
          <a:off x="3947594" y="21703242"/>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182044</xdr:colOff>
      <xdr:row>128</xdr:row>
      <xdr:rowOff>19050</xdr:rowOff>
    </xdr:from>
    <xdr:to>
      <xdr:col>2</xdr:col>
      <xdr:colOff>182044</xdr:colOff>
      <xdr:row>129</xdr:row>
      <xdr:rowOff>133351</xdr:rowOff>
    </xdr:to>
    <xdr:cxnSp macro="">
      <xdr:nvCxnSpPr>
        <xdr:cNvPr id="199" name="直線矢印コネクタ 198">
          <a:extLst>
            <a:ext uri="{FF2B5EF4-FFF2-40B4-BE49-F238E27FC236}">
              <a16:creationId xmlns:a16="http://schemas.microsoft.com/office/drawing/2014/main" id="{00000000-0008-0000-0200-0000C7000000}"/>
            </a:ext>
          </a:extLst>
        </xdr:cNvPr>
        <xdr:cNvCxnSpPr/>
      </xdr:nvCxnSpPr>
      <xdr:spPr>
        <a:xfrm flipV="1">
          <a:off x="1430877" y="21693717"/>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201094</xdr:colOff>
      <xdr:row>160</xdr:row>
      <xdr:rowOff>28576</xdr:rowOff>
    </xdr:from>
    <xdr:to>
      <xdr:col>8</xdr:col>
      <xdr:colOff>201094</xdr:colOff>
      <xdr:row>161</xdr:row>
      <xdr:rowOff>142876</xdr:rowOff>
    </xdr:to>
    <xdr:cxnSp macro="">
      <xdr:nvCxnSpPr>
        <xdr:cNvPr id="200" name="直線矢印コネクタ 199">
          <a:extLst>
            <a:ext uri="{FF2B5EF4-FFF2-40B4-BE49-F238E27FC236}">
              <a16:creationId xmlns:a16="http://schemas.microsoft.com/office/drawing/2014/main" id="{00000000-0008-0000-0200-0000C8000000}"/>
            </a:ext>
          </a:extLst>
        </xdr:cNvPr>
        <xdr:cNvCxnSpPr/>
      </xdr:nvCxnSpPr>
      <xdr:spPr>
        <a:xfrm flipV="1">
          <a:off x="5196427" y="2712190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182044</xdr:colOff>
      <xdr:row>160</xdr:row>
      <xdr:rowOff>76201</xdr:rowOff>
    </xdr:from>
    <xdr:to>
      <xdr:col>6</xdr:col>
      <xdr:colOff>543994</xdr:colOff>
      <xdr:row>160</xdr:row>
      <xdr:rowOff>76202</xdr:rowOff>
    </xdr:to>
    <xdr:cxnSp macro="">
      <xdr:nvCxnSpPr>
        <xdr:cNvPr id="201" name="直線矢印コネクタ 200">
          <a:extLst>
            <a:ext uri="{FF2B5EF4-FFF2-40B4-BE49-F238E27FC236}">
              <a16:creationId xmlns:a16="http://schemas.microsoft.com/office/drawing/2014/main" id="{00000000-0008-0000-0200-0000C9000000}"/>
            </a:ext>
          </a:extLst>
        </xdr:cNvPr>
        <xdr:cNvCxnSpPr/>
      </xdr:nvCxnSpPr>
      <xdr:spPr>
        <a:xfrm flipH="1">
          <a:off x="3928544"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172519</xdr:colOff>
      <xdr:row>160</xdr:row>
      <xdr:rowOff>76201</xdr:rowOff>
    </xdr:from>
    <xdr:to>
      <xdr:col>10</xdr:col>
      <xdr:colOff>534469</xdr:colOff>
      <xdr:row>160</xdr:row>
      <xdr:rowOff>76202</xdr:rowOff>
    </xdr:to>
    <xdr:cxnSp macro="">
      <xdr:nvCxnSpPr>
        <xdr:cNvPr id="202" name="直線矢印コネクタ 201">
          <a:extLst>
            <a:ext uri="{FF2B5EF4-FFF2-40B4-BE49-F238E27FC236}">
              <a16:creationId xmlns:a16="http://schemas.microsoft.com/office/drawing/2014/main" id="{00000000-0008-0000-0200-0000CA000000}"/>
            </a:ext>
          </a:extLst>
        </xdr:cNvPr>
        <xdr:cNvCxnSpPr/>
      </xdr:nvCxnSpPr>
      <xdr:spPr>
        <a:xfrm flipH="1">
          <a:off x="6416686" y="27169534"/>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291581</xdr:colOff>
      <xdr:row>149</xdr:row>
      <xdr:rowOff>130969</xdr:rowOff>
    </xdr:from>
    <xdr:to>
      <xdr:col>8</xdr:col>
      <xdr:colOff>13240</xdr:colOff>
      <xdr:row>151</xdr:row>
      <xdr:rowOff>146972</xdr:rowOff>
    </xdr:to>
    <xdr:sp macro="" textlink="">
      <xdr:nvSpPr>
        <xdr:cNvPr id="203" name="円柱 202">
          <a:extLst>
            <a:ext uri="{FF2B5EF4-FFF2-40B4-BE49-F238E27FC236}">
              <a16:creationId xmlns:a16="http://schemas.microsoft.com/office/drawing/2014/main" id="{00000000-0008-0000-0200-0000CB000000}"/>
            </a:ext>
          </a:extLst>
        </xdr:cNvPr>
        <xdr:cNvSpPr/>
      </xdr:nvSpPr>
      <xdr:spPr>
        <a:xfrm>
          <a:off x="4662498" y="25361636"/>
          <a:ext cx="34607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15</xdr:col>
      <xdr:colOff>286819</xdr:colOff>
      <xdr:row>129</xdr:row>
      <xdr:rowOff>123825</xdr:rowOff>
    </xdr:from>
    <xdr:to>
      <xdr:col>16</xdr:col>
      <xdr:colOff>14827</xdr:colOff>
      <xdr:row>131</xdr:row>
      <xdr:rowOff>139827</xdr:rowOff>
    </xdr:to>
    <xdr:sp macro="" textlink="">
      <xdr:nvSpPr>
        <xdr:cNvPr id="204" name="円柱 203">
          <a:extLst>
            <a:ext uri="{FF2B5EF4-FFF2-40B4-BE49-F238E27FC236}">
              <a16:creationId xmlns:a16="http://schemas.microsoft.com/office/drawing/2014/main" id="{00000000-0008-0000-0200-0000CC000000}"/>
            </a:ext>
          </a:extLst>
        </xdr:cNvPr>
        <xdr:cNvSpPr/>
      </xdr:nvSpPr>
      <xdr:spPr>
        <a:xfrm>
          <a:off x="9653069" y="21967825"/>
          <a:ext cx="352425" cy="354669"/>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334444</xdr:colOff>
      <xdr:row>128</xdr:row>
      <xdr:rowOff>150813</xdr:rowOff>
    </xdr:from>
    <xdr:to>
      <xdr:col>16</xdr:col>
      <xdr:colOff>324919</xdr:colOff>
      <xdr:row>146</xdr:row>
      <xdr:rowOff>8659</xdr:rowOff>
    </xdr:to>
    <xdr:grpSp>
      <xdr:nvGrpSpPr>
        <xdr:cNvPr id="205" name="グループ化 204">
          <a:extLst>
            <a:ext uri="{FF2B5EF4-FFF2-40B4-BE49-F238E27FC236}">
              <a16:creationId xmlns:a16="http://schemas.microsoft.com/office/drawing/2014/main" id="{00000000-0008-0000-0200-0000CD000000}"/>
            </a:ext>
          </a:extLst>
        </xdr:cNvPr>
        <xdr:cNvGrpSpPr/>
      </xdr:nvGrpSpPr>
      <xdr:grpSpPr>
        <a:xfrm>
          <a:off x="7144819" y="20877213"/>
          <a:ext cx="3086100" cy="2772496"/>
          <a:chOff x="7867650" y="1350963"/>
          <a:chExt cx="3419475" cy="2945528"/>
        </a:xfrm>
      </xdr:grpSpPr>
      <xdr:cxnSp macro="">
        <xdr:nvCxnSpPr>
          <xdr:cNvPr id="206" name="直線コネクタ 205">
            <a:extLst>
              <a:ext uri="{FF2B5EF4-FFF2-40B4-BE49-F238E27FC236}">
                <a16:creationId xmlns:a16="http://schemas.microsoft.com/office/drawing/2014/main" id="{00000000-0008-0000-0200-0000CE000000}"/>
              </a:ext>
            </a:extLst>
          </xdr:cNvPr>
          <xdr:cNvCxnSpPr/>
        </xdr:nvCxnSpPr>
        <xdr:spPr>
          <a:xfrm>
            <a:off x="10926280" y="1371600"/>
            <a:ext cx="31432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7" name="直線コネクタ 206">
            <a:extLst>
              <a:ext uri="{FF2B5EF4-FFF2-40B4-BE49-F238E27FC236}">
                <a16:creationId xmlns:a16="http://schemas.microsoft.com/office/drawing/2014/main" id="{00000000-0008-0000-0200-0000CF000000}"/>
              </a:ext>
            </a:extLst>
          </xdr:cNvPr>
          <xdr:cNvCxnSpPr/>
        </xdr:nvCxnSpPr>
        <xdr:spPr>
          <a:xfrm>
            <a:off x="11277600" y="1350963"/>
            <a:ext cx="0" cy="278765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8" name="直線コネクタ 207">
            <a:extLst>
              <a:ext uri="{FF2B5EF4-FFF2-40B4-BE49-F238E27FC236}">
                <a16:creationId xmlns:a16="http://schemas.microsoft.com/office/drawing/2014/main" id="{00000000-0008-0000-0200-0000D0000000}"/>
              </a:ext>
            </a:extLst>
          </xdr:cNvPr>
          <xdr:cNvCxnSpPr/>
        </xdr:nvCxnSpPr>
        <xdr:spPr>
          <a:xfrm flipH="1">
            <a:off x="7867650" y="4114800"/>
            <a:ext cx="3419475"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xnSp macro="">
        <xdr:nvCxnSpPr>
          <xdr:cNvPr id="209" name="直線コネクタ 208">
            <a:extLst>
              <a:ext uri="{FF2B5EF4-FFF2-40B4-BE49-F238E27FC236}">
                <a16:creationId xmlns:a16="http://schemas.microsoft.com/office/drawing/2014/main" id="{00000000-0008-0000-0200-0000D1000000}"/>
              </a:ext>
            </a:extLst>
          </xdr:cNvPr>
          <xdr:cNvCxnSpPr/>
        </xdr:nvCxnSpPr>
        <xdr:spPr>
          <a:xfrm>
            <a:off x="7867650" y="4086225"/>
            <a:ext cx="0" cy="210266"/>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14</xdr:col>
      <xdr:colOff>172519</xdr:colOff>
      <xdr:row>144</xdr:row>
      <xdr:rowOff>66675</xdr:rowOff>
    </xdr:from>
    <xdr:to>
      <xdr:col>14</xdr:col>
      <xdr:colOff>534469</xdr:colOff>
      <xdr:row>144</xdr:row>
      <xdr:rowOff>66676</xdr:rowOff>
    </xdr:to>
    <xdr:cxnSp macro="">
      <xdr:nvCxnSpPr>
        <xdr:cNvPr id="210" name="直線矢印コネクタ 209">
          <a:extLst>
            <a:ext uri="{FF2B5EF4-FFF2-40B4-BE49-F238E27FC236}">
              <a16:creationId xmlns:a16="http://schemas.microsoft.com/office/drawing/2014/main" id="{00000000-0008-0000-0200-0000D2000000}"/>
            </a:ext>
          </a:extLst>
        </xdr:cNvPr>
        <xdr:cNvCxnSpPr/>
      </xdr:nvCxnSpPr>
      <xdr:spPr>
        <a:xfrm flipH="1">
          <a:off x="8914352" y="24450675"/>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329684</xdr:colOff>
      <xdr:row>154</xdr:row>
      <xdr:rowOff>1</xdr:rowOff>
    </xdr:from>
    <xdr:to>
      <xdr:col>13</xdr:col>
      <xdr:colOff>332062</xdr:colOff>
      <xdr:row>159</xdr:row>
      <xdr:rowOff>154781</xdr:rowOff>
    </xdr:to>
    <xdr:sp macro="" textlink="">
      <xdr:nvSpPr>
        <xdr:cNvPr id="211" name="正方形/長方形 210">
          <a:extLst>
            <a:ext uri="{FF2B5EF4-FFF2-40B4-BE49-F238E27FC236}">
              <a16:creationId xmlns:a16="http://schemas.microsoft.com/office/drawing/2014/main" id="{00000000-0008-0000-0200-0000D3000000}"/>
            </a:ext>
          </a:extLst>
        </xdr:cNvPr>
        <xdr:cNvSpPr/>
      </xdr:nvSpPr>
      <xdr:spPr>
        <a:xfrm>
          <a:off x="6573851" y="26077334"/>
          <a:ext cx="1875628" cy="100144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11</xdr:col>
      <xdr:colOff>287685</xdr:colOff>
      <xdr:row>149</xdr:row>
      <xdr:rowOff>129887</xdr:rowOff>
    </xdr:from>
    <xdr:to>
      <xdr:col>12</xdr:col>
      <xdr:colOff>15693</xdr:colOff>
      <xdr:row>151</xdr:row>
      <xdr:rowOff>145890</xdr:rowOff>
    </xdr:to>
    <xdr:sp macro="" textlink="">
      <xdr:nvSpPr>
        <xdr:cNvPr id="212" name="円柱 211">
          <a:extLst>
            <a:ext uri="{FF2B5EF4-FFF2-40B4-BE49-F238E27FC236}">
              <a16:creationId xmlns:a16="http://schemas.microsoft.com/office/drawing/2014/main" id="{00000000-0008-0000-0200-0000D4000000}"/>
            </a:ext>
          </a:extLst>
        </xdr:cNvPr>
        <xdr:cNvSpPr/>
      </xdr:nvSpPr>
      <xdr:spPr>
        <a:xfrm>
          <a:off x="7156268" y="25360554"/>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11</xdr:col>
      <xdr:colOff>46312</xdr:colOff>
      <xdr:row>152</xdr:row>
      <xdr:rowOff>0</xdr:rowOff>
    </xdr:from>
    <xdr:to>
      <xdr:col>11</xdr:col>
      <xdr:colOff>46312</xdr:colOff>
      <xdr:row>153</xdr:row>
      <xdr:rowOff>154781</xdr:rowOff>
    </xdr:to>
    <xdr:cxnSp macro="">
      <xdr:nvCxnSpPr>
        <xdr:cNvPr id="213" name="直線コネクタ 212">
          <a:extLst>
            <a:ext uri="{FF2B5EF4-FFF2-40B4-BE49-F238E27FC236}">
              <a16:creationId xmlns:a16="http://schemas.microsoft.com/office/drawing/2014/main" id="{00000000-0008-0000-0200-0000D5000000}"/>
            </a:ext>
          </a:extLst>
        </xdr:cNvPr>
        <xdr:cNvCxnSpPr/>
      </xdr:nvCxnSpPr>
      <xdr:spPr>
        <a:xfrm>
          <a:off x="6914895" y="25738667"/>
          <a:ext cx="0" cy="32411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591619</xdr:colOff>
      <xdr:row>152</xdr:row>
      <xdr:rowOff>16671</xdr:rowOff>
    </xdr:from>
    <xdr:to>
      <xdr:col>10</xdr:col>
      <xdr:colOff>591619</xdr:colOff>
      <xdr:row>153</xdr:row>
      <xdr:rowOff>130972</xdr:rowOff>
    </xdr:to>
    <xdr:cxnSp macro="">
      <xdr:nvCxnSpPr>
        <xdr:cNvPr id="214" name="直線矢印コネクタ 213">
          <a:extLst>
            <a:ext uri="{FF2B5EF4-FFF2-40B4-BE49-F238E27FC236}">
              <a16:creationId xmlns:a16="http://schemas.microsoft.com/office/drawing/2014/main" id="{00000000-0008-0000-0200-0000D6000000}"/>
            </a:ext>
          </a:extLst>
        </xdr:cNvPr>
        <xdr:cNvCxnSpPr/>
      </xdr:nvCxnSpPr>
      <xdr:spPr>
        <a:xfrm flipV="1">
          <a:off x="6835786" y="25755338"/>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427313</xdr:colOff>
      <xdr:row>151</xdr:row>
      <xdr:rowOff>154782</xdr:rowOff>
    </xdr:from>
    <xdr:to>
      <xdr:col>5</xdr:col>
      <xdr:colOff>427313</xdr:colOff>
      <xdr:row>157</xdr:row>
      <xdr:rowOff>1</xdr:rowOff>
    </xdr:to>
    <xdr:cxnSp macro="">
      <xdr:nvCxnSpPr>
        <xdr:cNvPr id="215" name="直線コネクタ 214">
          <a:extLst>
            <a:ext uri="{FF2B5EF4-FFF2-40B4-BE49-F238E27FC236}">
              <a16:creationId xmlns:a16="http://schemas.microsoft.com/office/drawing/2014/main" id="{00000000-0008-0000-0200-0000D7000000}"/>
            </a:ext>
          </a:extLst>
        </xdr:cNvPr>
        <xdr:cNvCxnSpPr/>
      </xdr:nvCxnSpPr>
      <xdr:spPr>
        <a:xfrm>
          <a:off x="3549396" y="25724115"/>
          <a:ext cx="0" cy="861219"/>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13240</xdr:colOff>
      <xdr:row>135</xdr:row>
      <xdr:rowOff>64293</xdr:rowOff>
    </xdr:from>
    <xdr:to>
      <xdr:col>8</xdr:col>
      <xdr:colOff>355875</xdr:colOff>
      <xdr:row>135</xdr:row>
      <xdr:rowOff>64293</xdr:rowOff>
    </xdr:to>
    <xdr:cxnSp macro="">
      <xdr:nvCxnSpPr>
        <xdr:cNvPr id="216" name="直線コネクタ 215">
          <a:extLst>
            <a:ext uri="{FF2B5EF4-FFF2-40B4-BE49-F238E27FC236}">
              <a16:creationId xmlns:a16="http://schemas.microsoft.com/office/drawing/2014/main" id="{00000000-0008-0000-0200-0000D8000000}"/>
            </a:ext>
          </a:extLst>
        </xdr:cNvPr>
        <xdr:cNvCxnSpPr/>
      </xdr:nvCxnSpPr>
      <xdr:spPr>
        <a:xfrm>
          <a:off x="5008573" y="22924293"/>
          <a:ext cx="342635"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570187</xdr:colOff>
      <xdr:row>137</xdr:row>
      <xdr:rowOff>83343</xdr:rowOff>
    </xdr:from>
    <xdr:to>
      <xdr:col>5</xdr:col>
      <xdr:colOff>21167</xdr:colOff>
      <xdr:row>139</xdr:row>
      <xdr:rowOff>42334</xdr:rowOff>
    </xdr:to>
    <xdr:sp macro="" textlink="">
      <xdr:nvSpPr>
        <xdr:cNvPr id="217" name="正方形/長方形 216">
          <a:extLst>
            <a:ext uri="{FF2B5EF4-FFF2-40B4-BE49-F238E27FC236}">
              <a16:creationId xmlns:a16="http://schemas.microsoft.com/office/drawing/2014/main" id="{00000000-0008-0000-0200-0000D9000000}"/>
            </a:ext>
          </a:extLst>
        </xdr:cNvPr>
        <xdr:cNvSpPr/>
      </xdr:nvSpPr>
      <xdr:spPr>
        <a:xfrm>
          <a:off x="1819020" y="23282010"/>
          <a:ext cx="1324230" cy="297657"/>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オフラスとの連携</a:t>
          </a:r>
          <a:endParaRPr kumimoji="1" lang="en-US" altLang="ja-JP" sz="1100">
            <a:solidFill>
              <a:sysClr val="windowText" lastClr="000000"/>
            </a:solidFill>
          </a:endParaRPr>
        </a:p>
      </xdr:txBody>
    </xdr:sp>
    <xdr:clientData/>
  </xdr:twoCellAnchor>
  <xdr:twoCellAnchor>
    <xdr:from>
      <xdr:col>4</xdr:col>
      <xdr:colOff>332064</xdr:colOff>
      <xdr:row>133</xdr:row>
      <xdr:rowOff>1</xdr:rowOff>
    </xdr:from>
    <xdr:to>
      <xdr:col>5</xdr:col>
      <xdr:colOff>10595</xdr:colOff>
      <xdr:row>137</xdr:row>
      <xdr:rowOff>83343</xdr:rowOff>
    </xdr:to>
    <xdr:cxnSp macro="">
      <xdr:nvCxnSpPr>
        <xdr:cNvPr id="218" name="カギ線コネクタ 217">
          <a:extLst>
            <a:ext uri="{FF2B5EF4-FFF2-40B4-BE49-F238E27FC236}">
              <a16:creationId xmlns:a16="http://schemas.microsoft.com/office/drawing/2014/main" id="{00000000-0008-0000-0200-0000DA000000}"/>
            </a:ext>
          </a:extLst>
        </xdr:cNvPr>
        <xdr:cNvCxnSpPr>
          <a:endCxn id="156" idx="1"/>
        </xdr:cNvCxnSpPr>
      </xdr:nvCxnSpPr>
      <xdr:spPr>
        <a:xfrm rot="5400000" flipH="1" flipV="1">
          <a:off x="2600867" y="22750198"/>
          <a:ext cx="760676" cy="302947"/>
        </a:xfrm>
        <a:prstGeom prst="bentConnector2">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448744</xdr:colOff>
      <xdr:row>134</xdr:row>
      <xdr:rowOff>40482</xdr:rowOff>
    </xdr:from>
    <xdr:to>
      <xdr:col>4</xdr:col>
      <xdr:colOff>448744</xdr:colOff>
      <xdr:row>135</xdr:row>
      <xdr:rowOff>154783</xdr:rowOff>
    </xdr:to>
    <xdr:cxnSp macro="">
      <xdr:nvCxnSpPr>
        <xdr:cNvPr id="219" name="直線矢印コネクタ 218">
          <a:extLst>
            <a:ext uri="{FF2B5EF4-FFF2-40B4-BE49-F238E27FC236}">
              <a16:creationId xmlns:a16="http://schemas.microsoft.com/office/drawing/2014/main" id="{00000000-0008-0000-0200-0000DB000000}"/>
            </a:ext>
          </a:extLst>
        </xdr:cNvPr>
        <xdr:cNvCxnSpPr/>
      </xdr:nvCxnSpPr>
      <xdr:spPr>
        <a:xfrm flipV="1">
          <a:off x="2946411" y="2273114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xdr:colOff>
      <xdr:row>116</xdr:row>
      <xdr:rowOff>0</xdr:rowOff>
    </xdr:from>
    <xdr:to>
      <xdr:col>12</xdr:col>
      <xdr:colOff>613845</xdr:colOff>
      <xdr:row>118</xdr:row>
      <xdr:rowOff>148167</xdr:rowOff>
    </xdr:to>
    <xdr:sp macro="" textlink="">
      <xdr:nvSpPr>
        <xdr:cNvPr id="220" name="正方形/長方形 219">
          <a:extLst>
            <a:ext uri="{FF2B5EF4-FFF2-40B4-BE49-F238E27FC236}">
              <a16:creationId xmlns:a16="http://schemas.microsoft.com/office/drawing/2014/main" id="{00000000-0008-0000-0200-0000DC000000}"/>
            </a:ext>
          </a:extLst>
        </xdr:cNvPr>
        <xdr:cNvSpPr/>
      </xdr:nvSpPr>
      <xdr:spPr>
        <a:xfrm>
          <a:off x="624429" y="19642667"/>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14</xdr:col>
      <xdr:colOff>219075</xdr:colOff>
      <xdr:row>120</xdr:row>
      <xdr:rowOff>114300</xdr:rowOff>
    </xdr:from>
    <xdr:to>
      <xdr:col>18</xdr:col>
      <xdr:colOff>200025</xdr:colOff>
      <xdr:row>126</xdr:row>
      <xdr:rowOff>19050</xdr:rowOff>
    </xdr:to>
    <xdr:sp macro="" textlink="">
      <xdr:nvSpPr>
        <xdr:cNvPr id="75" name="四角形吹き出し 74">
          <a:extLst>
            <a:ext uri="{FF2B5EF4-FFF2-40B4-BE49-F238E27FC236}">
              <a16:creationId xmlns:a16="http://schemas.microsoft.com/office/drawing/2014/main" id="{00000000-0008-0000-0200-00004B000000}"/>
            </a:ext>
            <a:ext uri="{147F2762-F138-4A5C-976F-8EAC2B608ADB}">
              <a16:predDERef xmlns:a16="http://schemas.microsoft.com/office/drawing/2014/main" pred="{00000000-0008-0000-0200-0000DC000000}"/>
            </a:ext>
          </a:extLst>
        </xdr:cNvPr>
        <xdr:cNvSpPr/>
      </xdr:nvSpPr>
      <xdr:spPr>
        <a:xfrm>
          <a:off x="8886825" y="19545300"/>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16</xdr:row>
      <xdr:rowOff>1</xdr:rowOff>
    </xdr:from>
    <xdr:to>
      <xdr:col>21</xdr:col>
      <xdr:colOff>0</xdr:colOff>
      <xdr:row>22</xdr:row>
      <xdr:rowOff>1</xdr:rowOff>
    </xdr:to>
    <xdr:sp macro="" textlink="">
      <xdr:nvSpPr>
        <xdr:cNvPr id="226" name="正方形/長方形 225">
          <a:extLst>
            <a:ext uri="{FF2B5EF4-FFF2-40B4-BE49-F238E27FC236}">
              <a16:creationId xmlns:a16="http://schemas.microsoft.com/office/drawing/2014/main" id="{00000000-0008-0000-0200-0000E2000000}"/>
            </a:ext>
          </a:extLst>
        </xdr:cNvPr>
        <xdr:cNvSpPr/>
      </xdr:nvSpPr>
      <xdr:spPr>
        <a:xfrm>
          <a:off x="11049000" y="2709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10.240.2.92</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74</xdr:row>
      <xdr:rowOff>84667</xdr:rowOff>
    </xdr:from>
    <xdr:to>
      <xdr:col>21</xdr:col>
      <xdr:colOff>0</xdr:colOff>
      <xdr:row>80</xdr:row>
      <xdr:rowOff>84667</xdr:rowOff>
    </xdr:to>
    <xdr:sp macro="" textlink="">
      <xdr:nvSpPr>
        <xdr:cNvPr id="227" name="正方形/長方形 226">
          <a:extLst>
            <a:ext uri="{FF2B5EF4-FFF2-40B4-BE49-F238E27FC236}">
              <a16:creationId xmlns:a16="http://schemas.microsoft.com/office/drawing/2014/main" id="{00000000-0008-0000-0200-0000E3000000}"/>
            </a:ext>
          </a:extLst>
        </xdr:cNvPr>
        <xdr:cNvSpPr/>
      </xdr:nvSpPr>
      <xdr:spPr>
        <a:xfrm>
          <a:off x="11049000" y="12615334"/>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18</xdr:col>
      <xdr:colOff>0</xdr:colOff>
      <xdr:row>132</xdr:row>
      <xdr:rowOff>0</xdr:rowOff>
    </xdr:from>
    <xdr:to>
      <xdr:col>21</xdr:col>
      <xdr:colOff>0</xdr:colOff>
      <xdr:row>138</xdr:row>
      <xdr:rowOff>0</xdr:rowOff>
    </xdr:to>
    <xdr:sp macro="" textlink="">
      <xdr:nvSpPr>
        <xdr:cNvPr id="229" name="正方形/長方形 228">
          <a:extLst>
            <a:ext uri="{FF2B5EF4-FFF2-40B4-BE49-F238E27FC236}">
              <a16:creationId xmlns:a16="http://schemas.microsoft.com/office/drawing/2014/main" id="{00000000-0008-0000-0200-0000E5000000}"/>
            </a:ext>
          </a:extLst>
        </xdr:cNvPr>
        <xdr:cNvSpPr/>
      </xdr:nvSpPr>
      <xdr:spPr>
        <a:xfrm>
          <a:off x="11049000" y="22352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千葉ヤード操業サーバ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・千葉ヤード操業</a:t>
          </a:r>
          <a:endParaRPr kumimoji="1" lang="en-US" altLang="ja-JP" sz="1100">
            <a:solidFill>
              <a:sysClr val="windowText" lastClr="000000"/>
            </a:solidFill>
          </a:endParaRPr>
        </a:p>
      </xdr:txBody>
    </xdr:sp>
    <xdr:clientData/>
  </xdr:twoCellAnchor>
  <xdr:twoCellAnchor>
    <xdr:from>
      <xdr:col>20</xdr:col>
      <xdr:colOff>247650</xdr:colOff>
      <xdr:row>19</xdr:row>
      <xdr:rowOff>123825</xdr:rowOff>
    </xdr:from>
    <xdr:to>
      <xdr:col>20</xdr:col>
      <xdr:colOff>590550</xdr:colOff>
      <xdr:row>21</xdr:row>
      <xdr:rowOff>139827</xdr:rowOff>
    </xdr:to>
    <xdr:sp macro="" textlink="">
      <xdr:nvSpPr>
        <xdr:cNvPr id="82" name="Can 81">
          <a:extLst>
            <a:ext uri="{FF2B5EF4-FFF2-40B4-BE49-F238E27FC236}">
              <a16:creationId xmlns:a16="http://schemas.microsoft.com/office/drawing/2014/main" id="{5DB3981E-A136-4BFC-AEFE-44F92EDE149A}"/>
            </a:ext>
            <a:ext uri="{147F2762-F138-4A5C-976F-8EAC2B608ADB}">
              <a16:predDERef xmlns:a16="http://schemas.microsoft.com/office/drawing/2014/main" pred="{00000000-0008-0000-0200-0000E5000000}"/>
            </a:ext>
          </a:extLst>
        </xdr:cNvPr>
        <xdr:cNvSpPr/>
      </xdr:nvSpPr>
      <xdr:spPr>
        <a:xfrm>
          <a:off x="12630150" y="32004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78</xdr:row>
      <xdr:rowOff>28575</xdr:rowOff>
    </xdr:from>
    <xdr:to>
      <xdr:col>20</xdr:col>
      <xdr:colOff>581025</xdr:colOff>
      <xdr:row>80</xdr:row>
      <xdr:rowOff>44577</xdr:rowOff>
    </xdr:to>
    <xdr:sp macro="" textlink="">
      <xdr:nvSpPr>
        <xdr:cNvPr id="149" name="Can 148">
          <a:extLst>
            <a:ext uri="{FF2B5EF4-FFF2-40B4-BE49-F238E27FC236}">
              <a16:creationId xmlns:a16="http://schemas.microsoft.com/office/drawing/2014/main" id="{B0F0C5DE-99D9-410B-B0DB-7698E982D8AB}"/>
            </a:ext>
            <a:ext uri="{147F2762-F138-4A5C-976F-8EAC2B608ADB}">
              <a16:predDERef xmlns:a16="http://schemas.microsoft.com/office/drawing/2014/main" pred="{5DB3981E-A136-4BFC-AEFE-44F92EDE149A}"/>
            </a:ext>
          </a:extLst>
        </xdr:cNvPr>
        <xdr:cNvSpPr/>
      </xdr:nvSpPr>
      <xdr:spPr>
        <a:xfrm>
          <a:off x="12620625" y="1265872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238125</xdr:colOff>
      <xdr:row>135</xdr:row>
      <xdr:rowOff>123825</xdr:rowOff>
    </xdr:from>
    <xdr:to>
      <xdr:col>20</xdr:col>
      <xdr:colOff>581025</xdr:colOff>
      <xdr:row>137</xdr:row>
      <xdr:rowOff>139827</xdr:rowOff>
    </xdr:to>
    <xdr:sp macro="" textlink="">
      <xdr:nvSpPr>
        <xdr:cNvPr id="153" name="Can 152">
          <a:extLst>
            <a:ext uri="{FF2B5EF4-FFF2-40B4-BE49-F238E27FC236}">
              <a16:creationId xmlns:a16="http://schemas.microsoft.com/office/drawing/2014/main" id="{D9FB2786-FC1F-4385-B25B-92A705A37BAC}"/>
            </a:ext>
            <a:ext uri="{147F2762-F138-4A5C-976F-8EAC2B608ADB}">
              <a16:predDERef xmlns:a16="http://schemas.microsoft.com/office/drawing/2014/main" pred="{B0F0C5DE-99D9-410B-B0DB-7698E982D8AB}"/>
            </a:ext>
          </a:extLst>
        </xdr:cNvPr>
        <xdr:cNvSpPr/>
      </xdr:nvSpPr>
      <xdr:spPr>
        <a:xfrm>
          <a:off x="12620625" y="2198370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345282</xdr:colOff>
      <xdr:row>58</xdr:row>
      <xdr:rowOff>0</xdr:rowOff>
    </xdr:from>
    <xdr:to>
      <xdr:col>22</xdr:col>
      <xdr:colOff>0</xdr:colOff>
      <xdr:row>82</xdr:row>
      <xdr:rowOff>2646</xdr:rowOff>
    </xdr:to>
    <xdr:sp macro="" textlink="">
      <xdr:nvSpPr>
        <xdr:cNvPr id="45" name="正方形/長方形 44">
          <a:extLst>
            <a:ext uri="{FF2B5EF4-FFF2-40B4-BE49-F238E27FC236}">
              <a16:creationId xmlns:a16="http://schemas.microsoft.com/office/drawing/2014/main" id="{00000000-0008-0000-0300-00002D000000}"/>
            </a:ext>
          </a:extLst>
        </xdr:cNvPr>
        <xdr:cNvSpPr/>
      </xdr:nvSpPr>
      <xdr:spPr>
        <a:xfrm>
          <a:off x="2800615" y="9821333"/>
          <a:ext cx="10703718"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391583</xdr:colOff>
      <xdr:row>69</xdr:row>
      <xdr:rowOff>84667</xdr:rowOff>
    </xdr:from>
    <xdr:to>
      <xdr:col>16</xdr:col>
      <xdr:colOff>148167</xdr:colOff>
      <xdr:row>76</xdr:row>
      <xdr:rowOff>80960</xdr:rowOff>
    </xdr:to>
    <xdr:sp macro="" textlink="">
      <xdr:nvSpPr>
        <xdr:cNvPr id="124" name="正方形/長方形 123">
          <a:extLst>
            <a:ext uri="{FF2B5EF4-FFF2-40B4-BE49-F238E27FC236}">
              <a16:creationId xmlns:a16="http://schemas.microsoft.com/office/drawing/2014/main" id="{00000000-0008-0000-0300-00007C000000}"/>
            </a:ext>
          </a:extLst>
        </xdr:cNvPr>
        <xdr:cNvSpPr/>
      </xdr:nvSpPr>
      <xdr:spPr>
        <a:xfrm>
          <a:off x="5916083" y="11768667"/>
          <a:ext cx="4053417" cy="1181626"/>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xdr:col>
      <xdr:colOff>345282</xdr:colOff>
      <xdr:row>27</xdr:row>
      <xdr:rowOff>11907</xdr:rowOff>
    </xdr:from>
    <xdr:to>
      <xdr:col>8</xdr:col>
      <xdr:colOff>333376</xdr:colOff>
      <xdr:row>42</xdr:row>
      <xdr:rowOff>23813</xdr:rowOff>
    </xdr:to>
    <xdr:sp macro="" textlink="">
      <xdr:nvSpPr>
        <xdr:cNvPr id="2" name="正方形/長方形 1">
          <a:extLst>
            <a:ext uri="{FF2B5EF4-FFF2-40B4-BE49-F238E27FC236}">
              <a16:creationId xmlns:a16="http://schemas.microsoft.com/office/drawing/2014/main" id="{00000000-0008-0000-0300-000002000000}"/>
            </a:ext>
          </a:extLst>
        </xdr:cNvPr>
        <xdr:cNvSpPr/>
      </xdr:nvSpPr>
      <xdr:spPr>
        <a:xfrm>
          <a:off x="2859882" y="4469607"/>
          <a:ext cx="2502694" cy="24884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xdr:colOff>
      <xdr:row>35</xdr:row>
      <xdr:rowOff>11904</xdr:rowOff>
    </xdr:from>
    <xdr:to>
      <xdr:col>8</xdr:col>
      <xdr:colOff>333375</xdr:colOff>
      <xdr:row>51</xdr:row>
      <xdr:rowOff>11905</xdr:rowOff>
    </xdr:to>
    <xdr:sp macro="" textlink="">
      <xdr:nvSpPr>
        <xdr:cNvPr id="3" name="正方形/長方形 2">
          <a:extLst>
            <a:ext uri="{FF2B5EF4-FFF2-40B4-BE49-F238E27FC236}">
              <a16:creationId xmlns:a16="http://schemas.microsoft.com/office/drawing/2014/main" id="{00000000-0008-0000-0300-000003000000}"/>
            </a:ext>
          </a:extLst>
        </xdr:cNvPr>
        <xdr:cNvSpPr/>
      </xdr:nvSpPr>
      <xdr:spPr>
        <a:xfrm>
          <a:off x="628649" y="5790404"/>
          <a:ext cx="4733926" cy="2641601"/>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345281</xdr:colOff>
      <xdr:row>2</xdr:row>
      <xdr:rowOff>166686</xdr:rowOff>
    </xdr:from>
    <xdr:to>
      <xdr:col>22</xdr:col>
      <xdr:colOff>21167</xdr:colOff>
      <xdr:row>26</xdr:row>
      <xdr:rowOff>162982</xdr:rowOff>
    </xdr:to>
    <xdr:sp macro="" textlink="">
      <xdr:nvSpPr>
        <xdr:cNvPr id="4" name="正方形/長方形 3">
          <a:extLst>
            <a:ext uri="{FF2B5EF4-FFF2-40B4-BE49-F238E27FC236}">
              <a16:creationId xmlns:a16="http://schemas.microsoft.com/office/drawing/2014/main" id="{00000000-0008-0000-0300-000004000000}"/>
            </a:ext>
          </a:extLst>
        </xdr:cNvPr>
        <xdr:cNvSpPr/>
      </xdr:nvSpPr>
      <xdr:spPr>
        <a:xfrm>
          <a:off x="2800614" y="505353"/>
          <a:ext cx="10724886" cy="4060296"/>
        </a:xfrm>
        <a:prstGeom prst="rect">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0</xdr:colOff>
      <xdr:row>4</xdr:row>
      <xdr:rowOff>0</xdr:rowOff>
    </xdr:from>
    <xdr:to>
      <xdr:col>8</xdr:col>
      <xdr:colOff>0</xdr:colOff>
      <xdr:row>10</xdr:row>
      <xdr:rowOff>0</xdr:rowOff>
    </xdr:to>
    <xdr:sp macro="" textlink="">
      <xdr:nvSpPr>
        <xdr:cNvPr id="5" name="正方形/長方形 4">
          <a:extLst>
            <a:ext uri="{FF2B5EF4-FFF2-40B4-BE49-F238E27FC236}">
              <a16:creationId xmlns:a16="http://schemas.microsoft.com/office/drawing/2014/main" id="{00000000-0008-0000-0300-000005000000}"/>
            </a:ext>
          </a:extLst>
        </xdr:cNvPr>
        <xdr:cNvSpPr/>
      </xdr:nvSpPr>
      <xdr:spPr>
        <a:xfrm>
          <a:off x="3143250" y="660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0</xdr:colOff>
      <xdr:row>12</xdr:row>
      <xdr:rowOff>0</xdr:rowOff>
    </xdr:from>
    <xdr:to>
      <xdr:col>8</xdr:col>
      <xdr:colOff>0</xdr:colOff>
      <xdr:row>18</xdr:row>
      <xdr:rowOff>0</xdr:rowOff>
    </xdr:to>
    <xdr:sp macro="" textlink="">
      <xdr:nvSpPr>
        <xdr:cNvPr id="6" name="正方形/長方形 5">
          <a:extLst>
            <a:ext uri="{FF2B5EF4-FFF2-40B4-BE49-F238E27FC236}">
              <a16:creationId xmlns:a16="http://schemas.microsoft.com/office/drawing/2014/main" id="{00000000-0008-0000-0300-000006000000}"/>
            </a:ext>
          </a:extLst>
        </xdr:cNvPr>
        <xdr:cNvSpPr/>
      </xdr:nvSpPr>
      <xdr:spPr>
        <a:xfrm>
          <a:off x="3143250" y="19812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0</xdr:colOff>
      <xdr:row>28</xdr:row>
      <xdr:rowOff>0</xdr:rowOff>
    </xdr:from>
    <xdr:to>
      <xdr:col>8</xdr:col>
      <xdr:colOff>0</xdr:colOff>
      <xdr:row>34</xdr:row>
      <xdr:rowOff>0</xdr:rowOff>
    </xdr:to>
    <xdr:sp macro="" textlink="">
      <xdr:nvSpPr>
        <xdr:cNvPr id="7" name="正方形/長方形 6">
          <a:extLst>
            <a:ext uri="{FF2B5EF4-FFF2-40B4-BE49-F238E27FC236}">
              <a16:creationId xmlns:a16="http://schemas.microsoft.com/office/drawing/2014/main" id="{00000000-0008-0000-0300-000007000000}"/>
            </a:ext>
          </a:extLst>
        </xdr:cNvPr>
        <xdr:cNvSpPr/>
      </xdr:nvSpPr>
      <xdr:spPr>
        <a:xfrm>
          <a:off x="3143250" y="46228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0</xdr:colOff>
      <xdr:row>36</xdr:row>
      <xdr:rowOff>0</xdr:rowOff>
    </xdr:from>
    <xdr:to>
      <xdr:col>8</xdr:col>
      <xdr:colOff>0</xdr:colOff>
      <xdr:row>42</xdr:row>
      <xdr:rowOff>0</xdr:rowOff>
    </xdr:to>
    <xdr:sp macro="" textlink="">
      <xdr:nvSpPr>
        <xdr:cNvPr id="8" name="正方形/長方形 7">
          <a:extLst>
            <a:ext uri="{FF2B5EF4-FFF2-40B4-BE49-F238E27FC236}">
              <a16:creationId xmlns:a16="http://schemas.microsoft.com/office/drawing/2014/main" id="{00000000-0008-0000-0300-000008000000}"/>
            </a:ext>
          </a:extLst>
        </xdr:cNvPr>
        <xdr:cNvSpPr/>
      </xdr:nvSpPr>
      <xdr:spPr>
        <a:xfrm>
          <a:off x="3143250" y="5943600"/>
          <a:ext cx="1885950" cy="9906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0</xdr:colOff>
      <xdr:row>36</xdr:row>
      <xdr:rowOff>0</xdr:rowOff>
    </xdr:from>
    <xdr:to>
      <xdr:col>12</xdr:col>
      <xdr:colOff>0</xdr:colOff>
      <xdr:row>42</xdr:row>
      <xdr:rowOff>0</xdr:rowOff>
    </xdr:to>
    <xdr:sp macro="" textlink="">
      <xdr:nvSpPr>
        <xdr:cNvPr id="9" name="正方形/長方形 8">
          <a:extLst>
            <a:ext uri="{FF2B5EF4-FFF2-40B4-BE49-F238E27FC236}">
              <a16:creationId xmlns:a16="http://schemas.microsoft.com/office/drawing/2014/main" id="{00000000-0008-0000-0300-000009000000}"/>
            </a:ext>
          </a:extLst>
        </xdr:cNvPr>
        <xdr:cNvSpPr/>
      </xdr:nvSpPr>
      <xdr:spPr>
        <a:xfrm>
          <a:off x="5657850" y="59436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345282</xdr:colOff>
      <xdr:row>18</xdr:row>
      <xdr:rowOff>0</xdr:rowOff>
    </xdr:from>
    <xdr:to>
      <xdr:col>6</xdr:col>
      <xdr:colOff>345282</xdr:colOff>
      <xdr:row>28</xdr:row>
      <xdr:rowOff>0</xdr:rowOff>
    </xdr:to>
    <xdr:cxnSp macro="">
      <xdr:nvCxnSpPr>
        <xdr:cNvPr id="10" name="直線コネクタ 9">
          <a:extLst>
            <a:ext uri="{FF2B5EF4-FFF2-40B4-BE49-F238E27FC236}">
              <a16:creationId xmlns:a16="http://schemas.microsoft.com/office/drawing/2014/main" id="{00000000-0008-0000-0300-00000A000000}"/>
            </a:ext>
          </a:extLst>
        </xdr:cNvPr>
        <xdr:cNvCxnSpPr>
          <a:stCxn id="6" idx="2"/>
          <a:endCxn id="7" idx="0"/>
        </xdr:cNvCxnSpPr>
      </xdr:nvCxnSpPr>
      <xdr:spPr>
        <a:xfrm>
          <a:off x="4117182" y="2971800"/>
          <a:ext cx="0" cy="16510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34</xdr:row>
      <xdr:rowOff>0</xdr:rowOff>
    </xdr:from>
    <xdr:to>
      <xdr:col>10</xdr:col>
      <xdr:colOff>342900</xdr:colOff>
      <xdr:row>36</xdr:row>
      <xdr:rowOff>0</xdr:rowOff>
    </xdr:to>
    <xdr:cxnSp macro="">
      <xdr:nvCxnSpPr>
        <xdr:cNvPr id="11" name="カギ線コネクタ 10">
          <a:extLst>
            <a:ext uri="{FF2B5EF4-FFF2-40B4-BE49-F238E27FC236}">
              <a16:creationId xmlns:a16="http://schemas.microsoft.com/office/drawing/2014/main" id="{00000000-0008-0000-0300-00000B000000}"/>
            </a:ext>
          </a:extLst>
        </xdr:cNvPr>
        <xdr:cNvCxnSpPr>
          <a:stCxn id="7" idx="2"/>
          <a:endCxn id="9" idx="0"/>
        </xdr:cNvCxnSpPr>
      </xdr:nvCxnSpPr>
      <xdr:spPr>
        <a:xfrm rot="16200000" flipH="1">
          <a:off x="5207000" y="4521200"/>
          <a:ext cx="330200" cy="2514600"/>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342900</xdr:colOff>
      <xdr:row>10</xdr:row>
      <xdr:rowOff>0</xdr:rowOff>
    </xdr:from>
    <xdr:to>
      <xdr:col>6</xdr:col>
      <xdr:colOff>342900</xdr:colOff>
      <xdr:row>12</xdr:row>
      <xdr:rowOff>0</xdr:rowOff>
    </xdr:to>
    <xdr:cxnSp macro="">
      <xdr:nvCxnSpPr>
        <xdr:cNvPr id="12" name="直線コネクタ 11">
          <a:extLst>
            <a:ext uri="{FF2B5EF4-FFF2-40B4-BE49-F238E27FC236}">
              <a16:creationId xmlns:a16="http://schemas.microsoft.com/office/drawing/2014/main" id="{00000000-0008-0000-0300-00000C000000}"/>
            </a:ext>
          </a:extLst>
        </xdr:cNvPr>
        <xdr:cNvCxnSpPr>
          <a:stCxn id="5" idx="2"/>
          <a:endCxn id="6" idx="0"/>
        </xdr:cNvCxnSpPr>
      </xdr:nvCxnSpPr>
      <xdr:spPr>
        <a:xfrm>
          <a:off x="4114800" y="1651000"/>
          <a:ext cx="0" cy="33020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228600</xdr:colOff>
      <xdr:row>34</xdr:row>
      <xdr:rowOff>0</xdr:rowOff>
    </xdr:from>
    <xdr:to>
      <xdr:col>6</xdr:col>
      <xdr:colOff>228600</xdr:colOff>
      <xdr:row>36</xdr:row>
      <xdr:rowOff>0</xdr:rowOff>
    </xdr:to>
    <xdr:cxnSp macro="">
      <xdr:nvCxnSpPr>
        <xdr:cNvPr id="13" name="直線コネクタ 12">
          <a:extLst>
            <a:ext uri="{FF2B5EF4-FFF2-40B4-BE49-F238E27FC236}">
              <a16:creationId xmlns:a16="http://schemas.microsoft.com/office/drawing/2014/main" id="{00000000-0008-0000-0300-00000D000000}"/>
            </a:ext>
          </a:extLst>
        </xdr:cNvPr>
        <xdr:cNvCxnSpPr/>
      </xdr:nvCxnSpPr>
      <xdr:spPr>
        <a:xfrm>
          <a:off x="4000500" y="56134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0</xdr:row>
      <xdr:rowOff>95250</xdr:rowOff>
    </xdr:from>
    <xdr:to>
      <xdr:col>2</xdr:col>
      <xdr:colOff>9525</xdr:colOff>
      <xdr:row>0</xdr:row>
      <xdr:rowOff>95250</xdr:rowOff>
    </xdr:to>
    <xdr:cxnSp macro="">
      <xdr:nvCxnSpPr>
        <xdr:cNvPr id="14" name="直線コネクタ 13">
          <a:extLst>
            <a:ext uri="{FF2B5EF4-FFF2-40B4-BE49-F238E27FC236}">
              <a16:creationId xmlns:a16="http://schemas.microsoft.com/office/drawing/2014/main" id="{00000000-0008-0000-0300-00000E000000}"/>
            </a:ext>
          </a:extLst>
        </xdr:cNvPr>
        <xdr:cNvCxnSpPr/>
      </xdr:nvCxnSpPr>
      <xdr:spPr>
        <a:xfrm>
          <a:off x="638175" y="95250"/>
          <a:ext cx="6286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9525</xdr:colOff>
      <xdr:row>1</xdr:row>
      <xdr:rowOff>95250</xdr:rowOff>
    </xdr:from>
    <xdr:to>
      <xdr:col>2</xdr:col>
      <xdr:colOff>9525</xdr:colOff>
      <xdr:row>1</xdr:row>
      <xdr:rowOff>95250</xdr:rowOff>
    </xdr:to>
    <xdr:cxnSp macro="">
      <xdr:nvCxnSpPr>
        <xdr:cNvPr id="15" name="直線コネクタ 14">
          <a:extLst>
            <a:ext uri="{FF2B5EF4-FFF2-40B4-BE49-F238E27FC236}">
              <a16:creationId xmlns:a16="http://schemas.microsoft.com/office/drawing/2014/main" id="{00000000-0008-0000-0300-00000F000000}"/>
            </a:ext>
          </a:extLst>
        </xdr:cNvPr>
        <xdr:cNvCxnSpPr/>
      </xdr:nvCxnSpPr>
      <xdr:spPr>
        <a:xfrm>
          <a:off x="638175" y="260350"/>
          <a:ext cx="628650" cy="0"/>
        </a:xfrm>
        <a:prstGeom prst="line">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0</xdr:colOff>
      <xdr:row>44</xdr:row>
      <xdr:rowOff>0</xdr:rowOff>
    </xdr:from>
    <xdr:to>
      <xdr:col>8</xdr:col>
      <xdr:colOff>0</xdr:colOff>
      <xdr:row>50</xdr:row>
      <xdr:rowOff>0</xdr:rowOff>
    </xdr:to>
    <xdr:sp macro="" textlink="">
      <xdr:nvSpPr>
        <xdr:cNvPr id="16" name="正方形/長方形 15">
          <a:extLst>
            <a:ext uri="{FF2B5EF4-FFF2-40B4-BE49-F238E27FC236}">
              <a16:creationId xmlns:a16="http://schemas.microsoft.com/office/drawing/2014/main" id="{00000000-0008-0000-0300-000010000000}"/>
            </a:ext>
          </a:extLst>
        </xdr:cNvPr>
        <xdr:cNvSpPr/>
      </xdr:nvSpPr>
      <xdr:spPr>
        <a:xfrm>
          <a:off x="3143250"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342900</xdr:colOff>
      <xdr:row>42</xdr:row>
      <xdr:rowOff>0</xdr:rowOff>
    </xdr:from>
    <xdr:to>
      <xdr:col>6</xdr:col>
      <xdr:colOff>342900</xdr:colOff>
      <xdr:row>44</xdr:row>
      <xdr:rowOff>0</xdr:rowOff>
    </xdr:to>
    <xdr:cxnSp macro="">
      <xdr:nvCxnSpPr>
        <xdr:cNvPr id="17" name="直線コネクタ 16">
          <a:extLst>
            <a:ext uri="{FF2B5EF4-FFF2-40B4-BE49-F238E27FC236}">
              <a16:creationId xmlns:a16="http://schemas.microsoft.com/office/drawing/2014/main" id="{00000000-0008-0000-0300-000011000000}"/>
            </a:ext>
          </a:extLst>
        </xdr:cNvPr>
        <xdr:cNvCxnSpPr>
          <a:stCxn id="8" idx="2"/>
          <a:endCxn id="16" idx="0"/>
        </xdr:cNvCxnSpPr>
      </xdr:nvCxnSpPr>
      <xdr:spPr>
        <a:xfrm>
          <a:off x="4114800" y="6934200"/>
          <a:ext cx="0" cy="330200"/>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95250</xdr:colOff>
      <xdr:row>34</xdr:row>
      <xdr:rowOff>28575</xdr:rowOff>
    </xdr:from>
    <xdr:to>
      <xdr:col>6</xdr:col>
      <xdr:colOff>95250</xdr:colOff>
      <xdr:row>35</xdr:row>
      <xdr:rowOff>142876</xdr:rowOff>
    </xdr:to>
    <xdr:cxnSp macro="">
      <xdr:nvCxnSpPr>
        <xdr:cNvPr id="18" name="直線矢印コネクタ 17">
          <a:extLst>
            <a:ext uri="{FF2B5EF4-FFF2-40B4-BE49-F238E27FC236}">
              <a16:creationId xmlns:a16="http://schemas.microsoft.com/office/drawing/2014/main" id="{00000000-0008-0000-0300-000012000000}"/>
            </a:ext>
          </a:extLst>
        </xdr:cNvPr>
        <xdr:cNvCxnSpPr/>
      </xdr:nvCxnSpPr>
      <xdr:spPr>
        <a:xfrm flipV="1">
          <a:off x="3867150" y="56419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473866</xdr:colOff>
      <xdr:row>42</xdr:row>
      <xdr:rowOff>28575</xdr:rowOff>
    </xdr:from>
    <xdr:to>
      <xdr:col>6</xdr:col>
      <xdr:colOff>473866</xdr:colOff>
      <xdr:row>43</xdr:row>
      <xdr:rowOff>142876</xdr:rowOff>
    </xdr:to>
    <xdr:cxnSp macro="">
      <xdr:nvCxnSpPr>
        <xdr:cNvPr id="19" name="直線矢印コネクタ 18">
          <a:extLst>
            <a:ext uri="{FF2B5EF4-FFF2-40B4-BE49-F238E27FC236}">
              <a16:creationId xmlns:a16="http://schemas.microsoft.com/office/drawing/2014/main" id="{00000000-0008-0000-0300-000013000000}"/>
            </a:ext>
          </a:extLst>
        </xdr:cNvPr>
        <xdr:cNvCxnSpPr/>
      </xdr:nvCxnSpPr>
      <xdr:spPr>
        <a:xfrm flipV="1">
          <a:off x="4245766" y="6962775"/>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22</xdr:row>
      <xdr:rowOff>76200</xdr:rowOff>
    </xdr:from>
    <xdr:to>
      <xdr:col>6</xdr:col>
      <xdr:colOff>188119</xdr:colOff>
      <xdr:row>24</xdr:row>
      <xdr:rowOff>23814</xdr:rowOff>
    </xdr:to>
    <xdr:cxnSp macro="">
      <xdr:nvCxnSpPr>
        <xdr:cNvPr id="20" name="直線矢印コネクタ 19">
          <a:extLst>
            <a:ext uri="{FF2B5EF4-FFF2-40B4-BE49-F238E27FC236}">
              <a16:creationId xmlns:a16="http://schemas.microsoft.com/office/drawing/2014/main" id="{00000000-0008-0000-0300-000014000000}"/>
            </a:ext>
          </a:extLst>
        </xdr:cNvPr>
        <xdr:cNvCxnSpPr/>
      </xdr:nvCxnSpPr>
      <xdr:spPr>
        <a:xfrm flipV="1">
          <a:off x="3960019" y="3708400"/>
          <a:ext cx="0" cy="27781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133350</xdr:colOff>
      <xdr:row>34</xdr:row>
      <xdr:rowOff>76200</xdr:rowOff>
    </xdr:from>
    <xdr:to>
      <xdr:col>8</xdr:col>
      <xdr:colOff>495300</xdr:colOff>
      <xdr:row>34</xdr:row>
      <xdr:rowOff>76201</xdr:rowOff>
    </xdr:to>
    <xdr:cxnSp macro="">
      <xdr:nvCxnSpPr>
        <xdr:cNvPr id="21" name="直線矢印コネクタ 20">
          <a:extLst>
            <a:ext uri="{FF2B5EF4-FFF2-40B4-BE49-F238E27FC236}">
              <a16:creationId xmlns:a16="http://schemas.microsoft.com/office/drawing/2014/main" id="{00000000-0008-0000-0300-000015000000}"/>
            </a:ext>
          </a:extLst>
        </xdr:cNvPr>
        <xdr:cNvCxnSpPr/>
      </xdr:nvCxnSpPr>
      <xdr:spPr>
        <a:xfrm flipH="1">
          <a:off x="5162550" y="5689600"/>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188119</xdr:colOff>
      <xdr:row>10</xdr:row>
      <xdr:rowOff>19050</xdr:rowOff>
    </xdr:from>
    <xdr:to>
      <xdr:col>6</xdr:col>
      <xdr:colOff>188119</xdr:colOff>
      <xdr:row>11</xdr:row>
      <xdr:rowOff>133351</xdr:rowOff>
    </xdr:to>
    <xdr:cxnSp macro="">
      <xdr:nvCxnSpPr>
        <xdr:cNvPr id="22" name="直線矢印コネクタ 21">
          <a:extLst>
            <a:ext uri="{FF2B5EF4-FFF2-40B4-BE49-F238E27FC236}">
              <a16:creationId xmlns:a16="http://schemas.microsoft.com/office/drawing/2014/main" id="{00000000-0008-0000-0300-000016000000}"/>
            </a:ext>
          </a:extLst>
        </xdr:cNvPr>
        <xdr:cNvCxnSpPr/>
      </xdr:nvCxnSpPr>
      <xdr:spPr>
        <a:xfrm flipV="1">
          <a:off x="3960019" y="1670050"/>
          <a:ext cx="0" cy="27940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392906</xdr:colOff>
      <xdr:row>30</xdr:row>
      <xdr:rowOff>50007</xdr:rowOff>
    </xdr:from>
    <xdr:to>
      <xdr:col>10</xdr:col>
      <xdr:colOff>64294</xdr:colOff>
      <xdr:row>30</xdr:row>
      <xdr:rowOff>50008</xdr:rowOff>
    </xdr:to>
    <xdr:cxnSp macro="">
      <xdr:nvCxnSpPr>
        <xdr:cNvPr id="23" name="直線矢印コネクタ 22">
          <a:extLst>
            <a:ext uri="{FF2B5EF4-FFF2-40B4-BE49-F238E27FC236}">
              <a16:creationId xmlns:a16="http://schemas.microsoft.com/office/drawing/2014/main" id="{00000000-0008-0000-0300-000017000000}"/>
            </a:ext>
          </a:extLst>
        </xdr:cNvPr>
        <xdr:cNvCxnSpPr/>
      </xdr:nvCxnSpPr>
      <xdr:spPr>
        <a:xfrm flipH="1">
          <a:off x="6050756" y="5003007"/>
          <a:ext cx="300038"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277091</xdr:colOff>
      <xdr:row>31</xdr:row>
      <xdr:rowOff>133350</xdr:rowOff>
    </xdr:from>
    <xdr:to>
      <xdr:col>7</xdr:col>
      <xdr:colOff>648566</xdr:colOff>
      <xdr:row>33</xdr:row>
      <xdr:rowOff>149352</xdr:rowOff>
    </xdr:to>
    <xdr:sp macro="" textlink="">
      <xdr:nvSpPr>
        <xdr:cNvPr id="24" name="円柱 23">
          <a:extLst>
            <a:ext uri="{FF2B5EF4-FFF2-40B4-BE49-F238E27FC236}">
              <a16:creationId xmlns:a16="http://schemas.microsoft.com/office/drawing/2014/main" id="{00000000-0008-0000-0300-000018000000}"/>
            </a:ext>
          </a:extLst>
        </xdr:cNvPr>
        <xdr:cNvSpPr/>
      </xdr:nvSpPr>
      <xdr:spPr>
        <a:xfrm>
          <a:off x="4677641" y="5251450"/>
          <a:ext cx="352425" cy="34620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380999</xdr:colOff>
      <xdr:row>5</xdr:row>
      <xdr:rowOff>95250</xdr:rowOff>
    </xdr:from>
    <xdr:to>
      <xdr:col>16</xdr:col>
      <xdr:colOff>371474</xdr:colOff>
      <xdr:row>21</xdr:row>
      <xdr:rowOff>80961</xdr:rowOff>
    </xdr:to>
    <xdr:sp macro="" textlink="">
      <xdr:nvSpPr>
        <xdr:cNvPr id="25" name="正方形/長方形 24">
          <a:extLst>
            <a:ext uri="{FF2B5EF4-FFF2-40B4-BE49-F238E27FC236}">
              <a16:creationId xmlns:a16="http://schemas.microsoft.com/office/drawing/2014/main" id="{00000000-0008-0000-0300-000019000000}"/>
            </a:ext>
          </a:extLst>
        </xdr:cNvPr>
        <xdr:cNvSpPr/>
      </xdr:nvSpPr>
      <xdr:spPr>
        <a:xfrm>
          <a:off x="6038849" y="920750"/>
          <a:ext cx="4391025" cy="2627311"/>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p>
      </xdr:txBody>
    </xdr:sp>
    <xdr:clientData/>
  </xdr:twoCellAnchor>
  <xdr:twoCellAnchor>
    <xdr:from>
      <xdr:col>10</xdr:col>
      <xdr:colOff>9525</xdr:colOff>
      <xdr:row>14</xdr:row>
      <xdr:rowOff>85725</xdr:rowOff>
    </xdr:from>
    <xdr:to>
      <xdr:col>13</xdr:col>
      <xdr:colOff>9525</xdr:colOff>
      <xdr:row>20</xdr:row>
      <xdr:rowOff>85725</xdr:rowOff>
    </xdr:to>
    <xdr:sp macro="" textlink="">
      <xdr:nvSpPr>
        <xdr:cNvPr id="26" name="正方形/長方形 25">
          <a:extLst>
            <a:ext uri="{FF2B5EF4-FFF2-40B4-BE49-F238E27FC236}">
              <a16:creationId xmlns:a16="http://schemas.microsoft.com/office/drawing/2014/main" id="{00000000-0008-0000-0300-00001A000000}"/>
            </a:ext>
          </a:extLst>
        </xdr:cNvPr>
        <xdr:cNvSpPr/>
      </xdr:nvSpPr>
      <xdr:spPr>
        <a:xfrm>
          <a:off x="629602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9525</xdr:colOff>
      <xdr:row>14</xdr:row>
      <xdr:rowOff>85725</xdr:rowOff>
    </xdr:from>
    <xdr:to>
      <xdr:col>16</xdr:col>
      <xdr:colOff>9525</xdr:colOff>
      <xdr:row>20</xdr:row>
      <xdr:rowOff>85725</xdr:rowOff>
    </xdr:to>
    <xdr:sp macro="" textlink="">
      <xdr:nvSpPr>
        <xdr:cNvPr id="27" name="正方形/長方形 26">
          <a:extLst>
            <a:ext uri="{FF2B5EF4-FFF2-40B4-BE49-F238E27FC236}">
              <a16:creationId xmlns:a16="http://schemas.microsoft.com/office/drawing/2014/main" id="{00000000-0008-0000-0300-00001B000000}"/>
            </a:ext>
          </a:extLst>
        </xdr:cNvPr>
        <xdr:cNvSpPr/>
      </xdr:nvSpPr>
      <xdr:spPr>
        <a:xfrm>
          <a:off x="8181975" y="23971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9525</xdr:colOff>
      <xdr:row>8</xdr:row>
      <xdr:rowOff>85725</xdr:rowOff>
    </xdr:from>
    <xdr:to>
      <xdr:col>13</xdr:col>
      <xdr:colOff>9525</xdr:colOff>
      <xdr:row>14</xdr:row>
      <xdr:rowOff>85725</xdr:rowOff>
    </xdr:to>
    <xdr:sp macro="" textlink="">
      <xdr:nvSpPr>
        <xdr:cNvPr id="28" name="正方形/長方形 27">
          <a:extLst>
            <a:ext uri="{FF2B5EF4-FFF2-40B4-BE49-F238E27FC236}">
              <a16:creationId xmlns:a16="http://schemas.microsoft.com/office/drawing/2014/main" id="{00000000-0008-0000-0300-00001C000000}"/>
            </a:ext>
          </a:extLst>
        </xdr:cNvPr>
        <xdr:cNvSpPr/>
      </xdr:nvSpPr>
      <xdr:spPr>
        <a:xfrm>
          <a:off x="629602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9525</xdr:colOff>
      <xdr:row>8</xdr:row>
      <xdr:rowOff>85725</xdr:rowOff>
    </xdr:from>
    <xdr:to>
      <xdr:col>16</xdr:col>
      <xdr:colOff>9525</xdr:colOff>
      <xdr:row>14</xdr:row>
      <xdr:rowOff>85725</xdr:rowOff>
    </xdr:to>
    <xdr:sp macro="" textlink="">
      <xdr:nvSpPr>
        <xdr:cNvPr id="29" name="正方形/長方形 28">
          <a:extLst>
            <a:ext uri="{FF2B5EF4-FFF2-40B4-BE49-F238E27FC236}">
              <a16:creationId xmlns:a16="http://schemas.microsoft.com/office/drawing/2014/main" id="{00000000-0008-0000-0300-00001D000000}"/>
            </a:ext>
          </a:extLst>
        </xdr:cNvPr>
        <xdr:cNvSpPr/>
      </xdr:nvSpPr>
      <xdr:spPr>
        <a:xfrm>
          <a:off x="8181975" y="1406525"/>
          <a:ext cx="1885950" cy="9906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285750</xdr:colOff>
      <xdr:row>12</xdr:row>
      <xdr:rowOff>42863</xdr:rowOff>
    </xdr:from>
    <xdr:to>
      <xdr:col>15</xdr:col>
      <xdr:colOff>657225</xdr:colOff>
      <xdr:row>14</xdr:row>
      <xdr:rowOff>58865</xdr:rowOff>
    </xdr:to>
    <xdr:sp macro="" textlink="">
      <xdr:nvSpPr>
        <xdr:cNvPr id="30" name="円柱 29">
          <a:extLst>
            <a:ext uri="{FF2B5EF4-FFF2-40B4-BE49-F238E27FC236}">
              <a16:creationId xmlns:a16="http://schemas.microsoft.com/office/drawing/2014/main" id="{00000000-0008-0000-0300-00001E000000}"/>
            </a:ext>
          </a:extLst>
        </xdr:cNvPr>
        <xdr:cNvSpPr/>
      </xdr:nvSpPr>
      <xdr:spPr>
        <a:xfrm>
          <a:off x="9715500" y="2024063"/>
          <a:ext cx="339725" cy="346202"/>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0</xdr:colOff>
      <xdr:row>13</xdr:row>
      <xdr:rowOff>64295</xdr:rowOff>
    </xdr:from>
    <xdr:to>
      <xdr:col>10</xdr:col>
      <xdr:colOff>19050</xdr:colOff>
      <xdr:row>13</xdr:row>
      <xdr:rowOff>64295</xdr:rowOff>
    </xdr:to>
    <xdr:cxnSp macro="">
      <xdr:nvCxnSpPr>
        <xdr:cNvPr id="31" name="直線コネクタ 30">
          <a:extLst>
            <a:ext uri="{FF2B5EF4-FFF2-40B4-BE49-F238E27FC236}">
              <a16:creationId xmlns:a16="http://schemas.microsoft.com/office/drawing/2014/main" id="{00000000-0008-0000-0300-00001F000000}"/>
            </a:ext>
          </a:extLst>
        </xdr:cNvPr>
        <xdr:cNvCxnSpPr/>
      </xdr:nvCxnSpPr>
      <xdr:spPr>
        <a:xfrm>
          <a:off x="5029200" y="2210595"/>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54770</xdr:rowOff>
    </xdr:from>
    <xdr:to>
      <xdr:col>10</xdr:col>
      <xdr:colOff>19050</xdr:colOff>
      <xdr:row>16</xdr:row>
      <xdr:rowOff>54770</xdr:rowOff>
    </xdr:to>
    <xdr:cxnSp macro="">
      <xdr:nvCxnSpPr>
        <xdr:cNvPr id="32" name="直線コネクタ 31">
          <a:extLst>
            <a:ext uri="{FF2B5EF4-FFF2-40B4-BE49-F238E27FC236}">
              <a16:creationId xmlns:a16="http://schemas.microsoft.com/office/drawing/2014/main" id="{00000000-0008-0000-0300-000020000000}"/>
            </a:ext>
          </a:extLst>
        </xdr:cNvPr>
        <xdr:cNvCxnSpPr/>
      </xdr:nvCxnSpPr>
      <xdr:spPr>
        <a:xfrm>
          <a:off x="5029200" y="2696370"/>
          <a:ext cx="1276350"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12</xdr:row>
      <xdr:rowOff>130970</xdr:rowOff>
    </xdr:from>
    <xdr:to>
      <xdr:col>9</xdr:col>
      <xdr:colOff>171450</xdr:colOff>
      <xdr:row>12</xdr:row>
      <xdr:rowOff>130971</xdr:rowOff>
    </xdr:to>
    <xdr:cxnSp macro="">
      <xdr:nvCxnSpPr>
        <xdr:cNvPr id="33" name="直線矢印コネクタ 32">
          <a:extLst>
            <a:ext uri="{FF2B5EF4-FFF2-40B4-BE49-F238E27FC236}">
              <a16:creationId xmlns:a16="http://schemas.microsoft.com/office/drawing/2014/main" id="{00000000-0008-0000-0300-000021000000}"/>
            </a:ext>
          </a:extLst>
        </xdr:cNvPr>
        <xdr:cNvCxnSpPr/>
      </xdr:nvCxnSpPr>
      <xdr:spPr>
        <a:xfrm flipH="1">
          <a:off x="5524500" y="2112170"/>
          <a:ext cx="304800"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495300</xdr:colOff>
      <xdr:row>16</xdr:row>
      <xdr:rowOff>150020</xdr:rowOff>
    </xdr:from>
    <xdr:to>
      <xdr:col>9</xdr:col>
      <xdr:colOff>171450</xdr:colOff>
      <xdr:row>16</xdr:row>
      <xdr:rowOff>150021</xdr:rowOff>
    </xdr:to>
    <xdr:cxnSp macro="">
      <xdr:nvCxnSpPr>
        <xdr:cNvPr id="34" name="直線矢印コネクタ 33">
          <a:extLst>
            <a:ext uri="{FF2B5EF4-FFF2-40B4-BE49-F238E27FC236}">
              <a16:creationId xmlns:a16="http://schemas.microsoft.com/office/drawing/2014/main" id="{00000000-0008-0000-0300-000022000000}"/>
            </a:ext>
          </a:extLst>
        </xdr:cNvPr>
        <xdr:cNvCxnSpPr/>
      </xdr:nvCxnSpPr>
      <xdr:spPr>
        <a:xfrm flipH="1">
          <a:off x="5524500" y="2791620"/>
          <a:ext cx="304800"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11906</xdr:colOff>
      <xdr:row>28</xdr:row>
      <xdr:rowOff>11907</xdr:rowOff>
    </xdr:from>
    <xdr:to>
      <xdr:col>4</xdr:col>
      <xdr:colOff>14285</xdr:colOff>
      <xdr:row>34</xdr:row>
      <xdr:rowOff>1</xdr:rowOff>
    </xdr:to>
    <xdr:sp macro="" textlink="">
      <xdr:nvSpPr>
        <xdr:cNvPr id="35" name="正方形/長方形 34">
          <a:extLst>
            <a:ext uri="{FF2B5EF4-FFF2-40B4-BE49-F238E27FC236}">
              <a16:creationId xmlns:a16="http://schemas.microsoft.com/office/drawing/2014/main" id="{00000000-0008-0000-0300-000023000000}"/>
            </a:ext>
          </a:extLst>
        </xdr:cNvPr>
        <xdr:cNvSpPr/>
      </xdr:nvSpPr>
      <xdr:spPr>
        <a:xfrm>
          <a:off x="640556" y="4634707"/>
          <a:ext cx="1888329" cy="9786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14285</xdr:colOff>
      <xdr:row>31</xdr:row>
      <xdr:rowOff>0</xdr:rowOff>
    </xdr:from>
    <xdr:to>
      <xdr:col>5</xdr:col>
      <xdr:colOff>0</xdr:colOff>
      <xdr:row>31</xdr:row>
      <xdr:rowOff>5954</xdr:rowOff>
    </xdr:to>
    <xdr:cxnSp macro="">
      <xdr:nvCxnSpPr>
        <xdr:cNvPr id="36" name="直線コネクタ 35">
          <a:extLst>
            <a:ext uri="{FF2B5EF4-FFF2-40B4-BE49-F238E27FC236}">
              <a16:creationId xmlns:a16="http://schemas.microsoft.com/office/drawing/2014/main" id="{00000000-0008-0000-0300-000024000000}"/>
            </a:ext>
          </a:extLst>
        </xdr:cNvPr>
        <xdr:cNvCxnSpPr>
          <a:stCxn id="7" idx="1"/>
          <a:endCxn id="35" idx="3"/>
        </xdr:cNvCxnSpPr>
      </xdr:nvCxnSpPr>
      <xdr:spPr>
        <a:xfrm flipH="1">
          <a:off x="2528885" y="5118100"/>
          <a:ext cx="614365"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21</xdr:row>
      <xdr:rowOff>80961</xdr:rowOff>
    </xdr:from>
    <xdr:to>
      <xdr:col>13</xdr:col>
      <xdr:colOff>30955</xdr:colOff>
      <xdr:row>31</xdr:row>
      <xdr:rowOff>0</xdr:rowOff>
    </xdr:to>
    <xdr:cxnSp macro="">
      <xdr:nvCxnSpPr>
        <xdr:cNvPr id="37" name="カギ線コネクタ 36">
          <a:extLst>
            <a:ext uri="{FF2B5EF4-FFF2-40B4-BE49-F238E27FC236}">
              <a16:creationId xmlns:a16="http://schemas.microsoft.com/office/drawing/2014/main" id="{00000000-0008-0000-0300-000025000000}"/>
            </a:ext>
          </a:extLst>
        </xdr:cNvPr>
        <xdr:cNvCxnSpPr>
          <a:stCxn id="25" idx="2"/>
          <a:endCxn id="7" idx="3"/>
        </xdr:cNvCxnSpPr>
      </xdr:nvCxnSpPr>
      <xdr:spPr>
        <a:xfrm rot="5400000">
          <a:off x="5831283" y="2745978"/>
          <a:ext cx="1570039" cy="3174205"/>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440531</xdr:colOff>
      <xdr:row>44</xdr:row>
      <xdr:rowOff>0</xdr:rowOff>
    </xdr:from>
    <xdr:to>
      <xdr:col>4</xdr:col>
      <xdr:colOff>440531</xdr:colOff>
      <xdr:row>50</xdr:row>
      <xdr:rowOff>0</xdr:rowOff>
    </xdr:to>
    <xdr:sp macro="" textlink="">
      <xdr:nvSpPr>
        <xdr:cNvPr id="38" name="正方形/長方形 37">
          <a:extLst>
            <a:ext uri="{FF2B5EF4-FFF2-40B4-BE49-F238E27FC236}">
              <a16:creationId xmlns:a16="http://schemas.microsoft.com/office/drawing/2014/main" id="{00000000-0008-0000-0300-000026000000}"/>
            </a:ext>
          </a:extLst>
        </xdr:cNvPr>
        <xdr:cNvSpPr/>
      </xdr:nvSpPr>
      <xdr:spPr>
        <a:xfrm>
          <a:off x="1069181" y="7264400"/>
          <a:ext cx="1885950" cy="9906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95251</xdr:colOff>
      <xdr:row>42</xdr:row>
      <xdr:rowOff>0</xdr:rowOff>
    </xdr:from>
    <xdr:to>
      <xdr:col>6</xdr:col>
      <xdr:colOff>345283</xdr:colOff>
      <xdr:row>44</xdr:row>
      <xdr:rowOff>0</xdr:rowOff>
    </xdr:to>
    <xdr:cxnSp macro="">
      <xdr:nvCxnSpPr>
        <xdr:cNvPr id="39" name="カギ線コネクタ 38">
          <a:extLst>
            <a:ext uri="{FF2B5EF4-FFF2-40B4-BE49-F238E27FC236}">
              <a16:creationId xmlns:a16="http://schemas.microsoft.com/office/drawing/2014/main" id="{00000000-0008-0000-0300-000027000000}"/>
            </a:ext>
          </a:extLst>
        </xdr:cNvPr>
        <xdr:cNvCxnSpPr>
          <a:stCxn id="8" idx="2"/>
          <a:endCxn id="38" idx="0"/>
        </xdr:cNvCxnSpPr>
      </xdr:nvCxnSpPr>
      <xdr:spPr>
        <a:xfrm rot="5400000">
          <a:off x="2884092" y="6031309"/>
          <a:ext cx="330200" cy="21359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130969</xdr:colOff>
      <xdr:row>42</xdr:row>
      <xdr:rowOff>71438</xdr:rowOff>
    </xdr:from>
    <xdr:to>
      <xdr:col>4</xdr:col>
      <xdr:colOff>492919</xdr:colOff>
      <xdr:row>42</xdr:row>
      <xdr:rowOff>71439</xdr:rowOff>
    </xdr:to>
    <xdr:cxnSp macro="">
      <xdr:nvCxnSpPr>
        <xdr:cNvPr id="40" name="直線矢印コネクタ 39">
          <a:extLst>
            <a:ext uri="{FF2B5EF4-FFF2-40B4-BE49-F238E27FC236}">
              <a16:creationId xmlns:a16="http://schemas.microsoft.com/office/drawing/2014/main" id="{00000000-0008-0000-0300-000028000000}"/>
            </a:ext>
          </a:extLst>
        </xdr:cNvPr>
        <xdr:cNvCxnSpPr/>
      </xdr:nvCxnSpPr>
      <xdr:spPr>
        <a:xfrm flipH="1">
          <a:off x="2645569" y="7005638"/>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178594</xdr:colOff>
      <xdr:row>30</xdr:row>
      <xdr:rowOff>47626</xdr:rowOff>
    </xdr:from>
    <xdr:to>
      <xdr:col>4</xdr:col>
      <xdr:colOff>540544</xdr:colOff>
      <xdr:row>30</xdr:row>
      <xdr:rowOff>47627</xdr:rowOff>
    </xdr:to>
    <xdr:cxnSp macro="">
      <xdr:nvCxnSpPr>
        <xdr:cNvPr id="41" name="直線矢印コネクタ 40">
          <a:extLst>
            <a:ext uri="{FF2B5EF4-FFF2-40B4-BE49-F238E27FC236}">
              <a16:creationId xmlns:a16="http://schemas.microsoft.com/office/drawing/2014/main" id="{00000000-0008-0000-0300-000029000000}"/>
            </a:ext>
          </a:extLst>
        </xdr:cNvPr>
        <xdr:cNvCxnSpPr/>
      </xdr:nvCxnSpPr>
      <xdr:spPr>
        <a:xfrm flipH="1">
          <a:off x="2693194" y="5000626"/>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xdr:row>
      <xdr:rowOff>0</xdr:rowOff>
    </xdr:from>
    <xdr:to>
      <xdr:col>2</xdr:col>
      <xdr:colOff>571500</xdr:colOff>
      <xdr:row>6</xdr:row>
      <xdr:rowOff>148166</xdr:rowOff>
    </xdr:to>
    <xdr:sp macro="" textlink="">
      <xdr:nvSpPr>
        <xdr:cNvPr id="42" name="正方形/長方形 41">
          <a:extLst>
            <a:ext uri="{FF2B5EF4-FFF2-40B4-BE49-F238E27FC236}">
              <a16:creationId xmlns:a16="http://schemas.microsoft.com/office/drawing/2014/main" id="{00000000-0008-0000-0300-00002A000000}"/>
            </a:ext>
          </a:extLst>
        </xdr:cNvPr>
        <xdr:cNvSpPr/>
      </xdr:nvSpPr>
      <xdr:spPr>
        <a:xfrm>
          <a:off x="624417" y="677333"/>
          <a:ext cx="11959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更新前</a:t>
          </a:r>
        </a:p>
      </xdr:txBody>
    </xdr:sp>
    <xdr:clientData/>
  </xdr:twoCellAnchor>
  <xdr:twoCellAnchor>
    <xdr:from>
      <xdr:col>4</xdr:col>
      <xdr:colOff>345283</xdr:colOff>
      <xdr:row>82</xdr:row>
      <xdr:rowOff>14554</xdr:rowOff>
    </xdr:from>
    <xdr:to>
      <xdr:col>8</xdr:col>
      <xdr:colOff>333377</xdr:colOff>
      <xdr:row>97</xdr:row>
      <xdr:rowOff>26460</xdr:rowOff>
    </xdr:to>
    <xdr:sp macro="" textlink="">
      <xdr:nvSpPr>
        <xdr:cNvPr id="43" name="正方形/長方形 42">
          <a:extLst>
            <a:ext uri="{FF2B5EF4-FFF2-40B4-BE49-F238E27FC236}">
              <a16:creationId xmlns:a16="http://schemas.microsoft.com/office/drawing/2014/main" id="{00000000-0008-0000-0300-00002B000000}"/>
            </a:ext>
          </a:extLst>
        </xdr:cNvPr>
        <xdr:cNvSpPr/>
      </xdr:nvSpPr>
      <xdr:spPr>
        <a:xfrm>
          <a:off x="2842950" y="13561221"/>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90</xdr:row>
      <xdr:rowOff>14552</xdr:rowOff>
    </xdr:from>
    <xdr:to>
      <xdr:col>8</xdr:col>
      <xdr:colOff>333376</xdr:colOff>
      <xdr:row>106</xdr:row>
      <xdr:rowOff>14552</xdr:rowOff>
    </xdr:to>
    <xdr:sp macro="" textlink="">
      <xdr:nvSpPr>
        <xdr:cNvPr id="44" name="正方形/長方形 43">
          <a:extLst>
            <a:ext uri="{FF2B5EF4-FFF2-40B4-BE49-F238E27FC236}">
              <a16:creationId xmlns:a16="http://schemas.microsoft.com/office/drawing/2014/main" id="{00000000-0008-0000-0300-00002C000000}"/>
            </a:ext>
          </a:extLst>
        </xdr:cNvPr>
        <xdr:cNvSpPr/>
      </xdr:nvSpPr>
      <xdr:spPr>
        <a:xfrm>
          <a:off x="624417" y="14915885"/>
          <a:ext cx="4704292" cy="2709334"/>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59</xdr:row>
      <xdr:rowOff>2647</xdr:rowOff>
    </xdr:from>
    <xdr:to>
      <xdr:col>8</xdr:col>
      <xdr:colOff>1</xdr:colOff>
      <xdr:row>65</xdr:row>
      <xdr:rowOff>2647</xdr:rowOff>
    </xdr:to>
    <xdr:sp macro="" textlink="">
      <xdr:nvSpPr>
        <xdr:cNvPr id="46" name="正方形/長方形 45">
          <a:extLst>
            <a:ext uri="{FF2B5EF4-FFF2-40B4-BE49-F238E27FC236}">
              <a16:creationId xmlns:a16="http://schemas.microsoft.com/office/drawing/2014/main" id="{00000000-0008-0000-0300-00002E000000}"/>
            </a:ext>
          </a:extLst>
        </xdr:cNvPr>
        <xdr:cNvSpPr/>
      </xdr:nvSpPr>
      <xdr:spPr>
        <a:xfrm>
          <a:off x="3122084" y="9654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67</xdr:row>
      <xdr:rowOff>2647</xdr:rowOff>
    </xdr:from>
    <xdr:to>
      <xdr:col>8</xdr:col>
      <xdr:colOff>1</xdr:colOff>
      <xdr:row>73</xdr:row>
      <xdr:rowOff>2647</xdr:rowOff>
    </xdr:to>
    <xdr:sp macro="" textlink="">
      <xdr:nvSpPr>
        <xdr:cNvPr id="47" name="正方形/長方形 46">
          <a:extLst>
            <a:ext uri="{FF2B5EF4-FFF2-40B4-BE49-F238E27FC236}">
              <a16:creationId xmlns:a16="http://schemas.microsoft.com/office/drawing/2014/main" id="{00000000-0008-0000-0300-00002F000000}"/>
            </a:ext>
          </a:extLst>
        </xdr:cNvPr>
        <xdr:cNvSpPr/>
      </xdr:nvSpPr>
      <xdr:spPr>
        <a:xfrm>
          <a:off x="3122084" y="11009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83</xdr:row>
      <xdr:rowOff>2647</xdr:rowOff>
    </xdr:from>
    <xdr:to>
      <xdr:col>8</xdr:col>
      <xdr:colOff>1</xdr:colOff>
      <xdr:row>89</xdr:row>
      <xdr:rowOff>2647</xdr:rowOff>
    </xdr:to>
    <xdr:sp macro="" textlink="">
      <xdr:nvSpPr>
        <xdr:cNvPr id="48" name="正方形/長方形 47">
          <a:extLst>
            <a:ext uri="{FF2B5EF4-FFF2-40B4-BE49-F238E27FC236}">
              <a16:creationId xmlns:a16="http://schemas.microsoft.com/office/drawing/2014/main" id="{00000000-0008-0000-0300-000030000000}"/>
            </a:ext>
          </a:extLst>
        </xdr:cNvPr>
        <xdr:cNvSpPr/>
      </xdr:nvSpPr>
      <xdr:spPr>
        <a:xfrm>
          <a:off x="3122084" y="13718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新徳山ヤード操業サーバ</a:t>
          </a:r>
          <a:endParaRPr kumimoji="1" lang="en-US" altLang="ja-JP" sz="1100">
            <a:solidFill>
              <a:sysClr val="windowText" lastClr="000000"/>
            </a:solidFill>
          </a:endParaRP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91</xdr:row>
      <xdr:rowOff>2647</xdr:rowOff>
    </xdr:from>
    <xdr:to>
      <xdr:col>8</xdr:col>
      <xdr:colOff>1</xdr:colOff>
      <xdr:row>97</xdr:row>
      <xdr:rowOff>2647</xdr:rowOff>
    </xdr:to>
    <xdr:sp macro="" textlink="">
      <xdr:nvSpPr>
        <xdr:cNvPr id="49" name="正方形/長方形 48">
          <a:extLst>
            <a:ext uri="{FF2B5EF4-FFF2-40B4-BE49-F238E27FC236}">
              <a16:creationId xmlns:a16="http://schemas.microsoft.com/office/drawing/2014/main" id="{00000000-0008-0000-0300-000031000000}"/>
            </a:ext>
          </a:extLst>
        </xdr:cNvPr>
        <xdr:cNvSpPr/>
      </xdr:nvSpPr>
      <xdr:spPr>
        <a:xfrm>
          <a:off x="3122084" y="15073314"/>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91</xdr:row>
      <xdr:rowOff>2647</xdr:rowOff>
    </xdr:from>
    <xdr:to>
      <xdr:col>12</xdr:col>
      <xdr:colOff>1</xdr:colOff>
      <xdr:row>97</xdr:row>
      <xdr:rowOff>2647</xdr:rowOff>
    </xdr:to>
    <xdr:sp macro="" textlink="">
      <xdr:nvSpPr>
        <xdr:cNvPr id="50" name="正方形/長方形 49">
          <a:extLst>
            <a:ext uri="{FF2B5EF4-FFF2-40B4-BE49-F238E27FC236}">
              <a16:creationId xmlns:a16="http://schemas.microsoft.com/office/drawing/2014/main" id="{00000000-0008-0000-0300-000032000000}"/>
            </a:ext>
          </a:extLst>
        </xdr:cNvPr>
        <xdr:cNvSpPr/>
      </xdr:nvSpPr>
      <xdr:spPr>
        <a:xfrm>
          <a:off x="5619751" y="15073314"/>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73</xdr:row>
      <xdr:rowOff>2647</xdr:rowOff>
    </xdr:from>
    <xdr:to>
      <xdr:col>6</xdr:col>
      <xdr:colOff>345283</xdr:colOff>
      <xdr:row>83</xdr:row>
      <xdr:rowOff>2647</xdr:rowOff>
    </xdr:to>
    <xdr:cxnSp macro="">
      <xdr:nvCxnSpPr>
        <xdr:cNvPr id="51" name="直線コネクタ 50">
          <a:extLst>
            <a:ext uri="{FF2B5EF4-FFF2-40B4-BE49-F238E27FC236}">
              <a16:creationId xmlns:a16="http://schemas.microsoft.com/office/drawing/2014/main" id="{00000000-0008-0000-0300-000033000000}"/>
            </a:ext>
          </a:extLst>
        </xdr:cNvPr>
        <xdr:cNvCxnSpPr>
          <a:stCxn id="47" idx="2"/>
          <a:endCxn id="48" idx="0"/>
        </xdr:cNvCxnSpPr>
      </xdr:nvCxnSpPr>
      <xdr:spPr>
        <a:xfrm>
          <a:off x="4091783" y="12025314"/>
          <a:ext cx="0" cy="1693333"/>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89</xdr:row>
      <xdr:rowOff>2647</xdr:rowOff>
    </xdr:from>
    <xdr:to>
      <xdr:col>10</xdr:col>
      <xdr:colOff>342901</xdr:colOff>
      <xdr:row>91</xdr:row>
      <xdr:rowOff>2647</xdr:rowOff>
    </xdr:to>
    <xdr:cxnSp macro="">
      <xdr:nvCxnSpPr>
        <xdr:cNvPr id="52" name="カギ線コネクタ 51">
          <a:extLst>
            <a:ext uri="{FF2B5EF4-FFF2-40B4-BE49-F238E27FC236}">
              <a16:creationId xmlns:a16="http://schemas.microsoft.com/office/drawing/2014/main" id="{00000000-0008-0000-0300-000034000000}"/>
            </a:ext>
          </a:extLst>
        </xdr:cNvPr>
        <xdr:cNvCxnSpPr>
          <a:stCxn id="48" idx="2"/>
          <a:endCxn id="50" idx="0"/>
        </xdr:cNvCxnSpPr>
      </xdr:nvCxnSpPr>
      <xdr:spPr>
        <a:xfrm rot="16200000" flipH="1">
          <a:off x="5168901" y="13655147"/>
          <a:ext cx="338667"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65</xdr:row>
      <xdr:rowOff>2647</xdr:rowOff>
    </xdr:from>
    <xdr:to>
      <xdr:col>6</xdr:col>
      <xdr:colOff>342901</xdr:colOff>
      <xdr:row>67</xdr:row>
      <xdr:rowOff>2647</xdr:rowOff>
    </xdr:to>
    <xdr:cxnSp macro="">
      <xdr:nvCxnSpPr>
        <xdr:cNvPr id="53" name="直線コネクタ 52">
          <a:extLst>
            <a:ext uri="{FF2B5EF4-FFF2-40B4-BE49-F238E27FC236}">
              <a16:creationId xmlns:a16="http://schemas.microsoft.com/office/drawing/2014/main" id="{00000000-0008-0000-0300-000035000000}"/>
            </a:ext>
          </a:extLst>
        </xdr:cNvPr>
        <xdr:cNvCxnSpPr>
          <a:stCxn id="46" idx="2"/>
          <a:endCxn id="47" idx="0"/>
        </xdr:cNvCxnSpPr>
      </xdr:nvCxnSpPr>
      <xdr:spPr>
        <a:xfrm>
          <a:off x="4089401" y="10670647"/>
          <a:ext cx="0" cy="338667"/>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89</xdr:row>
      <xdr:rowOff>2647</xdr:rowOff>
    </xdr:from>
    <xdr:to>
      <xdr:col>6</xdr:col>
      <xdr:colOff>228601</xdr:colOff>
      <xdr:row>91</xdr:row>
      <xdr:rowOff>2647</xdr:rowOff>
    </xdr:to>
    <xdr:cxnSp macro="">
      <xdr:nvCxnSpPr>
        <xdr:cNvPr id="54" name="直線コネクタ 53">
          <a:extLst>
            <a:ext uri="{FF2B5EF4-FFF2-40B4-BE49-F238E27FC236}">
              <a16:creationId xmlns:a16="http://schemas.microsoft.com/office/drawing/2014/main" id="{00000000-0008-0000-0300-000036000000}"/>
            </a:ext>
          </a:extLst>
        </xdr:cNvPr>
        <xdr:cNvCxnSpPr/>
      </xdr:nvCxnSpPr>
      <xdr:spPr>
        <a:xfrm>
          <a:off x="3975101" y="14734647"/>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99</xdr:row>
      <xdr:rowOff>2648</xdr:rowOff>
    </xdr:from>
    <xdr:to>
      <xdr:col>8</xdr:col>
      <xdr:colOff>1</xdr:colOff>
      <xdr:row>105</xdr:row>
      <xdr:rowOff>2648</xdr:rowOff>
    </xdr:to>
    <xdr:sp macro="" textlink="">
      <xdr:nvSpPr>
        <xdr:cNvPr id="55" name="正方形/長方形 54">
          <a:extLst>
            <a:ext uri="{FF2B5EF4-FFF2-40B4-BE49-F238E27FC236}">
              <a16:creationId xmlns:a16="http://schemas.microsoft.com/office/drawing/2014/main" id="{00000000-0008-0000-0300-000037000000}"/>
            </a:ext>
          </a:extLst>
        </xdr:cNvPr>
        <xdr:cNvSpPr/>
      </xdr:nvSpPr>
      <xdr:spPr>
        <a:xfrm>
          <a:off x="3122084"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97</xdr:row>
      <xdr:rowOff>2647</xdr:rowOff>
    </xdr:from>
    <xdr:to>
      <xdr:col>6</xdr:col>
      <xdr:colOff>342901</xdr:colOff>
      <xdr:row>99</xdr:row>
      <xdr:rowOff>2648</xdr:rowOff>
    </xdr:to>
    <xdr:cxnSp macro="">
      <xdr:nvCxnSpPr>
        <xdr:cNvPr id="56" name="直線コネクタ 55">
          <a:extLst>
            <a:ext uri="{FF2B5EF4-FFF2-40B4-BE49-F238E27FC236}">
              <a16:creationId xmlns:a16="http://schemas.microsoft.com/office/drawing/2014/main" id="{00000000-0008-0000-0300-000038000000}"/>
            </a:ext>
          </a:extLst>
        </xdr:cNvPr>
        <xdr:cNvCxnSpPr>
          <a:stCxn id="49" idx="2"/>
          <a:endCxn id="55" idx="0"/>
        </xdr:cNvCxnSpPr>
      </xdr:nvCxnSpPr>
      <xdr:spPr>
        <a:xfrm>
          <a:off x="4089401" y="16089314"/>
          <a:ext cx="0" cy="338667"/>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89</xdr:row>
      <xdr:rowOff>31222</xdr:rowOff>
    </xdr:from>
    <xdr:to>
      <xdr:col>6</xdr:col>
      <xdr:colOff>95251</xdr:colOff>
      <xdr:row>90</xdr:row>
      <xdr:rowOff>145524</xdr:rowOff>
    </xdr:to>
    <xdr:cxnSp macro="">
      <xdr:nvCxnSpPr>
        <xdr:cNvPr id="57" name="直線矢印コネクタ 56">
          <a:extLst>
            <a:ext uri="{FF2B5EF4-FFF2-40B4-BE49-F238E27FC236}">
              <a16:creationId xmlns:a16="http://schemas.microsoft.com/office/drawing/2014/main" id="{00000000-0008-0000-0300-000039000000}"/>
            </a:ext>
          </a:extLst>
        </xdr:cNvPr>
        <xdr:cNvCxnSpPr/>
      </xdr:nvCxnSpPr>
      <xdr:spPr>
        <a:xfrm flipV="1">
          <a:off x="3841751" y="14763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97</xdr:row>
      <xdr:rowOff>31222</xdr:rowOff>
    </xdr:from>
    <xdr:to>
      <xdr:col>6</xdr:col>
      <xdr:colOff>473867</xdr:colOff>
      <xdr:row>98</xdr:row>
      <xdr:rowOff>145523</xdr:rowOff>
    </xdr:to>
    <xdr:cxnSp macro="">
      <xdr:nvCxnSpPr>
        <xdr:cNvPr id="58" name="直線矢印コネクタ 57">
          <a:extLst>
            <a:ext uri="{FF2B5EF4-FFF2-40B4-BE49-F238E27FC236}">
              <a16:creationId xmlns:a16="http://schemas.microsoft.com/office/drawing/2014/main" id="{00000000-0008-0000-0300-00003A000000}"/>
            </a:ext>
          </a:extLst>
        </xdr:cNvPr>
        <xdr:cNvCxnSpPr/>
      </xdr:nvCxnSpPr>
      <xdr:spPr>
        <a:xfrm flipV="1">
          <a:off x="4220367" y="16117889"/>
          <a:ext cx="0" cy="283634"/>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77</xdr:row>
      <xdr:rowOff>78847</xdr:rowOff>
    </xdr:from>
    <xdr:to>
      <xdr:col>6</xdr:col>
      <xdr:colOff>188120</xdr:colOff>
      <xdr:row>79</xdr:row>
      <xdr:rowOff>26461</xdr:rowOff>
    </xdr:to>
    <xdr:cxnSp macro="">
      <xdr:nvCxnSpPr>
        <xdr:cNvPr id="59" name="直線矢印コネクタ 58">
          <a:extLst>
            <a:ext uri="{FF2B5EF4-FFF2-40B4-BE49-F238E27FC236}">
              <a16:creationId xmlns:a16="http://schemas.microsoft.com/office/drawing/2014/main" id="{00000000-0008-0000-0300-00003B000000}"/>
            </a:ext>
          </a:extLst>
        </xdr:cNvPr>
        <xdr:cNvCxnSpPr/>
      </xdr:nvCxnSpPr>
      <xdr:spPr>
        <a:xfrm flipV="1">
          <a:off x="3934620" y="12778847"/>
          <a:ext cx="0" cy="28628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89</xdr:row>
      <xdr:rowOff>78847</xdr:rowOff>
    </xdr:from>
    <xdr:to>
      <xdr:col>8</xdr:col>
      <xdr:colOff>495301</xdr:colOff>
      <xdr:row>89</xdr:row>
      <xdr:rowOff>78848</xdr:rowOff>
    </xdr:to>
    <xdr:cxnSp macro="">
      <xdr:nvCxnSpPr>
        <xdr:cNvPr id="60" name="直線矢印コネクタ 59">
          <a:extLst>
            <a:ext uri="{FF2B5EF4-FFF2-40B4-BE49-F238E27FC236}">
              <a16:creationId xmlns:a16="http://schemas.microsoft.com/office/drawing/2014/main" id="{00000000-0008-0000-0300-00003C000000}"/>
            </a:ext>
          </a:extLst>
        </xdr:cNvPr>
        <xdr:cNvCxnSpPr/>
      </xdr:nvCxnSpPr>
      <xdr:spPr>
        <a:xfrm flipH="1">
          <a:off x="5128684" y="14810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65</xdr:row>
      <xdr:rowOff>21697</xdr:rowOff>
    </xdr:from>
    <xdr:to>
      <xdr:col>6</xdr:col>
      <xdr:colOff>188120</xdr:colOff>
      <xdr:row>66</xdr:row>
      <xdr:rowOff>135999</xdr:rowOff>
    </xdr:to>
    <xdr:cxnSp macro="">
      <xdr:nvCxnSpPr>
        <xdr:cNvPr id="61" name="直線矢印コネクタ 60">
          <a:extLst>
            <a:ext uri="{FF2B5EF4-FFF2-40B4-BE49-F238E27FC236}">
              <a16:creationId xmlns:a16="http://schemas.microsoft.com/office/drawing/2014/main" id="{00000000-0008-0000-0300-00003D000000}"/>
            </a:ext>
          </a:extLst>
        </xdr:cNvPr>
        <xdr:cNvCxnSpPr/>
      </xdr:nvCxnSpPr>
      <xdr:spPr>
        <a:xfrm flipV="1">
          <a:off x="3934620" y="10689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85</xdr:row>
      <xdr:rowOff>52654</xdr:rowOff>
    </xdr:from>
    <xdr:to>
      <xdr:col>10</xdr:col>
      <xdr:colOff>64295</xdr:colOff>
      <xdr:row>85</xdr:row>
      <xdr:rowOff>52655</xdr:rowOff>
    </xdr:to>
    <xdr:cxnSp macro="">
      <xdr:nvCxnSpPr>
        <xdr:cNvPr id="62" name="直線矢印コネクタ 61">
          <a:extLst>
            <a:ext uri="{FF2B5EF4-FFF2-40B4-BE49-F238E27FC236}">
              <a16:creationId xmlns:a16="http://schemas.microsoft.com/office/drawing/2014/main" id="{00000000-0008-0000-0300-00003E000000}"/>
            </a:ext>
          </a:extLst>
        </xdr:cNvPr>
        <xdr:cNvCxnSpPr/>
      </xdr:nvCxnSpPr>
      <xdr:spPr>
        <a:xfrm flipH="1">
          <a:off x="6012657" y="14107321"/>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86</xdr:row>
      <xdr:rowOff>135997</xdr:rowOff>
    </xdr:from>
    <xdr:to>
      <xdr:col>8</xdr:col>
      <xdr:colOff>5101</xdr:colOff>
      <xdr:row>88</xdr:row>
      <xdr:rowOff>151999</xdr:rowOff>
    </xdr:to>
    <xdr:sp macro="" textlink="">
      <xdr:nvSpPr>
        <xdr:cNvPr id="63" name="円柱 62">
          <a:extLst>
            <a:ext uri="{FF2B5EF4-FFF2-40B4-BE49-F238E27FC236}">
              <a16:creationId xmlns:a16="http://schemas.microsoft.com/office/drawing/2014/main" id="{00000000-0008-0000-0300-00003F000000}"/>
            </a:ext>
          </a:extLst>
        </xdr:cNvPr>
        <xdr:cNvSpPr/>
      </xdr:nvSpPr>
      <xdr:spPr>
        <a:xfrm>
          <a:off x="4648009" y="14359997"/>
          <a:ext cx="3524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60</xdr:row>
      <xdr:rowOff>97898</xdr:rowOff>
    </xdr:from>
    <xdr:to>
      <xdr:col>13</xdr:col>
      <xdr:colOff>10584</xdr:colOff>
      <xdr:row>76</xdr:row>
      <xdr:rowOff>83608</xdr:rowOff>
    </xdr:to>
    <xdr:sp macro="" textlink="">
      <xdr:nvSpPr>
        <xdr:cNvPr id="64" name="正方形/長方形 63">
          <a:extLst>
            <a:ext uri="{FF2B5EF4-FFF2-40B4-BE49-F238E27FC236}">
              <a16:creationId xmlns:a16="http://schemas.microsoft.com/office/drawing/2014/main" id="{00000000-0008-0000-0300-000040000000}"/>
            </a:ext>
          </a:extLst>
        </xdr:cNvPr>
        <xdr:cNvSpPr/>
      </xdr:nvSpPr>
      <xdr:spPr>
        <a:xfrm>
          <a:off x="5905500" y="10257898"/>
          <a:ext cx="2084917"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新共通基盤</a:t>
          </a:r>
        </a:p>
      </xdr:txBody>
    </xdr:sp>
    <xdr:clientData/>
  </xdr:twoCellAnchor>
  <xdr:twoCellAnchor>
    <xdr:from>
      <xdr:col>10</xdr:col>
      <xdr:colOff>9526</xdr:colOff>
      <xdr:row>69</xdr:row>
      <xdr:rowOff>88373</xdr:rowOff>
    </xdr:from>
    <xdr:to>
      <xdr:col>13</xdr:col>
      <xdr:colOff>9526</xdr:colOff>
      <xdr:row>75</xdr:row>
      <xdr:rowOff>88373</xdr:rowOff>
    </xdr:to>
    <xdr:sp macro="" textlink="">
      <xdr:nvSpPr>
        <xdr:cNvPr id="65" name="正方形/長方形 64">
          <a:extLst>
            <a:ext uri="{FF2B5EF4-FFF2-40B4-BE49-F238E27FC236}">
              <a16:creationId xmlns:a16="http://schemas.microsoft.com/office/drawing/2014/main" id="{00000000-0008-0000-0300-000041000000}"/>
            </a:ext>
          </a:extLst>
        </xdr:cNvPr>
        <xdr:cNvSpPr/>
      </xdr:nvSpPr>
      <xdr:spPr>
        <a:xfrm>
          <a:off x="625369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69</xdr:row>
      <xdr:rowOff>88373</xdr:rowOff>
    </xdr:from>
    <xdr:to>
      <xdr:col>16</xdr:col>
      <xdr:colOff>9526</xdr:colOff>
      <xdr:row>75</xdr:row>
      <xdr:rowOff>88373</xdr:rowOff>
    </xdr:to>
    <xdr:sp macro="" textlink="">
      <xdr:nvSpPr>
        <xdr:cNvPr id="66" name="正方形/長方形 65">
          <a:extLst>
            <a:ext uri="{FF2B5EF4-FFF2-40B4-BE49-F238E27FC236}">
              <a16:creationId xmlns:a16="http://schemas.microsoft.com/office/drawing/2014/main" id="{00000000-0008-0000-0300-000042000000}"/>
            </a:ext>
          </a:extLst>
        </xdr:cNvPr>
        <xdr:cNvSpPr/>
      </xdr:nvSpPr>
      <xdr:spPr>
        <a:xfrm>
          <a:off x="8126943" y="11433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63</xdr:row>
      <xdr:rowOff>88373</xdr:rowOff>
    </xdr:from>
    <xdr:to>
      <xdr:col>13</xdr:col>
      <xdr:colOff>9526</xdr:colOff>
      <xdr:row>69</xdr:row>
      <xdr:rowOff>88373</xdr:rowOff>
    </xdr:to>
    <xdr:sp macro="" textlink="">
      <xdr:nvSpPr>
        <xdr:cNvPr id="67" name="正方形/長方形 66">
          <a:extLst>
            <a:ext uri="{FF2B5EF4-FFF2-40B4-BE49-F238E27FC236}">
              <a16:creationId xmlns:a16="http://schemas.microsoft.com/office/drawing/2014/main" id="{00000000-0008-0000-0300-000043000000}"/>
            </a:ext>
          </a:extLst>
        </xdr:cNvPr>
        <xdr:cNvSpPr/>
      </xdr:nvSpPr>
      <xdr:spPr>
        <a:xfrm>
          <a:off x="6253693" y="10417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63</xdr:row>
      <xdr:rowOff>88373</xdr:rowOff>
    </xdr:from>
    <xdr:to>
      <xdr:col>16</xdr:col>
      <xdr:colOff>9526</xdr:colOff>
      <xdr:row>69</xdr:row>
      <xdr:rowOff>88373</xdr:rowOff>
    </xdr:to>
    <xdr:sp macro="" textlink="">
      <xdr:nvSpPr>
        <xdr:cNvPr id="68" name="正方形/長方形 67">
          <a:extLst>
            <a:ext uri="{FF2B5EF4-FFF2-40B4-BE49-F238E27FC236}">
              <a16:creationId xmlns:a16="http://schemas.microsoft.com/office/drawing/2014/main" id="{00000000-0008-0000-0300-000044000000}"/>
            </a:ext>
          </a:extLst>
        </xdr:cNvPr>
        <xdr:cNvSpPr/>
      </xdr:nvSpPr>
      <xdr:spPr>
        <a:xfrm>
          <a:off x="8126943" y="10417706"/>
          <a:ext cx="1873250" cy="1016000"/>
        </a:xfrm>
        <a:prstGeom prst="rect">
          <a:avLst/>
        </a:prstGeom>
        <a:solidFill>
          <a:schemeClr val="accent6">
            <a:lumMod val="40000"/>
            <a:lumOff val="60000"/>
          </a:schemeClr>
        </a:soli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工場集約</a:t>
          </a:r>
          <a:r>
            <a:rPr kumimoji="1" lang="en-US" altLang="ja-JP" sz="1100">
              <a:solidFill>
                <a:sysClr val="windowText" lastClr="000000"/>
              </a:solidFill>
            </a:rPr>
            <a:t>DB</a:t>
          </a:r>
          <a:r>
            <a:rPr kumimoji="1" lang="ja-JP" altLang="en-US" sz="1100">
              <a:solidFill>
                <a:sysClr val="windowText" lastClr="000000"/>
              </a:solidFill>
            </a:rPr>
            <a:t>サーバ</a:t>
          </a: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67</xdr:row>
      <xdr:rowOff>45510</xdr:rowOff>
    </xdr:from>
    <xdr:to>
      <xdr:col>16</xdr:col>
      <xdr:colOff>1059</xdr:colOff>
      <xdr:row>69</xdr:row>
      <xdr:rowOff>61513</xdr:rowOff>
    </xdr:to>
    <xdr:sp macro="" textlink="">
      <xdr:nvSpPr>
        <xdr:cNvPr id="69" name="円柱 68">
          <a:extLst>
            <a:ext uri="{FF2B5EF4-FFF2-40B4-BE49-F238E27FC236}">
              <a16:creationId xmlns:a16="http://schemas.microsoft.com/office/drawing/2014/main" id="{00000000-0008-0000-0300-000045000000}"/>
            </a:ext>
          </a:extLst>
        </xdr:cNvPr>
        <xdr:cNvSpPr/>
      </xdr:nvSpPr>
      <xdr:spPr>
        <a:xfrm>
          <a:off x="9652001" y="11052177"/>
          <a:ext cx="339725" cy="354669"/>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68</xdr:row>
      <xdr:rowOff>66942</xdr:rowOff>
    </xdr:from>
    <xdr:to>
      <xdr:col>10</xdr:col>
      <xdr:colOff>19051</xdr:colOff>
      <xdr:row>68</xdr:row>
      <xdr:rowOff>66942</xdr:rowOff>
    </xdr:to>
    <xdr:cxnSp macro="">
      <xdr:nvCxnSpPr>
        <xdr:cNvPr id="70" name="直線コネクタ 69">
          <a:extLst>
            <a:ext uri="{FF2B5EF4-FFF2-40B4-BE49-F238E27FC236}">
              <a16:creationId xmlns:a16="http://schemas.microsoft.com/office/drawing/2014/main" id="{00000000-0008-0000-0300-000046000000}"/>
            </a:ext>
          </a:extLst>
        </xdr:cNvPr>
        <xdr:cNvCxnSpPr/>
      </xdr:nvCxnSpPr>
      <xdr:spPr>
        <a:xfrm>
          <a:off x="4995334" y="11242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71</xdr:row>
      <xdr:rowOff>57417</xdr:rowOff>
    </xdr:from>
    <xdr:to>
      <xdr:col>10</xdr:col>
      <xdr:colOff>19051</xdr:colOff>
      <xdr:row>71</xdr:row>
      <xdr:rowOff>57417</xdr:rowOff>
    </xdr:to>
    <xdr:cxnSp macro="">
      <xdr:nvCxnSpPr>
        <xdr:cNvPr id="71" name="直線コネクタ 70">
          <a:extLst>
            <a:ext uri="{FF2B5EF4-FFF2-40B4-BE49-F238E27FC236}">
              <a16:creationId xmlns:a16="http://schemas.microsoft.com/office/drawing/2014/main" id="{00000000-0008-0000-0300-000047000000}"/>
            </a:ext>
          </a:extLst>
        </xdr:cNvPr>
        <xdr:cNvCxnSpPr/>
      </xdr:nvCxnSpPr>
      <xdr:spPr>
        <a:xfrm>
          <a:off x="4995334" y="11741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67</xdr:row>
      <xdr:rowOff>133617</xdr:rowOff>
    </xdr:from>
    <xdr:to>
      <xdr:col>9</xdr:col>
      <xdr:colOff>171451</xdr:colOff>
      <xdr:row>67</xdr:row>
      <xdr:rowOff>133618</xdr:rowOff>
    </xdr:to>
    <xdr:cxnSp macro="">
      <xdr:nvCxnSpPr>
        <xdr:cNvPr id="72" name="直線矢印コネクタ 71">
          <a:extLst>
            <a:ext uri="{FF2B5EF4-FFF2-40B4-BE49-F238E27FC236}">
              <a16:creationId xmlns:a16="http://schemas.microsoft.com/office/drawing/2014/main" id="{00000000-0008-0000-0300-000048000000}"/>
            </a:ext>
          </a:extLst>
        </xdr:cNvPr>
        <xdr:cNvCxnSpPr/>
      </xdr:nvCxnSpPr>
      <xdr:spPr>
        <a:xfrm flipH="1">
          <a:off x="5490634" y="11140284"/>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71</xdr:row>
      <xdr:rowOff>152667</xdr:rowOff>
    </xdr:from>
    <xdr:to>
      <xdr:col>9</xdr:col>
      <xdr:colOff>171451</xdr:colOff>
      <xdr:row>71</xdr:row>
      <xdr:rowOff>152668</xdr:rowOff>
    </xdr:to>
    <xdr:cxnSp macro="">
      <xdr:nvCxnSpPr>
        <xdr:cNvPr id="73" name="直線矢印コネクタ 72">
          <a:extLst>
            <a:ext uri="{FF2B5EF4-FFF2-40B4-BE49-F238E27FC236}">
              <a16:creationId xmlns:a16="http://schemas.microsoft.com/office/drawing/2014/main" id="{00000000-0008-0000-0300-000049000000}"/>
            </a:ext>
          </a:extLst>
        </xdr:cNvPr>
        <xdr:cNvCxnSpPr/>
      </xdr:nvCxnSpPr>
      <xdr:spPr>
        <a:xfrm flipH="1">
          <a:off x="5490634" y="11836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83</xdr:row>
      <xdr:rowOff>14554</xdr:rowOff>
    </xdr:from>
    <xdr:to>
      <xdr:col>4</xdr:col>
      <xdr:colOff>14286</xdr:colOff>
      <xdr:row>89</xdr:row>
      <xdr:rowOff>2648</xdr:rowOff>
    </xdr:to>
    <xdr:sp macro="" textlink="">
      <xdr:nvSpPr>
        <xdr:cNvPr id="74" name="正方形/長方形 73">
          <a:extLst>
            <a:ext uri="{FF2B5EF4-FFF2-40B4-BE49-F238E27FC236}">
              <a16:creationId xmlns:a16="http://schemas.microsoft.com/office/drawing/2014/main" id="{00000000-0008-0000-0300-00004A000000}"/>
            </a:ext>
          </a:extLst>
        </xdr:cNvPr>
        <xdr:cNvSpPr/>
      </xdr:nvSpPr>
      <xdr:spPr>
        <a:xfrm>
          <a:off x="636324" y="13730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86</xdr:row>
      <xdr:rowOff>2647</xdr:rowOff>
    </xdr:from>
    <xdr:to>
      <xdr:col>5</xdr:col>
      <xdr:colOff>1</xdr:colOff>
      <xdr:row>86</xdr:row>
      <xdr:rowOff>8601</xdr:rowOff>
    </xdr:to>
    <xdr:cxnSp macro="">
      <xdr:nvCxnSpPr>
        <xdr:cNvPr id="75" name="直線コネクタ 74">
          <a:extLst>
            <a:ext uri="{FF2B5EF4-FFF2-40B4-BE49-F238E27FC236}">
              <a16:creationId xmlns:a16="http://schemas.microsoft.com/office/drawing/2014/main" id="{00000000-0008-0000-0300-00004B000000}"/>
            </a:ext>
          </a:extLst>
        </xdr:cNvPr>
        <xdr:cNvCxnSpPr>
          <a:stCxn id="48" idx="1"/>
          <a:endCxn id="74" idx="3"/>
        </xdr:cNvCxnSpPr>
      </xdr:nvCxnSpPr>
      <xdr:spPr>
        <a:xfrm flipH="1">
          <a:off x="2511953" y="14226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xdr:colOff>
      <xdr:row>76</xdr:row>
      <xdr:rowOff>83608</xdr:rowOff>
    </xdr:from>
    <xdr:to>
      <xdr:col>11</xdr:col>
      <xdr:colOff>195793</xdr:colOff>
      <xdr:row>86</xdr:row>
      <xdr:rowOff>2647</xdr:rowOff>
    </xdr:to>
    <xdr:cxnSp macro="">
      <xdr:nvCxnSpPr>
        <xdr:cNvPr id="76" name="カギ線コネクタ 75">
          <a:extLst>
            <a:ext uri="{FF2B5EF4-FFF2-40B4-BE49-F238E27FC236}">
              <a16:creationId xmlns:a16="http://schemas.microsoft.com/office/drawing/2014/main" id="{00000000-0008-0000-0300-00004C000000}"/>
            </a:ext>
          </a:extLst>
        </xdr:cNvPr>
        <xdr:cNvCxnSpPr>
          <a:stCxn id="64" idx="2"/>
          <a:endCxn id="48" idx="3"/>
        </xdr:cNvCxnSpPr>
      </xdr:nvCxnSpPr>
      <xdr:spPr>
        <a:xfrm rot="5400000">
          <a:off x="5123128" y="12740482"/>
          <a:ext cx="1612373" cy="2037291"/>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99</xdr:row>
      <xdr:rowOff>2648</xdr:rowOff>
    </xdr:from>
    <xdr:to>
      <xdr:col>4</xdr:col>
      <xdr:colOff>440532</xdr:colOff>
      <xdr:row>105</xdr:row>
      <xdr:rowOff>2648</xdr:rowOff>
    </xdr:to>
    <xdr:sp macro="" textlink="">
      <xdr:nvSpPr>
        <xdr:cNvPr id="77" name="正方形/長方形 76">
          <a:extLst>
            <a:ext uri="{FF2B5EF4-FFF2-40B4-BE49-F238E27FC236}">
              <a16:creationId xmlns:a16="http://schemas.microsoft.com/office/drawing/2014/main" id="{00000000-0008-0000-0300-00004D000000}"/>
            </a:ext>
          </a:extLst>
        </xdr:cNvPr>
        <xdr:cNvSpPr/>
      </xdr:nvSpPr>
      <xdr:spPr>
        <a:xfrm>
          <a:off x="1064949" y="16427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97</xdr:row>
      <xdr:rowOff>2647</xdr:rowOff>
    </xdr:from>
    <xdr:to>
      <xdr:col>6</xdr:col>
      <xdr:colOff>345284</xdr:colOff>
      <xdr:row>99</xdr:row>
      <xdr:rowOff>2648</xdr:rowOff>
    </xdr:to>
    <xdr:cxnSp macro="">
      <xdr:nvCxnSpPr>
        <xdr:cNvPr id="78" name="カギ線コネクタ 77">
          <a:extLst>
            <a:ext uri="{FF2B5EF4-FFF2-40B4-BE49-F238E27FC236}">
              <a16:creationId xmlns:a16="http://schemas.microsoft.com/office/drawing/2014/main" id="{00000000-0008-0000-0300-00004E000000}"/>
            </a:ext>
          </a:extLst>
        </xdr:cNvPr>
        <xdr:cNvCxnSpPr>
          <a:stCxn id="49" idx="2"/>
          <a:endCxn id="77" idx="0"/>
        </xdr:cNvCxnSpPr>
      </xdr:nvCxnSpPr>
      <xdr:spPr>
        <a:xfrm rot="5400000">
          <a:off x="2860809" y="15197007"/>
          <a:ext cx="338667"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97</xdr:row>
      <xdr:rowOff>74085</xdr:rowOff>
    </xdr:from>
    <xdr:to>
      <xdr:col>4</xdr:col>
      <xdr:colOff>492920</xdr:colOff>
      <xdr:row>97</xdr:row>
      <xdr:rowOff>74086</xdr:rowOff>
    </xdr:to>
    <xdr:cxnSp macro="">
      <xdr:nvCxnSpPr>
        <xdr:cNvPr id="79" name="直線矢印コネクタ 78">
          <a:extLst>
            <a:ext uri="{FF2B5EF4-FFF2-40B4-BE49-F238E27FC236}">
              <a16:creationId xmlns:a16="http://schemas.microsoft.com/office/drawing/2014/main" id="{00000000-0008-0000-0300-00004F000000}"/>
            </a:ext>
          </a:extLst>
        </xdr:cNvPr>
        <xdr:cNvCxnSpPr/>
      </xdr:nvCxnSpPr>
      <xdr:spPr>
        <a:xfrm flipH="1">
          <a:off x="2628637" y="16160752"/>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85</xdr:row>
      <xdr:rowOff>50273</xdr:rowOff>
    </xdr:from>
    <xdr:to>
      <xdr:col>4</xdr:col>
      <xdr:colOff>540545</xdr:colOff>
      <xdr:row>85</xdr:row>
      <xdr:rowOff>50274</xdr:rowOff>
    </xdr:to>
    <xdr:cxnSp macro="">
      <xdr:nvCxnSpPr>
        <xdr:cNvPr id="80" name="直線矢印コネクタ 79">
          <a:extLst>
            <a:ext uri="{FF2B5EF4-FFF2-40B4-BE49-F238E27FC236}">
              <a16:creationId xmlns:a16="http://schemas.microsoft.com/office/drawing/2014/main" id="{00000000-0008-0000-0300-000050000000}"/>
            </a:ext>
          </a:extLst>
        </xdr:cNvPr>
        <xdr:cNvCxnSpPr/>
      </xdr:nvCxnSpPr>
      <xdr:spPr>
        <a:xfrm flipH="1">
          <a:off x="2676262" y="14104940"/>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54</xdr:row>
      <xdr:rowOff>0</xdr:rowOff>
    </xdr:from>
    <xdr:to>
      <xdr:col>12</xdr:col>
      <xdr:colOff>613833</xdr:colOff>
      <xdr:row>56</xdr:row>
      <xdr:rowOff>148166</xdr:rowOff>
    </xdr:to>
    <xdr:sp macro="" textlink="">
      <xdr:nvSpPr>
        <xdr:cNvPr id="84" name="正方形/長方形 83">
          <a:extLst>
            <a:ext uri="{FF2B5EF4-FFF2-40B4-BE49-F238E27FC236}">
              <a16:creationId xmlns:a16="http://schemas.microsoft.com/office/drawing/2014/main" id="{00000000-0008-0000-0300-000054000000}"/>
            </a:ext>
          </a:extLst>
        </xdr:cNvPr>
        <xdr:cNvSpPr/>
      </xdr:nvSpPr>
      <xdr:spPr>
        <a:xfrm>
          <a:off x="624417" y="9144000"/>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（１）次期アーキテクチャとして</a:t>
          </a:r>
          <a:r>
            <a:rPr kumimoji="1" lang="en-US" altLang="ja-JP" sz="2400">
              <a:solidFill>
                <a:schemeClr val="tx1"/>
              </a:solidFill>
            </a:rPr>
            <a:t>Azure</a:t>
          </a:r>
          <a:r>
            <a:rPr kumimoji="1" lang="ja-JP" altLang="en-US" sz="2400">
              <a:solidFill>
                <a:schemeClr val="tx1"/>
              </a:solidFill>
            </a:rPr>
            <a:t>環境に再構築</a:t>
          </a:r>
        </a:p>
      </xdr:txBody>
    </xdr:sp>
    <xdr:clientData/>
  </xdr:twoCellAnchor>
  <xdr:twoCellAnchor>
    <xdr:from>
      <xdr:col>4</xdr:col>
      <xdr:colOff>345283</xdr:colOff>
      <xdr:row>137</xdr:row>
      <xdr:rowOff>14553</xdr:rowOff>
    </xdr:from>
    <xdr:to>
      <xdr:col>8</xdr:col>
      <xdr:colOff>333377</xdr:colOff>
      <xdr:row>152</xdr:row>
      <xdr:rowOff>26459</xdr:rowOff>
    </xdr:to>
    <xdr:sp macro="" textlink="">
      <xdr:nvSpPr>
        <xdr:cNvPr id="85" name="正方形/長方形 84">
          <a:extLst>
            <a:ext uri="{FF2B5EF4-FFF2-40B4-BE49-F238E27FC236}">
              <a16:creationId xmlns:a16="http://schemas.microsoft.com/office/drawing/2014/main" id="{00000000-0008-0000-0300-000055000000}"/>
            </a:ext>
          </a:extLst>
        </xdr:cNvPr>
        <xdr:cNvSpPr/>
      </xdr:nvSpPr>
      <xdr:spPr>
        <a:xfrm>
          <a:off x="2842950" y="23213220"/>
          <a:ext cx="2485760" cy="2551906"/>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0</xdr:colOff>
      <xdr:row>145</xdr:row>
      <xdr:rowOff>14552</xdr:rowOff>
    </xdr:from>
    <xdr:to>
      <xdr:col>8</xdr:col>
      <xdr:colOff>333376</xdr:colOff>
      <xdr:row>161</xdr:row>
      <xdr:rowOff>14551</xdr:rowOff>
    </xdr:to>
    <xdr:sp macro="" textlink="">
      <xdr:nvSpPr>
        <xdr:cNvPr id="86" name="正方形/長方形 85">
          <a:extLst>
            <a:ext uri="{FF2B5EF4-FFF2-40B4-BE49-F238E27FC236}">
              <a16:creationId xmlns:a16="http://schemas.microsoft.com/office/drawing/2014/main" id="{00000000-0008-0000-0300-000056000000}"/>
            </a:ext>
          </a:extLst>
        </xdr:cNvPr>
        <xdr:cNvSpPr/>
      </xdr:nvSpPr>
      <xdr:spPr>
        <a:xfrm>
          <a:off x="624417" y="24567885"/>
          <a:ext cx="4704292" cy="2709333"/>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345282</xdr:colOff>
      <xdr:row>113</xdr:row>
      <xdr:rowOff>-1</xdr:rowOff>
    </xdr:from>
    <xdr:to>
      <xdr:col>22</xdr:col>
      <xdr:colOff>21167</xdr:colOff>
      <xdr:row>137</xdr:row>
      <xdr:rowOff>2645</xdr:rowOff>
    </xdr:to>
    <xdr:sp macro="" textlink="">
      <xdr:nvSpPr>
        <xdr:cNvPr id="87" name="正方形/長方形 86">
          <a:extLst>
            <a:ext uri="{FF2B5EF4-FFF2-40B4-BE49-F238E27FC236}">
              <a16:creationId xmlns:a16="http://schemas.microsoft.com/office/drawing/2014/main" id="{00000000-0008-0000-0300-000057000000}"/>
            </a:ext>
          </a:extLst>
        </xdr:cNvPr>
        <xdr:cNvSpPr/>
      </xdr:nvSpPr>
      <xdr:spPr>
        <a:xfrm>
          <a:off x="2800615" y="19134666"/>
          <a:ext cx="10724885" cy="4066646"/>
        </a:xfrm>
        <a:prstGeom prst="rect">
          <a:avLst/>
        </a:prstGeom>
        <a:solidFill>
          <a:schemeClr val="accent4">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1</xdr:colOff>
      <xdr:row>114</xdr:row>
      <xdr:rowOff>2647</xdr:rowOff>
    </xdr:from>
    <xdr:to>
      <xdr:col>8</xdr:col>
      <xdr:colOff>1</xdr:colOff>
      <xdr:row>120</xdr:row>
      <xdr:rowOff>2647</xdr:rowOff>
    </xdr:to>
    <xdr:sp macro="" textlink="">
      <xdr:nvSpPr>
        <xdr:cNvPr id="88" name="正方形/長方形 87">
          <a:extLst>
            <a:ext uri="{FF2B5EF4-FFF2-40B4-BE49-F238E27FC236}">
              <a16:creationId xmlns:a16="http://schemas.microsoft.com/office/drawing/2014/main" id="{00000000-0008-0000-0300-000058000000}"/>
            </a:ext>
          </a:extLst>
        </xdr:cNvPr>
        <xdr:cNvSpPr/>
      </xdr:nvSpPr>
      <xdr:spPr>
        <a:xfrm>
          <a:off x="3122084" y="19306647"/>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OneSAP</a:t>
          </a:r>
        </a:p>
        <a:p>
          <a:pPr algn="l"/>
          <a:endParaRPr kumimoji="1" lang="ja-JP" altLang="en-US" sz="1100">
            <a:solidFill>
              <a:sysClr val="windowText" lastClr="000000"/>
            </a:solidFill>
          </a:endParaRPr>
        </a:p>
      </xdr:txBody>
    </xdr:sp>
    <xdr:clientData/>
  </xdr:twoCellAnchor>
  <xdr:twoCellAnchor>
    <xdr:from>
      <xdr:col>5</xdr:col>
      <xdr:colOff>1</xdr:colOff>
      <xdr:row>122</xdr:row>
      <xdr:rowOff>2646</xdr:rowOff>
    </xdr:from>
    <xdr:to>
      <xdr:col>8</xdr:col>
      <xdr:colOff>1</xdr:colOff>
      <xdr:row>128</xdr:row>
      <xdr:rowOff>2646</xdr:rowOff>
    </xdr:to>
    <xdr:sp macro="" textlink="">
      <xdr:nvSpPr>
        <xdr:cNvPr id="89" name="正方形/長方形 88">
          <a:extLst>
            <a:ext uri="{FF2B5EF4-FFF2-40B4-BE49-F238E27FC236}">
              <a16:creationId xmlns:a16="http://schemas.microsoft.com/office/drawing/2014/main" id="{00000000-0008-0000-0300-000059000000}"/>
            </a:ext>
          </a:extLst>
        </xdr:cNvPr>
        <xdr:cNvSpPr/>
      </xdr:nvSpPr>
      <xdr:spPr>
        <a:xfrm>
          <a:off x="3122084" y="20661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連携</a:t>
          </a:r>
          <a:r>
            <a:rPr kumimoji="1" lang="en-US" altLang="ja-JP" sz="1100">
              <a:solidFill>
                <a:sysClr val="windowText" lastClr="000000"/>
              </a:solidFill>
            </a:rPr>
            <a:t>NAS</a:t>
          </a:r>
        </a:p>
        <a:p>
          <a:pPr algn="l"/>
          <a:r>
            <a:rPr kumimoji="1" lang="ja-JP" altLang="en-US" sz="1100">
              <a:solidFill>
                <a:sysClr val="windowText" lastClr="000000"/>
              </a:solidFill>
            </a:rPr>
            <a:t>・</a:t>
          </a:r>
          <a:r>
            <a:rPr kumimoji="1" lang="en-US" altLang="ja-JP" sz="1100">
              <a:solidFill>
                <a:sysClr val="windowText" lastClr="000000"/>
              </a:solidFill>
            </a:rPr>
            <a:t>SAP</a:t>
          </a:r>
          <a:r>
            <a:rPr kumimoji="1" lang="ja-JP" altLang="en-US" sz="1100">
              <a:solidFill>
                <a:sysClr val="windowText" lastClr="000000"/>
              </a:solidFill>
            </a:rPr>
            <a:t>とのファイル連携用</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5</xdr:col>
      <xdr:colOff>1</xdr:colOff>
      <xdr:row>138</xdr:row>
      <xdr:rowOff>2647</xdr:rowOff>
    </xdr:from>
    <xdr:to>
      <xdr:col>8</xdr:col>
      <xdr:colOff>1</xdr:colOff>
      <xdr:row>144</xdr:row>
      <xdr:rowOff>2647</xdr:rowOff>
    </xdr:to>
    <xdr:sp macro="" textlink="">
      <xdr:nvSpPr>
        <xdr:cNvPr id="90" name="正方形/長方形 89">
          <a:extLst>
            <a:ext uri="{FF2B5EF4-FFF2-40B4-BE49-F238E27FC236}">
              <a16:creationId xmlns:a16="http://schemas.microsoft.com/office/drawing/2014/main" id="{00000000-0008-0000-0300-00005A000000}"/>
            </a:ext>
          </a:extLst>
        </xdr:cNvPr>
        <xdr:cNvSpPr/>
      </xdr:nvSpPr>
      <xdr:spPr>
        <a:xfrm>
          <a:off x="3122084" y="23370647"/>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150.92.61.16</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a:p>
          <a:pPr algn="l"/>
          <a:r>
            <a:rPr kumimoji="1" lang="ja-JP" altLang="en-US" sz="1100">
              <a:solidFill>
                <a:sysClr val="windowText" lastClr="000000"/>
              </a:solidFill>
            </a:rPr>
            <a:t>・</a:t>
          </a:r>
          <a:r>
            <a:rPr kumimoji="1" lang="en-US" altLang="ja-JP" sz="1100">
              <a:solidFill>
                <a:sysClr val="windowText" lastClr="000000"/>
              </a:solidFill>
            </a:rPr>
            <a:t>PIMS</a:t>
          </a:r>
          <a:r>
            <a:rPr kumimoji="1" lang="ja-JP" altLang="en-US" sz="1100">
              <a:solidFill>
                <a:sysClr val="windowText" lastClr="000000"/>
              </a:solidFill>
            </a:rPr>
            <a:t>取込サービス</a:t>
          </a:r>
        </a:p>
      </xdr:txBody>
    </xdr:sp>
    <xdr:clientData/>
  </xdr:twoCellAnchor>
  <xdr:twoCellAnchor>
    <xdr:from>
      <xdr:col>5</xdr:col>
      <xdr:colOff>1</xdr:colOff>
      <xdr:row>146</xdr:row>
      <xdr:rowOff>2646</xdr:rowOff>
    </xdr:from>
    <xdr:to>
      <xdr:col>8</xdr:col>
      <xdr:colOff>1</xdr:colOff>
      <xdr:row>152</xdr:row>
      <xdr:rowOff>2646</xdr:rowOff>
    </xdr:to>
    <xdr:sp macro="" textlink="">
      <xdr:nvSpPr>
        <xdr:cNvPr id="91" name="正方形/長方形 90">
          <a:extLst>
            <a:ext uri="{FF2B5EF4-FFF2-40B4-BE49-F238E27FC236}">
              <a16:creationId xmlns:a16="http://schemas.microsoft.com/office/drawing/2014/main" id="{00000000-0008-0000-0300-00005B000000}"/>
            </a:ext>
          </a:extLst>
        </xdr:cNvPr>
        <xdr:cNvSpPr/>
      </xdr:nvSpPr>
      <xdr:spPr>
        <a:xfrm>
          <a:off x="3122084" y="24725313"/>
          <a:ext cx="187325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徳山事業所</a:t>
          </a:r>
          <a:r>
            <a:rPr kumimoji="1" lang="en-US" altLang="ja-JP" sz="1100">
              <a:solidFill>
                <a:sysClr val="windowText" lastClr="000000"/>
              </a:solidFill>
            </a:rPr>
            <a:t>(</a:t>
          </a:r>
          <a:r>
            <a:rPr kumimoji="1" lang="ja-JP" altLang="en-US" sz="1100">
              <a:solidFill>
                <a:sysClr val="windowText" lastClr="000000"/>
              </a:solidFill>
            </a:rPr>
            <a:t>化学</a:t>
          </a:r>
          <a:r>
            <a:rPr kumimoji="1" lang="en-US" altLang="ja-JP" sz="1100">
              <a:solidFill>
                <a:sysClr val="windowText" lastClr="000000"/>
              </a:solidFill>
            </a:rPr>
            <a:t>)GW</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en-US" altLang="ja-JP" sz="1100">
              <a:solidFill>
                <a:sysClr val="windowText" lastClr="000000"/>
              </a:solidFill>
            </a:rPr>
            <a:t>10.160.123.1</a:t>
          </a: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L3</a:t>
          </a:r>
          <a:r>
            <a:rPr kumimoji="1" lang="ja-JP" altLang="ja-JP" sz="1100">
              <a:solidFill>
                <a:sysClr val="windowText" lastClr="000000"/>
              </a:solidFill>
              <a:effectLst/>
              <a:latin typeface="+mn-lt"/>
              <a:ea typeface="+mn-ea"/>
              <a:cs typeface="+mn-cs"/>
            </a:rPr>
            <a:t>層とのファイル連携用</a:t>
          </a:r>
          <a:endParaRPr lang="ja-JP" altLang="ja-JP">
            <a:solidFill>
              <a:sysClr val="windowText" lastClr="000000"/>
            </a:solidFill>
            <a:effectLst/>
          </a:endParaRPr>
        </a:p>
      </xdr:txBody>
    </xdr:sp>
    <xdr:clientData/>
  </xdr:twoCellAnchor>
  <xdr:twoCellAnchor>
    <xdr:from>
      <xdr:col>9</xdr:col>
      <xdr:colOff>1</xdr:colOff>
      <xdr:row>146</xdr:row>
      <xdr:rowOff>2646</xdr:rowOff>
    </xdr:from>
    <xdr:to>
      <xdr:col>12</xdr:col>
      <xdr:colOff>1</xdr:colOff>
      <xdr:row>152</xdr:row>
      <xdr:rowOff>2646</xdr:rowOff>
    </xdr:to>
    <xdr:sp macro="" textlink="">
      <xdr:nvSpPr>
        <xdr:cNvPr id="92" name="正方形/長方形 91">
          <a:extLst>
            <a:ext uri="{FF2B5EF4-FFF2-40B4-BE49-F238E27FC236}">
              <a16:creationId xmlns:a16="http://schemas.microsoft.com/office/drawing/2014/main" id="{00000000-0008-0000-0300-00005C000000}"/>
            </a:ext>
          </a:extLst>
        </xdr:cNvPr>
        <xdr:cNvSpPr/>
      </xdr:nvSpPr>
      <xdr:spPr>
        <a:xfrm>
          <a:off x="5619751" y="24725313"/>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PIMS</a:t>
          </a:r>
          <a:r>
            <a:rPr kumimoji="1" lang="ja-JP" altLang="en-US" sz="1100">
              <a:solidFill>
                <a:sysClr val="windowText" lastClr="000000"/>
              </a:solidFill>
            </a:rPr>
            <a:t>サーバ</a:t>
          </a:r>
          <a:endParaRPr kumimoji="1" lang="en-US" altLang="ja-JP" sz="1100">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ja-JP" sz="1100">
              <a:solidFill>
                <a:sysClr val="windowText" lastClr="000000"/>
              </a:solidFill>
              <a:effectLst/>
              <a:latin typeface="+mn-lt"/>
              <a:ea typeface="+mn-ea"/>
              <a:cs typeface="+mn-cs"/>
            </a:rPr>
            <a:t>・</a:t>
          </a:r>
          <a:r>
            <a:rPr kumimoji="1" lang="en-US" altLang="ja-JP" sz="1100">
              <a:solidFill>
                <a:sysClr val="windowText" lastClr="000000"/>
              </a:solidFill>
              <a:effectLst/>
              <a:latin typeface="+mn-lt"/>
              <a:ea typeface="+mn-ea"/>
              <a:cs typeface="+mn-cs"/>
            </a:rPr>
            <a:t>PHX</a:t>
          </a:r>
          <a:r>
            <a:rPr kumimoji="1" lang="ja-JP" altLang="ja-JP" sz="1100">
              <a:solidFill>
                <a:sysClr val="windowText" lastClr="000000"/>
              </a:solidFill>
              <a:effectLst/>
              <a:latin typeface="+mn-lt"/>
              <a:ea typeface="+mn-ea"/>
              <a:cs typeface="+mn-cs"/>
            </a:rPr>
            <a:t>データ取込元</a:t>
          </a:r>
          <a:endParaRPr lang="ja-JP" altLang="ja-JP">
            <a:solidFill>
              <a:sysClr val="windowText" lastClr="000000"/>
            </a:solidFill>
            <a:effectLst/>
          </a:endParaRPr>
        </a:p>
      </xdr:txBody>
    </xdr:sp>
    <xdr:clientData/>
  </xdr:twoCellAnchor>
  <xdr:twoCellAnchor>
    <xdr:from>
      <xdr:col>6</xdr:col>
      <xdr:colOff>345283</xdr:colOff>
      <xdr:row>128</xdr:row>
      <xdr:rowOff>2646</xdr:rowOff>
    </xdr:from>
    <xdr:to>
      <xdr:col>6</xdr:col>
      <xdr:colOff>345283</xdr:colOff>
      <xdr:row>138</xdr:row>
      <xdr:rowOff>2647</xdr:rowOff>
    </xdr:to>
    <xdr:cxnSp macro="">
      <xdr:nvCxnSpPr>
        <xdr:cNvPr id="93" name="直線コネクタ 92">
          <a:extLst>
            <a:ext uri="{FF2B5EF4-FFF2-40B4-BE49-F238E27FC236}">
              <a16:creationId xmlns:a16="http://schemas.microsoft.com/office/drawing/2014/main" id="{00000000-0008-0000-0300-00005D000000}"/>
            </a:ext>
          </a:extLst>
        </xdr:cNvPr>
        <xdr:cNvCxnSpPr>
          <a:stCxn id="89" idx="2"/>
          <a:endCxn id="90" idx="0"/>
        </xdr:cNvCxnSpPr>
      </xdr:nvCxnSpPr>
      <xdr:spPr>
        <a:xfrm>
          <a:off x="4091783" y="21677313"/>
          <a:ext cx="0" cy="169333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144</xdr:row>
      <xdr:rowOff>2647</xdr:rowOff>
    </xdr:from>
    <xdr:to>
      <xdr:col>10</xdr:col>
      <xdr:colOff>342901</xdr:colOff>
      <xdr:row>146</xdr:row>
      <xdr:rowOff>2646</xdr:rowOff>
    </xdr:to>
    <xdr:cxnSp macro="">
      <xdr:nvCxnSpPr>
        <xdr:cNvPr id="94" name="カギ線コネクタ 93">
          <a:extLst>
            <a:ext uri="{FF2B5EF4-FFF2-40B4-BE49-F238E27FC236}">
              <a16:creationId xmlns:a16="http://schemas.microsoft.com/office/drawing/2014/main" id="{00000000-0008-0000-0300-00005E000000}"/>
            </a:ext>
          </a:extLst>
        </xdr:cNvPr>
        <xdr:cNvCxnSpPr>
          <a:stCxn id="90" idx="2"/>
          <a:endCxn id="92" idx="0"/>
        </xdr:cNvCxnSpPr>
      </xdr:nvCxnSpPr>
      <xdr:spPr>
        <a:xfrm rot="16200000" flipH="1">
          <a:off x="5168902" y="23307146"/>
          <a:ext cx="338666" cy="2497667"/>
        </a:xfrm>
        <a:prstGeom prst="bentConnector3">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342901</xdr:colOff>
      <xdr:row>120</xdr:row>
      <xdr:rowOff>2647</xdr:rowOff>
    </xdr:from>
    <xdr:to>
      <xdr:col>6</xdr:col>
      <xdr:colOff>342901</xdr:colOff>
      <xdr:row>122</xdr:row>
      <xdr:rowOff>2646</xdr:rowOff>
    </xdr:to>
    <xdr:cxnSp macro="">
      <xdr:nvCxnSpPr>
        <xdr:cNvPr id="95" name="直線コネクタ 94">
          <a:extLst>
            <a:ext uri="{FF2B5EF4-FFF2-40B4-BE49-F238E27FC236}">
              <a16:creationId xmlns:a16="http://schemas.microsoft.com/office/drawing/2014/main" id="{00000000-0008-0000-0300-00005F000000}"/>
            </a:ext>
          </a:extLst>
        </xdr:cNvPr>
        <xdr:cNvCxnSpPr>
          <a:stCxn id="88" idx="2"/>
          <a:endCxn id="89" idx="0"/>
        </xdr:cNvCxnSpPr>
      </xdr:nvCxnSpPr>
      <xdr:spPr>
        <a:xfrm>
          <a:off x="4089401" y="20322647"/>
          <a:ext cx="0" cy="33866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228601</xdr:colOff>
      <xdr:row>144</xdr:row>
      <xdr:rowOff>2647</xdr:rowOff>
    </xdr:from>
    <xdr:to>
      <xdr:col>6</xdr:col>
      <xdr:colOff>228601</xdr:colOff>
      <xdr:row>146</xdr:row>
      <xdr:rowOff>2646</xdr:rowOff>
    </xdr:to>
    <xdr:cxnSp macro="">
      <xdr:nvCxnSpPr>
        <xdr:cNvPr id="96" name="直線コネクタ 95">
          <a:extLst>
            <a:ext uri="{FF2B5EF4-FFF2-40B4-BE49-F238E27FC236}">
              <a16:creationId xmlns:a16="http://schemas.microsoft.com/office/drawing/2014/main" id="{00000000-0008-0000-0300-000060000000}"/>
            </a:ext>
          </a:extLst>
        </xdr:cNvPr>
        <xdr:cNvCxnSpPr/>
      </xdr:nvCxnSpPr>
      <xdr:spPr>
        <a:xfrm>
          <a:off x="3975101" y="24386647"/>
          <a:ext cx="0" cy="338666"/>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xdr:colOff>
      <xdr:row>154</xdr:row>
      <xdr:rowOff>2648</xdr:rowOff>
    </xdr:from>
    <xdr:to>
      <xdr:col>8</xdr:col>
      <xdr:colOff>1</xdr:colOff>
      <xdr:row>160</xdr:row>
      <xdr:rowOff>2648</xdr:rowOff>
    </xdr:to>
    <xdr:sp macro="" textlink="">
      <xdr:nvSpPr>
        <xdr:cNvPr id="97" name="正方形/長方形 96">
          <a:extLst>
            <a:ext uri="{FF2B5EF4-FFF2-40B4-BE49-F238E27FC236}">
              <a16:creationId xmlns:a16="http://schemas.microsoft.com/office/drawing/2014/main" id="{00000000-0008-0000-0300-000061000000}"/>
            </a:ext>
          </a:extLst>
        </xdr:cNvPr>
        <xdr:cNvSpPr/>
      </xdr:nvSpPr>
      <xdr:spPr>
        <a:xfrm>
          <a:off x="3122084"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運転制御サーバ</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6</xdr:col>
      <xdr:colOff>342901</xdr:colOff>
      <xdr:row>152</xdr:row>
      <xdr:rowOff>2646</xdr:rowOff>
    </xdr:from>
    <xdr:to>
      <xdr:col>6</xdr:col>
      <xdr:colOff>342901</xdr:colOff>
      <xdr:row>154</xdr:row>
      <xdr:rowOff>2648</xdr:rowOff>
    </xdr:to>
    <xdr:cxnSp macro="">
      <xdr:nvCxnSpPr>
        <xdr:cNvPr id="98" name="直線コネクタ 97">
          <a:extLst>
            <a:ext uri="{FF2B5EF4-FFF2-40B4-BE49-F238E27FC236}">
              <a16:creationId xmlns:a16="http://schemas.microsoft.com/office/drawing/2014/main" id="{00000000-0008-0000-0300-000062000000}"/>
            </a:ext>
          </a:extLst>
        </xdr:cNvPr>
        <xdr:cNvCxnSpPr>
          <a:stCxn id="91" idx="2"/>
          <a:endCxn id="97" idx="0"/>
        </xdr:cNvCxnSpPr>
      </xdr:nvCxnSpPr>
      <xdr:spPr>
        <a:xfrm>
          <a:off x="4089401" y="25741313"/>
          <a:ext cx="0" cy="338668"/>
        </a:xfrm>
        <a:prstGeom prst="line">
          <a:avLst/>
        </a:prstGeom>
        <a:ln w="57150">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95251</xdr:colOff>
      <xdr:row>144</xdr:row>
      <xdr:rowOff>31222</xdr:rowOff>
    </xdr:from>
    <xdr:to>
      <xdr:col>6</xdr:col>
      <xdr:colOff>95251</xdr:colOff>
      <xdr:row>145</xdr:row>
      <xdr:rowOff>145524</xdr:rowOff>
    </xdr:to>
    <xdr:cxnSp macro="">
      <xdr:nvCxnSpPr>
        <xdr:cNvPr id="99" name="直線矢印コネクタ 98">
          <a:extLst>
            <a:ext uri="{FF2B5EF4-FFF2-40B4-BE49-F238E27FC236}">
              <a16:creationId xmlns:a16="http://schemas.microsoft.com/office/drawing/2014/main" id="{00000000-0008-0000-0300-000063000000}"/>
            </a:ext>
          </a:extLst>
        </xdr:cNvPr>
        <xdr:cNvCxnSpPr/>
      </xdr:nvCxnSpPr>
      <xdr:spPr>
        <a:xfrm flipV="1">
          <a:off x="3841751" y="24415222"/>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473867</xdr:colOff>
      <xdr:row>152</xdr:row>
      <xdr:rowOff>31221</xdr:rowOff>
    </xdr:from>
    <xdr:to>
      <xdr:col>6</xdr:col>
      <xdr:colOff>473867</xdr:colOff>
      <xdr:row>153</xdr:row>
      <xdr:rowOff>145523</xdr:rowOff>
    </xdr:to>
    <xdr:cxnSp macro="">
      <xdr:nvCxnSpPr>
        <xdr:cNvPr id="100" name="直線矢印コネクタ 99">
          <a:extLst>
            <a:ext uri="{FF2B5EF4-FFF2-40B4-BE49-F238E27FC236}">
              <a16:creationId xmlns:a16="http://schemas.microsoft.com/office/drawing/2014/main" id="{00000000-0008-0000-0300-000064000000}"/>
            </a:ext>
          </a:extLst>
        </xdr:cNvPr>
        <xdr:cNvCxnSpPr/>
      </xdr:nvCxnSpPr>
      <xdr:spPr>
        <a:xfrm flipV="1">
          <a:off x="4220367" y="25769888"/>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132</xdr:row>
      <xdr:rowOff>78847</xdr:rowOff>
    </xdr:from>
    <xdr:to>
      <xdr:col>6</xdr:col>
      <xdr:colOff>188120</xdr:colOff>
      <xdr:row>134</xdr:row>
      <xdr:rowOff>26460</xdr:rowOff>
    </xdr:to>
    <xdr:cxnSp macro="">
      <xdr:nvCxnSpPr>
        <xdr:cNvPr id="101" name="直線矢印コネクタ 100">
          <a:extLst>
            <a:ext uri="{FF2B5EF4-FFF2-40B4-BE49-F238E27FC236}">
              <a16:creationId xmlns:a16="http://schemas.microsoft.com/office/drawing/2014/main" id="{00000000-0008-0000-0300-000065000000}"/>
            </a:ext>
          </a:extLst>
        </xdr:cNvPr>
        <xdr:cNvCxnSpPr/>
      </xdr:nvCxnSpPr>
      <xdr:spPr>
        <a:xfrm flipV="1">
          <a:off x="3934620" y="22430847"/>
          <a:ext cx="0" cy="286280"/>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133351</xdr:colOff>
      <xdr:row>144</xdr:row>
      <xdr:rowOff>78847</xdr:rowOff>
    </xdr:from>
    <xdr:to>
      <xdr:col>8</xdr:col>
      <xdr:colOff>495301</xdr:colOff>
      <xdr:row>144</xdr:row>
      <xdr:rowOff>78848</xdr:rowOff>
    </xdr:to>
    <xdr:cxnSp macro="">
      <xdr:nvCxnSpPr>
        <xdr:cNvPr id="102" name="直線矢印コネクタ 101">
          <a:extLst>
            <a:ext uri="{FF2B5EF4-FFF2-40B4-BE49-F238E27FC236}">
              <a16:creationId xmlns:a16="http://schemas.microsoft.com/office/drawing/2014/main" id="{00000000-0008-0000-0300-000066000000}"/>
            </a:ext>
          </a:extLst>
        </xdr:cNvPr>
        <xdr:cNvCxnSpPr/>
      </xdr:nvCxnSpPr>
      <xdr:spPr>
        <a:xfrm flipH="1">
          <a:off x="5128684" y="24462847"/>
          <a:ext cx="361950"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188120</xdr:colOff>
      <xdr:row>120</xdr:row>
      <xdr:rowOff>21697</xdr:rowOff>
    </xdr:from>
    <xdr:to>
      <xdr:col>6</xdr:col>
      <xdr:colOff>188120</xdr:colOff>
      <xdr:row>121</xdr:row>
      <xdr:rowOff>135999</xdr:rowOff>
    </xdr:to>
    <xdr:cxnSp macro="">
      <xdr:nvCxnSpPr>
        <xdr:cNvPr id="103" name="直線矢印コネクタ 102">
          <a:extLst>
            <a:ext uri="{FF2B5EF4-FFF2-40B4-BE49-F238E27FC236}">
              <a16:creationId xmlns:a16="http://schemas.microsoft.com/office/drawing/2014/main" id="{00000000-0008-0000-0300-000067000000}"/>
            </a:ext>
          </a:extLst>
        </xdr:cNvPr>
        <xdr:cNvCxnSpPr/>
      </xdr:nvCxnSpPr>
      <xdr:spPr>
        <a:xfrm flipV="1">
          <a:off x="3934620" y="20341697"/>
          <a:ext cx="0" cy="283635"/>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392907</xdr:colOff>
      <xdr:row>140</xdr:row>
      <xdr:rowOff>52653</xdr:rowOff>
    </xdr:from>
    <xdr:to>
      <xdr:col>10</xdr:col>
      <xdr:colOff>64295</xdr:colOff>
      <xdr:row>140</xdr:row>
      <xdr:rowOff>52654</xdr:rowOff>
    </xdr:to>
    <xdr:cxnSp macro="">
      <xdr:nvCxnSpPr>
        <xdr:cNvPr id="104" name="直線矢印コネクタ 103">
          <a:extLst>
            <a:ext uri="{FF2B5EF4-FFF2-40B4-BE49-F238E27FC236}">
              <a16:creationId xmlns:a16="http://schemas.microsoft.com/office/drawing/2014/main" id="{00000000-0008-0000-0300-000068000000}"/>
            </a:ext>
          </a:extLst>
        </xdr:cNvPr>
        <xdr:cNvCxnSpPr/>
      </xdr:nvCxnSpPr>
      <xdr:spPr>
        <a:xfrm flipH="1">
          <a:off x="6012657" y="23759320"/>
          <a:ext cx="295805" cy="1"/>
        </a:xfrm>
        <a:prstGeom prst="straightConnector1">
          <a:avLst/>
        </a:prstGeom>
        <a:ln>
          <a:solidFill>
            <a:srgbClr val="00B05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277092</xdr:colOff>
      <xdr:row>141</xdr:row>
      <xdr:rowOff>135997</xdr:rowOff>
    </xdr:from>
    <xdr:to>
      <xdr:col>8</xdr:col>
      <xdr:colOff>5101</xdr:colOff>
      <xdr:row>143</xdr:row>
      <xdr:rowOff>151998</xdr:rowOff>
    </xdr:to>
    <xdr:sp macro="" textlink="">
      <xdr:nvSpPr>
        <xdr:cNvPr id="105" name="円柱 104">
          <a:extLst>
            <a:ext uri="{FF2B5EF4-FFF2-40B4-BE49-F238E27FC236}">
              <a16:creationId xmlns:a16="http://schemas.microsoft.com/office/drawing/2014/main" id="{00000000-0008-0000-0300-000069000000}"/>
            </a:ext>
          </a:extLst>
        </xdr:cNvPr>
        <xdr:cNvSpPr/>
      </xdr:nvSpPr>
      <xdr:spPr>
        <a:xfrm>
          <a:off x="4648009" y="24011997"/>
          <a:ext cx="352425" cy="354668"/>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381000</xdr:colOff>
      <xdr:row>115</xdr:row>
      <xdr:rowOff>97898</xdr:rowOff>
    </xdr:from>
    <xdr:to>
      <xdr:col>16</xdr:col>
      <xdr:colOff>371475</xdr:colOff>
      <xdr:row>131</xdr:row>
      <xdr:rowOff>83607</xdr:rowOff>
    </xdr:to>
    <xdr:sp macro="" textlink="">
      <xdr:nvSpPr>
        <xdr:cNvPr id="106" name="正方形/長方形 105">
          <a:extLst>
            <a:ext uri="{FF2B5EF4-FFF2-40B4-BE49-F238E27FC236}">
              <a16:creationId xmlns:a16="http://schemas.microsoft.com/office/drawing/2014/main" id="{00000000-0008-0000-0300-00006A000000}"/>
            </a:ext>
          </a:extLst>
        </xdr:cNvPr>
        <xdr:cNvSpPr/>
      </xdr:nvSpPr>
      <xdr:spPr>
        <a:xfrm>
          <a:off x="6000750" y="19571231"/>
          <a:ext cx="4361392" cy="2695043"/>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縮小共通基盤</a:t>
          </a:r>
        </a:p>
      </xdr:txBody>
    </xdr:sp>
    <xdr:clientData/>
  </xdr:twoCellAnchor>
  <xdr:twoCellAnchor>
    <xdr:from>
      <xdr:col>10</xdr:col>
      <xdr:colOff>9526</xdr:colOff>
      <xdr:row>124</xdr:row>
      <xdr:rowOff>88373</xdr:rowOff>
    </xdr:from>
    <xdr:to>
      <xdr:col>13</xdr:col>
      <xdr:colOff>9526</xdr:colOff>
      <xdr:row>130</xdr:row>
      <xdr:rowOff>88373</xdr:rowOff>
    </xdr:to>
    <xdr:sp macro="" textlink="">
      <xdr:nvSpPr>
        <xdr:cNvPr id="107" name="正方形/長方形 106">
          <a:extLst>
            <a:ext uri="{FF2B5EF4-FFF2-40B4-BE49-F238E27FC236}">
              <a16:creationId xmlns:a16="http://schemas.microsoft.com/office/drawing/2014/main" id="{00000000-0008-0000-0300-00006B000000}"/>
            </a:ext>
          </a:extLst>
        </xdr:cNvPr>
        <xdr:cNvSpPr/>
      </xdr:nvSpPr>
      <xdr:spPr>
        <a:xfrm>
          <a:off x="625369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バッチ基盤サーバ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13</xdr:col>
      <xdr:colOff>9526</xdr:colOff>
      <xdr:row>124</xdr:row>
      <xdr:rowOff>88373</xdr:rowOff>
    </xdr:from>
    <xdr:to>
      <xdr:col>16</xdr:col>
      <xdr:colOff>9526</xdr:colOff>
      <xdr:row>130</xdr:row>
      <xdr:rowOff>88373</xdr:rowOff>
    </xdr:to>
    <xdr:sp macro="" textlink="">
      <xdr:nvSpPr>
        <xdr:cNvPr id="108" name="正方形/長方形 107">
          <a:extLst>
            <a:ext uri="{FF2B5EF4-FFF2-40B4-BE49-F238E27FC236}">
              <a16:creationId xmlns:a16="http://schemas.microsoft.com/office/drawing/2014/main" id="{00000000-0008-0000-0300-00006C000000}"/>
            </a:ext>
          </a:extLst>
        </xdr:cNvPr>
        <xdr:cNvSpPr/>
      </xdr:nvSpPr>
      <xdr:spPr>
        <a:xfrm>
          <a:off x="8126943" y="21085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共通基盤帳票サーバ</a:t>
          </a:r>
          <a:endParaRPr kumimoji="1" lang="en-US" altLang="ja-JP" sz="1100">
            <a:solidFill>
              <a:sysClr val="windowText" lastClr="000000"/>
            </a:solidFill>
          </a:endParaRPr>
        </a:p>
        <a:p>
          <a:pPr algn="l"/>
          <a:endParaRPr kumimoji="1" lang="ja-JP" altLang="en-US" sz="1100">
            <a:solidFill>
              <a:sysClr val="windowText" lastClr="000000"/>
            </a:solidFill>
          </a:endParaRPr>
        </a:p>
      </xdr:txBody>
    </xdr:sp>
    <xdr:clientData/>
  </xdr:twoCellAnchor>
  <xdr:twoCellAnchor>
    <xdr:from>
      <xdr:col>10</xdr:col>
      <xdr:colOff>9526</xdr:colOff>
      <xdr:row>118</xdr:row>
      <xdr:rowOff>88373</xdr:rowOff>
    </xdr:from>
    <xdr:to>
      <xdr:col>13</xdr:col>
      <xdr:colOff>9526</xdr:colOff>
      <xdr:row>124</xdr:row>
      <xdr:rowOff>88373</xdr:rowOff>
    </xdr:to>
    <xdr:sp macro="" textlink="">
      <xdr:nvSpPr>
        <xdr:cNvPr id="109" name="正方形/長方形 108">
          <a:extLst>
            <a:ext uri="{FF2B5EF4-FFF2-40B4-BE49-F238E27FC236}">
              <a16:creationId xmlns:a16="http://schemas.microsoft.com/office/drawing/2014/main" id="{00000000-0008-0000-0300-00006D000000}"/>
            </a:ext>
          </a:extLst>
        </xdr:cNvPr>
        <xdr:cNvSpPr/>
      </xdr:nvSpPr>
      <xdr:spPr>
        <a:xfrm>
          <a:off x="625369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AP</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endParaRPr kumimoji="1" lang="en-US" altLang="ja-JP" sz="1100">
            <a:solidFill>
              <a:sysClr val="windowText" lastClr="000000"/>
            </a:solidFill>
          </a:endParaRPr>
        </a:p>
        <a:p>
          <a:pPr algn="l"/>
          <a:r>
            <a:rPr kumimoji="1" lang="ja-JP" altLang="en-US" sz="1100">
              <a:solidFill>
                <a:sysClr val="windowText" lastClr="000000"/>
              </a:solidFill>
            </a:rPr>
            <a:t>・用役管理システム</a:t>
          </a:r>
          <a:endParaRPr kumimoji="1" lang="en-US" altLang="ja-JP" sz="1100">
            <a:solidFill>
              <a:sysClr val="windowText" lastClr="000000"/>
            </a:solidFill>
          </a:endParaRPr>
        </a:p>
      </xdr:txBody>
    </xdr:sp>
    <xdr:clientData/>
  </xdr:twoCellAnchor>
  <xdr:twoCellAnchor>
    <xdr:from>
      <xdr:col>13</xdr:col>
      <xdr:colOff>9526</xdr:colOff>
      <xdr:row>118</xdr:row>
      <xdr:rowOff>88373</xdr:rowOff>
    </xdr:from>
    <xdr:to>
      <xdr:col>16</xdr:col>
      <xdr:colOff>9526</xdr:colOff>
      <xdr:row>124</xdr:row>
      <xdr:rowOff>88373</xdr:rowOff>
    </xdr:to>
    <xdr:sp macro="" textlink="">
      <xdr:nvSpPr>
        <xdr:cNvPr id="110" name="正方形/長方形 109">
          <a:extLst>
            <a:ext uri="{FF2B5EF4-FFF2-40B4-BE49-F238E27FC236}">
              <a16:creationId xmlns:a16="http://schemas.microsoft.com/office/drawing/2014/main" id="{00000000-0008-0000-0300-00006E000000}"/>
            </a:ext>
          </a:extLst>
        </xdr:cNvPr>
        <xdr:cNvSpPr/>
      </xdr:nvSpPr>
      <xdr:spPr>
        <a:xfrm>
          <a:off x="8126943" y="20069706"/>
          <a:ext cx="1873250" cy="1016000"/>
        </a:xfrm>
        <a:prstGeom prst="rect">
          <a:avLst/>
        </a:prstGeom>
        <a:gradFill flip="none" rotWithShape="1">
          <a:gsLst>
            <a:gs pos="50000">
              <a:schemeClr val="bg1">
                <a:lumMod val="75000"/>
              </a:schemeClr>
            </a:gs>
            <a:gs pos="50000">
              <a:schemeClr val="accent6">
                <a:lumMod val="40000"/>
                <a:lumOff val="60000"/>
              </a:schemeClr>
            </a:gs>
          </a:gsLst>
          <a:lin ang="2700000" scaled="1"/>
          <a:tileRect/>
        </a:gradFill>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共通基盤</a:t>
          </a:r>
          <a:r>
            <a:rPr kumimoji="1" lang="en-US" altLang="ja-JP" sz="1100">
              <a:solidFill>
                <a:sysClr val="windowText" lastClr="000000"/>
              </a:solidFill>
            </a:rPr>
            <a:t>DB</a:t>
          </a:r>
          <a:r>
            <a:rPr kumimoji="1" lang="ja-JP" altLang="en-US" sz="1100">
              <a:solidFill>
                <a:sysClr val="windowText" lastClr="000000"/>
              </a:solidFill>
            </a:rPr>
            <a:t>サーバ</a:t>
          </a:r>
          <a:endParaRPr kumimoji="1" lang="en-US" altLang="ja-JP" sz="1100">
            <a:solidFill>
              <a:sysClr val="windowText" lastClr="000000"/>
            </a:solidFill>
          </a:endParaRPr>
        </a:p>
        <a:p>
          <a:pPr algn="l"/>
          <a:r>
            <a:rPr kumimoji="1" lang="ja-JP" altLang="en-US" sz="1100">
              <a:solidFill>
                <a:sysClr val="windowText" lastClr="000000"/>
              </a:solidFill>
            </a:rPr>
            <a:t>・数量確定システム</a:t>
          </a:r>
        </a:p>
        <a:p>
          <a:pPr algn="l"/>
          <a:r>
            <a:rPr kumimoji="1" lang="ja-JP" altLang="en-US" sz="1100">
              <a:solidFill>
                <a:sysClr val="windowText" lastClr="000000"/>
              </a:solidFill>
            </a:rPr>
            <a:t>・用役管理システム</a:t>
          </a:r>
        </a:p>
        <a:p>
          <a:pPr algn="l"/>
          <a:endParaRPr kumimoji="1" lang="ja-JP" altLang="en-US" sz="1100">
            <a:solidFill>
              <a:sysClr val="windowText" lastClr="000000"/>
            </a:solidFill>
          </a:endParaRPr>
        </a:p>
      </xdr:txBody>
    </xdr:sp>
    <xdr:clientData/>
  </xdr:twoCellAnchor>
  <xdr:twoCellAnchor>
    <xdr:from>
      <xdr:col>15</xdr:col>
      <xdr:colOff>285751</xdr:colOff>
      <xdr:row>122</xdr:row>
      <xdr:rowOff>45509</xdr:rowOff>
    </xdr:from>
    <xdr:to>
      <xdr:col>16</xdr:col>
      <xdr:colOff>1059</xdr:colOff>
      <xdr:row>124</xdr:row>
      <xdr:rowOff>61513</xdr:rowOff>
    </xdr:to>
    <xdr:sp macro="" textlink="">
      <xdr:nvSpPr>
        <xdr:cNvPr id="111" name="円柱 110">
          <a:extLst>
            <a:ext uri="{FF2B5EF4-FFF2-40B4-BE49-F238E27FC236}">
              <a16:creationId xmlns:a16="http://schemas.microsoft.com/office/drawing/2014/main" id="{00000000-0008-0000-0300-00006F000000}"/>
            </a:ext>
          </a:extLst>
        </xdr:cNvPr>
        <xdr:cNvSpPr/>
      </xdr:nvSpPr>
      <xdr:spPr>
        <a:xfrm>
          <a:off x="9652001" y="20704176"/>
          <a:ext cx="339725" cy="354670"/>
        </a:xfrm>
        <a:prstGeom prst="can">
          <a:avLst/>
        </a:prstGeom>
        <a:gradFill>
          <a:gsLst>
            <a:gs pos="50000">
              <a:schemeClr val="bg1">
                <a:lumMod val="75000"/>
              </a:schemeClr>
            </a:gs>
            <a:gs pos="50000">
              <a:schemeClr val="bg1">
                <a:lumMod val="75000"/>
              </a:schemeClr>
            </a:gs>
            <a:gs pos="50000">
              <a:schemeClr val="accent6"/>
            </a:gs>
          </a:gsLst>
          <a:lin ang="2700000" scaled="1"/>
        </a:gra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8</xdr:col>
      <xdr:colOff>1</xdr:colOff>
      <xdr:row>123</xdr:row>
      <xdr:rowOff>66942</xdr:rowOff>
    </xdr:from>
    <xdr:to>
      <xdr:col>10</xdr:col>
      <xdr:colOff>19051</xdr:colOff>
      <xdr:row>123</xdr:row>
      <xdr:rowOff>66942</xdr:rowOff>
    </xdr:to>
    <xdr:cxnSp macro="">
      <xdr:nvCxnSpPr>
        <xdr:cNvPr id="112" name="直線コネクタ 111">
          <a:extLst>
            <a:ext uri="{FF2B5EF4-FFF2-40B4-BE49-F238E27FC236}">
              <a16:creationId xmlns:a16="http://schemas.microsoft.com/office/drawing/2014/main" id="{00000000-0008-0000-0300-000070000000}"/>
            </a:ext>
          </a:extLst>
        </xdr:cNvPr>
        <xdr:cNvCxnSpPr/>
      </xdr:nvCxnSpPr>
      <xdr:spPr>
        <a:xfrm>
          <a:off x="4995334" y="20894942"/>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126</xdr:row>
      <xdr:rowOff>57417</xdr:rowOff>
    </xdr:from>
    <xdr:to>
      <xdr:col>10</xdr:col>
      <xdr:colOff>19051</xdr:colOff>
      <xdr:row>126</xdr:row>
      <xdr:rowOff>57417</xdr:rowOff>
    </xdr:to>
    <xdr:cxnSp macro="">
      <xdr:nvCxnSpPr>
        <xdr:cNvPr id="113" name="直線コネクタ 112">
          <a:extLst>
            <a:ext uri="{FF2B5EF4-FFF2-40B4-BE49-F238E27FC236}">
              <a16:creationId xmlns:a16="http://schemas.microsoft.com/office/drawing/2014/main" id="{00000000-0008-0000-0300-000071000000}"/>
            </a:ext>
          </a:extLst>
        </xdr:cNvPr>
        <xdr:cNvCxnSpPr/>
      </xdr:nvCxnSpPr>
      <xdr:spPr>
        <a:xfrm>
          <a:off x="4995334" y="21393417"/>
          <a:ext cx="1267884" cy="0"/>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122</xdr:row>
      <xdr:rowOff>133616</xdr:rowOff>
    </xdr:from>
    <xdr:to>
      <xdr:col>9</xdr:col>
      <xdr:colOff>171451</xdr:colOff>
      <xdr:row>122</xdr:row>
      <xdr:rowOff>133617</xdr:rowOff>
    </xdr:to>
    <xdr:cxnSp macro="">
      <xdr:nvCxnSpPr>
        <xdr:cNvPr id="114" name="直線矢印コネクタ 113">
          <a:extLst>
            <a:ext uri="{FF2B5EF4-FFF2-40B4-BE49-F238E27FC236}">
              <a16:creationId xmlns:a16="http://schemas.microsoft.com/office/drawing/2014/main" id="{00000000-0008-0000-0300-000072000000}"/>
            </a:ext>
          </a:extLst>
        </xdr:cNvPr>
        <xdr:cNvCxnSpPr/>
      </xdr:nvCxnSpPr>
      <xdr:spPr>
        <a:xfrm flipH="1">
          <a:off x="5490634" y="20792283"/>
          <a:ext cx="300567" cy="1"/>
        </a:xfrm>
        <a:prstGeom prst="straightConnector1">
          <a:avLst/>
        </a:prstGeom>
        <a:ln>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495301</xdr:colOff>
      <xdr:row>126</xdr:row>
      <xdr:rowOff>152667</xdr:rowOff>
    </xdr:from>
    <xdr:to>
      <xdr:col>9</xdr:col>
      <xdr:colOff>171451</xdr:colOff>
      <xdr:row>126</xdr:row>
      <xdr:rowOff>152668</xdr:rowOff>
    </xdr:to>
    <xdr:cxnSp macro="">
      <xdr:nvCxnSpPr>
        <xdr:cNvPr id="115" name="直線矢印コネクタ 114">
          <a:extLst>
            <a:ext uri="{FF2B5EF4-FFF2-40B4-BE49-F238E27FC236}">
              <a16:creationId xmlns:a16="http://schemas.microsoft.com/office/drawing/2014/main" id="{00000000-0008-0000-0300-000073000000}"/>
            </a:ext>
          </a:extLst>
        </xdr:cNvPr>
        <xdr:cNvCxnSpPr/>
      </xdr:nvCxnSpPr>
      <xdr:spPr>
        <a:xfrm flipH="1">
          <a:off x="5490634" y="21488667"/>
          <a:ext cx="300567" cy="1"/>
        </a:xfrm>
        <a:prstGeom prst="straightConnector1">
          <a:avLst/>
        </a:prstGeom>
        <a:ln>
          <a:headEnd type="triangl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11907</xdr:colOff>
      <xdr:row>138</xdr:row>
      <xdr:rowOff>14554</xdr:rowOff>
    </xdr:from>
    <xdr:to>
      <xdr:col>4</xdr:col>
      <xdr:colOff>14286</xdr:colOff>
      <xdr:row>144</xdr:row>
      <xdr:rowOff>2648</xdr:rowOff>
    </xdr:to>
    <xdr:sp macro="" textlink="">
      <xdr:nvSpPr>
        <xdr:cNvPr id="116" name="正方形/長方形 115">
          <a:extLst>
            <a:ext uri="{FF2B5EF4-FFF2-40B4-BE49-F238E27FC236}">
              <a16:creationId xmlns:a16="http://schemas.microsoft.com/office/drawing/2014/main" id="{00000000-0008-0000-0300-000074000000}"/>
            </a:ext>
          </a:extLst>
        </xdr:cNvPr>
        <xdr:cNvSpPr/>
      </xdr:nvSpPr>
      <xdr:spPr>
        <a:xfrm>
          <a:off x="636324" y="23382554"/>
          <a:ext cx="1875629" cy="1004094"/>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rPr>
            <a:t>ETS-R EAI</a:t>
          </a:r>
        </a:p>
        <a:p>
          <a:pPr algn="l"/>
          <a:r>
            <a:rPr kumimoji="1" lang="ja-JP" altLang="en-US" sz="1100">
              <a:solidFill>
                <a:sysClr val="windowText" lastClr="000000"/>
              </a:solidFill>
            </a:rPr>
            <a:t>・オフラスとの連携用</a:t>
          </a:r>
          <a:endParaRPr kumimoji="1" lang="en-US" altLang="ja-JP" sz="1100">
            <a:solidFill>
              <a:sysClr val="windowText" lastClr="000000"/>
            </a:solidFill>
          </a:endParaRPr>
        </a:p>
      </xdr:txBody>
    </xdr:sp>
    <xdr:clientData/>
  </xdr:twoCellAnchor>
  <xdr:twoCellAnchor>
    <xdr:from>
      <xdr:col>4</xdr:col>
      <xdr:colOff>14286</xdr:colOff>
      <xdr:row>141</xdr:row>
      <xdr:rowOff>2647</xdr:rowOff>
    </xdr:from>
    <xdr:to>
      <xdr:col>5</xdr:col>
      <xdr:colOff>1</xdr:colOff>
      <xdr:row>141</xdr:row>
      <xdr:rowOff>8601</xdr:rowOff>
    </xdr:to>
    <xdr:cxnSp macro="">
      <xdr:nvCxnSpPr>
        <xdr:cNvPr id="117" name="直線コネクタ 116">
          <a:extLst>
            <a:ext uri="{FF2B5EF4-FFF2-40B4-BE49-F238E27FC236}">
              <a16:creationId xmlns:a16="http://schemas.microsoft.com/office/drawing/2014/main" id="{00000000-0008-0000-0300-000075000000}"/>
            </a:ext>
          </a:extLst>
        </xdr:cNvPr>
        <xdr:cNvCxnSpPr>
          <a:stCxn id="90" idx="1"/>
          <a:endCxn id="116" idx="3"/>
        </xdr:cNvCxnSpPr>
      </xdr:nvCxnSpPr>
      <xdr:spPr>
        <a:xfrm flipH="1">
          <a:off x="2511953" y="23878647"/>
          <a:ext cx="610131" cy="5954"/>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131</xdr:row>
      <xdr:rowOff>83607</xdr:rowOff>
    </xdr:from>
    <xdr:to>
      <xdr:col>13</xdr:col>
      <xdr:colOff>30956</xdr:colOff>
      <xdr:row>141</xdr:row>
      <xdr:rowOff>2647</xdr:rowOff>
    </xdr:to>
    <xdr:cxnSp macro="">
      <xdr:nvCxnSpPr>
        <xdr:cNvPr id="118" name="カギ線コネクタ 117">
          <a:extLst>
            <a:ext uri="{FF2B5EF4-FFF2-40B4-BE49-F238E27FC236}">
              <a16:creationId xmlns:a16="http://schemas.microsoft.com/office/drawing/2014/main" id="{00000000-0008-0000-0300-000076000000}"/>
            </a:ext>
          </a:extLst>
        </xdr:cNvPr>
        <xdr:cNvCxnSpPr>
          <a:stCxn id="106" idx="2"/>
          <a:endCxn id="90" idx="3"/>
        </xdr:cNvCxnSpPr>
      </xdr:nvCxnSpPr>
      <xdr:spPr>
        <a:xfrm rot="5400000">
          <a:off x="5765667" y="21495941"/>
          <a:ext cx="1612373" cy="3153039"/>
        </a:xfrm>
        <a:prstGeom prst="bentConnector2">
          <a:avLst/>
        </a:prstGeom>
        <a:ln w="5715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440532</xdr:colOff>
      <xdr:row>154</xdr:row>
      <xdr:rowOff>2648</xdr:rowOff>
    </xdr:from>
    <xdr:to>
      <xdr:col>4</xdr:col>
      <xdr:colOff>440532</xdr:colOff>
      <xdr:row>160</xdr:row>
      <xdr:rowOff>2648</xdr:rowOff>
    </xdr:to>
    <xdr:sp macro="" textlink="">
      <xdr:nvSpPr>
        <xdr:cNvPr id="119" name="正方形/長方形 118">
          <a:extLst>
            <a:ext uri="{FF2B5EF4-FFF2-40B4-BE49-F238E27FC236}">
              <a16:creationId xmlns:a16="http://schemas.microsoft.com/office/drawing/2014/main" id="{00000000-0008-0000-0300-000077000000}"/>
            </a:ext>
          </a:extLst>
        </xdr:cNvPr>
        <xdr:cNvSpPr/>
      </xdr:nvSpPr>
      <xdr:spPr>
        <a:xfrm>
          <a:off x="1064949" y="26079981"/>
          <a:ext cx="1873250" cy="1016000"/>
        </a:xfrm>
        <a:prstGeom prst="rect">
          <a:avLst/>
        </a:prstGeom>
        <a:solidFill>
          <a:schemeClr val="bg1">
            <a:lumMod val="8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陸上出荷システム</a:t>
          </a:r>
          <a:endParaRPr kumimoji="1" lang="en-US" altLang="ja-JP" sz="1100">
            <a:solidFill>
              <a:sysClr val="windowText" lastClr="000000"/>
            </a:solidFill>
          </a:endParaRPr>
        </a:p>
        <a:p>
          <a:pPr algn="l"/>
          <a:r>
            <a:rPr kumimoji="1" lang="ja-JP" altLang="en-US" sz="1100">
              <a:solidFill>
                <a:sysClr val="windowText" lastClr="000000"/>
              </a:solidFill>
            </a:rPr>
            <a:t>・ヤードの連携先</a:t>
          </a:r>
          <a:endParaRPr kumimoji="1" lang="en-US" altLang="ja-JP" sz="1100">
            <a:solidFill>
              <a:sysClr val="windowText" lastClr="000000"/>
            </a:solidFill>
          </a:endParaRPr>
        </a:p>
      </xdr:txBody>
    </xdr:sp>
    <xdr:clientData/>
  </xdr:twoCellAnchor>
  <xdr:twoCellAnchor>
    <xdr:from>
      <xdr:col>3</xdr:col>
      <xdr:colOff>95252</xdr:colOff>
      <xdr:row>152</xdr:row>
      <xdr:rowOff>2646</xdr:rowOff>
    </xdr:from>
    <xdr:to>
      <xdr:col>6</xdr:col>
      <xdr:colOff>345284</xdr:colOff>
      <xdr:row>154</xdr:row>
      <xdr:rowOff>2648</xdr:rowOff>
    </xdr:to>
    <xdr:cxnSp macro="">
      <xdr:nvCxnSpPr>
        <xdr:cNvPr id="120" name="カギ線コネクタ 119">
          <a:extLst>
            <a:ext uri="{FF2B5EF4-FFF2-40B4-BE49-F238E27FC236}">
              <a16:creationId xmlns:a16="http://schemas.microsoft.com/office/drawing/2014/main" id="{00000000-0008-0000-0300-000078000000}"/>
            </a:ext>
          </a:extLst>
        </xdr:cNvPr>
        <xdr:cNvCxnSpPr>
          <a:stCxn id="91" idx="2"/>
          <a:endCxn id="119" idx="0"/>
        </xdr:cNvCxnSpPr>
      </xdr:nvCxnSpPr>
      <xdr:spPr>
        <a:xfrm rot="5400000">
          <a:off x="2860809" y="24849006"/>
          <a:ext cx="338668" cy="2123282"/>
        </a:xfrm>
        <a:prstGeom prst="bentConnector3">
          <a:avLst>
            <a:gd name="adj1" fmla="val 50000"/>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130970</xdr:colOff>
      <xdr:row>152</xdr:row>
      <xdr:rowOff>74084</xdr:rowOff>
    </xdr:from>
    <xdr:to>
      <xdr:col>4</xdr:col>
      <xdr:colOff>492920</xdr:colOff>
      <xdr:row>152</xdr:row>
      <xdr:rowOff>74085</xdr:rowOff>
    </xdr:to>
    <xdr:cxnSp macro="">
      <xdr:nvCxnSpPr>
        <xdr:cNvPr id="121" name="直線矢印コネクタ 120">
          <a:extLst>
            <a:ext uri="{FF2B5EF4-FFF2-40B4-BE49-F238E27FC236}">
              <a16:creationId xmlns:a16="http://schemas.microsoft.com/office/drawing/2014/main" id="{00000000-0008-0000-0300-000079000000}"/>
            </a:ext>
          </a:extLst>
        </xdr:cNvPr>
        <xdr:cNvCxnSpPr/>
      </xdr:nvCxnSpPr>
      <xdr:spPr>
        <a:xfrm flipH="1">
          <a:off x="2628637" y="25812751"/>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178595</xdr:colOff>
      <xdr:row>140</xdr:row>
      <xdr:rowOff>50272</xdr:rowOff>
    </xdr:from>
    <xdr:to>
      <xdr:col>4</xdr:col>
      <xdr:colOff>540545</xdr:colOff>
      <xdr:row>140</xdr:row>
      <xdr:rowOff>50273</xdr:rowOff>
    </xdr:to>
    <xdr:cxnSp macro="">
      <xdr:nvCxnSpPr>
        <xdr:cNvPr id="122" name="直線矢印コネクタ 121">
          <a:extLst>
            <a:ext uri="{FF2B5EF4-FFF2-40B4-BE49-F238E27FC236}">
              <a16:creationId xmlns:a16="http://schemas.microsoft.com/office/drawing/2014/main" id="{00000000-0008-0000-0300-00007A000000}"/>
            </a:ext>
          </a:extLst>
        </xdr:cNvPr>
        <xdr:cNvCxnSpPr/>
      </xdr:nvCxnSpPr>
      <xdr:spPr>
        <a:xfrm flipH="1">
          <a:off x="2676262" y="23756939"/>
          <a:ext cx="361950" cy="1"/>
        </a:xfrm>
        <a:prstGeom prst="straightConnector1">
          <a:avLst/>
        </a:prstGeom>
        <a:ln>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109</xdr:row>
      <xdr:rowOff>0</xdr:rowOff>
    </xdr:from>
    <xdr:to>
      <xdr:col>12</xdr:col>
      <xdr:colOff>613833</xdr:colOff>
      <xdr:row>111</xdr:row>
      <xdr:rowOff>148166</xdr:rowOff>
    </xdr:to>
    <xdr:sp macro="" textlink="">
      <xdr:nvSpPr>
        <xdr:cNvPr id="123" name="正方形/長方形 122">
          <a:extLst>
            <a:ext uri="{FF2B5EF4-FFF2-40B4-BE49-F238E27FC236}">
              <a16:creationId xmlns:a16="http://schemas.microsoft.com/office/drawing/2014/main" id="{00000000-0008-0000-0300-00007B000000}"/>
            </a:ext>
          </a:extLst>
        </xdr:cNvPr>
        <xdr:cNvSpPr/>
      </xdr:nvSpPr>
      <xdr:spPr>
        <a:xfrm>
          <a:off x="624417" y="18457333"/>
          <a:ext cx="7482416" cy="486833"/>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2400">
              <a:solidFill>
                <a:schemeClr val="tx1"/>
              </a:solidFill>
            </a:rPr>
            <a:t>（２）</a:t>
          </a:r>
          <a:r>
            <a:rPr kumimoji="1" lang="en-US" altLang="ja-JP" sz="2400">
              <a:solidFill>
                <a:schemeClr val="tx1"/>
              </a:solidFill>
            </a:rPr>
            <a:t>Azure</a:t>
          </a:r>
          <a:r>
            <a:rPr kumimoji="1" lang="ja-JP" altLang="en-US" sz="2400">
              <a:solidFill>
                <a:schemeClr val="tx1"/>
              </a:solidFill>
            </a:rPr>
            <a:t>に構築される縮小版の共通基盤に移行</a:t>
          </a:r>
        </a:p>
      </xdr:txBody>
    </xdr:sp>
    <xdr:clientData/>
  </xdr:twoCellAnchor>
  <xdr:twoCellAnchor>
    <xdr:from>
      <xdr:col>13</xdr:col>
      <xdr:colOff>485775</xdr:colOff>
      <xdr:row>112</xdr:row>
      <xdr:rowOff>142875</xdr:rowOff>
    </xdr:from>
    <xdr:to>
      <xdr:col>17</xdr:col>
      <xdr:colOff>466725</xdr:colOff>
      <xdr:row>118</xdr:row>
      <xdr:rowOff>47625</xdr:rowOff>
    </xdr:to>
    <xdr:sp macro="" textlink="">
      <xdr:nvSpPr>
        <xdr:cNvPr id="81" name="四角形吹き出し 80">
          <a:extLst>
            <a:ext uri="{FF2B5EF4-FFF2-40B4-BE49-F238E27FC236}">
              <a16:creationId xmlns:a16="http://schemas.microsoft.com/office/drawing/2014/main" id="{00000000-0008-0000-0300-000051000000}"/>
            </a:ext>
            <a:ext uri="{147F2762-F138-4A5C-976F-8EAC2B608ADB}">
              <a16:predDERef xmlns:a16="http://schemas.microsoft.com/office/drawing/2014/main" pred="{00000000-0008-0000-0300-00007B000000}"/>
            </a:ext>
          </a:extLst>
        </xdr:cNvPr>
        <xdr:cNvSpPr/>
      </xdr:nvSpPr>
      <xdr:spPr>
        <a:xfrm>
          <a:off x="8534400" y="18278475"/>
          <a:ext cx="2457450" cy="876300"/>
        </a:xfrm>
        <a:prstGeom prst="wedgeRectCallou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個別で</a:t>
          </a:r>
          <a:r>
            <a:rPr lang="en-US" sz="1100" b="0" i="0" u="none" strike="noStrike">
              <a:solidFill>
                <a:schemeClr val="lt1"/>
              </a:solidFill>
              <a:latin typeface="Calibri" panose="020F0502020204030204" pitchFamily="34" charset="0"/>
              <a:cs typeface="Calibri" panose="020F0502020204030204" pitchFamily="34" charset="0"/>
            </a:rPr>
            <a:t>Oracle</a:t>
          </a:r>
          <a:r>
            <a:rPr lang="ja-JP" altLang="en-US" sz="1100" b="0" i="0" u="none" strike="noStrike">
              <a:solidFill>
                <a:schemeClr val="lt1"/>
              </a:solidFill>
              <a:latin typeface="Calibri" panose="020F0502020204030204" pitchFamily="34" charset="0"/>
              <a:cs typeface="Calibri" panose="020F0502020204030204" pitchFamily="34" charset="0"/>
            </a:rPr>
            <a:t>構築し、</a:t>
          </a:r>
        </a:p>
        <a:p>
          <a:pPr marL="0" indent="0" algn="l"/>
          <a:r>
            <a:rPr lang="en-US" sz="1100" b="0" i="0" u="none" strike="noStrike">
              <a:solidFill>
                <a:schemeClr val="lt1"/>
              </a:solidFill>
              <a:latin typeface="Calibri" panose="020F0502020204030204" pitchFamily="34" charset="0"/>
              <a:cs typeface="Calibri" panose="020F0502020204030204" pitchFamily="34" charset="0"/>
            </a:rPr>
            <a:t>DB</a:t>
          </a:r>
          <a:r>
            <a:rPr lang="ja-JP" altLang="en-US" sz="1100" b="0" i="0" u="none" strike="noStrike">
              <a:solidFill>
                <a:schemeClr val="lt1"/>
              </a:solidFill>
              <a:latin typeface="Calibri" panose="020F0502020204030204" pitchFamily="34" charset="0"/>
              <a:cs typeface="Calibri" panose="020F0502020204030204" pitchFamily="34" charset="0"/>
            </a:rPr>
            <a:t>のみ縮小共通基盤を利用しない</a:t>
          </a:r>
        </a:p>
        <a:p>
          <a:pPr marL="0" indent="0" algn="l"/>
          <a:r>
            <a:rPr lang="ja-JP" altLang="en-US" sz="1100" b="0" i="0" u="none" strike="noStrike">
              <a:solidFill>
                <a:schemeClr val="lt1"/>
              </a:solidFill>
              <a:latin typeface="Calibri" panose="020F0502020204030204" pitchFamily="34" charset="0"/>
              <a:cs typeface="Calibri" panose="020F0502020204030204" pitchFamily="34" charset="0"/>
            </a:rPr>
            <a:t>パターンも要検討</a:t>
          </a:r>
        </a:p>
      </xdr:txBody>
    </xdr:sp>
    <xdr:clientData/>
  </xdr:twoCellAnchor>
  <xdr:twoCellAnchor>
    <xdr:from>
      <xdr:col>18</xdr:col>
      <xdr:colOff>0</xdr:colOff>
      <xdr:row>14</xdr:row>
      <xdr:rowOff>0</xdr:rowOff>
    </xdr:from>
    <xdr:to>
      <xdr:col>21</xdr:col>
      <xdr:colOff>0</xdr:colOff>
      <xdr:row>20</xdr:row>
      <xdr:rowOff>0</xdr:rowOff>
    </xdr:to>
    <xdr:sp macro="" textlink="">
      <xdr:nvSpPr>
        <xdr:cNvPr id="126" name="正方形/長方形 125">
          <a:extLst>
            <a:ext uri="{FF2B5EF4-FFF2-40B4-BE49-F238E27FC236}">
              <a16:creationId xmlns:a16="http://schemas.microsoft.com/office/drawing/2014/main" id="{00000000-0008-0000-0300-00007E000000}"/>
            </a:ext>
          </a:extLst>
        </xdr:cNvPr>
        <xdr:cNvSpPr/>
      </xdr:nvSpPr>
      <xdr:spPr>
        <a:xfrm>
          <a:off x="11049000" y="2370667"/>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en-US" altLang="ja-JP" sz="1100">
              <a:solidFill>
                <a:sysClr val="windowText" lastClr="000000"/>
              </a:solidFill>
            </a:rPr>
            <a:t>10.240.2.87</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69</xdr:row>
      <xdr:rowOff>0</xdr:rowOff>
    </xdr:from>
    <xdr:to>
      <xdr:col>21</xdr:col>
      <xdr:colOff>0</xdr:colOff>
      <xdr:row>75</xdr:row>
      <xdr:rowOff>0</xdr:rowOff>
    </xdr:to>
    <xdr:sp macro="" textlink="">
      <xdr:nvSpPr>
        <xdr:cNvPr id="128" name="正方形/長方形 127">
          <a:extLst>
            <a:ext uri="{FF2B5EF4-FFF2-40B4-BE49-F238E27FC236}">
              <a16:creationId xmlns:a16="http://schemas.microsoft.com/office/drawing/2014/main" id="{00000000-0008-0000-0300-000080000000}"/>
            </a:ext>
          </a:extLst>
        </xdr:cNvPr>
        <xdr:cNvSpPr/>
      </xdr:nvSpPr>
      <xdr:spPr>
        <a:xfrm>
          <a:off x="11049000" y="11684000"/>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18</xdr:col>
      <xdr:colOff>0</xdr:colOff>
      <xdr:row>124</xdr:row>
      <xdr:rowOff>0</xdr:rowOff>
    </xdr:from>
    <xdr:to>
      <xdr:col>21</xdr:col>
      <xdr:colOff>0</xdr:colOff>
      <xdr:row>130</xdr:row>
      <xdr:rowOff>0</xdr:rowOff>
    </xdr:to>
    <xdr:sp macro="" textlink="">
      <xdr:nvSpPr>
        <xdr:cNvPr id="130" name="正方形/長方形 129">
          <a:extLst>
            <a:ext uri="{FF2B5EF4-FFF2-40B4-BE49-F238E27FC236}">
              <a16:creationId xmlns:a16="http://schemas.microsoft.com/office/drawing/2014/main" id="{00000000-0008-0000-0300-000082000000}"/>
            </a:ext>
          </a:extLst>
        </xdr:cNvPr>
        <xdr:cNvSpPr/>
      </xdr:nvSpPr>
      <xdr:spPr>
        <a:xfrm>
          <a:off x="11049000" y="20997333"/>
          <a:ext cx="1841500" cy="10160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徳山ヤード操業サーバ</a:t>
          </a:r>
          <a:endParaRPr kumimoji="1" lang="en-US" altLang="ja-JP" sz="1100">
            <a:solidFill>
              <a:sysClr val="windowText" lastClr="000000"/>
            </a:solidFill>
          </a:endParaRPr>
        </a:p>
        <a:p>
          <a:pPr algn="l"/>
          <a:r>
            <a:rPr kumimoji="1" lang="en-US" altLang="ja-JP" sz="1100">
              <a:solidFill>
                <a:sysClr val="windowText" lastClr="000000"/>
              </a:solidFill>
            </a:rPr>
            <a:t>(</a:t>
          </a:r>
          <a:r>
            <a:rPr kumimoji="1" lang="ja-JP" altLang="en-US" sz="1100">
              <a:solidFill>
                <a:sysClr val="windowText" lastClr="000000"/>
              </a:solidFill>
            </a:rPr>
            <a:t>予備機</a:t>
          </a:r>
          <a:r>
            <a:rPr kumimoji="1" lang="en-US" altLang="ja-JP" sz="1100">
              <a:solidFill>
                <a:sysClr val="windowText" lastClr="000000"/>
              </a:solidFill>
            </a:rPr>
            <a:t>)</a:t>
          </a:r>
        </a:p>
        <a:p>
          <a:pPr algn="l"/>
          <a:r>
            <a:rPr kumimoji="1" lang="ja-JP" altLang="en-US" sz="1100">
              <a:solidFill>
                <a:sysClr val="windowText" lastClr="000000"/>
              </a:solidFill>
            </a:rPr>
            <a:t>・徳山ヤード操業</a:t>
          </a:r>
          <a:endParaRPr kumimoji="1" lang="en-US" altLang="ja-JP" sz="1100">
            <a:solidFill>
              <a:sysClr val="windowText" lastClr="000000"/>
            </a:solidFill>
          </a:endParaRPr>
        </a:p>
      </xdr:txBody>
    </xdr:sp>
    <xdr:clientData/>
  </xdr:twoCellAnchor>
  <xdr:twoCellAnchor>
    <xdr:from>
      <xdr:col>20</xdr:col>
      <xdr:colOff>257175</xdr:colOff>
      <xdr:row>17</xdr:row>
      <xdr:rowOff>123825</xdr:rowOff>
    </xdr:from>
    <xdr:to>
      <xdr:col>20</xdr:col>
      <xdr:colOff>600075</xdr:colOff>
      <xdr:row>19</xdr:row>
      <xdr:rowOff>139827</xdr:rowOff>
    </xdr:to>
    <xdr:sp macro="" textlink="">
      <xdr:nvSpPr>
        <xdr:cNvPr id="82" name="Can 81">
          <a:extLst>
            <a:ext uri="{FF2B5EF4-FFF2-40B4-BE49-F238E27FC236}">
              <a16:creationId xmlns:a16="http://schemas.microsoft.com/office/drawing/2014/main" id="{46113F12-8830-40B8-BEA4-E966581A8A08}"/>
            </a:ext>
            <a:ext uri="{147F2762-F138-4A5C-976F-8EAC2B608ADB}">
              <a16:predDERef xmlns:a16="http://schemas.microsoft.com/office/drawing/2014/main" pred="{00000000-0008-0000-0300-000082000000}"/>
            </a:ext>
          </a:extLst>
        </xdr:cNvPr>
        <xdr:cNvSpPr/>
      </xdr:nvSpPr>
      <xdr:spPr>
        <a:xfrm>
          <a:off x="12639675" y="2876550"/>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72</xdr:row>
      <xdr:rowOff>104775</xdr:rowOff>
    </xdr:from>
    <xdr:to>
      <xdr:col>20</xdr:col>
      <xdr:colOff>590550</xdr:colOff>
      <xdr:row>74</xdr:row>
      <xdr:rowOff>120777</xdr:rowOff>
    </xdr:to>
    <xdr:sp macro="" textlink="">
      <xdr:nvSpPr>
        <xdr:cNvPr id="83" name="Can 82">
          <a:extLst>
            <a:ext uri="{FF2B5EF4-FFF2-40B4-BE49-F238E27FC236}">
              <a16:creationId xmlns:a16="http://schemas.microsoft.com/office/drawing/2014/main" id="{EC948A82-0E56-4C2B-BA00-C1D3AEDEFD12}"/>
            </a:ext>
            <a:ext uri="{147F2762-F138-4A5C-976F-8EAC2B608ADB}">
              <a16:predDERef xmlns:a16="http://schemas.microsoft.com/office/drawing/2014/main" pred="{46113F12-8830-40B8-BEA4-E966581A8A08}"/>
            </a:ext>
          </a:extLst>
        </xdr:cNvPr>
        <xdr:cNvSpPr/>
      </xdr:nvSpPr>
      <xdr:spPr>
        <a:xfrm>
          <a:off x="12630150" y="117633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twoCellAnchor>
    <xdr:from>
      <xdr:col>20</xdr:col>
      <xdr:colOff>247650</xdr:colOff>
      <xdr:row>127</xdr:row>
      <xdr:rowOff>114300</xdr:rowOff>
    </xdr:from>
    <xdr:to>
      <xdr:col>20</xdr:col>
      <xdr:colOff>590550</xdr:colOff>
      <xdr:row>129</xdr:row>
      <xdr:rowOff>130302</xdr:rowOff>
    </xdr:to>
    <xdr:sp macro="" textlink="">
      <xdr:nvSpPr>
        <xdr:cNvPr id="125" name="Can 124">
          <a:extLst>
            <a:ext uri="{FF2B5EF4-FFF2-40B4-BE49-F238E27FC236}">
              <a16:creationId xmlns:a16="http://schemas.microsoft.com/office/drawing/2014/main" id="{E06EDFCD-9F7B-4937-87E9-2EDFEC660DA5}"/>
            </a:ext>
            <a:ext uri="{147F2762-F138-4A5C-976F-8EAC2B608ADB}">
              <a16:predDERef xmlns:a16="http://schemas.microsoft.com/office/drawing/2014/main" pred="{EC948A82-0E56-4C2B-BA00-C1D3AEDEFD12}"/>
            </a:ext>
          </a:extLst>
        </xdr:cNvPr>
        <xdr:cNvSpPr/>
      </xdr:nvSpPr>
      <xdr:spPr>
        <a:xfrm>
          <a:off x="12630150" y="20678775"/>
          <a:ext cx="342900" cy="339852"/>
        </a:xfrm>
        <a:prstGeom prst="can">
          <a:avLst/>
        </a:prstGeom>
        <a:solidFill>
          <a:schemeClr val="accent6"/>
        </a:solidFill>
      </xdr:spPr>
      <xdr:style>
        <a:lnRef idx="2">
          <a:schemeClr val="accent2">
            <a:shade val="50000"/>
          </a:schemeClr>
        </a:lnRef>
        <a:fillRef idx="1">
          <a:schemeClr val="accent2"/>
        </a:fillRef>
        <a:effectRef idx="0">
          <a:schemeClr val="accent2"/>
        </a:effectRef>
        <a:fontRef idx="minor">
          <a:schemeClr val="lt1"/>
        </a:fontRef>
      </xdr:style>
      <xdr:txBody>
        <a:bodyPr rtlCol="0" anchor="t"/>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kumimoji="1" lang="ja-JP" altLang="en-US" sz="1100">
            <a:solidFill>
              <a:sysClr val="windowText" lastClr="0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0</xdr:colOff>
      <xdr:row>8</xdr:row>
      <xdr:rowOff>276225</xdr:rowOff>
    </xdr:from>
    <xdr:to>
      <xdr:col>7</xdr:col>
      <xdr:colOff>9525</xdr:colOff>
      <xdr:row>9</xdr:row>
      <xdr:rowOff>0</xdr:rowOff>
    </xdr:to>
    <xdr:sp macro="" textlink="">
      <xdr:nvSpPr>
        <xdr:cNvPr id="2" name="五角形 1">
          <a:extLst>
            <a:ext uri="{FF2B5EF4-FFF2-40B4-BE49-F238E27FC236}">
              <a16:creationId xmlns:a16="http://schemas.microsoft.com/office/drawing/2014/main" id="{70AF411C-3854-F003-941C-4E77A505B272}"/>
            </a:ext>
          </a:extLst>
        </xdr:cNvPr>
        <xdr:cNvSpPr/>
      </xdr:nvSpPr>
      <xdr:spPr>
        <a:xfrm>
          <a:off x="3857625" y="2505075"/>
          <a:ext cx="1019175" cy="285750"/>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ctr">
          <a:noAutofit/>
        </a:body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要件定義</a:t>
          </a:r>
        </a:p>
      </xdr:txBody>
    </xdr:sp>
    <xdr:clientData/>
  </xdr:twoCellAnchor>
  <xdr:twoCellAnchor>
    <xdr:from>
      <xdr:col>1</xdr:col>
      <xdr:colOff>1598446</xdr:colOff>
      <xdr:row>4</xdr:row>
      <xdr:rowOff>1667</xdr:rowOff>
    </xdr:from>
    <xdr:to>
      <xdr:col>15</xdr:col>
      <xdr:colOff>267891</xdr:colOff>
      <xdr:row>7</xdr:row>
      <xdr:rowOff>220266</xdr:rowOff>
    </xdr:to>
    <xdr:sp macro="" textlink="">
      <xdr:nvSpPr>
        <xdr:cNvPr id="12" name="五角形 11">
          <a:extLst>
            <a:ext uri="{FF2B5EF4-FFF2-40B4-BE49-F238E27FC236}">
              <a16:creationId xmlns:a16="http://schemas.microsoft.com/office/drawing/2014/main" id="{0203A819-6BB6-4BE5-A86F-DF158041F5C6}"/>
            </a:ext>
            <a:ext uri="{147F2762-F138-4A5C-976F-8EAC2B608ADB}">
              <a16:predDERef xmlns:a16="http://schemas.microsoft.com/office/drawing/2014/main" pred="{63BC0138-BFF7-4FFE-B709-2AD72F8C4073}"/>
            </a:ext>
          </a:extLst>
        </xdr:cNvPr>
        <xdr:cNvSpPr/>
      </xdr:nvSpPr>
      <xdr:spPr>
        <a:xfrm>
          <a:off x="3932071" y="906542"/>
          <a:ext cx="776851" cy="897255"/>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要件</a:t>
          </a:r>
        </a:p>
      </xdr:txBody>
    </xdr:sp>
    <xdr:clientData/>
  </xdr:twoCellAnchor>
  <xdr:twoCellAnchor>
    <xdr:from>
      <xdr:col>15</xdr:col>
      <xdr:colOff>255984</xdr:colOff>
      <xdr:row>4</xdr:row>
      <xdr:rowOff>22176</xdr:rowOff>
    </xdr:from>
    <xdr:to>
      <xdr:col>15</xdr:col>
      <xdr:colOff>496888</xdr:colOff>
      <xdr:row>8</xdr:row>
      <xdr:rowOff>0</xdr:rowOff>
    </xdr:to>
    <xdr:sp macro="" textlink="">
      <xdr:nvSpPr>
        <xdr:cNvPr id="13" name="五角形 12">
          <a:extLst>
            <a:ext uri="{FF2B5EF4-FFF2-40B4-BE49-F238E27FC236}">
              <a16:creationId xmlns:a16="http://schemas.microsoft.com/office/drawing/2014/main" id="{6DABC63D-A0D5-49F1-AC95-5D03A9C596B7}"/>
            </a:ext>
            <a:ext uri="{147F2762-F138-4A5C-976F-8EAC2B608ADB}">
              <a16:predDERef xmlns:a16="http://schemas.microsoft.com/office/drawing/2014/main" pred="{0203A819-6BB6-4BE5-A86F-DF158041F5C6}"/>
            </a:ext>
          </a:extLst>
        </xdr:cNvPr>
        <xdr:cNvSpPr/>
      </xdr:nvSpPr>
      <xdr:spPr>
        <a:xfrm>
          <a:off x="4697015" y="927051"/>
          <a:ext cx="240904" cy="882699"/>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設計</a:t>
          </a:r>
        </a:p>
      </xdr:txBody>
    </xdr:sp>
    <xdr:clientData/>
  </xdr:twoCellAnchor>
  <xdr:twoCellAnchor>
    <xdr:from>
      <xdr:col>16</xdr:col>
      <xdr:colOff>9131</xdr:colOff>
      <xdr:row>4</xdr:row>
      <xdr:rowOff>35718</xdr:rowOff>
    </xdr:from>
    <xdr:to>
      <xdr:col>16</xdr:col>
      <xdr:colOff>255985</xdr:colOff>
      <xdr:row>7</xdr:row>
      <xdr:rowOff>220266</xdr:rowOff>
    </xdr:to>
    <xdr:sp macro="" textlink="">
      <xdr:nvSpPr>
        <xdr:cNvPr id="14" name="五角形 13">
          <a:extLst>
            <a:ext uri="{FF2B5EF4-FFF2-40B4-BE49-F238E27FC236}">
              <a16:creationId xmlns:a16="http://schemas.microsoft.com/office/drawing/2014/main" id="{E714C38A-E526-4458-AC91-D65AE4B34C6E}"/>
            </a:ext>
            <a:ext uri="{147F2762-F138-4A5C-976F-8EAC2B608ADB}">
              <a16:predDERef xmlns:a16="http://schemas.microsoft.com/office/drawing/2014/main" pred="{6DABC63D-A0D5-49F1-AC95-5D03A9C596B7}"/>
            </a:ext>
          </a:extLst>
        </xdr:cNvPr>
        <xdr:cNvSpPr/>
      </xdr:nvSpPr>
      <xdr:spPr>
        <a:xfrm>
          <a:off x="4956178" y="940593"/>
          <a:ext cx="246854" cy="863204"/>
        </a:xfrm>
        <a:prstGeom prst="homePlate">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製造</a:t>
          </a:r>
        </a:p>
      </xdr:txBody>
    </xdr:sp>
    <xdr:clientData/>
  </xdr:twoCellAnchor>
  <xdr:twoCellAnchor>
    <xdr:from>
      <xdr:col>16</xdr:col>
      <xdr:colOff>257016</xdr:colOff>
      <xdr:row>4</xdr:row>
      <xdr:rowOff>10025</xdr:rowOff>
    </xdr:from>
    <xdr:to>
      <xdr:col>17</xdr:col>
      <xdr:colOff>244078</xdr:colOff>
      <xdr:row>8</xdr:row>
      <xdr:rowOff>0</xdr:rowOff>
    </xdr:to>
    <xdr:sp macro="" textlink="">
      <xdr:nvSpPr>
        <xdr:cNvPr id="15" name="五角形 14">
          <a:extLst>
            <a:ext uri="{FF2B5EF4-FFF2-40B4-BE49-F238E27FC236}">
              <a16:creationId xmlns:a16="http://schemas.microsoft.com/office/drawing/2014/main" id="{B7796909-B663-4DE8-A18D-0F48B3FD803B}"/>
            </a:ext>
            <a:ext uri="{147F2762-F138-4A5C-976F-8EAC2B608ADB}">
              <a16:predDERef xmlns:a16="http://schemas.microsoft.com/office/drawing/2014/main" pred="{E714C38A-E526-4458-AC91-D65AE4B34C6E}"/>
            </a:ext>
          </a:extLst>
        </xdr:cNvPr>
        <xdr:cNvSpPr/>
      </xdr:nvSpPr>
      <xdr:spPr>
        <a:xfrm>
          <a:off x="5204063" y="914900"/>
          <a:ext cx="493078" cy="894850"/>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IT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17</xdr:col>
      <xdr:colOff>267494</xdr:colOff>
      <xdr:row>4</xdr:row>
      <xdr:rowOff>12541</xdr:rowOff>
    </xdr:from>
    <xdr:to>
      <xdr:col>18</xdr:col>
      <xdr:colOff>26989</xdr:colOff>
      <xdr:row>7</xdr:row>
      <xdr:rowOff>220266</xdr:rowOff>
    </xdr:to>
    <xdr:sp macro="" textlink="">
      <xdr:nvSpPr>
        <xdr:cNvPr id="37" name="五角形 14">
          <a:extLst>
            <a:ext uri="{FF2B5EF4-FFF2-40B4-BE49-F238E27FC236}">
              <a16:creationId xmlns:a16="http://schemas.microsoft.com/office/drawing/2014/main" id="{F94362A2-C0BE-3C63-84F0-A6EDB4BCF6E7}"/>
            </a:ext>
            <a:ext uri="{147F2762-F138-4A5C-976F-8EAC2B608ADB}">
              <a16:predDERef xmlns:a16="http://schemas.microsoft.com/office/drawing/2014/main" pred="{E714C38A-E526-4458-AC91-D65AE4B34C6E}"/>
            </a:ext>
          </a:extLst>
        </xdr:cNvPr>
        <xdr:cNvSpPr/>
      </xdr:nvSpPr>
      <xdr:spPr>
        <a:xfrm>
          <a:off x="5720557" y="917416"/>
          <a:ext cx="265510" cy="886381"/>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ST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6351</xdr:colOff>
      <xdr:row>4</xdr:row>
      <xdr:rowOff>29051</xdr:rowOff>
    </xdr:from>
    <xdr:to>
      <xdr:col>18</xdr:col>
      <xdr:colOff>265031</xdr:colOff>
      <xdr:row>8</xdr:row>
      <xdr:rowOff>0</xdr:rowOff>
    </xdr:to>
    <xdr:sp macro="" textlink="">
      <xdr:nvSpPr>
        <xdr:cNvPr id="39" name="五角形 14">
          <a:extLst>
            <a:ext uri="{FF2B5EF4-FFF2-40B4-BE49-F238E27FC236}">
              <a16:creationId xmlns:a16="http://schemas.microsoft.com/office/drawing/2014/main" id="{863FD8F4-707D-116C-3B03-120C33510B6C}"/>
            </a:ext>
            <a:ext uri="{147F2762-F138-4A5C-976F-8EAC2B608ADB}">
              <a16:predDERef xmlns:a16="http://schemas.microsoft.com/office/drawing/2014/main" pred="{E714C38A-E526-4458-AC91-D65AE4B34C6E}"/>
            </a:ext>
          </a:extLst>
        </xdr:cNvPr>
        <xdr:cNvSpPr/>
      </xdr:nvSpPr>
      <xdr:spPr>
        <a:xfrm>
          <a:off x="5965429" y="933926"/>
          <a:ext cx="258680" cy="875824"/>
        </a:xfrm>
        <a:prstGeom prst="homePlate">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en-US" altLang="ja-JP" sz="1100" b="1" i="0" u="none" strike="noStrike">
              <a:solidFill>
                <a:srgbClr val="000000"/>
              </a:solidFill>
              <a:latin typeface="Calibri" panose="020F0502020204030204" pitchFamily="34" charset="0"/>
              <a:cs typeface="Calibri" panose="020F0502020204030204" pitchFamily="34" charset="0"/>
            </a:rPr>
            <a:t>OT</a:t>
          </a:r>
          <a:endParaRPr lang="ja-JP" altLang="en-US" sz="1100" b="1" i="0" u="none" strike="noStrike">
            <a:solidFill>
              <a:srgbClr val="000000"/>
            </a:solidFill>
            <a:latin typeface="Calibri" panose="020F0502020204030204" pitchFamily="34" charset="0"/>
            <a:cs typeface="Calibri" panose="020F0502020204030204" pitchFamily="34" charset="0"/>
          </a:endParaRPr>
        </a:p>
      </xdr:txBody>
    </xdr:sp>
    <xdr:clientData/>
  </xdr:twoCellAnchor>
  <xdr:twoCellAnchor>
    <xdr:from>
      <xdr:col>18</xdr:col>
      <xdr:colOff>265457</xdr:colOff>
      <xdr:row>4</xdr:row>
      <xdr:rowOff>30484</xdr:rowOff>
    </xdr:from>
    <xdr:to>
      <xdr:col>18</xdr:col>
      <xdr:colOff>476251</xdr:colOff>
      <xdr:row>8</xdr:row>
      <xdr:rowOff>217091</xdr:rowOff>
    </xdr:to>
    <xdr:sp macro="" textlink="">
      <xdr:nvSpPr>
        <xdr:cNvPr id="40" name="五角形 10">
          <a:extLst>
            <a:ext uri="{FF2B5EF4-FFF2-40B4-BE49-F238E27FC236}">
              <a16:creationId xmlns:a16="http://schemas.microsoft.com/office/drawing/2014/main" id="{6C81F57F-7B97-506A-2E6A-95A4857C672C}"/>
            </a:ext>
            <a:ext uri="{147F2762-F138-4A5C-976F-8EAC2B608ADB}">
              <a16:predDERef xmlns:a16="http://schemas.microsoft.com/office/drawing/2014/main" pred="{87A917E3-4DC5-4705-AE88-A8538D9D121C}"/>
            </a:ext>
          </a:extLst>
        </xdr:cNvPr>
        <xdr:cNvSpPr/>
      </xdr:nvSpPr>
      <xdr:spPr>
        <a:xfrm>
          <a:off x="6224535" y="935359"/>
          <a:ext cx="210794" cy="1091482"/>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本番移行</a:t>
          </a:r>
        </a:p>
      </xdr:txBody>
    </xdr:sp>
    <xdr:clientData/>
  </xdr:twoCellAnchor>
  <xdr:twoCellAnchor>
    <xdr:from>
      <xdr:col>19</xdr:col>
      <xdr:colOff>11964</xdr:colOff>
      <xdr:row>4</xdr:row>
      <xdr:rowOff>20642</xdr:rowOff>
    </xdr:from>
    <xdr:to>
      <xdr:col>19</xdr:col>
      <xdr:colOff>307021</xdr:colOff>
      <xdr:row>9</xdr:row>
      <xdr:rowOff>30162</xdr:rowOff>
    </xdr:to>
    <xdr:sp macro="" textlink="">
      <xdr:nvSpPr>
        <xdr:cNvPr id="41" name="五角形 10">
          <a:extLst>
            <a:ext uri="{FF2B5EF4-FFF2-40B4-BE49-F238E27FC236}">
              <a16:creationId xmlns:a16="http://schemas.microsoft.com/office/drawing/2014/main" id="{FA000A57-BFC7-1E4F-0BEA-6F08D092DFE7}"/>
            </a:ext>
            <a:ext uri="{147F2762-F138-4A5C-976F-8EAC2B608ADB}">
              <a16:predDERef xmlns:a16="http://schemas.microsoft.com/office/drawing/2014/main" pred="{87A917E3-4DC5-4705-AE88-A8538D9D121C}"/>
            </a:ext>
          </a:extLst>
        </xdr:cNvPr>
        <xdr:cNvSpPr/>
      </xdr:nvSpPr>
      <xdr:spPr>
        <a:xfrm>
          <a:off x="6477058" y="925517"/>
          <a:ext cx="295057" cy="1140614"/>
        </a:xfrm>
        <a:prstGeom prst="homePlate">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r>
            <a:rPr lang="ja-JP" altLang="en-US" sz="1100" b="1" i="0" u="none" strike="noStrike">
              <a:solidFill>
                <a:srgbClr val="000000"/>
              </a:solidFill>
              <a:latin typeface="Calibri" panose="020F0502020204030204" pitchFamily="34" charset="0"/>
              <a:cs typeface="Calibri" panose="020F0502020204030204" pitchFamily="34" charset="0"/>
            </a:rPr>
            <a:t>初期流動</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J24"/>
  <sheetViews>
    <sheetView zoomScale="145" zoomScaleNormal="145" workbookViewId="0">
      <selection activeCell="P8" sqref="P8"/>
    </sheetView>
  </sheetViews>
  <sheetFormatPr defaultColWidth="8.625" defaultRowHeight="18"/>
  <cols>
    <col min="1" max="1" width="4.125" style="10" customWidth="1"/>
    <col min="2" max="2" width="5" style="10" customWidth="1"/>
    <col min="3" max="16384" width="8.625" style="10"/>
  </cols>
  <sheetData>
    <row r="3" spans="2:10">
      <c r="B3" s="10" t="s">
        <v>0</v>
      </c>
    </row>
    <row r="4" spans="2:10">
      <c r="B4" s="10" t="s">
        <v>1</v>
      </c>
      <c r="I4" s="11"/>
    </row>
    <row r="5" spans="2:10">
      <c r="B5" s="10" t="s">
        <v>2</v>
      </c>
    </row>
    <row r="6" spans="2:10">
      <c r="B6" s="10" t="s">
        <v>3</v>
      </c>
      <c r="I6" s="11"/>
    </row>
    <row r="7" spans="2:10">
      <c r="B7" s="10" t="s">
        <v>4</v>
      </c>
    </row>
    <row r="8" spans="2:10">
      <c r="B8" s="10" t="s">
        <v>5</v>
      </c>
    </row>
    <row r="11" spans="2:10">
      <c r="B11" s="10" t="s">
        <v>6</v>
      </c>
    </row>
    <row r="12" spans="2:10">
      <c r="B12" s="10" t="s">
        <v>7</v>
      </c>
      <c r="J12" s="11"/>
    </row>
    <row r="13" spans="2:10">
      <c r="B13" s="10" t="s">
        <v>8</v>
      </c>
    </row>
    <row r="14" spans="2:10">
      <c r="C14" s="10" t="s">
        <v>9</v>
      </c>
    </row>
    <row r="15" spans="2:10">
      <c r="C15" s="10" t="s">
        <v>10</v>
      </c>
    </row>
    <row r="16" spans="2:10">
      <c r="C16" s="10" t="s">
        <v>11</v>
      </c>
    </row>
    <row r="17" spans="2:10">
      <c r="C17" s="10" t="s">
        <v>12</v>
      </c>
    </row>
    <row r="20" spans="2:10">
      <c r="B20" s="10" t="s">
        <v>13</v>
      </c>
    </row>
    <row r="21" spans="2:10">
      <c r="B21" s="10" t="s">
        <v>14</v>
      </c>
      <c r="J21" s="11"/>
    </row>
    <row r="24" spans="2:10">
      <c r="B24" s="10" t="s">
        <v>15</v>
      </c>
    </row>
  </sheetData>
  <phoneticPr fontId="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topLeftCell="A10" zoomScale="175" zoomScaleNormal="175" workbookViewId="0">
      <selection activeCell="P8" sqref="P8"/>
    </sheetView>
  </sheetViews>
  <sheetFormatPr defaultRowHeight="18"/>
  <cols>
    <col min="1" max="1" width="3" customWidth="1"/>
  </cols>
  <sheetData>
    <row r="1" spans="1:2">
      <c r="A1" t="s">
        <v>16</v>
      </c>
    </row>
    <row r="2" spans="1:2">
      <c r="B2" t="s">
        <v>17</v>
      </c>
    </row>
    <row r="3" spans="1:2">
      <c r="B3" t="s">
        <v>18</v>
      </c>
    </row>
    <row r="4" spans="1:2">
      <c r="B4" t="s">
        <v>19</v>
      </c>
    </row>
    <row r="5" spans="1:2">
      <c r="B5" t="s">
        <v>20</v>
      </c>
    </row>
    <row r="6" spans="1:2">
      <c r="B6" t="s">
        <v>21</v>
      </c>
    </row>
    <row r="7" spans="1:2">
      <c r="B7" t="s">
        <v>22</v>
      </c>
    </row>
    <row r="8" spans="1:2">
      <c r="B8" t="s">
        <v>23</v>
      </c>
    </row>
    <row r="11" spans="1:2">
      <c r="A11" t="s">
        <v>24</v>
      </c>
    </row>
    <row r="12" spans="1:2">
      <c r="A12" t="s">
        <v>25</v>
      </c>
    </row>
    <row r="13" spans="1:2">
      <c r="B13" t="s">
        <v>26</v>
      </c>
    </row>
    <row r="14" spans="1:2">
      <c r="B14" t="s">
        <v>27</v>
      </c>
    </row>
    <row r="15" spans="1:2">
      <c r="B15" t="s">
        <v>28</v>
      </c>
    </row>
    <row r="16" spans="1:2">
      <c r="B16" t="s">
        <v>29</v>
      </c>
    </row>
    <row r="18" spans="1:2">
      <c r="A18" s="10" t="s">
        <v>3</v>
      </c>
      <c r="B18" s="10"/>
    </row>
    <row r="19" spans="1:2">
      <c r="A19" s="10"/>
      <c r="B19" t="s">
        <v>30</v>
      </c>
    </row>
    <row r="20" spans="1:2">
      <c r="A20" s="10"/>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O121"/>
  <sheetViews>
    <sheetView topLeftCell="A119" zoomScaleNormal="100" workbookViewId="0">
      <selection activeCell="O5" sqref="O5:O6"/>
    </sheetView>
  </sheetViews>
  <sheetFormatPr defaultColWidth="8.125" defaultRowHeight="12.95"/>
  <cols>
    <col min="1" max="16384" width="8.125" style="13"/>
  </cols>
  <sheetData>
    <row r="1" spans="3:9">
      <c r="C1" s="13" t="s">
        <v>31</v>
      </c>
      <c r="E1" s="14"/>
      <c r="F1" s="13" t="s">
        <v>32</v>
      </c>
      <c r="H1" s="15"/>
      <c r="I1" s="13" t="s">
        <v>33</v>
      </c>
    </row>
    <row r="2" spans="3:9">
      <c r="C2" s="13" t="s">
        <v>34</v>
      </c>
      <c r="E2" s="16"/>
      <c r="F2" s="13" t="s">
        <v>35</v>
      </c>
      <c r="H2" s="17"/>
      <c r="I2" s="13" t="s">
        <v>36</v>
      </c>
    </row>
    <row r="17" spans="15:15">
      <c r="O17" s="18"/>
    </row>
    <row r="18" spans="15:15">
      <c r="O18" s="18"/>
    </row>
    <row r="63" spans="10:11">
      <c r="J63" s="20"/>
      <c r="K63" s="13" t="s">
        <v>37</v>
      </c>
    </row>
    <row r="121" spans="10:11">
      <c r="J121" s="20"/>
      <c r="K121" s="13" t="s">
        <v>37</v>
      </c>
    </row>
  </sheetData>
  <phoneticPr fontId="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114"/>
  <sheetViews>
    <sheetView zoomScale="60" zoomScaleNormal="60" workbookViewId="0">
      <selection activeCell="P8" sqref="P8"/>
    </sheetView>
  </sheetViews>
  <sheetFormatPr defaultColWidth="8.125" defaultRowHeight="12.95"/>
  <cols>
    <col min="1" max="16384" width="8.125" style="13"/>
  </cols>
  <sheetData>
    <row r="1" spans="3:9">
      <c r="C1" s="13" t="s">
        <v>31</v>
      </c>
      <c r="E1" s="14"/>
      <c r="F1" s="13" t="s">
        <v>32</v>
      </c>
      <c r="H1" s="15"/>
      <c r="I1" s="13" t="s">
        <v>33</v>
      </c>
    </row>
    <row r="2" spans="3:9">
      <c r="C2" s="13" t="s">
        <v>34</v>
      </c>
      <c r="E2" s="16"/>
      <c r="F2" s="13" t="s">
        <v>35</v>
      </c>
      <c r="H2" s="17"/>
      <c r="I2" s="13" t="s">
        <v>36</v>
      </c>
    </row>
    <row r="60" spans="2:3">
      <c r="B60" s="20"/>
      <c r="C60" s="13" t="s">
        <v>37</v>
      </c>
    </row>
    <row r="114" spans="2:3">
      <c r="B114" s="20"/>
      <c r="C114" s="13" t="s">
        <v>37</v>
      </c>
    </row>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1"/>
  <sheetViews>
    <sheetView zoomScale="130" zoomScaleNormal="130" workbookViewId="0">
      <pane xSplit="2" ySplit="2" topLeftCell="C3" activePane="bottomRight" state="frozen"/>
      <selection pane="bottomRight" activeCell="O5" sqref="O5:O6"/>
      <selection pane="bottomLeft" activeCell="O5" sqref="O5:O6"/>
      <selection pane="topRight" activeCell="O5" sqref="O5:O6"/>
    </sheetView>
  </sheetViews>
  <sheetFormatPr defaultRowHeight="18.75" customHeight="1" outlineLevelCol="1"/>
  <cols>
    <col min="1" max="1" width="15.625" style="8" bestFit="1" customWidth="1"/>
    <col min="2" max="2" width="35" style="8" customWidth="1"/>
    <col min="3" max="3" width="8.625" style="8" customWidth="1"/>
    <col min="4" max="4" width="20.625" style="8" customWidth="1"/>
    <col min="5" max="5" width="35.125" style="8" customWidth="1"/>
    <col min="6" max="6" width="20.625" style="8" customWidth="1" outlineLevel="1"/>
    <col min="7" max="11" width="17.625" style="8" customWidth="1" outlineLevel="1"/>
    <col min="12" max="12" width="29.625" style="8" customWidth="1" outlineLevel="1"/>
    <col min="13" max="18" width="8.625" style="8" customWidth="1"/>
    <col min="19" max="24" width="9" style="9"/>
  </cols>
  <sheetData>
    <row r="1" spans="1:25" ht="18">
      <c r="A1"/>
      <c r="B1"/>
      <c r="C1"/>
      <c r="D1"/>
      <c r="E1" s="371" t="s">
        <v>38</v>
      </c>
      <c r="F1" s="372"/>
      <c r="G1" s="372"/>
      <c r="H1" s="372"/>
      <c r="I1" s="372"/>
      <c r="J1" s="372"/>
      <c r="K1" s="372"/>
      <c r="L1" s="22"/>
      <c r="M1" s="371" t="s">
        <v>39</v>
      </c>
      <c r="N1" s="372"/>
      <c r="O1" s="372"/>
      <c r="P1" s="372"/>
      <c r="Q1" s="372"/>
      <c r="R1" s="372"/>
      <c r="S1" s="371" t="s">
        <v>40</v>
      </c>
      <c r="T1" s="372"/>
      <c r="U1" s="372"/>
      <c r="V1" s="372"/>
      <c r="W1" s="372"/>
      <c r="X1" s="372"/>
    </row>
    <row r="2" spans="1:25" ht="36">
      <c r="A2" s="1" t="s">
        <v>41</v>
      </c>
      <c r="B2" s="1" t="s">
        <v>42</v>
      </c>
      <c r="C2" s="1" t="s">
        <v>43</v>
      </c>
      <c r="D2" s="1" t="s">
        <v>44</v>
      </c>
      <c r="E2" s="1" t="s">
        <v>45</v>
      </c>
      <c r="F2" s="1" t="s">
        <v>46</v>
      </c>
      <c r="G2" s="1" t="s">
        <v>47</v>
      </c>
      <c r="H2" s="1" t="s">
        <v>48</v>
      </c>
      <c r="I2" s="1" t="s">
        <v>49</v>
      </c>
      <c r="J2" s="1" t="s">
        <v>50</v>
      </c>
      <c r="K2" s="1" t="s">
        <v>51</v>
      </c>
      <c r="L2" s="1" t="s">
        <v>52</v>
      </c>
      <c r="M2" s="1" t="s">
        <v>53</v>
      </c>
      <c r="N2" s="1" t="s">
        <v>54</v>
      </c>
      <c r="O2" s="1" t="s">
        <v>55</v>
      </c>
      <c r="P2" s="1" t="s">
        <v>56</v>
      </c>
      <c r="Q2" s="1" t="s">
        <v>57</v>
      </c>
      <c r="R2" s="1" t="s">
        <v>51</v>
      </c>
      <c r="S2" s="1" t="s">
        <v>58</v>
      </c>
      <c r="T2" s="1" t="s">
        <v>59</v>
      </c>
      <c r="U2" s="1" t="s">
        <v>60</v>
      </c>
      <c r="V2" s="1" t="s">
        <v>61</v>
      </c>
      <c r="W2" s="1" t="s">
        <v>62</v>
      </c>
      <c r="X2" s="1" t="s">
        <v>63</v>
      </c>
    </row>
    <row r="3" spans="1:25" ht="36" customHeight="1">
      <c r="A3" s="2" t="s">
        <v>64</v>
      </c>
      <c r="B3" s="2" t="s">
        <v>65</v>
      </c>
      <c r="C3" s="360" t="s">
        <v>66</v>
      </c>
      <c r="D3" s="369" t="s">
        <v>67</v>
      </c>
      <c r="E3" s="360" t="s">
        <v>68</v>
      </c>
      <c r="F3" s="360" t="s">
        <v>69</v>
      </c>
      <c r="G3" s="360" t="s">
        <v>70</v>
      </c>
      <c r="H3" s="360" t="s">
        <v>71</v>
      </c>
      <c r="I3" s="369" t="s">
        <v>72</v>
      </c>
      <c r="J3" s="360" t="s">
        <v>73</v>
      </c>
      <c r="K3" s="360"/>
      <c r="L3" s="360" t="s">
        <v>74</v>
      </c>
      <c r="M3" s="362" t="s">
        <v>75</v>
      </c>
      <c r="N3" s="362" t="s">
        <v>76</v>
      </c>
      <c r="O3" s="360" t="s">
        <v>77</v>
      </c>
      <c r="P3" s="362" t="s">
        <v>78</v>
      </c>
      <c r="Q3" s="360" t="s">
        <v>79</v>
      </c>
      <c r="R3" s="360"/>
      <c r="S3" s="357" t="s">
        <v>80</v>
      </c>
      <c r="T3" s="357" t="s">
        <v>80</v>
      </c>
      <c r="U3" s="357" t="s">
        <v>80</v>
      </c>
      <c r="V3" s="357" t="s">
        <v>81</v>
      </c>
      <c r="W3" s="357" t="s">
        <v>80</v>
      </c>
      <c r="X3" s="357" t="s">
        <v>80</v>
      </c>
      <c r="Y3" t="s">
        <v>82</v>
      </c>
    </row>
    <row r="4" spans="1:25" ht="36" customHeight="1">
      <c r="A4" s="2" t="s">
        <v>83</v>
      </c>
      <c r="B4" s="2" t="s">
        <v>84</v>
      </c>
      <c r="C4" s="361"/>
      <c r="D4" s="370"/>
      <c r="E4" s="361"/>
      <c r="F4" s="361"/>
      <c r="G4" s="361"/>
      <c r="H4" s="361"/>
      <c r="I4" s="370"/>
      <c r="J4" s="361"/>
      <c r="K4" s="361"/>
      <c r="L4" s="361"/>
      <c r="M4" s="452"/>
      <c r="N4" s="452"/>
      <c r="O4" s="361"/>
      <c r="P4" s="452"/>
      <c r="Q4" s="361"/>
      <c r="R4" s="361"/>
      <c r="S4" s="358"/>
      <c r="T4" s="358"/>
      <c r="U4" s="358"/>
      <c r="V4" s="358"/>
      <c r="W4" s="358"/>
      <c r="X4" s="358"/>
      <c r="Y4" t="s">
        <v>82</v>
      </c>
    </row>
    <row r="5" spans="1:25" ht="36" customHeight="1">
      <c r="A5" s="6" t="s">
        <v>85</v>
      </c>
      <c r="B5" s="6" t="s">
        <v>86</v>
      </c>
      <c r="C5" s="360" t="s">
        <v>66</v>
      </c>
      <c r="D5" s="369" t="s">
        <v>67</v>
      </c>
      <c r="E5" s="360" t="s">
        <v>87</v>
      </c>
      <c r="F5" s="360" t="s">
        <v>69</v>
      </c>
      <c r="G5" s="360" t="s">
        <v>70</v>
      </c>
      <c r="H5" s="360" t="s">
        <v>71</v>
      </c>
      <c r="I5" s="369" t="s">
        <v>72</v>
      </c>
      <c r="J5" s="360" t="s">
        <v>88</v>
      </c>
      <c r="K5" s="360"/>
      <c r="L5" s="360" t="s">
        <v>74</v>
      </c>
      <c r="M5" s="362" t="s">
        <v>89</v>
      </c>
      <c r="N5" s="362" t="s">
        <v>90</v>
      </c>
      <c r="O5" s="360" t="s">
        <v>91</v>
      </c>
      <c r="P5" s="362" t="s">
        <v>92</v>
      </c>
      <c r="Q5" s="360" t="s">
        <v>93</v>
      </c>
      <c r="R5" s="360"/>
      <c r="S5" s="357" t="s">
        <v>80</v>
      </c>
      <c r="T5" s="357" t="s">
        <v>80</v>
      </c>
      <c r="U5" s="357" t="s">
        <v>80</v>
      </c>
      <c r="V5" s="357" t="s">
        <v>81</v>
      </c>
      <c r="W5" s="357" t="s">
        <v>80</v>
      </c>
      <c r="X5" s="357" t="s">
        <v>80</v>
      </c>
      <c r="Y5" t="s">
        <v>82</v>
      </c>
    </row>
    <row r="6" spans="1:25" ht="36" customHeight="1">
      <c r="A6" s="2" t="s">
        <v>94</v>
      </c>
      <c r="B6" s="2" t="s">
        <v>95</v>
      </c>
      <c r="C6" s="361"/>
      <c r="D6" s="370"/>
      <c r="E6" s="361"/>
      <c r="F6" s="361"/>
      <c r="G6" s="361"/>
      <c r="H6" s="361"/>
      <c r="I6" s="370"/>
      <c r="J6" s="361"/>
      <c r="K6" s="361"/>
      <c r="L6" s="361"/>
      <c r="M6" s="452"/>
      <c r="N6" s="452"/>
      <c r="O6" s="361"/>
      <c r="P6" s="452"/>
      <c r="Q6" s="361"/>
      <c r="R6" s="361"/>
      <c r="S6" s="358"/>
      <c r="T6" s="358"/>
      <c r="U6" s="358"/>
      <c r="V6" s="358"/>
      <c r="W6" s="358"/>
      <c r="X6" s="358"/>
      <c r="Y6" t="s">
        <v>82</v>
      </c>
    </row>
    <row r="7" spans="1:25" ht="72">
      <c r="A7" s="6" t="s">
        <v>96</v>
      </c>
      <c r="B7" s="6" t="s">
        <v>97</v>
      </c>
      <c r="C7" s="6" t="s">
        <v>66</v>
      </c>
      <c r="D7" s="111" t="s">
        <v>98</v>
      </c>
      <c r="E7" s="23" t="s">
        <v>99</v>
      </c>
      <c r="F7" s="2" t="s">
        <v>69</v>
      </c>
      <c r="G7" s="2" t="s">
        <v>70</v>
      </c>
      <c r="H7" s="2" t="s">
        <v>71</v>
      </c>
      <c r="I7" s="110" t="s">
        <v>72</v>
      </c>
      <c r="J7" s="6" t="s">
        <v>88</v>
      </c>
      <c r="K7" s="23" t="s">
        <v>100</v>
      </c>
      <c r="L7" s="23" t="s">
        <v>74</v>
      </c>
      <c r="M7" s="6">
        <v>83</v>
      </c>
      <c r="N7" s="6">
        <v>25</v>
      </c>
      <c r="O7" s="6">
        <v>5</v>
      </c>
      <c r="P7" s="6">
        <v>4</v>
      </c>
      <c r="Q7" s="6">
        <v>67</v>
      </c>
      <c r="R7" s="6"/>
      <c r="S7" s="7" t="s">
        <v>80</v>
      </c>
      <c r="T7" s="7" t="s">
        <v>80</v>
      </c>
      <c r="U7" s="7" t="s">
        <v>80</v>
      </c>
      <c r="V7" s="7" t="s">
        <v>80</v>
      </c>
      <c r="W7" s="7" t="s">
        <v>80</v>
      </c>
      <c r="X7" s="7" t="s">
        <v>80</v>
      </c>
      <c r="Y7" t="s">
        <v>82</v>
      </c>
    </row>
    <row r="8" spans="1:25" ht="72">
      <c r="A8" s="2" t="s">
        <v>101</v>
      </c>
      <c r="B8" s="2" t="s">
        <v>102</v>
      </c>
      <c r="C8" s="2" t="s">
        <v>66</v>
      </c>
      <c r="D8" s="111" t="s">
        <v>98</v>
      </c>
      <c r="E8" s="2" t="s">
        <v>103</v>
      </c>
      <c r="F8" s="2" t="s">
        <v>69</v>
      </c>
      <c r="G8" s="2" t="s">
        <v>70</v>
      </c>
      <c r="H8" s="2" t="s">
        <v>71</v>
      </c>
      <c r="I8" s="110" t="s">
        <v>72</v>
      </c>
      <c r="J8" s="6" t="s">
        <v>88</v>
      </c>
      <c r="K8" s="23" t="s">
        <v>100</v>
      </c>
      <c r="L8" s="2" t="s">
        <v>104</v>
      </c>
      <c r="M8" s="6">
        <v>17</v>
      </c>
      <c r="N8" s="6">
        <v>3</v>
      </c>
      <c r="O8" s="23">
        <v>1</v>
      </c>
      <c r="P8" s="6">
        <v>3</v>
      </c>
      <c r="Q8" s="23">
        <v>12</v>
      </c>
      <c r="R8" s="2"/>
      <c r="S8" s="3" t="s">
        <v>80</v>
      </c>
      <c r="T8" s="3" t="s">
        <v>80</v>
      </c>
      <c r="U8" s="3" t="s">
        <v>80</v>
      </c>
      <c r="V8" s="3" t="s">
        <v>80</v>
      </c>
      <c r="W8" s="3" t="s">
        <v>80</v>
      </c>
      <c r="X8" s="3" t="s">
        <v>80</v>
      </c>
      <c r="Y8" t="s">
        <v>82</v>
      </c>
    </row>
    <row r="9" spans="1:25" ht="72">
      <c r="A9" s="2" t="s">
        <v>105</v>
      </c>
      <c r="B9" s="2" t="s">
        <v>106</v>
      </c>
      <c r="C9" s="2" t="s">
        <v>66</v>
      </c>
      <c r="D9" s="111" t="s">
        <v>107</v>
      </c>
      <c r="E9" s="2" t="s">
        <v>108</v>
      </c>
      <c r="F9" s="2" t="s">
        <v>85</v>
      </c>
      <c r="G9" s="12" t="s">
        <v>109</v>
      </c>
      <c r="H9" s="2" t="s">
        <v>71</v>
      </c>
      <c r="I9" s="2" t="s">
        <v>85</v>
      </c>
      <c r="J9" s="2" t="s">
        <v>85</v>
      </c>
      <c r="K9" s="2"/>
      <c r="L9" s="2" t="s">
        <v>104</v>
      </c>
      <c r="M9" s="6">
        <v>0</v>
      </c>
      <c r="N9" s="6">
        <v>0</v>
      </c>
      <c r="O9" s="23">
        <v>0</v>
      </c>
      <c r="P9" s="6">
        <v>0</v>
      </c>
      <c r="Q9" s="23">
        <v>211</v>
      </c>
      <c r="R9" s="2"/>
      <c r="S9" s="3" t="s">
        <v>81</v>
      </c>
      <c r="T9" s="3" t="s">
        <v>80</v>
      </c>
      <c r="U9" s="3" t="s">
        <v>81</v>
      </c>
      <c r="V9" s="3" t="s">
        <v>81</v>
      </c>
      <c r="W9" s="3" t="s">
        <v>81</v>
      </c>
      <c r="X9" s="3" t="s">
        <v>81</v>
      </c>
      <c r="Y9" t="s">
        <v>82</v>
      </c>
    </row>
    <row r="10" spans="1:25" ht="49.5" customHeight="1">
      <c r="A10" s="2" t="s">
        <v>110</v>
      </c>
      <c r="B10" s="2" t="s">
        <v>111</v>
      </c>
      <c r="C10" s="360" t="s">
        <v>66</v>
      </c>
      <c r="D10" s="360" t="s">
        <v>112</v>
      </c>
      <c r="E10" s="360" t="s">
        <v>113</v>
      </c>
      <c r="F10" s="360" t="s">
        <v>114</v>
      </c>
      <c r="G10" s="360" t="s">
        <v>115</v>
      </c>
      <c r="H10" s="360" t="s">
        <v>116</v>
      </c>
      <c r="I10" s="362" t="s">
        <v>72</v>
      </c>
      <c r="J10" s="453" t="s">
        <v>88</v>
      </c>
      <c r="K10" s="453"/>
      <c r="L10" s="363" t="s">
        <v>117</v>
      </c>
      <c r="M10" s="453">
        <v>80</v>
      </c>
      <c r="N10" s="453">
        <v>20</v>
      </c>
      <c r="O10" s="362" t="s">
        <v>118</v>
      </c>
      <c r="P10" s="362" t="s">
        <v>119</v>
      </c>
      <c r="Q10" s="453">
        <v>75</v>
      </c>
      <c r="R10" s="453"/>
      <c r="S10" s="3" t="s">
        <v>81</v>
      </c>
      <c r="T10" s="3" t="s">
        <v>80</v>
      </c>
      <c r="U10" s="3" t="s">
        <v>80</v>
      </c>
      <c r="V10" s="3" t="s">
        <v>81</v>
      </c>
      <c r="W10" s="112" t="s">
        <v>80</v>
      </c>
      <c r="X10" s="3" t="s">
        <v>81</v>
      </c>
      <c r="Y10" t="s">
        <v>82</v>
      </c>
    </row>
    <row r="11" spans="1:25" ht="49.5" customHeight="1">
      <c r="A11" s="2" t="s">
        <v>120</v>
      </c>
      <c r="B11" s="2" t="s">
        <v>121</v>
      </c>
      <c r="C11" s="361"/>
      <c r="D11" s="361"/>
      <c r="E11" s="361"/>
      <c r="F11" s="361"/>
      <c r="G11" s="361"/>
      <c r="H11" s="361"/>
      <c r="I11" s="366"/>
      <c r="J11" s="452"/>
      <c r="K11" s="452"/>
      <c r="L11" s="364"/>
      <c r="M11" s="452"/>
      <c r="N11" s="452"/>
      <c r="O11" s="452"/>
      <c r="P11" s="452"/>
      <c r="Q11" s="452"/>
      <c r="R11" s="452"/>
      <c r="S11" s="3" t="s">
        <v>81</v>
      </c>
      <c r="T11" s="3" t="s">
        <v>80</v>
      </c>
      <c r="U11" s="3" t="s">
        <v>80</v>
      </c>
      <c r="V11" s="3" t="s">
        <v>81</v>
      </c>
      <c r="W11" s="112" t="s">
        <v>80</v>
      </c>
      <c r="X11" s="3" t="s">
        <v>81</v>
      </c>
      <c r="Y11" t="s">
        <v>82</v>
      </c>
    </row>
    <row r="12" spans="1:25" s="101" customFormat="1" ht="74.849999999999994" customHeight="1">
      <c r="A12" s="4" t="s">
        <v>122</v>
      </c>
      <c r="B12" s="4" t="s">
        <v>123</v>
      </c>
      <c r="C12" s="4" t="s">
        <v>66</v>
      </c>
      <c r="D12" s="4" t="s">
        <v>124</v>
      </c>
      <c r="E12" s="4" t="s">
        <v>125</v>
      </c>
      <c r="F12" s="4" t="s">
        <v>126</v>
      </c>
      <c r="G12" s="4" t="s">
        <v>127</v>
      </c>
      <c r="H12" s="4" t="s">
        <v>128</v>
      </c>
      <c r="I12" s="56" t="s">
        <v>129</v>
      </c>
      <c r="J12" s="55"/>
      <c r="K12" s="4"/>
      <c r="L12" s="367" t="s">
        <v>130</v>
      </c>
      <c r="M12" s="55">
        <v>68</v>
      </c>
      <c r="N12" s="55">
        <v>43</v>
      </c>
      <c r="O12" s="56">
        <v>9</v>
      </c>
      <c r="P12" s="55">
        <v>45</v>
      </c>
      <c r="Q12" s="56">
        <v>205</v>
      </c>
      <c r="R12" s="4"/>
      <c r="S12" s="5" t="s">
        <v>81</v>
      </c>
      <c r="T12" s="5" t="s">
        <v>81</v>
      </c>
      <c r="U12" s="5" t="s">
        <v>80</v>
      </c>
      <c r="V12" s="5" t="s">
        <v>81</v>
      </c>
      <c r="W12" s="5" t="s">
        <v>81</v>
      </c>
      <c r="X12" s="5" t="s">
        <v>81</v>
      </c>
      <c r="Y12" s="101" t="s">
        <v>82</v>
      </c>
    </row>
    <row r="13" spans="1:25" s="101" customFormat="1" ht="74.849999999999994" customHeight="1">
      <c r="A13" s="4" t="s">
        <v>131</v>
      </c>
      <c r="B13" s="4" t="s">
        <v>132</v>
      </c>
      <c r="C13" s="4" t="s">
        <v>66</v>
      </c>
      <c r="D13" s="4" t="s">
        <v>133</v>
      </c>
      <c r="E13" s="4" t="s">
        <v>134</v>
      </c>
      <c r="F13" s="4" t="s">
        <v>126</v>
      </c>
      <c r="G13" s="4" t="s">
        <v>135</v>
      </c>
      <c r="H13" s="4" t="s">
        <v>128</v>
      </c>
      <c r="I13" s="56" t="s">
        <v>129</v>
      </c>
      <c r="J13" s="55"/>
      <c r="K13" s="4"/>
      <c r="L13" s="373"/>
      <c r="M13" s="55">
        <v>20</v>
      </c>
      <c r="N13" s="55">
        <v>4</v>
      </c>
      <c r="O13" s="56">
        <v>2</v>
      </c>
      <c r="P13" s="55">
        <v>2</v>
      </c>
      <c r="Q13" s="56">
        <v>30</v>
      </c>
      <c r="R13" s="4"/>
      <c r="S13" s="5" t="s">
        <v>81</v>
      </c>
      <c r="T13" s="5" t="s">
        <v>81</v>
      </c>
      <c r="U13" s="5" t="s">
        <v>81</v>
      </c>
      <c r="V13" s="5" t="s">
        <v>81</v>
      </c>
      <c r="W13" s="5" t="s">
        <v>81</v>
      </c>
      <c r="X13" s="5" t="s">
        <v>81</v>
      </c>
      <c r="Y13" s="101" t="s">
        <v>82</v>
      </c>
    </row>
    <row r="14" spans="1:25" s="101" customFormat="1" ht="74.849999999999994" customHeight="1">
      <c r="A14" s="4" t="s">
        <v>136</v>
      </c>
      <c r="B14" s="4" t="s">
        <v>137</v>
      </c>
      <c r="C14" s="4" t="s">
        <v>66</v>
      </c>
      <c r="D14" s="4" t="s">
        <v>124</v>
      </c>
      <c r="E14" s="4" t="s">
        <v>138</v>
      </c>
      <c r="F14" s="4" t="s">
        <v>126</v>
      </c>
      <c r="G14" s="4" t="s">
        <v>139</v>
      </c>
      <c r="H14" s="4" t="s">
        <v>128</v>
      </c>
      <c r="I14" s="56" t="s">
        <v>129</v>
      </c>
      <c r="J14" s="55"/>
      <c r="K14" s="4"/>
      <c r="L14" s="368"/>
      <c r="M14" s="55">
        <v>15</v>
      </c>
      <c r="N14" s="55">
        <v>0</v>
      </c>
      <c r="O14" s="56">
        <v>12</v>
      </c>
      <c r="P14" s="55">
        <v>5</v>
      </c>
      <c r="Q14" s="56">
        <v>24</v>
      </c>
      <c r="R14" s="4"/>
      <c r="S14" s="5" t="s">
        <v>81</v>
      </c>
      <c r="T14" s="5" t="s">
        <v>81</v>
      </c>
      <c r="U14" s="5" t="s">
        <v>81</v>
      </c>
      <c r="V14" s="5" t="s">
        <v>81</v>
      </c>
      <c r="W14" s="5" t="s">
        <v>81</v>
      </c>
      <c r="X14" s="5" t="s">
        <v>81</v>
      </c>
      <c r="Y14" s="101" t="s">
        <v>82</v>
      </c>
    </row>
    <row r="15" spans="1:25" s="101" customFormat="1" ht="39" customHeight="1">
      <c r="A15" s="55" t="s">
        <v>85</v>
      </c>
      <c r="B15" s="55" t="s">
        <v>140</v>
      </c>
      <c r="C15" s="367" t="s">
        <v>66</v>
      </c>
      <c r="D15" s="367" t="s">
        <v>124</v>
      </c>
      <c r="E15" s="367" t="s">
        <v>141</v>
      </c>
      <c r="F15" s="367" t="s">
        <v>126</v>
      </c>
      <c r="G15" s="454" t="s">
        <v>85</v>
      </c>
      <c r="H15" s="454" t="s">
        <v>85</v>
      </c>
      <c r="I15" s="359" t="s">
        <v>129</v>
      </c>
      <c r="J15" s="454" t="s">
        <v>85</v>
      </c>
      <c r="K15" s="455"/>
      <c r="L15" s="359" t="s">
        <v>142</v>
      </c>
      <c r="M15" s="455">
        <v>0</v>
      </c>
      <c r="N15" s="455">
        <v>0</v>
      </c>
      <c r="O15" s="455">
        <v>2</v>
      </c>
      <c r="P15" s="359" t="s">
        <v>143</v>
      </c>
      <c r="Q15" s="455">
        <v>0</v>
      </c>
      <c r="R15" s="455"/>
      <c r="S15" s="5" t="s">
        <v>81</v>
      </c>
      <c r="T15" s="5" t="s">
        <v>81</v>
      </c>
      <c r="U15" s="5" t="s">
        <v>81</v>
      </c>
      <c r="V15" s="5" t="s">
        <v>81</v>
      </c>
      <c r="W15" s="5" t="s">
        <v>81</v>
      </c>
      <c r="X15" s="5" t="s">
        <v>81</v>
      </c>
    </row>
    <row r="16" spans="1:25" s="101" customFormat="1" ht="39" customHeight="1">
      <c r="A16" s="55" t="s">
        <v>85</v>
      </c>
      <c r="B16" s="55" t="s">
        <v>144</v>
      </c>
      <c r="C16" s="368"/>
      <c r="D16" s="368"/>
      <c r="E16" s="368"/>
      <c r="F16" s="368"/>
      <c r="G16" s="456"/>
      <c r="H16" s="456"/>
      <c r="I16" s="365"/>
      <c r="J16" s="456"/>
      <c r="K16" s="456"/>
      <c r="L16" s="456"/>
      <c r="M16" s="456"/>
      <c r="N16" s="456"/>
      <c r="O16" s="456"/>
      <c r="P16" s="456"/>
      <c r="Q16" s="456"/>
      <c r="R16" s="456"/>
      <c r="S16" s="5" t="s">
        <v>81</v>
      </c>
      <c r="T16" s="5" t="s">
        <v>81</v>
      </c>
      <c r="U16" s="5" t="s">
        <v>81</v>
      </c>
      <c r="V16" s="5" t="s">
        <v>81</v>
      </c>
      <c r="W16" s="5" t="s">
        <v>81</v>
      </c>
      <c r="X16" s="5" t="s">
        <v>81</v>
      </c>
    </row>
    <row r="17" spans="1:25" ht="36">
      <c r="A17" s="4" t="s">
        <v>145</v>
      </c>
      <c r="B17" s="4" t="s">
        <v>146</v>
      </c>
      <c r="C17" s="4" t="s">
        <v>66</v>
      </c>
      <c r="D17" s="4" t="s">
        <v>147</v>
      </c>
      <c r="E17" s="4" t="s">
        <v>148</v>
      </c>
      <c r="F17" s="4"/>
      <c r="G17" s="4" t="s">
        <v>109</v>
      </c>
      <c r="H17" s="4"/>
      <c r="I17" s="4"/>
      <c r="J17" s="4"/>
      <c r="K17" s="4"/>
      <c r="L17" s="4"/>
      <c r="M17" s="55"/>
      <c r="N17" s="55"/>
      <c r="O17" s="56"/>
      <c r="P17" s="55"/>
      <c r="Q17" s="56"/>
      <c r="R17" s="4"/>
      <c r="S17" s="5" t="s">
        <v>149</v>
      </c>
      <c r="T17" s="5" t="s">
        <v>150</v>
      </c>
      <c r="U17" s="5" t="s">
        <v>149</v>
      </c>
      <c r="V17" s="5" t="s">
        <v>149</v>
      </c>
      <c r="W17" s="5" t="s">
        <v>149</v>
      </c>
      <c r="X17" s="5" t="s">
        <v>149</v>
      </c>
      <c r="Y17" t="s">
        <v>82</v>
      </c>
    </row>
    <row r="18" spans="1:25" ht="36">
      <c r="A18" s="4" t="s">
        <v>151</v>
      </c>
      <c r="B18" s="4" t="s">
        <v>152</v>
      </c>
      <c r="C18" s="4" t="s">
        <v>66</v>
      </c>
      <c r="D18" s="4" t="s">
        <v>153</v>
      </c>
      <c r="E18" s="4" t="s">
        <v>154</v>
      </c>
      <c r="F18" s="4"/>
      <c r="G18" s="4"/>
      <c r="H18" s="4"/>
      <c r="I18" s="4"/>
      <c r="J18" s="4"/>
      <c r="K18" s="4"/>
      <c r="L18" s="4"/>
      <c r="M18" s="4"/>
      <c r="N18" s="55"/>
      <c r="O18" s="4"/>
      <c r="P18" s="4"/>
      <c r="Q18" s="4"/>
      <c r="R18" s="4"/>
      <c r="S18" s="5" t="s">
        <v>81</v>
      </c>
      <c r="T18" s="5" t="s">
        <v>81</v>
      </c>
      <c r="U18" s="5" t="s">
        <v>81</v>
      </c>
      <c r="V18" s="5" t="s">
        <v>81</v>
      </c>
      <c r="W18" s="5" t="s">
        <v>81</v>
      </c>
      <c r="X18" s="5" t="s">
        <v>81</v>
      </c>
      <c r="Y18" t="s">
        <v>82</v>
      </c>
    </row>
    <row r="19" spans="1:25" ht="18">
      <c r="A19" s="4" t="s">
        <v>155</v>
      </c>
      <c r="B19" s="4" t="s">
        <v>156</v>
      </c>
      <c r="C19" s="4" t="s">
        <v>66</v>
      </c>
      <c r="D19" s="4" t="s">
        <v>157</v>
      </c>
      <c r="E19" s="4"/>
      <c r="F19" s="4"/>
      <c r="G19" s="4" t="s">
        <v>109</v>
      </c>
      <c r="H19" s="4"/>
      <c r="I19" s="4"/>
      <c r="J19" s="4"/>
      <c r="K19" s="4"/>
      <c r="L19" s="4"/>
      <c r="M19" s="4"/>
      <c r="N19" s="55"/>
      <c r="O19" s="4"/>
      <c r="P19" s="4"/>
      <c r="Q19" s="4"/>
      <c r="R19" s="4"/>
      <c r="S19" s="5" t="s">
        <v>81</v>
      </c>
      <c r="T19" s="5" t="s">
        <v>81</v>
      </c>
      <c r="U19" s="5" t="s">
        <v>81</v>
      </c>
      <c r="V19" s="5" t="s">
        <v>81</v>
      </c>
      <c r="W19" s="5" t="s">
        <v>81</v>
      </c>
      <c r="X19" s="5" t="s">
        <v>81</v>
      </c>
      <c r="Y19" t="s">
        <v>82</v>
      </c>
    </row>
    <row r="20" spans="1:25" ht="18">
      <c r="A20" s="4" t="s">
        <v>158</v>
      </c>
      <c r="B20" s="4" t="s">
        <v>159</v>
      </c>
      <c r="C20" s="4" t="s">
        <v>66</v>
      </c>
      <c r="D20" s="4"/>
      <c r="E20" s="4"/>
      <c r="F20" s="4"/>
      <c r="G20" s="4"/>
      <c r="H20" s="4"/>
      <c r="I20" s="4"/>
      <c r="J20" s="4"/>
      <c r="K20" s="4"/>
      <c r="L20" s="4"/>
      <c r="M20" s="4"/>
      <c r="N20" s="55"/>
      <c r="O20" s="4"/>
      <c r="P20" s="4"/>
      <c r="Q20" s="4"/>
      <c r="R20" s="4"/>
      <c r="S20" s="5" t="s">
        <v>81</v>
      </c>
      <c r="T20" s="5" t="s">
        <v>150</v>
      </c>
      <c r="U20" s="5" t="s">
        <v>81</v>
      </c>
      <c r="V20" s="5" t="s">
        <v>81</v>
      </c>
      <c r="W20" s="5" t="s">
        <v>81</v>
      </c>
      <c r="X20" s="5" t="s">
        <v>81</v>
      </c>
      <c r="Y20" t="s">
        <v>82</v>
      </c>
    </row>
    <row r="21" spans="1:25" ht="18">
      <c r="A21" s="4" t="s">
        <v>160</v>
      </c>
      <c r="B21" s="4" t="s">
        <v>161</v>
      </c>
      <c r="C21" s="4" t="s">
        <v>66</v>
      </c>
      <c r="D21" s="4"/>
      <c r="E21" s="4"/>
      <c r="F21" s="4"/>
      <c r="G21" s="4"/>
      <c r="H21" s="4"/>
      <c r="I21" s="4"/>
      <c r="J21" s="4"/>
      <c r="K21" s="4"/>
      <c r="L21" s="4"/>
      <c r="M21" s="4"/>
      <c r="N21" s="55"/>
      <c r="O21" s="4"/>
      <c r="P21" s="4"/>
      <c r="Q21" s="4"/>
      <c r="R21" s="4"/>
      <c r="S21" s="5" t="s">
        <v>81</v>
      </c>
      <c r="T21" s="5" t="s">
        <v>81</v>
      </c>
      <c r="U21" s="5" t="s">
        <v>81</v>
      </c>
      <c r="V21" s="5" t="s">
        <v>81</v>
      </c>
      <c r="W21" s="5" t="s">
        <v>81</v>
      </c>
      <c r="X21" s="5" t="s">
        <v>81</v>
      </c>
      <c r="Y21" t="s">
        <v>82</v>
      </c>
    </row>
  </sheetData>
  <mergeCells count="80">
    <mergeCell ref="L12:L14"/>
    <mergeCell ref="U3:U4"/>
    <mergeCell ref="M1:R1"/>
    <mergeCell ref="S1:X1"/>
    <mergeCell ref="M3:M4"/>
    <mergeCell ref="N3:N4"/>
    <mergeCell ref="O3:O4"/>
    <mergeCell ref="S5:S6"/>
    <mergeCell ref="Q3:Q4"/>
    <mergeCell ref="R3:R4"/>
    <mergeCell ref="S3:S4"/>
    <mergeCell ref="T3:T4"/>
    <mergeCell ref="X5:X6"/>
    <mergeCell ref="V3:V4"/>
    <mergeCell ref="W3:W4"/>
    <mergeCell ref="L3:L4"/>
    <mergeCell ref="L5:L6"/>
    <mergeCell ref="P5:P6"/>
    <mergeCell ref="E1:K1"/>
    <mergeCell ref="D3:D4"/>
    <mergeCell ref="E3:E4"/>
    <mergeCell ref="F3:F4"/>
    <mergeCell ref="G3:G4"/>
    <mergeCell ref="H3:H4"/>
    <mergeCell ref="I3:I4"/>
    <mergeCell ref="J3:J4"/>
    <mergeCell ref="K3:K4"/>
    <mergeCell ref="P3:P4"/>
    <mergeCell ref="C10:C11"/>
    <mergeCell ref="D10:D11"/>
    <mergeCell ref="C15:C16"/>
    <mergeCell ref="D15:D16"/>
    <mergeCell ref="X3:X4"/>
    <mergeCell ref="C3:C4"/>
    <mergeCell ref="C5:C6"/>
    <mergeCell ref="D5:D6"/>
    <mergeCell ref="E5:E6"/>
    <mergeCell ref="F5:F6"/>
    <mergeCell ref="G5:G6"/>
    <mergeCell ref="H5:H6"/>
    <mergeCell ref="I5:I6"/>
    <mergeCell ref="J5:J6"/>
    <mergeCell ref="K5:K6"/>
    <mergeCell ref="R5:R6"/>
    <mergeCell ref="H10:H11"/>
    <mergeCell ref="I10:I11"/>
    <mergeCell ref="J10:J11"/>
    <mergeCell ref="J15:J16"/>
    <mergeCell ref="E10:E11"/>
    <mergeCell ref="E15:E16"/>
    <mergeCell ref="F10:F11"/>
    <mergeCell ref="F15:F16"/>
    <mergeCell ref="G10:G11"/>
    <mergeCell ref="G15:G16"/>
    <mergeCell ref="K15:K16"/>
    <mergeCell ref="M15:M16"/>
    <mergeCell ref="N15:N16"/>
    <mergeCell ref="H15:H16"/>
    <mergeCell ref="I15:I16"/>
    <mergeCell ref="K10:K11"/>
    <mergeCell ref="M10:M11"/>
    <mergeCell ref="N10:N11"/>
    <mergeCell ref="O10:O11"/>
    <mergeCell ref="P10:P11"/>
    <mergeCell ref="U5:U6"/>
    <mergeCell ref="V5:V6"/>
    <mergeCell ref="W5:W6"/>
    <mergeCell ref="L15:L16"/>
    <mergeCell ref="O5:O6"/>
    <mergeCell ref="N5:N6"/>
    <mergeCell ref="M5:M6"/>
    <mergeCell ref="Q5:Q6"/>
    <mergeCell ref="T5:T6"/>
    <mergeCell ref="L10:L11"/>
    <mergeCell ref="O15:O16"/>
    <mergeCell ref="P15:P16"/>
    <mergeCell ref="Q10:Q11"/>
    <mergeCell ref="R10:R11"/>
    <mergeCell ref="Q15:Q16"/>
    <mergeCell ref="R15:R16"/>
  </mergeCells>
  <phoneticPr fontId="1"/>
  <dataValidations count="1">
    <dataValidation type="list" allowBlank="1" showInputMessage="1" showErrorMessage="1" sqref="S3:X3 S5:X5 S7:X21" xr:uid="{00000000-0002-0000-0400-000000000000}">
      <formula1>"〇,×,不明,-"</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E1553-0E02-45ED-82C1-9F7C2945D4FE}">
  <dimension ref="B1:E13"/>
  <sheetViews>
    <sheetView workbookViewId="0">
      <selection activeCell="B2" sqref="B2"/>
    </sheetView>
  </sheetViews>
  <sheetFormatPr defaultRowHeight="18"/>
  <cols>
    <col min="1" max="1" width="3.125" customWidth="1"/>
    <col min="2" max="2" width="5.375" customWidth="1"/>
    <col min="3" max="3" width="36.625" customWidth="1"/>
    <col min="4" max="4" width="68.125" customWidth="1"/>
    <col min="5" max="5" width="21.5" customWidth="1"/>
  </cols>
  <sheetData>
    <row r="1" spans="2:5">
      <c r="B1" s="26"/>
      <c r="C1" s="71"/>
    </row>
    <row r="2" spans="2:5">
      <c r="B2" s="26"/>
      <c r="C2" s="98"/>
    </row>
    <row r="3" spans="2:5">
      <c r="B3" s="27" t="s">
        <v>162</v>
      </c>
      <c r="C3" s="28" t="s">
        <v>163</v>
      </c>
      <c r="D3" s="28" t="s">
        <v>164</v>
      </c>
      <c r="E3" s="198" t="s">
        <v>165</v>
      </c>
    </row>
    <row r="4" spans="2:5">
      <c r="B4" s="275">
        <v>1</v>
      </c>
      <c r="C4" s="19" t="s">
        <v>166</v>
      </c>
      <c r="D4" s="19" t="s">
        <v>167</v>
      </c>
      <c r="E4" s="200">
        <f>'見積 (システム・基盤別サマリ) '!K12</f>
        <v>68960000</v>
      </c>
    </row>
    <row r="5" spans="2:5">
      <c r="B5" s="275" t="s">
        <v>168</v>
      </c>
      <c r="C5" s="19"/>
      <c r="D5" s="19" t="s">
        <v>169</v>
      </c>
      <c r="E5" s="200">
        <f>SUM('見積 (システム・工程別サマリ)'!M21:M26)</f>
        <v>12020000</v>
      </c>
    </row>
    <row r="6" spans="2:5">
      <c r="B6" s="275" t="s">
        <v>170</v>
      </c>
      <c r="C6" s="19"/>
      <c r="D6" s="19" t="s">
        <v>171</v>
      </c>
      <c r="E6" s="200">
        <f>'見積 (システム・工程別サマリ)'!Q28</f>
        <v>5213000</v>
      </c>
    </row>
    <row r="7" spans="2:5">
      <c r="B7" s="275">
        <v>2</v>
      </c>
      <c r="C7" s="34" t="s">
        <v>172</v>
      </c>
      <c r="D7" s="34" t="s">
        <v>173</v>
      </c>
      <c r="E7" s="200">
        <f>'見積 (縮小共通基盤継続） '!D23</f>
        <v>6549000</v>
      </c>
    </row>
    <row r="8" spans="2:5">
      <c r="B8" s="275">
        <v>3</v>
      </c>
      <c r="C8" s="34" t="s">
        <v>174</v>
      </c>
      <c r="D8" s="34" t="s">
        <v>175</v>
      </c>
      <c r="E8" s="200">
        <f>'見積 (システム・縮小共通基盤⇒クラウドアーキサマリ) '!M13</f>
        <v>75509000</v>
      </c>
    </row>
    <row r="9" spans="2:5">
      <c r="B9" s="103"/>
      <c r="C9" s="103"/>
    </row>
    <row r="10" spans="2:5">
      <c r="B10" s="26"/>
      <c r="C10" s="26"/>
    </row>
    <row r="11" spans="2:5">
      <c r="B11" s="26"/>
      <c r="C11" s="26"/>
    </row>
    <row r="12" spans="2:5">
      <c r="B12" s="26"/>
      <c r="C12" s="26"/>
    </row>
    <row r="13" spans="2:5">
      <c r="B13" s="26"/>
      <c r="C13" s="26"/>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72C00-CC36-4663-926B-171CB8ACFB27}">
  <dimension ref="B1:G24"/>
  <sheetViews>
    <sheetView zoomScale="115" zoomScaleNormal="115" workbookViewId="0">
      <pane xSplit="3" ySplit="2" topLeftCell="D3" activePane="bottomRight" state="frozen"/>
      <selection pane="bottomRight" activeCell="G8" sqref="G8"/>
      <selection pane="bottomLeft"/>
      <selection pane="topRight"/>
    </sheetView>
  </sheetViews>
  <sheetFormatPr defaultColWidth="8.625" defaultRowHeight="18.75" customHeight="1" outlineLevelRow="1"/>
  <cols>
    <col min="1" max="1" width="2.625" style="236" customWidth="1"/>
    <col min="2" max="2" width="4.125" style="236" bestFit="1" customWidth="1"/>
    <col min="3" max="4" width="31.125" style="236" customWidth="1"/>
    <col min="5" max="5" width="13.5" style="236" customWidth="1"/>
    <col min="6" max="6" width="15.125" style="236" bestFit="1" customWidth="1"/>
    <col min="7" max="7" width="53.125" style="236" customWidth="1"/>
    <col min="8" max="16384" width="8.625" style="236"/>
  </cols>
  <sheetData>
    <row r="1" spans="2:7" ht="18" hidden="1">
      <c r="C1" s="71" t="s">
        <v>176</v>
      </c>
      <c r="D1" s="71"/>
    </row>
    <row r="2" spans="2:7" ht="18.600000000000001" thickBot="1">
      <c r="C2" s="98" t="s">
        <v>177</v>
      </c>
      <c r="D2" s="98"/>
    </row>
    <row r="3" spans="2:7" ht="18">
      <c r="B3" s="237"/>
      <c r="C3" s="238"/>
      <c r="D3" s="256"/>
      <c r="E3" s="376"/>
      <c r="F3" s="377"/>
      <c r="G3" s="378" t="s">
        <v>178</v>
      </c>
    </row>
    <row r="4" spans="2:7" ht="22.5" customHeight="1">
      <c r="B4" s="239"/>
      <c r="C4" s="240"/>
      <c r="D4" s="257"/>
      <c r="E4" s="381"/>
      <c r="F4" s="382"/>
      <c r="G4" s="379"/>
    </row>
    <row r="5" spans="2:7" ht="18">
      <c r="B5" s="241" t="s">
        <v>179</v>
      </c>
      <c r="C5" s="242" t="s">
        <v>180</v>
      </c>
      <c r="D5" s="257" t="s">
        <v>181</v>
      </c>
      <c r="E5" s="243" t="s">
        <v>182</v>
      </c>
      <c r="F5" s="244" t="s">
        <v>165</v>
      </c>
      <c r="G5" s="380"/>
    </row>
    <row r="6" spans="2:7" ht="107.25" customHeight="1">
      <c r="B6" s="245">
        <v>1</v>
      </c>
      <c r="C6" s="246" t="s">
        <v>183</v>
      </c>
      <c r="D6" s="258" t="s">
        <v>184</v>
      </c>
      <c r="E6" s="259">
        <v>2.335</v>
      </c>
      <c r="F6" s="261">
        <v>2444000</v>
      </c>
      <c r="G6" s="263" t="s">
        <v>185</v>
      </c>
    </row>
    <row r="7" spans="2:7" ht="225" customHeight="1">
      <c r="B7" s="245">
        <v>2</v>
      </c>
      <c r="C7" s="247" t="s">
        <v>186</v>
      </c>
      <c r="D7" s="258" t="s">
        <v>187</v>
      </c>
      <c r="E7" s="260">
        <v>4.38</v>
      </c>
      <c r="F7" s="262">
        <v>4366000</v>
      </c>
      <c r="G7" s="263" t="s">
        <v>188</v>
      </c>
    </row>
    <row r="8" spans="2:7" ht="36.6" thickBot="1">
      <c r="B8" s="245">
        <v>3</v>
      </c>
      <c r="C8" s="247" t="s">
        <v>189</v>
      </c>
      <c r="D8" s="258" t="s">
        <v>187</v>
      </c>
      <c r="E8" s="260">
        <v>2.2000000000000002</v>
      </c>
      <c r="F8" s="262">
        <v>2183000</v>
      </c>
      <c r="G8" s="264" t="s">
        <v>190</v>
      </c>
    </row>
    <row r="9" spans="2:7" ht="18">
      <c r="B9" s="374" t="s">
        <v>191</v>
      </c>
      <c r="C9" s="375"/>
      <c r="D9" s="248"/>
      <c r="E9" s="249">
        <f>SUM(E6:E8)</f>
        <v>8.9149999999999991</v>
      </c>
      <c r="F9" s="250">
        <f>SUM(F6:F8)</f>
        <v>8993000</v>
      </c>
      <c r="G9" s="251"/>
    </row>
    <row r="10" spans="2:7" ht="18">
      <c r="B10" s="252"/>
      <c r="C10" s="252"/>
      <c r="D10" s="252"/>
      <c r="E10" s="252"/>
      <c r="F10" s="252"/>
    </row>
    <row r="11" spans="2:7" ht="18.75" customHeight="1" outlineLevel="1"/>
    <row r="12" spans="2:7" ht="18.75" customHeight="1">
      <c r="C12" s="265" t="s">
        <v>192</v>
      </c>
      <c r="D12" s="266" t="s">
        <v>193</v>
      </c>
    </row>
    <row r="13" spans="2:7" ht="18.75" customHeight="1">
      <c r="C13" s="267" t="s">
        <v>194</v>
      </c>
      <c r="D13" s="268">
        <v>2160000</v>
      </c>
    </row>
    <row r="14" spans="2:7" ht="18.75" customHeight="1">
      <c r="C14" s="267" t="s">
        <v>195</v>
      </c>
      <c r="D14" s="268">
        <v>2160000</v>
      </c>
    </row>
    <row r="15" spans="2:7" ht="18.75" customHeight="1">
      <c r="C15" s="267" t="s">
        <v>196</v>
      </c>
      <c r="D15" s="268">
        <v>5440000</v>
      </c>
    </row>
    <row r="16" spans="2:7" ht="18.75" customHeight="1">
      <c r="C16" s="267" t="s">
        <v>197</v>
      </c>
      <c r="D16" s="268">
        <v>5300000</v>
      </c>
    </row>
    <row r="17" spans="2:6" ht="18.75" customHeight="1">
      <c r="C17" s="267" t="s">
        <v>198</v>
      </c>
      <c r="D17" s="268">
        <v>740000</v>
      </c>
      <c r="F17" s="451">
        <v>17480000</v>
      </c>
    </row>
    <row r="18" spans="2:6" ht="18.75" customHeight="1">
      <c r="B18" s="269" t="s">
        <v>199</v>
      </c>
      <c r="C18" s="269" t="s">
        <v>200</v>
      </c>
      <c r="D18" s="270">
        <f>SUM(D13:D17)</f>
        <v>15800000</v>
      </c>
      <c r="F18" s="450">
        <f>D18-F9</f>
        <v>6807000</v>
      </c>
    </row>
    <row r="19" spans="2:6" ht="37.5" customHeight="1">
      <c r="B19" s="269" t="s">
        <v>201</v>
      </c>
      <c r="C19" s="269" t="s">
        <v>202</v>
      </c>
      <c r="D19" s="270">
        <f>F6</f>
        <v>2444000</v>
      </c>
      <c r="F19" s="450">
        <f>F17-F18</f>
        <v>10673000</v>
      </c>
    </row>
    <row r="20" spans="2:6" ht="41.25" customHeight="1">
      <c r="B20" s="269" t="s">
        <v>203</v>
      </c>
      <c r="C20" s="271" t="s">
        <v>204</v>
      </c>
      <c r="D20" s="270">
        <f>D18-F6</f>
        <v>13356000</v>
      </c>
    </row>
    <row r="21" spans="2:6" ht="40.5" customHeight="1">
      <c r="B21" s="269" t="s">
        <v>205</v>
      </c>
      <c r="C21" s="271" t="s">
        <v>206</v>
      </c>
      <c r="D21" s="270">
        <f>SUM(F7:F8)</f>
        <v>6549000</v>
      </c>
    </row>
    <row r="22" spans="2:6" ht="65.25" customHeight="1">
      <c r="B22" s="269" t="s">
        <v>207</v>
      </c>
      <c r="C22" s="271" t="s">
        <v>208</v>
      </c>
      <c r="D22" s="270">
        <f>D18-D19-D21</f>
        <v>6807000</v>
      </c>
    </row>
    <row r="23" spans="2:6" ht="18.75" customHeight="1">
      <c r="B23" s="269" t="s">
        <v>209</v>
      </c>
      <c r="C23" s="271" t="s">
        <v>210</v>
      </c>
      <c r="D23" s="270">
        <f>D20-D22</f>
        <v>6549000</v>
      </c>
    </row>
    <row r="24" spans="2:6" ht="18.75" customHeight="1">
      <c r="D24" s="272" t="s">
        <v>211</v>
      </c>
    </row>
  </sheetData>
  <mergeCells count="4">
    <mergeCell ref="B9:C9"/>
    <mergeCell ref="E3:F3"/>
    <mergeCell ref="G3:G5"/>
    <mergeCell ref="E4:F4"/>
  </mergeCells>
  <phoneticPr fontId="1"/>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A43AC-EAD8-4E7E-A16F-0DB984014D00}">
  <dimension ref="B1:P15"/>
  <sheetViews>
    <sheetView zoomScale="115" zoomScaleNormal="115" workbookViewId="0">
      <pane xSplit="3" ySplit="2" topLeftCell="D3" activePane="bottomRight" state="frozen"/>
      <selection pane="bottomRight" activeCell="K12" sqref="K12"/>
      <selection pane="bottomLeft"/>
      <selection pane="topRight"/>
    </sheetView>
  </sheetViews>
  <sheetFormatPr defaultColWidth="8.625" defaultRowHeight="18.75" customHeight="1" outlineLevelCol="1"/>
  <cols>
    <col min="1" max="1" width="2.625" style="26" customWidth="1"/>
    <col min="2" max="2" width="4.125" style="26" bestFit="1" customWidth="1"/>
    <col min="3" max="3" width="31.125" style="26" customWidth="1"/>
    <col min="4" max="6" width="14.125" style="214" customWidth="1" outlineLevel="1"/>
    <col min="7" max="7" width="13.5" style="214" customWidth="1" outlineLevel="1"/>
    <col min="8" max="8" width="15.625" style="214" customWidth="1" outlineLevel="1"/>
    <col min="9" max="9" width="15.125" style="214" customWidth="1" outlineLevel="1"/>
    <col min="10" max="10" width="13.5" style="98" customWidth="1"/>
    <col min="11" max="11" width="15.125" style="195" bestFit="1" customWidth="1"/>
    <col min="12" max="12" width="13.5" style="26" customWidth="1"/>
    <col min="13" max="13" width="14.375" style="26" customWidth="1"/>
    <col min="14" max="14" width="13.5" style="26" customWidth="1"/>
    <col min="15" max="15" width="15.125" style="26" bestFit="1" customWidth="1"/>
    <col min="16" max="16" width="53.125" style="26" customWidth="1"/>
    <col min="17" max="16384" width="8.625" style="26"/>
  </cols>
  <sheetData>
    <row r="1" spans="2:16" ht="18" hidden="1">
      <c r="C1" s="71" t="s">
        <v>176</v>
      </c>
    </row>
    <row r="2" spans="2:16" ht="18.600000000000001" thickBot="1">
      <c r="C2" s="98" t="s">
        <v>212</v>
      </c>
    </row>
    <row r="3" spans="2:16" ht="18">
      <c r="B3" s="27"/>
      <c r="C3" s="28" t="s">
        <v>163</v>
      </c>
      <c r="D3" s="389" t="s">
        <v>213</v>
      </c>
      <c r="E3" s="389"/>
      <c r="F3" s="389"/>
      <c r="G3" s="389"/>
      <c r="H3" s="389"/>
      <c r="I3" s="389"/>
      <c r="J3" s="389"/>
      <c r="K3" s="389"/>
      <c r="L3" s="389"/>
      <c r="M3" s="389"/>
      <c r="N3" s="389"/>
      <c r="O3" s="390"/>
      <c r="P3" s="391" t="s">
        <v>178</v>
      </c>
    </row>
    <row r="4" spans="2:16" ht="22.5" customHeight="1">
      <c r="B4" s="43"/>
      <c r="C4" s="44"/>
      <c r="D4" s="394" t="s">
        <v>214</v>
      </c>
      <c r="E4" s="394"/>
      <c r="F4" s="394"/>
      <c r="G4" s="394"/>
      <c r="H4" s="394"/>
      <c r="I4" s="394"/>
      <c r="J4" s="394"/>
      <c r="K4" s="395"/>
      <c r="L4" s="396" t="s">
        <v>215</v>
      </c>
      <c r="M4" s="397"/>
      <c r="N4" s="396" t="s">
        <v>216</v>
      </c>
      <c r="O4" s="398"/>
      <c r="P4" s="392"/>
    </row>
    <row r="5" spans="2:16" ht="72">
      <c r="B5" s="31" t="s">
        <v>179</v>
      </c>
      <c r="C5" s="32" t="s">
        <v>217</v>
      </c>
      <c r="D5" s="215" t="s">
        <v>218</v>
      </c>
      <c r="E5" s="215" t="s">
        <v>219</v>
      </c>
      <c r="F5" s="216" t="s">
        <v>220</v>
      </c>
      <c r="G5" s="216" t="s">
        <v>221</v>
      </c>
      <c r="H5" s="216" t="s">
        <v>222</v>
      </c>
      <c r="I5" s="216" t="s">
        <v>223</v>
      </c>
      <c r="J5" s="197" t="s">
        <v>224</v>
      </c>
      <c r="K5" s="198" t="s">
        <v>165</v>
      </c>
      <c r="L5" s="29" t="s">
        <v>224</v>
      </c>
      <c r="M5" s="30" t="s">
        <v>165</v>
      </c>
      <c r="N5" s="29" t="s">
        <v>224</v>
      </c>
      <c r="O5" s="47" t="s">
        <v>165</v>
      </c>
      <c r="P5" s="393"/>
    </row>
    <row r="6" spans="2:16" ht="18">
      <c r="B6" s="33">
        <v>1</v>
      </c>
      <c r="C6" s="19" t="s">
        <v>225</v>
      </c>
      <c r="D6" s="217">
        <v>5.5</v>
      </c>
      <c r="E6" s="218">
        <v>9.1999999999999993</v>
      </c>
      <c r="F6" s="218">
        <v>1.2999999999999998</v>
      </c>
      <c r="G6" s="218">
        <v>0.90000000000000013</v>
      </c>
      <c r="H6" s="218">
        <v>0</v>
      </c>
      <c r="I6" s="218">
        <v>3.8</v>
      </c>
      <c r="J6" s="199">
        <f t="shared" ref="J6:J12" si="0">SUM(D6:I6)</f>
        <v>20.7</v>
      </c>
      <c r="K6" s="200">
        <f t="shared" ref="K6:K11" si="1">SUM(D6:H6)*1000000+I6*1400000</f>
        <v>22220000</v>
      </c>
      <c r="L6" s="399">
        <v>0</v>
      </c>
      <c r="M6" s="402">
        <v>0</v>
      </c>
      <c r="N6" s="399">
        <f>SUM(J6:J10)+L6</f>
        <v>58.29999999999999</v>
      </c>
      <c r="O6" s="405">
        <f>SUM(K6:K10)+M6</f>
        <v>62900000</v>
      </c>
      <c r="P6" s="408"/>
    </row>
    <row r="7" spans="2:16" ht="18">
      <c r="B7" s="33">
        <v>2</v>
      </c>
      <c r="C7" s="34" t="s">
        <v>226</v>
      </c>
      <c r="D7" s="217">
        <v>5.2</v>
      </c>
      <c r="E7" s="218">
        <v>5.3</v>
      </c>
      <c r="F7" s="218">
        <v>0.5</v>
      </c>
      <c r="G7" s="218">
        <v>0</v>
      </c>
      <c r="H7" s="218">
        <v>0</v>
      </c>
      <c r="I7" s="218">
        <v>2.6</v>
      </c>
      <c r="J7" s="199">
        <f t="shared" si="0"/>
        <v>13.6</v>
      </c>
      <c r="K7" s="200">
        <f t="shared" si="1"/>
        <v>14640000</v>
      </c>
      <c r="L7" s="400"/>
      <c r="M7" s="403"/>
      <c r="N7" s="400"/>
      <c r="O7" s="406"/>
      <c r="P7" s="409"/>
    </row>
    <row r="8" spans="2:16" ht="18">
      <c r="B8" s="33">
        <v>3</v>
      </c>
      <c r="C8" s="34" t="s">
        <v>97</v>
      </c>
      <c r="D8" s="217">
        <v>3.2</v>
      </c>
      <c r="E8" s="218">
        <v>7</v>
      </c>
      <c r="F8" s="218">
        <v>1.2</v>
      </c>
      <c r="G8" s="218">
        <v>0.70000000000000007</v>
      </c>
      <c r="H8" s="218">
        <v>0</v>
      </c>
      <c r="I8" s="218">
        <v>2.7</v>
      </c>
      <c r="J8" s="199">
        <f t="shared" si="0"/>
        <v>14.799999999999997</v>
      </c>
      <c r="K8" s="200">
        <f t="shared" si="1"/>
        <v>15879999.999999998</v>
      </c>
      <c r="L8" s="400"/>
      <c r="M8" s="403"/>
      <c r="N8" s="400"/>
      <c r="O8" s="406"/>
      <c r="P8" s="409"/>
    </row>
    <row r="9" spans="2:16" ht="18">
      <c r="B9" s="33">
        <v>4</v>
      </c>
      <c r="C9" s="19" t="s">
        <v>227</v>
      </c>
      <c r="D9" s="217">
        <v>2.2000000000000002</v>
      </c>
      <c r="E9" s="218">
        <v>3</v>
      </c>
      <c r="F9" s="218">
        <v>0.60000000000000009</v>
      </c>
      <c r="G9" s="218">
        <v>0.60000000000000009</v>
      </c>
      <c r="H9" s="218">
        <v>0</v>
      </c>
      <c r="I9" s="218">
        <v>1.9</v>
      </c>
      <c r="J9" s="199">
        <f t="shared" si="0"/>
        <v>8.3000000000000007</v>
      </c>
      <c r="K9" s="200">
        <f t="shared" si="1"/>
        <v>9060000</v>
      </c>
      <c r="L9" s="400"/>
      <c r="M9" s="403"/>
      <c r="N9" s="400"/>
      <c r="O9" s="406"/>
      <c r="P9" s="409"/>
    </row>
    <row r="10" spans="2:16" ht="18.600000000000001" thickBot="1">
      <c r="B10" s="33">
        <v>5</v>
      </c>
      <c r="C10" s="19" t="s">
        <v>106</v>
      </c>
      <c r="D10" s="217">
        <v>0.4</v>
      </c>
      <c r="E10" s="235"/>
      <c r="F10" s="235"/>
      <c r="G10" s="235"/>
      <c r="H10" s="235"/>
      <c r="I10" s="218">
        <v>0.5</v>
      </c>
      <c r="J10" s="199">
        <f t="shared" si="0"/>
        <v>0.9</v>
      </c>
      <c r="K10" s="200">
        <f t="shared" si="1"/>
        <v>1100000</v>
      </c>
      <c r="L10" s="401"/>
      <c r="M10" s="404"/>
      <c r="N10" s="401"/>
      <c r="O10" s="407"/>
      <c r="P10" s="410"/>
    </row>
    <row r="11" spans="2:16" ht="18.600000000000001" thickBot="1">
      <c r="B11" s="33">
        <v>6</v>
      </c>
      <c r="C11" s="19" t="s">
        <v>228</v>
      </c>
      <c r="D11" s="217">
        <v>2.4</v>
      </c>
      <c r="E11" s="218">
        <v>0</v>
      </c>
      <c r="F11" s="218">
        <v>2.4</v>
      </c>
      <c r="G11" s="218">
        <v>0</v>
      </c>
      <c r="H11" s="218">
        <v>0</v>
      </c>
      <c r="I11" s="218">
        <v>0.9</v>
      </c>
      <c r="J11" s="199">
        <f t="shared" si="0"/>
        <v>5.7</v>
      </c>
      <c r="K11" s="200">
        <f t="shared" si="1"/>
        <v>6060000</v>
      </c>
      <c r="L11" s="130">
        <v>0</v>
      </c>
      <c r="M11" s="25">
        <f>SUM(M5:M10)</f>
        <v>0</v>
      </c>
      <c r="N11" s="130">
        <f>SUM(J11:J11)+L11</f>
        <v>5.7</v>
      </c>
      <c r="O11" s="131">
        <f>SUM(K11:K11)+M6</f>
        <v>6060000</v>
      </c>
      <c r="P11" s="49"/>
    </row>
    <row r="12" spans="2:16" ht="18">
      <c r="B12" s="383" t="s">
        <v>191</v>
      </c>
      <c r="C12" s="384"/>
      <c r="D12" s="221">
        <f t="shared" ref="D12:I12" si="2">SUM(D6:D11)</f>
        <v>18.899999999999995</v>
      </c>
      <c r="E12" s="222">
        <f t="shared" si="2"/>
        <v>24.5</v>
      </c>
      <c r="F12" s="222">
        <f t="shared" si="2"/>
        <v>6</v>
      </c>
      <c r="G12" s="222">
        <f t="shared" si="2"/>
        <v>2.2000000000000002</v>
      </c>
      <c r="H12" s="222">
        <f t="shared" si="2"/>
        <v>0</v>
      </c>
      <c r="I12" s="222">
        <f t="shared" si="2"/>
        <v>12.400000000000002</v>
      </c>
      <c r="J12" s="201">
        <f t="shared" si="0"/>
        <v>64</v>
      </c>
      <c r="K12" s="202">
        <f>SUM(K6:K11)</f>
        <v>68960000</v>
      </c>
      <c r="L12" s="42">
        <f>SUM(L6:L11)</f>
        <v>0</v>
      </c>
      <c r="M12" s="25">
        <f>SUM(M6:M11)</f>
        <v>0</v>
      </c>
      <c r="N12" s="42">
        <f>SUM(N6:N11)</f>
        <v>63.999999999999993</v>
      </c>
      <c r="O12" s="45">
        <f>SUM(O6:O11)</f>
        <v>68960000</v>
      </c>
      <c r="P12" s="35"/>
    </row>
    <row r="13" spans="2:16" ht="18">
      <c r="B13" s="385" t="s">
        <v>229</v>
      </c>
      <c r="C13" s="386"/>
      <c r="D13" s="223">
        <v>1000000</v>
      </c>
      <c r="E13" s="224">
        <v>1000000</v>
      </c>
      <c r="F13" s="224">
        <v>1000000</v>
      </c>
      <c r="G13" s="224">
        <v>1000000</v>
      </c>
      <c r="H13" s="224">
        <v>1000000</v>
      </c>
      <c r="I13" s="224">
        <v>1400000</v>
      </c>
      <c r="J13" s="203"/>
      <c r="K13" s="204"/>
      <c r="L13" s="36"/>
      <c r="M13" s="37"/>
      <c r="N13" s="36"/>
      <c r="O13" s="48"/>
      <c r="P13" s="38"/>
    </row>
    <row r="14" spans="2:16" ht="18.600000000000001" thickBot="1">
      <c r="B14" s="387" t="s">
        <v>165</v>
      </c>
      <c r="C14" s="388"/>
      <c r="D14" s="225">
        <f t="shared" ref="D14:I14" si="3">D12*D13</f>
        <v>18899999.999999996</v>
      </c>
      <c r="E14" s="226">
        <f t="shared" si="3"/>
        <v>24500000</v>
      </c>
      <c r="F14" s="226">
        <f t="shared" si="3"/>
        <v>6000000</v>
      </c>
      <c r="G14" s="226">
        <f t="shared" si="3"/>
        <v>2200000</v>
      </c>
      <c r="H14" s="226">
        <f t="shared" si="3"/>
        <v>0</v>
      </c>
      <c r="I14" s="226">
        <f t="shared" si="3"/>
        <v>17360000.000000004</v>
      </c>
      <c r="J14" s="205"/>
      <c r="K14" s="206"/>
      <c r="L14" s="39"/>
      <c r="M14" s="40"/>
      <c r="N14" s="39"/>
      <c r="O14" s="46"/>
      <c r="P14" s="41"/>
    </row>
    <row r="15" spans="2:16" ht="18">
      <c r="B15" s="103"/>
      <c r="C15" s="103"/>
      <c r="D15" s="227"/>
      <c r="E15" s="227"/>
      <c r="F15" s="227"/>
      <c r="G15" s="227"/>
      <c r="H15" s="227"/>
      <c r="I15" s="227"/>
      <c r="J15" s="207"/>
      <c r="K15" s="208"/>
      <c r="L15" s="103"/>
      <c r="M15" s="103"/>
      <c r="N15" s="103"/>
      <c r="O15" s="103"/>
    </row>
  </sheetData>
  <mergeCells count="13">
    <mergeCell ref="B12:C12"/>
    <mergeCell ref="B13:C13"/>
    <mergeCell ref="B14:C14"/>
    <mergeCell ref="D3:O3"/>
    <mergeCell ref="P3:P5"/>
    <mergeCell ref="D4:K4"/>
    <mergeCell ref="L4:M4"/>
    <mergeCell ref="N4:O4"/>
    <mergeCell ref="L6:L10"/>
    <mergeCell ref="M6:M10"/>
    <mergeCell ref="N6:N10"/>
    <mergeCell ref="O6:O10"/>
    <mergeCell ref="P6:P10"/>
  </mergeCells>
  <phoneticPr fontId="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77C80-3FF5-47E3-A345-136FC9794477}">
  <dimension ref="B1:R76"/>
  <sheetViews>
    <sheetView tabSelected="1" zoomScale="115" zoomScaleNormal="115" workbookViewId="0">
      <pane xSplit="3" ySplit="2" topLeftCell="D3" activePane="bottomRight" state="frozen"/>
      <selection pane="bottomRight" activeCell="D12" sqref="D12:E12"/>
      <selection pane="bottomLeft"/>
      <selection pane="topRight"/>
    </sheetView>
  </sheetViews>
  <sheetFormatPr defaultColWidth="8.625" defaultRowHeight="18.75" customHeight="1" outlineLevelRow="1" outlineLevelCol="1"/>
  <cols>
    <col min="1" max="1" width="2.625" style="26" customWidth="1"/>
    <col min="2" max="2" width="4.125" style="26" bestFit="1" customWidth="1"/>
    <col min="3" max="3" width="31.125" style="26" customWidth="1"/>
    <col min="4" max="6" width="14.125" style="214" customWidth="1" outlineLevel="1"/>
    <col min="7" max="7" width="13.5" style="214" customWidth="1" outlineLevel="1"/>
    <col min="8" max="8" width="15.625" style="214" customWidth="1" outlineLevel="1"/>
    <col min="9" max="10" width="13.5" style="214" customWidth="1" outlineLevel="1"/>
    <col min="11" max="11" width="15.125" style="214" customWidth="1" outlineLevel="1"/>
    <col min="12" max="12" width="13.5" style="98" customWidth="1"/>
    <col min="13" max="13" width="15.125" style="195" bestFit="1" customWidth="1"/>
    <col min="14" max="14" width="13.5" style="26" customWidth="1"/>
    <col min="15" max="15" width="14.37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389" t="s">
        <v>213</v>
      </c>
      <c r="E3" s="389"/>
      <c r="F3" s="389"/>
      <c r="G3" s="389"/>
      <c r="H3" s="389"/>
      <c r="I3" s="389"/>
      <c r="J3" s="389"/>
      <c r="K3" s="389"/>
      <c r="L3" s="389"/>
      <c r="M3" s="389"/>
      <c r="N3" s="389"/>
      <c r="O3" s="389"/>
      <c r="P3" s="389"/>
      <c r="Q3" s="390"/>
      <c r="R3" s="391" t="s">
        <v>178</v>
      </c>
    </row>
    <row r="4" spans="2:18" ht="22.5" customHeight="1">
      <c r="B4" s="43"/>
      <c r="C4" s="44"/>
      <c r="D4" s="394" t="s">
        <v>214</v>
      </c>
      <c r="E4" s="394"/>
      <c r="F4" s="394"/>
      <c r="G4" s="394"/>
      <c r="H4" s="394"/>
      <c r="I4" s="394"/>
      <c r="J4" s="394"/>
      <c r="K4" s="394"/>
      <c r="L4" s="394"/>
      <c r="M4" s="395"/>
      <c r="N4" s="396" t="s">
        <v>215</v>
      </c>
      <c r="O4" s="397"/>
      <c r="P4" s="396" t="s">
        <v>216</v>
      </c>
      <c r="Q4" s="398"/>
      <c r="R4" s="392"/>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393"/>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399">
        <v>0</v>
      </c>
      <c r="O6" s="402">
        <v>0</v>
      </c>
      <c r="P6" s="399">
        <f>SUM(L6:L10)+N6</f>
        <v>58.300000000000004</v>
      </c>
      <c r="Q6" s="405">
        <f>SUM(M6:M10)+O6</f>
        <v>62900000</v>
      </c>
      <c r="R6" s="408"/>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00"/>
      <c r="O7" s="403"/>
      <c r="P7" s="400"/>
      <c r="Q7" s="406"/>
      <c r="R7" s="409"/>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400"/>
      <c r="O8" s="403"/>
      <c r="P8" s="400"/>
      <c r="Q8" s="406"/>
      <c r="R8" s="409"/>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400"/>
      <c r="O9" s="403"/>
      <c r="P9" s="400"/>
      <c r="Q9" s="406"/>
      <c r="R9" s="409"/>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401"/>
      <c r="O10" s="404"/>
      <c r="P10" s="401"/>
      <c r="Q10" s="407"/>
      <c r="R10" s="410"/>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383" t="s">
        <v>191</v>
      </c>
      <c r="C12" s="384"/>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385" t="s">
        <v>229</v>
      </c>
      <c r="C13" s="386"/>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387" t="s">
        <v>165</v>
      </c>
      <c r="C14" s="388"/>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75" customHeight="1" outlineLevel="1"/>
    <row r="17" spans="2:18" ht="18.600000000000001" outlineLevel="1" thickBot="1">
      <c r="C17" s="98" t="s">
        <v>238</v>
      </c>
    </row>
    <row r="18" spans="2:18" ht="18" outlineLevel="1">
      <c r="B18" s="27"/>
      <c r="C18" s="28" t="s">
        <v>163</v>
      </c>
      <c r="D18" s="389" t="s">
        <v>213</v>
      </c>
      <c r="E18" s="389"/>
      <c r="F18" s="389"/>
      <c r="G18" s="389"/>
      <c r="H18" s="389"/>
      <c r="I18" s="389"/>
      <c r="J18" s="389"/>
      <c r="K18" s="389"/>
      <c r="L18" s="389"/>
      <c r="M18" s="389"/>
      <c r="N18" s="389"/>
      <c r="O18" s="389"/>
      <c r="P18" s="389"/>
      <c r="Q18" s="390"/>
      <c r="R18" s="80" t="s">
        <v>178</v>
      </c>
    </row>
    <row r="19" spans="2:18" ht="22.5" customHeight="1" outlineLevel="1">
      <c r="B19" s="43"/>
      <c r="C19" s="44"/>
      <c r="D19" s="228" t="s">
        <v>214</v>
      </c>
      <c r="E19" s="228"/>
      <c r="F19" s="228"/>
      <c r="G19" s="228"/>
      <c r="H19" s="228"/>
      <c r="I19" s="228"/>
      <c r="J19" s="228"/>
      <c r="K19" s="228"/>
      <c r="L19" s="196"/>
      <c r="M19" s="209"/>
      <c r="N19" s="84" t="s">
        <v>215</v>
      </c>
      <c r="O19" s="83"/>
      <c r="P19" s="84" t="s">
        <v>216</v>
      </c>
      <c r="Q19" s="85"/>
      <c r="R19" s="81"/>
    </row>
    <row r="20" spans="2:18" ht="18" outlineLevel="1">
      <c r="B20" s="31" t="s">
        <v>179</v>
      </c>
      <c r="C20" s="32" t="s">
        <v>217</v>
      </c>
      <c r="D20" s="215" t="s">
        <v>231</v>
      </c>
      <c r="E20" s="216" t="s">
        <v>232</v>
      </c>
      <c r="F20" s="216" t="s">
        <v>233</v>
      </c>
      <c r="G20" s="216" t="s">
        <v>234</v>
      </c>
      <c r="H20" s="216" t="s">
        <v>235</v>
      </c>
      <c r="I20" s="216" t="s">
        <v>236</v>
      </c>
      <c r="J20" s="216" t="s">
        <v>237</v>
      </c>
      <c r="K20" s="216" t="s">
        <v>223</v>
      </c>
      <c r="L20" s="197" t="s">
        <v>224</v>
      </c>
      <c r="M20" s="198" t="s">
        <v>165</v>
      </c>
      <c r="N20" s="29" t="s">
        <v>224</v>
      </c>
      <c r="O20" s="30" t="s">
        <v>165</v>
      </c>
      <c r="P20" s="187" t="s">
        <v>224</v>
      </c>
      <c r="Q20" s="47" t="s">
        <v>165</v>
      </c>
      <c r="R20" s="82"/>
    </row>
    <row r="21" spans="2:18" ht="18" outlineLevel="1">
      <c r="B21" s="33">
        <v>1</v>
      </c>
      <c r="C21" s="19" t="s">
        <v>225</v>
      </c>
      <c r="D21" s="229">
        <v>3.2</v>
      </c>
      <c r="E21" s="230"/>
      <c r="F21" s="230"/>
      <c r="G21" s="230"/>
      <c r="H21" s="230"/>
      <c r="I21" s="230"/>
      <c r="J21" s="230"/>
      <c r="K21" s="231">
        <v>0.9</v>
      </c>
      <c r="L21" s="210">
        <f t="shared" ref="L21" si="5">SUM(D21:K21)</f>
        <v>4.1000000000000005</v>
      </c>
      <c r="M21" s="200">
        <f>SUM(D21:J21)*1000000+K21*1400000</f>
        <v>4460000</v>
      </c>
      <c r="N21" s="86">
        <v>0</v>
      </c>
      <c r="O21" s="181">
        <v>0</v>
      </c>
      <c r="P21" s="188">
        <f>SUM(L21:L25)+N21</f>
        <v>10.200000000000001</v>
      </c>
      <c r="Q21" s="184">
        <f>SUM(M21:M25)+O21</f>
        <v>11240000</v>
      </c>
      <c r="R21" s="95"/>
    </row>
    <row r="22" spans="2:18" ht="18" outlineLevel="1">
      <c r="B22" s="33">
        <v>2</v>
      </c>
      <c r="C22" s="34" t="s">
        <v>226</v>
      </c>
      <c r="D22" s="229">
        <v>1.4</v>
      </c>
      <c r="E22" s="230"/>
      <c r="F22" s="230"/>
      <c r="G22" s="230"/>
      <c r="H22" s="230"/>
      <c r="I22" s="230"/>
      <c r="J22" s="230"/>
      <c r="K22" s="231">
        <v>0.6</v>
      </c>
      <c r="L22" s="210">
        <f>SUM(D22:K22)</f>
        <v>2</v>
      </c>
      <c r="M22" s="200">
        <f>SUM(D22:J22)*1000000+K22*1400000</f>
        <v>2240000</v>
      </c>
      <c r="N22" s="87"/>
      <c r="O22" s="182"/>
      <c r="P22" s="189"/>
      <c r="Q22" s="185"/>
      <c r="R22" s="96"/>
    </row>
    <row r="23" spans="2:18" ht="18" outlineLevel="1">
      <c r="B23" s="33">
        <v>3</v>
      </c>
      <c r="C23" s="34" t="s">
        <v>97</v>
      </c>
      <c r="D23" s="229">
        <v>1.7</v>
      </c>
      <c r="E23" s="230"/>
      <c r="F23" s="230"/>
      <c r="G23" s="230"/>
      <c r="H23" s="230"/>
      <c r="I23" s="230"/>
      <c r="J23" s="230"/>
      <c r="K23" s="231">
        <v>0.6</v>
      </c>
      <c r="L23" s="210">
        <f>SUM(D23:K23)</f>
        <v>2.2999999999999998</v>
      </c>
      <c r="M23" s="200">
        <f>SUM(D23:J23)*1000000+K23*1400000</f>
        <v>2540000</v>
      </c>
      <c r="N23" s="87"/>
      <c r="O23" s="182"/>
      <c r="P23" s="189"/>
      <c r="Q23" s="185"/>
      <c r="R23" s="96"/>
    </row>
    <row r="24" spans="2:18" ht="18" outlineLevel="1">
      <c r="B24" s="33">
        <v>4</v>
      </c>
      <c r="C24" s="19" t="s">
        <v>227</v>
      </c>
      <c r="D24" s="229">
        <v>1.3</v>
      </c>
      <c r="E24" s="230"/>
      <c r="F24" s="230"/>
      <c r="G24" s="230"/>
      <c r="H24" s="230"/>
      <c r="I24" s="230"/>
      <c r="J24" s="230"/>
      <c r="K24" s="231">
        <v>0.5</v>
      </c>
      <c r="L24" s="210">
        <f t="shared" ref="L24:L27" si="6">SUM(D24:K24)</f>
        <v>1.8</v>
      </c>
      <c r="M24" s="200">
        <f>SUM(D24:J24)*1000000+K24*1400000</f>
        <v>2000000</v>
      </c>
      <c r="N24" s="87"/>
      <c r="O24" s="182"/>
      <c r="P24" s="189"/>
      <c r="Q24" s="185"/>
      <c r="R24" s="96"/>
    </row>
    <row r="25" spans="2:18" ht="18" outlineLevel="1">
      <c r="B25" s="33">
        <v>5</v>
      </c>
      <c r="C25" s="19" t="s">
        <v>106</v>
      </c>
      <c r="D25" s="232"/>
      <c r="E25" s="230"/>
      <c r="F25" s="230"/>
      <c r="G25" s="230"/>
      <c r="H25" s="230"/>
      <c r="I25" s="230"/>
      <c r="J25" s="230"/>
      <c r="K25" s="230"/>
      <c r="L25" s="210">
        <f t="shared" si="6"/>
        <v>0</v>
      </c>
      <c r="M25" s="200">
        <f>SUM(D25:J25)*1000000+K25*1400000</f>
        <v>0</v>
      </c>
      <c r="N25" s="88"/>
      <c r="O25" s="183"/>
      <c r="P25" s="190"/>
      <c r="Q25" s="186"/>
      <c r="R25" s="97"/>
    </row>
    <row r="26" spans="2:18" ht="18" outlineLevel="1">
      <c r="B26" s="33">
        <v>6</v>
      </c>
      <c r="C26" s="19" t="s">
        <v>239</v>
      </c>
      <c r="D26" s="229">
        <v>0.5</v>
      </c>
      <c r="E26" s="230"/>
      <c r="F26" s="230"/>
      <c r="G26" s="230"/>
      <c r="H26" s="230"/>
      <c r="I26" s="230"/>
      <c r="J26" s="230"/>
      <c r="K26" s="231">
        <v>0.2</v>
      </c>
      <c r="L26" s="210">
        <f t="shared" ref="L26" si="7">SUM(D26:K26)</f>
        <v>0.7</v>
      </c>
      <c r="M26" s="200">
        <f t="shared" ref="M26" si="8">SUM(D26:J26)*1000000+K26*1400000</f>
        <v>780000</v>
      </c>
      <c r="N26" s="130"/>
      <c r="O26" s="191"/>
      <c r="P26" s="130">
        <f>SUM(L26:L26)+N26</f>
        <v>0.7</v>
      </c>
      <c r="Q26" s="131">
        <f>SUM(M26:M26)+O26</f>
        <v>780000</v>
      </c>
      <c r="R26" s="49"/>
    </row>
    <row r="27" spans="2:18" ht="18.600000000000001" outlineLevel="1" thickBot="1">
      <c r="B27" s="33">
        <v>7</v>
      </c>
      <c r="C27" s="19" t="s">
        <v>240</v>
      </c>
      <c r="D27" s="232"/>
      <c r="E27" s="230"/>
      <c r="F27" s="230"/>
      <c r="G27" s="230"/>
      <c r="H27" s="230"/>
      <c r="I27" s="230"/>
      <c r="J27" s="230"/>
      <c r="K27" s="230"/>
      <c r="L27" s="274">
        <f t="shared" si="6"/>
        <v>0</v>
      </c>
      <c r="M27" s="200">
        <v>-6807000</v>
      </c>
      <c r="N27" s="130"/>
      <c r="O27" s="191"/>
      <c r="P27" s="130">
        <f>SUM(L27:L27)+N27</f>
        <v>0</v>
      </c>
      <c r="Q27" s="131">
        <f>SUM(M27:M27)+O21</f>
        <v>-6807000</v>
      </c>
      <c r="R27" s="49" t="s">
        <v>241</v>
      </c>
    </row>
    <row r="28" spans="2:18" ht="18" outlineLevel="1">
      <c r="B28" s="74" t="s">
        <v>191</v>
      </c>
      <c r="C28" s="75"/>
      <c r="D28" s="233">
        <f t="shared" ref="D28:J28" si="9">SUM(D21:D27)</f>
        <v>8.1</v>
      </c>
      <c r="E28" s="234">
        <f t="shared" si="9"/>
        <v>0</v>
      </c>
      <c r="F28" s="234">
        <f t="shared" si="9"/>
        <v>0</v>
      </c>
      <c r="G28" s="234">
        <f t="shared" si="9"/>
        <v>0</v>
      </c>
      <c r="H28" s="234">
        <f t="shared" si="9"/>
        <v>0</v>
      </c>
      <c r="I28" s="234">
        <f t="shared" si="9"/>
        <v>0</v>
      </c>
      <c r="J28" s="234">
        <f t="shared" si="9"/>
        <v>0</v>
      </c>
      <c r="K28" s="234">
        <f>SUM(K22:K27)</f>
        <v>1.9</v>
      </c>
      <c r="L28" s="211">
        <f>SUM(D28:K28)</f>
        <v>10</v>
      </c>
      <c r="M28" s="202">
        <f>SUM(M21:M27)</f>
        <v>5213000</v>
      </c>
      <c r="N28" s="42">
        <f>SUM(N21:N27)</f>
        <v>0</v>
      </c>
      <c r="O28" s="25">
        <f>SUM(O21:O27)</f>
        <v>0</v>
      </c>
      <c r="P28" s="42">
        <f>SUM(P21:P27)</f>
        <v>10.9</v>
      </c>
      <c r="Q28" s="45">
        <f>SUM(Q21:Q27)</f>
        <v>5213000</v>
      </c>
      <c r="R28" s="35"/>
    </row>
    <row r="29" spans="2:18" ht="18" outlineLevel="1">
      <c r="B29" s="76" t="s">
        <v>229</v>
      </c>
      <c r="C29" s="77"/>
      <c r="D29" s="223">
        <v>1000000</v>
      </c>
      <c r="E29" s="224">
        <v>1000000</v>
      </c>
      <c r="F29" s="224">
        <v>1000000</v>
      </c>
      <c r="G29" s="224">
        <v>1000000</v>
      </c>
      <c r="H29" s="224">
        <v>1000000</v>
      </c>
      <c r="I29" s="224">
        <v>1000000</v>
      </c>
      <c r="J29" s="224">
        <v>1000000</v>
      </c>
      <c r="K29" s="224">
        <v>1400000</v>
      </c>
      <c r="L29" s="203"/>
      <c r="M29" s="204"/>
      <c r="N29" s="36"/>
      <c r="O29" s="37"/>
      <c r="P29" s="36"/>
      <c r="Q29" s="48"/>
      <c r="R29" s="38"/>
    </row>
    <row r="30" spans="2:18" ht="18.600000000000001" outlineLevel="1" thickBot="1">
      <c r="B30" s="78" t="s">
        <v>165</v>
      </c>
      <c r="C30" s="79"/>
      <c r="D30" s="225">
        <f t="shared" ref="D30:K30" si="10">D28*D29</f>
        <v>8100000</v>
      </c>
      <c r="E30" s="226">
        <f t="shared" si="10"/>
        <v>0</v>
      </c>
      <c r="F30" s="226">
        <f t="shared" si="10"/>
        <v>0</v>
      </c>
      <c r="G30" s="226">
        <f t="shared" si="10"/>
        <v>0</v>
      </c>
      <c r="H30" s="226">
        <f t="shared" si="10"/>
        <v>0</v>
      </c>
      <c r="I30" s="226">
        <f t="shared" si="10"/>
        <v>0</v>
      </c>
      <c r="J30" s="226">
        <f t="shared" si="10"/>
        <v>0</v>
      </c>
      <c r="K30" s="226">
        <f t="shared" si="10"/>
        <v>2660000</v>
      </c>
      <c r="L30" s="205"/>
      <c r="M30" s="206"/>
      <c r="N30" s="39"/>
      <c r="O30" s="40"/>
      <c r="P30" s="39"/>
      <c r="Q30" s="46"/>
      <c r="R30" s="41"/>
    </row>
    <row r="31" spans="2:18" ht="18" outlineLevel="1">
      <c r="C31" s="98"/>
    </row>
    <row r="32" spans="2:18" ht="18.600000000000001" outlineLevel="1" thickBot="1">
      <c r="C32" s="98" t="s">
        <v>242</v>
      </c>
    </row>
    <row r="33" spans="2:18" ht="18" outlineLevel="1">
      <c r="B33" s="27"/>
      <c r="C33" s="28" t="s">
        <v>163</v>
      </c>
      <c r="D33" s="389" t="s">
        <v>213</v>
      </c>
      <c r="E33" s="389"/>
      <c r="F33" s="389"/>
      <c r="G33" s="389"/>
      <c r="H33" s="389"/>
      <c r="I33" s="389"/>
      <c r="J33" s="389"/>
      <c r="K33" s="389"/>
      <c r="L33" s="389"/>
      <c r="M33" s="389"/>
      <c r="N33" s="389"/>
      <c r="O33" s="389"/>
      <c r="P33" s="389"/>
      <c r="Q33" s="390"/>
      <c r="R33" s="80" t="s">
        <v>178</v>
      </c>
    </row>
    <row r="34" spans="2:18" ht="22.5" customHeight="1" outlineLevel="1">
      <c r="B34" s="43"/>
      <c r="C34" s="44"/>
      <c r="D34" s="228" t="s">
        <v>214</v>
      </c>
      <c r="E34" s="228"/>
      <c r="F34" s="228"/>
      <c r="G34" s="228"/>
      <c r="H34" s="228"/>
      <c r="I34" s="228"/>
      <c r="J34" s="228"/>
      <c r="K34" s="228"/>
      <c r="L34" s="196"/>
      <c r="M34" s="209"/>
      <c r="N34" s="84" t="s">
        <v>215</v>
      </c>
      <c r="O34" s="83"/>
      <c r="P34" s="84" t="s">
        <v>216</v>
      </c>
      <c r="Q34" s="85"/>
      <c r="R34" s="81"/>
    </row>
    <row r="35" spans="2:18" ht="18" outlineLevel="1">
      <c r="B35" s="31" t="s">
        <v>179</v>
      </c>
      <c r="C35" s="32" t="s">
        <v>217</v>
      </c>
      <c r="D35" s="215" t="s">
        <v>231</v>
      </c>
      <c r="E35" s="216" t="s">
        <v>232</v>
      </c>
      <c r="F35" s="216" t="s">
        <v>233</v>
      </c>
      <c r="G35" s="216" t="s">
        <v>234</v>
      </c>
      <c r="H35" s="216" t="s">
        <v>235</v>
      </c>
      <c r="I35" s="216" t="s">
        <v>236</v>
      </c>
      <c r="J35" s="216" t="s">
        <v>237</v>
      </c>
      <c r="K35" s="216" t="s">
        <v>223</v>
      </c>
      <c r="L35" s="197" t="s">
        <v>224</v>
      </c>
      <c r="M35" s="198" t="s">
        <v>165</v>
      </c>
      <c r="N35" s="29" t="s">
        <v>224</v>
      </c>
      <c r="O35" s="30" t="s">
        <v>165</v>
      </c>
      <c r="P35" s="187" t="s">
        <v>224</v>
      </c>
      <c r="Q35" s="47" t="s">
        <v>165</v>
      </c>
      <c r="R35" s="82"/>
    </row>
    <row r="36" spans="2:18" ht="18" outlineLevel="1">
      <c r="B36" s="33">
        <v>1</v>
      </c>
      <c r="C36" s="19" t="s">
        <v>225</v>
      </c>
      <c r="D36" s="229">
        <v>3.2</v>
      </c>
      <c r="E36" s="230"/>
      <c r="F36" s="230"/>
      <c r="G36" s="230"/>
      <c r="H36" s="230"/>
      <c r="I36" s="230"/>
      <c r="J36" s="230"/>
      <c r="K36" s="231">
        <v>0.9</v>
      </c>
      <c r="L36" s="210">
        <f t="shared" ref="L36" si="11">SUM(D36:K36)</f>
        <v>4.1000000000000005</v>
      </c>
      <c r="M36" s="200">
        <f>SUM(D36:J36)*1000000+K36*1400000</f>
        <v>4460000</v>
      </c>
      <c r="N36" s="86">
        <v>0</v>
      </c>
      <c r="O36" s="181">
        <v>0</v>
      </c>
      <c r="P36" s="188">
        <f>SUM(L36:L40)+N36</f>
        <v>10.200000000000001</v>
      </c>
      <c r="Q36" s="184">
        <f>SUM(M36:M40)+O36</f>
        <v>11240000</v>
      </c>
      <c r="R36" s="95"/>
    </row>
    <row r="37" spans="2:18" ht="18" outlineLevel="1">
      <c r="B37" s="33">
        <v>2</v>
      </c>
      <c r="C37" s="34" t="s">
        <v>226</v>
      </c>
      <c r="D37" s="229">
        <v>1.4</v>
      </c>
      <c r="E37" s="230"/>
      <c r="F37" s="230"/>
      <c r="G37" s="230"/>
      <c r="H37" s="230"/>
      <c r="I37" s="230"/>
      <c r="J37" s="230"/>
      <c r="K37" s="231">
        <v>0.6</v>
      </c>
      <c r="L37" s="210">
        <f>SUM(D37:K37)</f>
        <v>2</v>
      </c>
      <c r="M37" s="200">
        <f>SUM(D37:J37)*1000000+K37*1400000</f>
        <v>2240000</v>
      </c>
      <c r="N37" s="87"/>
      <c r="O37" s="182"/>
      <c r="P37" s="189"/>
      <c r="Q37" s="185"/>
      <c r="R37" s="96"/>
    </row>
    <row r="38" spans="2:18" ht="18" outlineLevel="1">
      <c r="B38" s="33">
        <v>3</v>
      </c>
      <c r="C38" s="34" t="s">
        <v>97</v>
      </c>
      <c r="D38" s="229">
        <v>1.7</v>
      </c>
      <c r="E38" s="230"/>
      <c r="F38" s="230"/>
      <c r="G38" s="230"/>
      <c r="H38" s="230"/>
      <c r="I38" s="230"/>
      <c r="J38" s="230"/>
      <c r="K38" s="231">
        <v>0.6</v>
      </c>
      <c r="L38" s="210">
        <f>SUM(D38:K38)</f>
        <v>2.2999999999999998</v>
      </c>
      <c r="M38" s="200">
        <f>SUM(D38:J38)*1000000+K38*1400000</f>
        <v>2540000</v>
      </c>
      <c r="N38" s="87"/>
      <c r="O38" s="182"/>
      <c r="P38" s="189"/>
      <c r="Q38" s="185"/>
      <c r="R38" s="96"/>
    </row>
    <row r="39" spans="2:18" ht="18" outlineLevel="1">
      <c r="B39" s="33">
        <v>4</v>
      </c>
      <c r="C39" s="19" t="s">
        <v>227</v>
      </c>
      <c r="D39" s="229">
        <v>1.3</v>
      </c>
      <c r="E39" s="230"/>
      <c r="F39" s="230"/>
      <c r="G39" s="230"/>
      <c r="H39" s="230"/>
      <c r="I39" s="230"/>
      <c r="J39" s="230"/>
      <c r="K39" s="231">
        <v>0.5</v>
      </c>
      <c r="L39" s="210">
        <f t="shared" ref="L39:L41" si="12">SUM(D39:K39)</f>
        <v>1.8</v>
      </c>
      <c r="M39" s="200">
        <f>SUM(D39:J39)*1000000+K39*1400000</f>
        <v>2000000</v>
      </c>
      <c r="N39" s="87"/>
      <c r="O39" s="182"/>
      <c r="P39" s="189"/>
      <c r="Q39" s="185"/>
      <c r="R39" s="96"/>
    </row>
    <row r="40" spans="2:18" ht="18" outlineLevel="1">
      <c r="B40" s="33">
        <v>5</v>
      </c>
      <c r="C40" s="19" t="s">
        <v>106</v>
      </c>
      <c r="D40" s="232"/>
      <c r="E40" s="230"/>
      <c r="F40" s="230"/>
      <c r="G40" s="230"/>
      <c r="H40" s="230"/>
      <c r="I40" s="230"/>
      <c r="J40" s="230"/>
      <c r="K40" s="230"/>
      <c r="L40" s="210">
        <f t="shared" si="12"/>
        <v>0</v>
      </c>
      <c r="M40" s="200">
        <f>SUM(D40:J40)*1000000+K40*1400000</f>
        <v>0</v>
      </c>
      <c r="N40" s="88"/>
      <c r="O40" s="183"/>
      <c r="P40" s="190"/>
      <c r="Q40" s="186"/>
      <c r="R40" s="97"/>
    </row>
    <row r="41" spans="2:18" ht="18.600000000000001" outlineLevel="1" thickBot="1">
      <c r="B41" s="33">
        <v>6</v>
      </c>
      <c r="C41" s="19" t="s">
        <v>239</v>
      </c>
      <c r="D41" s="229">
        <v>0.5</v>
      </c>
      <c r="E41" s="230"/>
      <c r="F41" s="230"/>
      <c r="G41" s="230"/>
      <c r="H41" s="230"/>
      <c r="I41" s="230"/>
      <c r="J41" s="230"/>
      <c r="K41" s="231">
        <v>0.2</v>
      </c>
      <c r="L41" s="210">
        <f t="shared" si="12"/>
        <v>0.7</v>
      </c>
      <c r="M41" s="200">
        <f t="shared" ref="M41" si="13">SUM(D41:J41)*1000000+K41*1400000</f>
        <v>780000</v>
      </c>
      <c r="N41" s="130"/>
      <c r="O41" s="191"/>
      <c r="P41" s="130">
        <f>SUM(L41:L41)+N41</f>
        <v>0.7</v>
      </c>
      <c r="Q41" s="131">
        <f>SUM(M41:M41)+O36</f>
        <v>780000</v>
      </c>
      <c r="R41" s="49"/>
    </row>
    <row r="42" spans="2:18" ht="18" outlineLevel="1">
      <c r="B42" s="74" t="s">
        <v>191</v>
      </c>
      <c r="C42" s="75"/>
      <c r="D42" s="233">
        <f t="shared" ref="D42:J42" si="14">SUM(D36:D41)</f>
        <v>8.1</v>
      </c>
      <c r="E42" s="234">
        <f t="shared" si="14"/>
        <v>0</v>
      </c>
      <c r="F42" s="234">
        <f t="shared" si="14"/>
        <v>0</v>
      </c>
      <c r="G42" s="234">
        <f t="shared" si="14"/>
        <v>0</v>
      </c>
      <c r="H42" s="234">
        <f t="shared" si="14"/>
        <v>0</v>
      </c>
      <c r="I42" s="234">
        <f t="shared" si="14"/>
        <v>0</v>
      </c>
      <c r="J42" s="234">
        <f t="shared" si="14"/>
        <v>0</v>
      </c>
      <c r="K42" s="234">
        <f>SUM(K37:K41)</f>
        <v>1.9</v>
      </c>
      <c r="L42" s="211">
        <f>SUM(D42:K42)</f>
        <v>10</v>
      </c>
      <c r="M42" s="202">
        <f>SUM(M36:M41)</f>
        <v>12020000</v>
      </c>
      <c r="N42" s="42">
        <f>SUM(N36:N41)</f>
        <v>0</v>
      </c>
      <c r="O42" s="25">
        <f>SUM(O36:O41)</f>
        <v>0</v>
      </c>
      <c r="P42" s="42">
        <f>SUM(P36:P41)</f>
        <v>10.9</v>
      </c>
      <c r="Q42" s="45">
        <f>SUM(Q36:Q41)</f>
        <v>12020000</v>
      </c>
      <c r="R42" s="35"/>
    </row>
    <row r="43" spans="2:18" ht="18" outlineLevel="1">
      <c r="B43" s="76" t="s">
        <v>229</v>
      </c>
      <c r="C43" s="77"/>
      <c r="D43" s="223">
        <v>1000000</v>
      </c>
      <c r="E43" s="224">
        <v>1000000</v>
      </c>
      <c r="F43" s="224">
        <v>1000000</v>
      </c>
      <c r="G43" s="224">
        <v>1000000</v>
      </c>
      <c r="H43" s="224">
        <v>1000000</v>
      </c>
      <c r="I43" s="224">
        <v>1000000</v>
      </c>
      <c r="J43" s="224">
        <v>1000000</v>
      </c>
      <c r="K43" s="224">
        <v>1400000</v>
      </c>
      <c r="L43" s="203"/>
      <c r="M43" s="204"/>
      <c r="N43" s="36"/>
      <c r="O43" s="37"/>
      <c r="P43" s="36"/>
      <c r="Q43" s="48"/>
      <c r="R43" s="38"/>
    </row>
    <row r="44" spans="2:18" ht="18.600000000000001" outlineLevel="1" thickBot="1">
      <c r="B44" s="78" t="s">
        <v>165</v>
      </c>
      <c r="C44" s="79"/>
      <c r="D44" s="225">
        <f t="shared" ref="D44:K44" si="15">D42*D43</f>
        <v>8100000</v>
      </c>
      <c r="E44" s="226">
        <f t="shared" si="15"/>
        <v>0</v>
      </c>
      <c r="F44" s="226">
        <f t="shared" si="15"/>
        <v>0</v>
      </c>
      <c r="G44" s="226">
        <f t="shared" si="15"/>
        <v>0</v>
      </c>
      <c r="H44" s="226">
        <f t="shared" si="15"/>
        <v>0</v>
      </c>
      <c r="I44" s="226">
        <f t="shared" si="15"/>
        <v>0</v>
      </c>
      <c r="J44" s="226">
        <f t="shared" si="15"/>
        <v>0</v>
      </c>
      <c r="K44" s="226">
        <f t="shared" si="15"/>
        <v>2660000</v>
      </c>
      <c r="L44" s="205"/>
      <c r="M44" s="206"/>
      <c r="N44" s="39"/>
      <c r="O44" s="40"/>
      <c r="P44" s="39"/>
      <c r="Q44" s="46"/>
      <c r="R44" s="41"/>
    </row>
    <row r="45" spans="2:18" ht="18" outlineLevel="1">
      <c r="B45" s="103"/>
      <c r="C45" s="103"/>
      <c r="D45" s="227"/>
      <c r="E45" s="227"/>
      <c r="F45" s="227"/>
      <c r="G45" s="227"/>
      <c r="H45" s="227"/>
      <c r="I45" s="227"/>
      <c r="J45" s="227"/>
      <c r="K45" s="227"/>
      <c r="L45" s="207"/>
      <c r="M45" s="208"/>
      <c r="N45" s="103"/>
      <c r="O45" s="103"/>
      <c r="P45" s="103"/>
      <c r="Q45" s="103"/>
    </row>
    <row r="46" spans="2:18" ht="18.600000000000001" outlineLevel="1" thickBot="1">
      <c r="C46" s="98" t="s">
        <v>243</v>
      </c>
    </row>
    <row r="47" spans="2:18" ht="18" outlineLevel="1">
      <c r="B47" s="27"/>
      <c r="C47" s="28" t="s">
        <v>163</v>
      </c>
      <c r="D47" s="389" t="s">
        <v>213</v>
      </c>
      <c r="E47" s="389"/>
      <c r="F47" s="389"/>
      <c r="G47" s="389"/>
      <c r="H47" s="389"/>
      <c r="I47" s="389"/>
      <c r="J47" s="389"/>
      <c r="K47" s="389"/>
      <c r="L47" s="389"/>
      <c r="M47" s="389"/>
      <c r="N47" s="389"/>
      <c r="O47" s="389"/>
      <c r="P47" s="389"/>
      <c r="Q47" s="390"/>
      <c r="R47" s="80" t="s">
        <v>178</v>
      </c>
    </row>
    <row r="48" spans="2:18" ht="22.5" customHeight="1" outlineLevel="1">
      <c r="B48" s="43"/>
      <c r="C48" s="44"/>
      <c r="D48" s="228" t="s">
        <v>214</v>
      </c>
      <c r="E48" s="228"/>
      <c r="F48" s="228"/>
      <c r="G48" s="228"/>
      <c r="H48" s="228"/>
      <c r="I48" s="228"/>
      <c r="J48" s="228"/>
      <c r="K48" s="228"/>
      <c r="L48" s="196"/>
      <c r="M48" s="209"/>
      <c r="N48" s="84" t="s">
        <v>215</v>
      </c>
      <c r="O48" s="83"/>
      <c r="P48" s="84" t="s">
        <v>216</v>
      </c>
      <c r="Q48" s="85"/>
      <c r="R48" s="81"/>
    </row>
    <row r="49" spans="2:18" ht="18" outlineLevel="1">
      <c r="B49" s="31" t="s">
        <v>179</v>
      </c>
      <c r="C49" s="32" t="s">
        <v>217</v>
      </c>
      <c r="D49" s="215" t="s">
        <v>231</v>
      </c>
      <c r="E49" s="216" t="s">
        <v>232</v>
      </c>
      <c r="F49" s="216" t="s">
        <v>233</v>
      </c>
      <c r="G49" s="216" t="s">
        <v>234</v>
      </c>
      <c r="H49" s="216" t="s">
        <v>235</v>
      </c>
      <c r="I49" s="216" t="s">
        <v>236</v>
      </c>
      <c r="J49" s="216" t="s">
        <v>237</v>
      </c>
      <c r="K49" s="216" t="s">
        <v>223</v>
      </c>
      <c r="L49" s="197" t="s">
        <v>224</v>
      </c>
      <c r="M49" s="198" t="s">
        <v>165</v>
      </c>
      <c r="N49" s="29" t="s">
        <v>224</v>
      </c>
      <c r="O49" s="30" t="s">
        <v>165</v>
      </c>
      <c r="P49" s="29" t="s">
        <v>224</v>
      </c>
      <c r="Q49" s="47" t="s">
        <v>165</v>
      </c>
      <c r="R49" s="82"/>
    </row>
    <row r="50" spans="2:18" ht="18" outlineLevel="1">
      <c r="B50" s="33">
        <v>1</v>
      </c>
      <c r="C50" s="19" t="s">
        <v>225</v>
      </c>
      <c r="D50" s="232"/>
      <c r="E50" s="231">
        <v>1.6</v>
      </c>
      <c r="F50" s="231">
        <v>2.7</v>
      </c>
      <c r="G50" s="231">
        <v>5.2</v>
      </c>
      <c r="H50" s="230"/>
      <c r="I50" s="230"/>
      <c r="J50" s="230"/>
      <c r="K50" s="231">
        <v>1.9</v>
      </c>
      <c r="L50" s="210">
        <f t="shared" ref="L50" si="16">SUM(D50:K50)</f>
        <v>11.4</v>
      </c>
      <c r="M50" s="200">
        <f>SUM(D50:J50)*1000000+K50*1400000</f>
        <v>12160000</v>
      </c>
      <c r="N50" s="86">
        <v>0</v>
      </c>
      <c r="O50" s="89">
        <v>0</v>
      </c>
      <c r="P50" s="86">
        <f>SUM(L50:L54)+N50</f>
        <v>32.4</v>
      </c>
      <c r="Q50" s="92">
        <f>SUM(M50:M54)+O50</f>
        <v>34600000</v>
      </c>
      <c r="R50" s="95"/>
    </row>
    <row r="51" spans="2:18" ht="18" outlineLevel="1">
      <c r="B51" s="33">
        <v>2</v>
      </c>
      <c r="C51" s="34" t="s">
        <v>226</v>
      </c>
      <c r="D51" s="232"/>
      <c r="E51" s="231">
        <v>1.1000000000000001</v>
      </c>
      <c r="F51" s="231">
        <v>1.5</v>
      </c>
      <c r="G51" s="231">
        <v>3.1</v>
      </c>
      <c r="H51" s="230"/>
      <c r="I51" s="230"/>
      <c r="J51" s="230"/>
      <c r="K51" s="231">
        <v>1.2</v>
      </c>
      <c r="L51" s="210">
        <f>SUM(D51:K51)</f>
        <v>6.9</v>
      </c>
      <c r="M51" s="200">
        <f>SUM(D51:J51)*1000000+K51*1400000</f>
        <v>7380000</v>
      </c>
      <c r="N51" s="87"/>
      <c r="O51" s="90"/>
      <c r="P51" s="87"/>
      <c r="Q51" s="93"/>
      <c r="R51" s="96"/>
    </row>
    <row r="52" spans="2:18" ht="18" outlineLevel="1">
      <c r="B52" s="33">
        <v>3</v>
      </c>
      <c r="C52" s="34" t="s">
        <v>97</v>
      </c>
      <c r="D52" s="232"/>
      <c r="E52" s="231">
        <v>1.4</v>
      </c>
      <c r="F52" s="231">
        <v>1.6</v>
      </c>
      <c r="G52" s="231">
        <v>5.5</v>
      </c>
      <c r="H52" s="230"/>
      <c r="I52" s="230"/>
      <c r="J52" s="230"/>
      <c r="K52" s="231">
        <v>1.6</v>
      </c>
      <c r="L52" s="210">
        <f>SUM(D52:K52)</f>
        <v>10.1</v>
      </c>
      <c r="M52" s="200">
        <f>SUM(D52:J52)*1000000+K52*1400000</f>
        <v>10740000</v>
      </c>
      <c r="N52" s="87"/>
      <c r="O52" s="90"/>
      <c r="P52" s="87"/>
      <c r="Q52" s="93"/>
      <c r="R52" s="96"/>
    </row>
    <row r="53" spans="2:18" ht="18" outlineLevel="1">
      <c r="B53" s="33">
        <v>4</v>
      </c>
      <c r="C53" s="19" t="s">
        <v>227</v>
      </c>
      <c r="D53" s="232"/>
      <c r="E53" s="231">
        <v>0.4</v>
      </c>
      <c r="F53" s="231">
        <v>1.6</v>
      </c>
      <c r="G53" s="231">
        <v>1.2</v>
      </c>
      <c r="H53" s="230"/>
      <c r="I53" s="230"/>
      <c r="J53" s="230"/>
      <c r="K53" s="231">
        <v>0.8</v>
      </c>
      <c r="L53" s="210">
        <f t="shared" ref="L53:L55" si="17">SUM(D53:K53)</f>
        <v>4</v>
      </c>
      <c r="M53" s="200">
        <f>SUM(D53:J53)*1000000+K53*1400000</f>
        <v>4320000</v>
      </c>
      <c r="N53" s="87"/>
      <c r="O53" s="90"/>
      <c r="P53" s="87"/>
      <c r="Q53" s="93"/>
      <c r="R53" s="96"/>
    </row>
    <row r="54" spans="2:18" ht="18" outlineLevel="1">
      <c r="B54" s="33">
        <v>5</v>
      </c>
      <c r="C54" s="19" t="s">
        <v>106</v>
      </c>
      <c r="D54" s="232"/>
      <c r="E54" s="230"/>
      <c r="F54" s="230"/>
      <c r="G54" s="230"/>
      <c r="H54" s="230"/>
      <c r="I54" s="230"/>
      <c r="J54" s="230"/>
      <c r="K54" s="230"/>
      <c r="L54" s="210">
        <f t="shared" si="17"/>
        <v>0</v>
      </c>
      <c r="M54" s="200">
        <f t="shared" ref="M54:M55" si="18">SUM(D54:J54)*1000000+K54*1400000</f>
        <v>0</v>
      </c>
      <c r="N54" s="88"/>
      <c r="O54" s="91"/>
      <c r="P54" s="88"/>
      <c r="Q54" s="94"/>
      <c r="R54" s="97"/>
    </row>
    <row r="55" spans="2:18" ht="18.600000000000001" outlineLevel="1" thickBot="1">
      <c r="B55" s="33">
        <v>6</v>
      </c>
      <c r="C55" s="19" t="s">
        <v>239</v>
      </c>
      <c r="D55" s="232"/>
      <c r="E55" s="231">
        <v>0.4</v>
      </c>
      <c r="F55" s="231">
        <v>0.7</v>
      </c>
      <c r="G55" s="231">
        <v>1.4</v>
      </c>
      <c r="H55" s="230"/>
      <c r="I55" s="230"/>
      <c r="J55" s="230"/>
      <c r="K55" s="231">
        <v>0.4</v>
      </c>
      <c r="L55" s="210">
        <f t="shared" si="17"/>
        <v>2.9</v>
      </c>
      <c r="M55" s="200">
        <f t="shared" si="18"/>
        <v>3060000</v>
      </c>
      <c r="N55" s="130"/>
      <c r="O55" s="191"/>
      <c r="P55" s="130">
        <f>SUM(L55:L55)+N55</f>
        <v>2.9</v>
      </c>
      <c r="Q55" s="131">
        <f>SUM(M55:M55)+O50</f>
        <v>3060000</v>
      </c>
      <c r="R55" s="49"/>
    </row>
    <row r="56" spans="2:18" ht="18" outlineLevel="1">
      <c r="B56" s="74" t="s">
        <v>191</v>
      </c>
      <c r="C56" s="75"/>
      <c r="D56" s="233">
        <f t="shared" ref="D56:K56" si="19">SUM(D50:D55)</f>
        <v>0</v>
      </c>
      <c r="E56" s="234">
        <f t="shared" si="19"/>
        <v>4.9000000000000004</v>
      </c>
      <c r="F56" s="234">
        <f t="shared" si="19"/>
        <v>8.1</v>
      </c>
      <c r="G56" s="234">
        <f t="shared" si="19"/>
        <v>16.399999999999999</v>
      </c>
      <c r="H56" s="234">
        <f t="shared" si="19"/>
        <v>0</v>
      </c>
      <c r="I56" s="234">
        <f t="shared" si="19"/>
        <v>0</v>
      </c>
      <c r="J56" s="234">
        <f t="shared" si="19"/>
        <v>0</v>
      </c>
      <c r="K56" s="234">
        <f t="shared" si="19"/>
        <v>5.8999999999999995</v>
      </c>
      <c r="L56" s="211">
        <f>SUM(D56:K56)</f>
        <v>35.299999999999997</v>
      </c>
      <c r="M56" s="202">
        <f>SUM(M50:M55)</f>
        <v>37660000</v>
      </c>
      <c r="N56" s="42">
        <f>SUM(N50:N55)</f>
        <v>0</v>
      </c>
      <c r="O56" s="25">
        <f>SUM(O50:O55)</f>
        <v>0</v>
      </c>
      <c r="P56" s="42">
        <f>SUM(P50:P55)</f>
        <v>35.299999999999997</v>
      </c>
      <c r="Q56" s="45">
        <f>SUM(Q50:Q55)</f>
        <v>37660000</v>
      </c>
      <c r="R56" s="35"/>
    </row>
    <row r="57" spans="2:18" ht="18" outlineLevel="1">
      <c r="B57" s="76" t="s">
        <v>229</v>
      </c>
      <c r="C57" s="77"/>
      <c r="D57" s="223">
        <v>1000000</v>
      </c>
      <c r="E57" s="224">
        <v>1000000</v>
      </c>
      <c r="F57" s="224">
        <v>1000000</v>
      </c>
      <c r="G57" s="224">
        <v>1000000</v>
      </c>
      <c r="H57" s="224">
        <v>1000000</v>
      </c>
      <c r="I57" s="224">
        <v>1000000</v>
      </c>
      <c r="J57" s="224">
        <v>1000000</v>
      </c>
      <c r="K57" s="224">
        <v>1400000</v>
      </c>
      <c r="L57" s="203"/>
      <c r="M57" s="204"/>
      <c r="N57" s="36"/>
      <c r="O57" s="37"/>
      <c r="P57" s="36"/>
      <c r="Q57" s="48"/>
      <c r="R57" s="38"/>
    </row>
    <row r="58" spans="2:18" ht="18.600000000000001" outlineLevel="1" thickBot="1">
      <c r="B58" s="78" t="s">
        <v>165</v>
      </c>
      <c r="C58" s="79"/>
      <c r="D58" s="225">
        <f t="shared" ref="D58:K58" si="20">D56*D57</f>
        <v>0</v>
      </c>
      <c r="E58" s="226">
        <f t="shared" si="20"/>
        <v>4900000</v>
      </c>
      <c r="F58" s="226">
        <f t="shared" si="20"/>
        <v>8100000</v>
      </c>
      <c r="G58" s="226">
        <f t="shared" si="20"/>
        <v>16399999.999999998</v>
      </c>
      <c r="H58" s="226">
        <f t="shared" si="20"/>
        <v>0</v>
      </c>
      <c r="I58" s="226">
        <f t="shared" si="20"/>
        <v>0</v>
      </c>
      <c r="J58" s="226">
        <f t="shared" si="20"/>
        <v>0</v>
      </c>
      <c r="K58" s="226">
        <f t="shared" si="20"/>
        <v>8259999.9999999991</v>
      </c>
      <c r="L58" s="205"/>
      <c r="M58" s="206"/>
      <c r="N58" s="39"/>
      <c r="O58" s="40"/>
      <c r="P58" s="39"/>
      <c r="Q58" s="46"/>
      <c r="R58" s="41"/>
    </row>
    <row r="59" spans="2:18" ht="18.75" customHeight="1" outlineLevel="1"/>
    <row r="60" spans="2:18" ht="18.600000000000001" outlineLevel="1" thickBot="1">
      <c r="C60" s="98" t="s">
        <v>244</v>
      </c>
    </row>
    <row r="61" spans="2:18" ht="18" outlineLevel="1">
      <c r="B61" s="27"/>
      <c r="C61" s="28" t="s">
        <v>163</v>
      </c>
      <c r="D61" s="389" t="s">
        <v>213</v>
      </c>
      <c r="E61" s="389"/>
      <c r="F61" s="389"/>
      <c r="G61" s="389"/>
      <c r="H61" s="389"/>
      <c r="I61" s="389"/>
      <c r="J61" s="389"/>
      <c r="K61" s="389"/>
      <c r="L61" s="389"/>
      <c r="M61" s="389"/>
      <c r="N61" s="389"/>
      <c r="O61" s="389"/>
      <c r="P61" s="389"/>
      <c r="Q61" s="390"/>
      <c r="R61" s="80" t="s">
        <v>178</v>
      </c>
    </row>
    <row r="62" spans="2:18" ht="22.5" customHeight="1" outlineLevel="1">
      <c r="B62" s="43"/>
      <c r="C62" s="44"/>
      <c r="D62" s="228" t="s">
        <v>214</v>
      </c>
      <c r="E62" s="228"/>
      <c r="F62" s="228"/>
      <c r="G62" s="228"/>
      <c r="H62" s="228"/>
      <c r="I62" s="228"/>
      <c r="J62" s="228"/>
      <c r="K62" s="228"/>
      <c r="L62" s="196"/>
      <c r="M62" s="209"/>
      <c r="N62" s="84" t="s">
        <v>215</v>
      </c>
      <c r="O62" s="83"/>
      <c r="P62" s="84" t="s">
        <v>216</v>
      </c>
      <c r="Q62" s="85"/>
      <c r="R62" s="81"/>
    </row>
    <row r="63" spans="2:18" ht="18" outlineLevel="1">
      <c r="B63" s="31" t="s">
        <v>179</v>
      </c>
      <c r="C63" s="32" t="s">
        <v>217</v>
      </c>
      <c r="D63" s="215" t="s">
        <v>231</v>
      </c>
      <c r="E63" s="216" t="s">
        <v>232</v>
      </c>
      <c r="F63" s="216" t="s">
        <v>233</v>
      </c>
      <c r="G63" s="216" t="s">
        <v>234</v>
      </c>
      <c r="H63" s="216" t="s">
        <v>235</v>
      </c>
      <c r="I63" s="216" t="s">
        <v>236</v>
      </c>
      <c r="J63" s="216" t="s">
        <v>237</v>
      </c>
      <c r="K63" s="216" t="s">
        <v>223</v>
      </c>
      <c r="L63" s="197" t="s">
        <v>224</v>
      </c>
      <c r="M63" s="198" t="s">
        <v>165</v>
      </c>
      <c r="N63" s="29" t="s">
        <v>224</v>
      </c>
      <c r="O63" s="30" t="s">
        <v>165</v>
      </c>
      <c r="P63" s="29" t="s">
        <v>224</v>
      </c>
      <c r="Q63" s="47" t="s">
        <v>165</v>
      </c>
      <c r="R63" s="82"/>
    </row>
    <row r="64" spans="2:18" ht="18" outlineLevel="1">
      <c r="B64" s="33">
        <v>1</v>
      </c>
      <c r="C64" s="19" t="s">
        <v>225</v>
      </c>
      <c r="D64" s="230"/>
      <c r="E64" s="230"/>
      <c r="F64" s="230"/>
      <c r="G64" s="230"/>
      <c r="H64" s="231">
        <v>1.4</v>
      </c>
      <c r="I64" s="231">
        <v>0.8</v>
      </c>
      <c r="J64" s="231">
        <v>2</v>
      </c>
      <c r="K64" s="231">
        <v>1</v>
      </c>
      <c r="L64" s="210">
        <f t="shared" ref="L64" si="21">SUM(D64:K64)</f>
        <v>5.2</v>
      </c>
      <c r="M64" s="200">
        <f>SUM(D64:J64)*1000000+K64*1400000</f>
        <v>5600000</v>
      </c>
      <c r="N64" s="86">
        <v>0</v>
      </c>
      <c r="O64" s="89">
        <v>0</v>
      </c>
      <c r="P64" s="86">
        <f>SUM(L64:L68)+N64</f>
        <v>15.700000000000001</v>
      </c>
      <c r="Q64" s="92">
        <f>SUM(M64:M68)+O64</f>
        <v>17060000</v>
      </c>
      <c r="R64" s="95"/>
    </row>
    <row r="65" spans="2:18" ht="18" outlineLevel="1">
      <c r="B65" s="33">
        <v>2</v>
      </c>
      <c r="C65" s="34" t="s">
        <v>226</v>
      </c>
      <c r="D65" s="230"/>
      <c r="E65" s="230"/>
      <c r="F65" s="230"/>
      <c r="G65" s="230"/>
      <c r="H65" s="231">
        <v>1.1000000000000001</v>
      </c>
      <c r="I65" s="231">
        <v>0.8</v>
      </c>
      <c r="J65" s="231">
        <v>2</v>
      </c>
      <c r="K65" s="231">
        <v>0.8</v>
      </c>
      <c r="L65" s="210">
        <f>SUM(D65:K65)</f>
        <v>4.7</v>
      </c>
      <c r="M65" s="200">
        <f>SUM(D65:J65)*1000000+K65*1400000</f>
        <v>5020000</v>
      </c>
      <c r="N65" s="87"/>
      <c r="O65" s="90"/>
      <c r="P65" s="87"/>
      <c r="Q65" s="93"/>
      <c r="R65" s="96"/>
    </row>
    <row r="66" spans="2:18" ht="18" outlineLevel="1">
      <c r="B66" s="33">
        <v>3</v>
      </c>
      <c r="C66" s="34" t="s">
        <v>97</v>
      </c>
      <c r="D66" s="230"/>
      <c r="E66" s="230"/>
      <c r="F66" s="230"/>
      <c r="G66" s="230"/>
      <c r="H66" s="231">
        <v>0.8</v>
      </c>
      <c r="I66" s="231">
        <v>0.5</v>
      </c>
      <c r="J66" s="231">
        <v>0.6</v>
      </c>
      <c r="K66" s="231">
        <v>0.5</v>
      </c>
      <c r="L66" s="210">
        <f>SUM(D66:K66)</f>
        <v>2.4</v>
      </c>
      <c r="M66" s="200">
        <f t="shared" ref="M66:M69" si="22">SUM(D66:J66)*1000000+K66*1400000</f>
        <v>2600000</v>
      </c>
      <c r="N66" s="87"/>
      <c r="O66" s="90"/>
      <c r="P66" s="87"/>
      <c r="Q66" s="93"/>
      <c r="R66" s="96"/>
    </row>
    <row r="67" spans="2:18" ht="18" outlineLevel="1">
      <c r="B67" s="33">
        <v>4</v>
      </c>
      <c r="C67" s="19" t="s">
        <v>227</v>
      </c>
      <c r="D67" s="230"/>
      <c r="E67" s="230"/>
      <c r="F67" s="230"/>
      <c r="G67" s="230"/>
      <c r="H67" s="231">
        <v>0.8</v>
      </c>
      <c r="I67" s="231">
        <v>0.5</v>
      </c>
      <c r="J67" s="231">
        <v>0.6</v>
      </c>
      <c r="K67" s="231">
        <v>0.6</v>
      </c>
      <c r="L67" s="210">
        <f t="shared" ref="L67:L69" si="23">SUM(D67:K67)</f>
        <v>2.5</v>
      </c>
      <c r="M67" s="200">
        <f t="shared" si="22"/>
        <v>2740000</v>
      </c>
      <c r="N67" s="87"/>
      <c r="O67" s="90"/>
      <c r="P67" s="87"/>
      <c r="Q67" s="93"/>
      <c r="R67" s="96"/>
    </row>
    <row r="68" spans="2:18" ht="18" outlineLevel="1">
      <c r="B68" s="33">
        <v>5</v>
      </c>
      <c r="C68" s="19" t="s">
        <v>106</v>
      </c>
      <c r="D68" s="230"/>
      <c r="E68" s="230"/>
      <c r="F68" s="230"/>
      <c r="G68" s="230"/>
      <c r="H68" s="230"/>
      <c r="I68" s="230"/>
      <c r="J68" s="231">
        <v>0.4</v>
      </c>
      <c r="K68" s="231">
        <v>0.5</v>
      </c>
      <c r="L68" s="210">
        <f t="shared" si="23"/>
        <v>0.9</v>
      </c>
      <c r="M68" s="200">
        <f t="shared" si="22"/>
        <v>1100000</v>
      </c>
      <c r="N68" s="88"/>
      <c r="O68" s="91"/>
      <c r="P68" s="88"/>
      <c r="Q68" s="94"/>
      <c r="R68" s="97"/>
    </row>
    <row r="69" spans="2:18" ht="18.600000000000001" outlineLevel="1" thickBot="1">
      <c r="B69" s="33">
        <v>6</v>
      </c>
      <c r="C69" s="19" t="s">
        <v>239</v>
      </c>
      <c r="D69" s="232"/>
      <c r="E69" s="230"/>
      <c r="F69" s="230"/>
      <c r="G69" s="230"/>
      <c r="H69" s="231">
        <v>0.2</v>
      </c>
      <c r="I69" s="231">
        <v>0.1</v>
      </c>
      <c r="J69" s="231">
        <v>1.5</v>
      </c>
      <c r="K69" s="231">
        <v>0.3</v>
      </c>
      <c r="L69" s="210">
        <f t="shared" si="23"/>
        <v>2.1</v>
      </c>
      <c r="M69" s="200">
        <f t="shared" si="22"/>
        <v>2220000</v>
      </c>
      <c r="N69" s="130"/>
      <c r="O69" s="191"/>
      <c r="P69" s="130">
        <f>SUM(L69:L69)+N69</f>
        <v>2.1</v>
      </c>
      <c r="Q69" s="131">
        <f>SUM(M69:M69)+O64</f>
        <v>2220000</v>
      </c>
      <c r="R69" s="49"/>
    </row>
    <row r="70" spans="2:18" ht="18" outlineLevel="1">
      <c r="B70" s="74" t="s">
        <v>191</v>
      </c>
      <c r="C70" s="75"/>
      <c r="D70" s="233">
        <f t="shared" ref="D70:K70" si="24">SUM(D64:D69)</f>
        <v>0</v>
      </c>
      <c r="E70" s="234">
        <f t="shared" si="24"/>
        <v>0</v>
      </c>
      <c r="F70" s="234">
        <f t="shared" si="24"/>
        <v>0</v>
      </c>
      <c r="G70" s="234">
        <f t="shared" si="24"/>
        <v>0</v>
      </c>
      <c r="H70" s="234">
        <f t="shared" si="24"/>
        <v>4.3</v>
      </c>
      <c r="I70" s="234">
        <f t="shared" si="24"/>
        <v>2.7</v>
      </c>
      <c r="J70" s="234">
        <f t="shared" si="24"/>
        <v>7.1</v>
      </c>
      <c r="K70" s="234">
        <f t="shared" si="24"/>
        <v>3.6999999999999997</v>
      </c>
      <c r="L70" s="211">
        <f>SUM(D70:K70)</f>
        <v>17.8</v>
      </c>
      <c r="M70" s="202">
        <f>SUM(M64:M69)</f>
        <v>19280000</v>
      </c>
      <c r="N70" s="42">
        <f>SUM(N64:N69)</f>
        <v>0</v>
      </c>
      <c r="O70" s="25">
        <f>SUM(O64:O69)</f>
        <v>0</v>
      </c>
      <c r="P70" s="42">
        <f>SUM(P64:P69)</f>
        <v>17.8</v>
      </c>
      <c r="Q70" s="45">
        <f>SUM(Q64:Q69)</f>
        <v>19280000</v>
      </c>
      <c r="R70" s="35"/>
    </row>
    <row r="71" spans="2:18" ht="18" outlineLevel="1">
      <c r="B71" s="76" t="s">
        <v>229</v>
      </c>
      <c r="C71" s="77"/>
      <c r="D71" s="223">
        <v>1000000</v>
      </c>
      <c r="E71" s="224">
        <v>1000000</v>
      </c>
      <c r="F71" s="224">
        <v>1000000</v>
      </c>
      <c r="G71" s="224">
        <v>1000000</v>
      </c>
      <c r="H71" s="224">
        <v>1000000</v>
      </c>
      <c r="I71" s="224">
        <v>1000000</v>
      </c>
      <c r="J71" s="224">
        <v>1000000</v>
      </c>
      <c r="K71" s="224">
        <v>1400000</v>
      </c>
      <c r="L71" s="203"/>
      <c r="M71" s="204"/>
      <c r="N71" s="36"/>
      <c r="O71" s="37"/>
      <c r="P71" s="36"/>
      <c r="Q71" s="48"/>
      <c r="R71" s="38"/>
    </row>
    <row r="72" spans="2:18" ht="18.600000000000001" outlineLevel="1" thickBot="1">
      <c r="B72" s="78" t="s">
        <v>165</v>
      </c>
      <c r="C72" s="79"/>
      <c r="D72" s="225">
        <f t="shared" ref="D72:K72" si="25">D70*D71</f>
        <v>0</v>
      </c>
      <c r="E72" s="226">
        <f t="shared" si="25"/>
        <v>0</v>
      </c>
      <c r="F72" s="226">
        <f t="shared" si="25"/>
        <v>0</v>
      </c>
      <c r="G72" s="226">
        <f t="shared" si="25"/>
        <v>0</v>
      </c>
      <c r="H72" s="226">
        <f t="shared" si="25"/>
        <v>4300000</v>
      </c>
      <c r="I72" s="226">
        <f t="shared" si="25"/>
        <v>2700000</v>
      </c>
      <c r="J72" s="226">
        <f t="shared" si="25"/>
        <v>7100000</v>
      </c>
      <c r="K72" s="226">
        <f t="shared" si="25"/>
        <v>5180000</v>
      </c>
      <c r="L72" s="205"/>
      <c r="M72" s="206"/>
      <c r="N72" s="39"/>
      <c r="O72" s="40"/>
      <c r="P72" s="39"/>
      <c r="Q72" s="46"/>
      <c r="R72" s="41"/>
    </row>
    <row r="73" spans="2:18" ht="18.75" customHeight="1" outlineLevel="1"/>
    <row r="74" spans="2:18" ht="18.75" customHeight="1" outlineLevel="1">
      <c r="J74" s="214" t="s">
        <v>245</v>
      </c>
      <c r="K74" s="214" t="s">
        <v>225</v>
      </c>
      <c r="L74" s="212">
        <f>SUM(L36,L50,L64)</f>
        <v>20.7</v>
      </c>
      <c r="M74" s="213">
        <f t="shared" ref="L74:M76" si="26">SUM(M36,M50,M64)</f>
        <v>22220000</v>
      </c>
    </row>
    <row r="75" spans="2:18" ht="18.75" customHeight="1" outlineLevel="1">
      <c r="K75" s="214" t="s">
        <v>226</v>
      </c>
      <c r="L75" s="212">
        <f t="shared" si="26"/>
        <v>13.600000000000001</v>
      </c>
      <c r="M75" s="213">
        <f>SUM(M37,M51,M65)</f>
        <v>14640000</v>
      </c>
    </row>
    <row r="76" spans="2:18" ht="18.75" customHeight="1" outlineLevel="1">
      <c r="K76" s="214" t="s">
        <v>97</v>
      </c>
      <c r="L76" s="212">
        <f t="shared" si="26"/>
        <v>14.799999999999999</v>
      </c>
      <c r="M76" s="213">
        <f t="shared" si="26"/>
        <v>15880000</v>
      </c>
    </row>
  </sheetData>
  <mergeCells count="17">
    <mergeCell ref="B12:C12"/>
    <mergeCell ref="B13:C13"/>
    <mergeCell ref="B14:C14"/>
    <mergeCell ref="N6:N10"/>
    <mergeCell ref="O6:O10"/>
    <mergeCell ref="D33:Q33"/>
    <mergeCell ref="D47:Q47"/>
    <mergeCell ref="D61:Q61"/>
    <mergeCell ref="D3:Q3"/>
    <mergeCell ref="R3:R5"/>
    <mergeCell ref="D4:M4"/>
    <mergeCell ref="N4:O4"/>
    <mergeCell ref="P4:Q4"/>
    <mergeCell ref="P6:P10"/>
    <mergeCell ref="Q6:Q10"/>
    <mergeCell ref="R6:R10"/>
    <mergeCell ref="D18:Q18"/>
  </mergeCells>
  <phoneticPr fontId="1"/>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E1C4-397A-483A-B824-D5973887BC5E}">
  <dimension ref="B1:S16"/>
  <sheetViews>
    <sheetView zoomScale="130" zoomScaleNormal="130" workbookViewId="0">
      <pane xSplit="3" ySplit="2" topLeftCell="D3" activePane="bottomRight" state="frozen"/>
      <selection pane="bottomRight" activeCell="D7" sqref="D7"/>
      <selection pane="bottomLeft"/>
      <selection pane="topRight"/>
    </sheetView>
  </sheetViews>
  <sheetFormatPr defaultColWidth="8.625" defaultRowHeight="18.75" customHeight="1" outlineLevelCol="1"/>
  <cols>
    <col min="1" max="1" width="2.625" style="236" customWidth="1"/>
    <col min="2" max="2" width="4.125" style="236" bestFit="1" customWidth="1"/>
    <col min="3" max="3" width="31.125" style="236" customWidth="1"/>
    <col min="4" max="4" width="17.375" style="236" customWidth="1" outlineLevel="1"/>
    <col min="5" max="5" width="14.125" style="236" hidden="1" customWidth="1" outlineLevel="1"/>
    <col min="6" max="8" width="14.125" style="236" customWidth="1" outlineLevel="1"/>
    <col min="9" max="9" width="13.5" style="236" customWidth="1" outlineLevel="1"/>
    <col min="10" max="10" width="15.625" style="236" customWidth="1" outlineLevel="1"/>
    <col min="11" max="12" width="13.5" style="236" customWidth="1" outlineLevel="1"/>
    <col min="13" max="13" width="15.125" style="236" customWidth="1" outlineLevel="1"/>
    <col min="14" max="14" width="13.5" style="98" customWidth="1"/>
    <col min="15" max="15" width="15.125" style="195" bestFit="1" customWidth="1"/>
    <col min="16" max="16" width="13.5" style="236" customWidth="1"/>
    <col min="17" max="17" width="14.375" style="236" customWidth="1"/>
    <col min="18" max="18" width="36.25" style="236" customWidth="1"/>
    <col min="19" max="19" width="15.125" style="236" bestFit="1" customWidth="1"/>
    <col min="20" max="20" width="53.125" style="236" customWidth="1"/>
    <col min="21" max="16384" width="8.625" style="236"/>
  </cols>
  <sheetData>
    <row r="1" spans="2:19" ht="18" hidden="1">
      <c r="C1" s="71" t="s">
        <v>176</v>
      </c>
    </row>
    <row r="2" spans="2:19" ht="18.600000000000001" thickBot="1">
      <c r="C2" s="98" t="s">
        <v>246</v>
      </c>
    </row>
    <row r="3" spans="2:19" s="26" customFormat="1" ht="18">
      <c r="B3" s="27"/>
      <c r="C3" s="28" t="s">
        <v>163</v>
      </c>
      <c r="D3" s="389" t="s">
        <v>213</v>
      </c>
      <c r="E3" s="389"/>
      <c r="F3" s="389"/>
      <c r="G3" s="389"/>
      <c r="H3" s="389"/>
      <c r="I3" s="389"/>
      <c r="J3" s="389"/>
      <c r="K3" s="389"/>
      <c r="L3" s="389"/>
      <c r="M3" s="389"/>
      <c r="N3" s="389"/>
      <c r="O3" s="389"/>
      <c r="P3" s="389"/>
      <c r="Q3" s="390"/>
      <c r="R3" s="391" t="s">
        <v>178</v>
      </c>
    </row>
    <row r="4" spans="2:19" s="26" customFormat="1" ht="22.5" customHeight="1">
      <c r="B4" s="43"/>
      <c r="C4" s="44"/>
      <c r="D4" s="394" t="s">
        <v>214</v>
      </c>
      <c r="E4" s="394"/>
      <c r="F4" s="394"/>
      <c r="G4" s="394"/>
      <c r="H4" s="394"/>
      <c r="I4" s="394"/>
      <c r="J4" s="394"/>
      <c r="K4" s="394"/>
      <c r="L4" s="394"/>
      <c r="M4" s="395"/>
      <c r="N4" s="396" t="s">
        <v>215</v>
      </c>
      <c r="O4" s="397"/>
      <c r="P4" s="396" t="s">
        <v>216</v>
      </c>
      <c r="Q4" s="398"/>
      <c r="R4" s="392"/>
    </row>
    <row r="5" spans="2:19" s="26" customFormat="1"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393"/>
    </row>
    <row r="6" spans="2:19" s="26" customFormat="1"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399">
        <v>0</v>
      </c>
      <c r="O6" s="402">
        <v>0</v>
      </c>
      <c r="P6" s="399">
        <f>SUM(L6:L10)+N6</f>
        <v>58.300000000000004</v>
      </c>
      <c r="Q6" s="405">
        <f>SUM(M6:M10)+O6</f>
        <v>62900000</v>
      </c>
      <c r="R6" s="408"/>
    </row>
    <row r="7" spans="2:19" s="26" customFormat="1"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00"/>
      <c r="O7" s="403"/>
      <c r="P7" s="400"/>
      <c r="Q7" s="406"/>
      <c r="R7" s="409"/>
    </row>
    <row r="8" spans="2:19" s="26" customFormat="1" ht="18">
      <c r="B8" s="33">
        <v>3</v>
      </c>
      <c r="C8" s="34" t="s">
        <v>97</v>
      </c>
      <c r="D8" s="217">
        <v>1.7</v>
      </c>
      <c r="E8" s="218">
        <v>1.4</v>
      </c>
      <c r="F8" s="218">
        <v>1.6</v>
      </c>
      <c r="G8" s="218">
        <v>5.5</v>
      </c>
      <c r="H8" s="218">
        <v>0.8</v>
      </c>
      <c r="I8" s="218">
        <v>0.5</v>
      </c>
      <c r="J8" s="218">
        <v>0.6</v>
      </c>
      <c r="K8" s="218">
        <v>2.7</v>
      </c>
      <c r="L8" s="199">
        <f>SUM(D8:K8)</f>
        <v>14.8</v>
      </c>
      <c r="M8" s="200">
        <f t="shared" ref="M8:M10" si="1">SUM(D8:J8)*1000000+K8*1400000</f>
        <v>15880000</v>
      </c>
      <c r="N8" s="400"/>
      <c r="O8" s="403"/>
      <c r="P8" s="400"/>
      <c r="Q8" s="406"/>
      <c r="R8" s="409"/>
    </row>
    <row r="9" spans="2:19" s="26" customFormat="1" ht="18">
      <c r="B9" s="33">
        <v>4</v>
      </c>
      <c r="C9" s="19" t="s">
        <v>227</v>
      </c>
      <c r="D9" s="217">
        <v>1.3</v>
      </c>
      <c r="E9" s="218">
        <v>0.4</v>
      </c>
      <c r="F9" s="218">
        <v>1.6</v>
      </c>
      <c r="G9" s="218">
        <v>1.2</v>
      </c>
      <c r="H9" s="218">
        <v>0.8</v>
      </c>
      <c r="I9" s="218">
        <v>0.5</v>
      </c>
      <c r="J9" s="218">
        <v>0.6</v>
      </c>
      <c r="K9" s="218">
        <v>1.9</v>
      </c>
      <c r="L9" s="199">
        <f t="shared" ref="L9:L10" si="2">SUM(D9:K9)</f>
        <v>8.2999999999999989</v>
      </c>
      <c r="M9" s="200">
        <f t="shared" si="1"/>
        <v>9060000</v>
      </c>
      <c r="N9" s="400"/>
      <c r="O9" s="403"/>
      <c r="P9" s="400"/>
      <c r="Q9" s="406"/>
      <c r="R9" s="409"/>
    </row>
    <row r="10" spans="2:19" s="26" customFormat="1" ht="18.600000000000001" thickBot="1">
      <c r="B10" s="33">
        <v>5</v>
      </c>
      <c r="C10" s="19" t="s">
        <v>106</v>
      </c>
      <c r="D10" s="219"/>
      <c r="E10" s="220"/>
      <c r="F10" s="220"/>
      <c r="G10" s="220"/>
      <c r="H10" s="220"/>
      <c r="I10" s="220"/>
      <c r="J10" s="218">
        <v>0.4</v>
      </c>
      <c r="K10" s="218">
        <v>0.5</v>
      </c>
      <c r="L10" s="199">
        <f t="shared" si="2"/>
        <v>0.9</v>
      </c>
      <c r="M10" s="200">
        <f t="shared" si="1"/>
        <v>1100000</v>
      </c>
      <c r="N10" s="401"/>
      <c r="O10" s="404"/>
      <c r="P10" s="401"/>
      <c r="Q10" s="407"/>
      <c r="R10" s="410"/>
    </row>
    <row r="11" spans="2:19" s="26" customFormat="1" ht="18.600000000000001" thickBot="1">
      <c r="B11" s="33">
        <v>6</v>
      </c>
      <c r="C11" s="19" t="s">
        <v>228</v>
      </c>
      <c r="D11" s="217">
        <v>0.5</v>
      </c>
      <c r="E11" s="218">
        <v>0.4</v>
      </c>
      <c r="F11" s="218">
        <v>0.7</v>
      </c>
      <c r="G11" s="218">
        <v>1.4</v>
      </c>
      <c r="H11" s="218">
        <v>0.2</v>
      </c>
      <c r="I11" s="218">
        <v>0.1</v>
      </c>
      <c r="J11" s="218">
        <v>1.5</v>
      </c>
      <c r="K11" s="218">
        <v>0.9</v>
      </c>
      <c r="L11" s="199">
        <f t="shared" ref="L11" si="3">SUM(D11:K11)</f>
        <v>5.7000000000000011</v>
      </c>
      <c r="M11" s="200">
        <f t="shared" ref="M11" si="4">SUM(D11:J11)*1000000+K11*1400000</f>
        <v>6060000.0000000009</v>
      </c>
      <c r="N11" s="130">
        <v>0</v>
      </c>
      <c r="O11" s="25">
        <f>SUM(O4:O9)</f>
        <v>0</v>
      </c>
      <c r="P11" s="130">
        <f>SUM(L11:L11)+N11</f>
        <v>5.7000000000000011</v>
      </c>
      <c r="Q11" s="131">
        <f>SUM(M11)+O11</f>
        <v>6060000.0000000009</v>
      </c>
      <c r="R11" s="49"/>
    </row>
    <row r="12" spans="2:19" s="26" customFormat="1" ht="18">
      <c r="B12" s="33">
        <v>7</v>
      </c>
      <c r="C12" s="19" t="s">
        <v>247</v>
      </c>
      <c r="D12" s="219"/>
      <c r="E12" s="220"/>
      <c r="F12" s="220"/>
      <c r="G12" s="220"/>
      <c r="H12" s="220"/>
      <c r="I12" s="220"/>
      <c r="J12" s="220"/>
      <c r="K12" s="220"/>
      <c r="L12" s="273"/>
      <c r="M12" s="200">
        <f>'見積 (縮小共通基盤継続） '!D23</f>
        <v>6549000</v>
      </c>
      <c r="N12" s="130">
        <v>0</v>
      </c>
      <c r="O12" s="25">
        <f>SUM(O5:O10)</f>
        <v>0</v>
      </c>
      <c r="P12" s="130">
        <f>SUM(L12:L12)+N12</f>
        <v>0</v>
      </c>
      <c r="Q12" s="131">
        <f>SUM(M12:M12)+O6</f>
        <v>6549000</v>
      </c>
      <c r="R12" s="49" t="s">
        <v>248</v>
      </c>
    </row>
    <row r="13" spans="2:19" s="26" customFormat="1" ht="18">
      <c r="B13" s="383" t="s">
        <v>191</v>
      </c>
      <c r="C13" s="384"/>
      <c r="D13" s="221">
        <f t="shared" ref="D13:K13" si="5">SUM(D6:D12)</f>
        <v>8.1</v>
      </c>
      <c r="E13" s="222">
        <f t="shared" si="5"/>
        <v>4.9000000000000004</v>
      </c>
      <c r="F13" s="222">
        <f t="shared" si="5"/>
        <v>8.1</v>
      </c>
      <c r="G13" s="222">
        <f t="shared" si="5"/>
        <v>16.399999999999999</v>
      </c>
      <c r="H13" s="222">
        <f t="shared" si="5"/>
        <v>4.3</v>
      </c>
      <c r="I13" s="222">
        <f t="shared" si="5"/>
        <v>2.7</v>
      </c>
      <c r="J13" s="222">
        <f t="shared" si="5"/>
        <v>7.1</v>
      </c>
      <c r="K13" s="222">
        <f t="shared" si="5"/>
        <v>12.400000000000002</v>
      </c>
      <c r="L13" s="201">
        <f>SUM(D13:K13)</f>
        <v>64</v>
      </c>
      <c r="M13" s="202">
        <f>SUM(M6:M12)</f>
        <v>75509000</v>
      </c>
      <c r="N13" s="42">
        <f>SUM(N6:N12)</f>
        <v>0</v>
      </c>
      <c r="O13" s="25">
        <f>SUM(O6:O12)</f>
        <v>0</v>
      </c>
      <c r="P13" s="42">
        <f>SUM(P6:P12)</f>
        <v>64</v>
      </c>
      <c r="Q13" s="45">
        <f>SUM(Q6:Q12)</f>
        <v>75509000</v>
      </c>
      <c r="R13" s="35"/>
    </row>
    <row r="14" spans="2:19" s="26" customFormat="1" ht="18">
      <c r="B14" s="385" t="s">
        <v>229</v>
      </c>
      <c r="C14" s="386"/>
      <c r="D14" s="223">
        <v>1000000</v>
      </c>
      <c r="E14" s="224">
        <v>1000000</v>
      </c>
      <c r="F14" s="224">
        <v>1000000</v>
      </c>
      <c r="G14" s="224">
        <v>1000000</v>
      </c>
      <c r="H14" s="224">
        <v>1000000</v>
      </c>
      <c r="I14" s="224">
        <v>1000000</v>
      </c>
      <c r="J14" s="224">
        <v>1000000</v>
      </c>
      <c r="K14" s="224">
        <v>1400000</v>
      </c>
      <c r="L14" s="203"/>
      <c r="M14" s="204"/>
      <c r="N14" s="36"/>
      <c r="O14" s="37"/>
      <c r="P14" s="36"/>
      <c r="Q14" s="48"/>
      <c r="R14" s="38"/>
    </row>
    <row r="15" spans="2:19" s="26" customFormat="1" ht="18.600000000000001" thickBot="1">
      <c r="B15" s="387" t="s">
        <v>165</v>
      </c>
      <c r="C15" s="388"/>
      <c r="D15" s="225">
        <f t="shared" ref="D15:K15" si="6">D13*D14</f>
        <v>8100000</v>
      </c>
      <c r="E15" s="226">
        <f t="shared" si="6"/>
        <v>4900000</v>
      </c>
      <c r="F15" s="226">
        <f t="shared" si="6"/>
        <v>8100000</v>
      </c>
      <c r="G15" s="226">
        <f t="shared" si="6"/>
        <v>16399999.999999998</v>
      </c>
      <c r="H15" s="226">
        <f t="shared" si="6"/>
        <v>4300000</v>
      </c>
      <c r="I15" s="226">
        <f t="shared" si="6"/>
        <v>2700000</v>
      </c>
      <c r="J15" s="226">
        <f t="shared" si="6"/>
        <v>7100000</v>
      </c>
      <c r="K15" s="226">
        <f t="shared" si="6"/>
        <v>17360000.000000004</v>
      </c>
      <c r="L15" s="205"/>
      <c r="M15" s="206"/>
      <c r="N15" s="39"/>
      <c r="O15" s="40"/>
      <c r="P15" s="39"/>
      <c r="Q15" s="46"/>
      <c r="R15" s="41"/>
    </row>
    <row r="16" spans="2:19" ht="18">
      <c r="B16" s="252"/>
      <c r="C16" s="252"/>
      <c r="D16" s="253"/>
      <c r="E16" s="253"/>
      <c r="F16" s="253"/>
      <c r="G16" s="253"/>
      <c r="H16" s="253"/>
      <c r="I16" s="253"/>
      <c r="J16" s="253"/>
      <c r="K16" s="253"/>
      <c r="L16" s="253"/>
      <c r="M16" s="253"/>
      <c r="N16" s="254"/>
      <c r="O16" s="255"/>
      <c r="P16" s="252"/>
      <c r="Q16" s="252"/>
      <c r="R16" s="252"/>
      <c r="S16" s="252"/>
    </row>
  </sheetData>
  <mergeCells count="13">
    <mergeCell ref="B14:C14"/>
    <mergeCell ref="B15:C15"/>
    <mergeCell ref="B13:C13"/>
    <mergeCell ref="D3:Q3"/>
    <mergeCell ref="R3:R5"/>
    <mergeCell ref="N4:O4"/>
    <mergeCell ref="P4:Q4"/>
    <mergeCell ref="N6:N10"/>
    <mergeCell ref="O6:O10"/>
    <mergeCell ref="P6:P10"/>
    <mergeCell ref="Q6:Q10"/>
    <mergeCell ref="R6:R10"/>
    <mergeCell ref="D4:M4"/>
  </mergeCells>
  <phoneticPr fontId="1"/>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0C8D-6CAB-443A-B35D-C70ADD88FC62}">
  <sheetPr>
    <tabColor rgb="FFFF0000"/>
  </sheetPr>
  <dimension ref="B1:R148"/>
  <sheetViews>
    <sheetView zoomScaleNormal="100" workbookViewId="0">
      <pane xSplit="3" ySplit="2" topLeftCell="I123" activePane="bottomRight" state="frozen"/>
      <selection pane="bottomRight" activeCell="A31" sqref="A31"/>
      <selection pane="bottomLeft"/>
      <selection pane="topRight"/>
    </sheetView>
  </sheetViews>
  <sheetFormatPr defaultColWidth="8.625" defaultRowHeight="18.75" customHeight="1"/>
  <cols>
    <col min="1" max="1" width="2.625" style="236" customWidth="1"/>
    <col min="2" max="2" width="4.125" style="236" bestFit="1" customWidth="1"/>
    <col min="3" max="3" width="31.125" style="236" customWidth="1"/>
    <col min="4" max="6" width="14.125" style="236" customWidth="1"/>
    <col min="7" max="7" width="13.5" style="236" customWidth="1"/>
    <col min="8" max="8" width="15.625" style="236" customWidth="1"/>
    <col min="9" max="10" width="13.5" style="236" customWidth="1"/>
    <col min="11" max="11" width="15.125" style="236" customWidth="1"/>
    <col min="12" max="12" width="13.5" style="98" customWidth="1"/>
    <col min="13" max="13" width="15.125" style="195" bestFit="1" customWidth="1"/>
    <col min="14" max="14" width="13.5" style="236" customWidth="1"/>
    <col min="15" max="15" width="14.375" style="236" customWidth="1"/>
    <col min="16" max="16" width="13.5" style="236" customWidth="1"/>
    <col min="17" max="17" width="15.125" style="236" bestFit="1" customWidth="1"/>
    <col min="18" max="18" width="53.125" style="236" customWidth="1"/>
    <col min="19" max="16384" width="8.625" style="236"/>
  </cols>
  <sheetData>
    <row r="1" spans="2:18" ht="18">
      <c r="C1" s="71" t="s">
        <v>176</v>
      </c>
    </row>
    <row r="2" spans="2:18" ht="18.600000000000001" thickBot="1">
      <c r="C2" s="98" t="s">
        <v>230</v>
      </c>
    </row>
    <row r="3" spans="2:18" ht="18">
      <c r="B3" s="237"/>
      <c r="C3" s="238" t="s">
        <v>163</v>
      </c>
      <c r="D3" s="376" t="s">
        <v>213</v>
      </c>
      <c r="E3" s="376"/>
      <c r="F3" s="376"/>
      <c r="G3" s="376"/>
      <c r="H3" s="376"/>
      <c r="I3" s="376"/>
      <c r="J3" s="376"/>
      <c r="K3" s="376"/>
      <c r="L3" s="376"/>
      <c r="M3" s="376"/>
      <c r="N3" s="376"/>
      <c r="O3" s="376"/>
      <c r="P3" s="376"/>
      <c r="Q3" s="377"/>
      <c r="R3" s="378" t="s">
        <v>178</v>
      </c>
    </row>
    <row r="4" spans="2:18" ht="22.5" customHeight="1">
      <c r="B4" s="239"/>
      <c r="C4" s="240"/>
      <c r="D4" s="394" t="s">
        <v>214</v>
      </c>
      <c r="E4" s="394"/>
      <c r="F4" s="394"/>
      <c r="G4" s="394"/>
      <c r="H4" s="394"/>
      <c r="I4" s="394"/>
      <c r="J4" s="394"/>
      <c r="K4" s="394"/>
      <c r="L4" s="394"/>
      <c r="M4" s="395"/>
      <c r="N4" s="381" t="s">
        <v>215</v>
      </c>
      <c r="O4" s="415"/>
      <c r="P4" s="381" t="s">
        <v>216</v>
      </c>
      <c r="Q4" s="382"/>
      <c r="R4" s="379"/>
    </row>
    <row r="5" spans="2:18" ht="18">
      <c r="B5" s="241" t="s">
        <v>179</v>
      </c>
      <c r="C5" s="242" t="s">
        <v>217</v>
      </c>
      <c r="D5" s="215" t="s">
        <v>231</v>
      </c>
      <c r="E5" s="216" t="s">
        <v>232</v>
      </c>
      <c r="F5" s="216" t="s">
        <v>233</v>
      </c>
      <c r="G5" s="216" t="s">
        <v>234</v>
      </c>
      <c r="H5" s="216" t="s">
        <v>235</v>
      </c>
      <c r="I5" s="216" t="s">
        <v>236</v>
      </c>
      <c r="J5" s="216" t="s">
        <v>237</v>
      </c>
      <c r="K5" s="216" t="s">
        <v>223</v>
      </c>
      <c r="L5" s="197" t="s">
        <v>224</v>
      </c>
      <c r="M5" s="198" t="s">
        <v>165</v>
      </c>
      <c r="N5" s="243" t="s">
        <v>224</v>
      </c>
      <c r="O5" s="294" t="s">
        <v>165</v>
      </c>
      <c r="P5" s="243" t="s">
        <v>224</v>
      </c>
      <c r="Q5" s="244" t="s">
        <v>165</v>
      </c>
      <c r="R5" s="380"/>
    </row>
    <row r="6" spans="2:18" ht="18">
      <c r="B6" s="245">
        <v>1</v>
      </c>
      <c r="C6" s="246" t="s">
        <v>225</v>
      </c>
      <c r="D6" s="295">
        <v>3.2</v>
      </c>
      <c r="E6" s="296">
        <v>1.6</v>
      </c>
      <c r="F6" s="296">
        <v>2.7</v>
      </c>
      <c r="G6" s="296">
        <v>5.2</v>
      </c>
      <c r="H6" s="296">
        <v>1.4</v>
      </c>
      <c r="I6" s="296">
        <v>0.8</v>
      </c>
      <c r="J6" s="296">
        <v>2</v>
      </c>
      <c r="K6" s="296">
        <v>3.8</v>
      </c>
      <c r="L6" s="199">
        <f t="shared" ref="L6:L12" si="0">SUM(D6:K6)</f>
        <v>20.700000000000003</v>
      </c>
      <c r="M6" s="200">
        <f t="shared" ref="M6:M11" si="1">SUM(D6:J6)*1000000+K6*1400000</f>
        <v>22220000.000000004</v>
      </c>
      <c r="N6" s="416">
        <v>0</v>
      </c>
      <c r="O6" s="419">
        <v>0</v>
      </c>
      <c r="P6" s="416">
        <f>SUM(L6:L10)+N6</f>
        <v>58.300000000000004</v>
      </c>
      <c r="Q6" s="422">
        <f>SUM(M6:M10)+O6</f>
        <v>62900000</v>
      </c>
      <c r="R6" s="425"/>
    </row>
    <row r="7" spans="2:18" ht="18">
      <c r="B7" s="245">
        <v>2</v>
      </c>
      <c r="C7" s="247" t="s">
        <v>226</v>
      </c>
      <c r="D7" s="295">
        <v>1.4</v>
      </c>
      <c r="E7" s="296">
        <v>1.1000000000000001</v>
      </c>
      <c r="F7" s="296">
        <v>1.5</v>
      </c>
      <c r="G7" s="296">
        <v>3.1</v>
      </c>
      <c r="H7" s="296">
        <v>1.1000000000000001</v>
      </c>
      <c r="I7" s="296">
        <v>0.8</v>
      </c>
      <c r="J7" s="296">
        <v>2</v>
      </c>
      <c r="K7" s="296">
        <v>2.6</v>
      </c>
      <c r="L7" s="199">
        <f t="shared" si="0"/>
        <v>13.6</v>
      </c>
      <c r="M7" s="200">
        <f t="shared" si="1"/>
        <v>14640000</v>
      </c>
      <c r="N7" s="417"/>
      <c r="O7" s="420"/>
      <c r="P7" s="417"/>
      <c r="Q7" s="423"/>
      <c r="R7" s="426"/>
    </row>
    <row r="8" spans="2:18" ht="18">
      <c r="B8" s="245">
        <v>3</v>
      </c>
      <c r="C8" s="247" t="s">
        <v>97</v>
      </c>
      <c r="D8" s="295">
        <v>1.5</v>
      </c>
      <c r="E8" s="296">
        <v>0.9</v>
      </c>
      <c r="F8" s="296">
        <v>1.2</v>
      </c>
      <c r="G8" s="296">
        <v>3.1</v>
      </c>
      <c r="H8" s="296">
        <v>0.6</v>
      </c>
      <c r="I8" s="296">
        <v>0.3</v>
      </c>
      <c r="J8" s="296">
        <v>0.3</v>
      </c>
      <c r="K8" s="296">
        <v>2.2000000000000002</v>
      </c>
      <c r="L8" s="199">
        <f t="shared" si="0"/>
        <v>10.099999999999998</v>
      </c>
      <c r="M8" s="200">
        <f t="shared" si="1"/>
        <v>10979999.999999998</v>
      </c>
      <c r="N8" s="417"/>
      <c r="O8" s="420"/>
      <c r="P8" s="417"/>
      <c r="Q8" s="423"/>
      <c r="R8" s="426"/>
    </row>
    <row r="9" spans="2:18" ht="18">
      <c r="B9" s="245">
        <v>4</v>
      </c>
      <c r="C9" s="246" t="s">
        <v>227</v>
      </c>
      <c r="D9" s="295">
        <v>1.5</v>
      </c>
      <c r="E9" s="296">
        <v>0.9</v>
      </c>
      <c r="F9" s="296">
        <v>2</v>
      </c>
      <c r="G9" s="296">
        <v>3.6</v>
      </c>
      <c r="H9" s="296">
        <v>1</v>
      </c>
      <c r="I9" s="296">
        <v>0.7</v>
      </c>
      <c r="J9" s="296">
        <v>0.9</v>
      </c>
      <c r="K9" s="296">
        <v>2.4</v>
      </c>
      <c r="L9" s="199">
        <f t="shared" si="0"/>
        <v>13</v>
      </c>
      <c r="M9" s="200">
        <f t="shared" si="1"/>
        <v>13960000</v>
      </c>
      <c r="N9" s="417"/>
      <c r="O9" s="420"/>
      <c r="P9" s="417"/>
      <c r="Q9" s="423"/>
      <c r="R9" s="426"/>
    </row>
    <row r="10" spans="2:18" ht="18.600000000000001" thickBot="1">
      <c r="B10" s="245">
        <v>5</v>
      </c>
      <c r="C10" s="246" t="s">
        <v>106</v>
      </c>
      <c r="D10" s="305"/>
      <c r="E10" s="306"/>
      <c r="F10" s="306"/>
      <c r="G10" s="306"/>
      <c r="H10" s="306"/>
      <c r="I10" s="306"/>
      <c r="J10" s="296">
        <v>0.4</v>
      </c>
      <c r="K10" s="296">
        <v>0.5</v>
      </c>
      <c r="L10" s="199">
        <f t="shared" si="0"/>
        <v>0.9</v>
      </c>
      <c r="M10" s="200">
        <f t="shared" si="1"/>
        <v>1100000</v>
      </c>
      <c r="N10" s="418"/>
      <c r="O10" s="421"/>
      <c r="P10" s="418"/>
      <c r="Q10" s="424"/>
      <c r="R10" s="427"/>
    </row>
    <row r="11" spans="2:18" ht="18.600000000000001" thickBot="1">
      <c r="B11" s="245">
        <v>6</v>
      </c>
      <c r="C11" s="246" t="s">
        <v>228</v>
      </c>
      <c r="D11" s="295">
        <v>0.5</v>
      </c>
      <c r="E11" s="296">
        <v>0.4</v>
      </c>
      <c r="F11" s="296">
        <v>0.7</v>
      </c>
      <c r="G11" s="296">
        <v>1.4</v>
      </c>
      <c r="H11" s="296">
        <v>0.2</v>
      </c>
      <c r="I11" s="296">
        <v>0.1</v>
      </c>
      <c r="J11" s="296">
        <v>1.5</v>
      </c>
      <c r="K11" s="296">
        <v>0.9</v>
      </c>
      <c r="L11" s="199">
        <f t="shared" si="0"/>
        <v>5.7000000000000011</v>
      </c>
      <c r="M11" s="200">
        <f t="shared" si="1"/>
        <v>6060000.0000000009</v>
      </c>
      <c r="N11" s="311">
        <v>0</v>
      </c>
      <c r="O11" s="312">
        <f>SUM(O5:O10)</f>
        <v>0</v>
      </c>
      <c r="P11" s="311">
        <f>SUM(L11:L11)+N11</f>
        <v>5.7000000000000011</v>
      </c>
      <c r="Q11" s="313">
        <f>SUM(M11:M11)+O6</f>
        <v>6060000.0000000009</v>
      </c>
      <c r="R11" s="314"/>
    </row>
    <row r="12" spans="2:18" ht="18">
      <c r="B12" s="374" t="s">
        <v>191</v>
      </c>
      <c r="C12" s="375"/>
      <c r="D12" s="221">
        <f t="shared" ref="D12:K12" si="2">SUM(D6:D11)</f>
        <v>8.1</v>
      </c>
      <c r="E12" s="222">
        <f t="shared" si="2"/>
        <v>4.9000000000000004</v>
      </c>
      <c r="F12" s="222">
        <f t="shared" si="2"/>
        <v>8.1</v>
      </c>
      <c r="G12" s="222">
        <f t="shared" si="2"/>
        <v>16.399999999999999</v>
      </c>
      <c r="H12" s="222">
        <f t="shared" si="2"/>
        <v>4.3</v>
      </c>
      <c r="I12" s="222">
        <f t="shared" si="2"/>
        <v>2.7</v>
      </c>
      <c r="J12" s="222">
        <f t="shared" si="2"/>
        <v>7.1000000000000005</v>
      </c>
      <c r="K12" s="222">
        <f t="shared" si="2"/>
        <v>12.400000000000002</v>
      </c>
      <c r="L12" s="201">
        <f t="shared" si="0"/>
        <v>64</v>
      </c>
      <c r="M12" s="202">
        <f>SUM(M6:M11)</f>
        <v>68960000</v>
      </c>
      <c r="N12" s="249">
        <f>SUM(N6:N11)</f>
        <v>0</v>
      </c>
      <c r="O12" s="312">
        <f>SUM(O6:O11)</f>
        <v>0</v>
      </c>
      <c r="P12" s="249">
        <f>SUM(P6:P11)</f>
        <v>64</v>
      </c>
      <c r="Q12" s="250">
        <f>SUM(Q6:Q11)</f>
        <v>68960000</v>
      </c>
      <c r="R12" s="251"/>
    </row>
    <row r="13" spans="2:18" ht="18">
      <c r="B13" s="411" t="s">
        <v>229</v>
      </c>
      <c r="C13" s="412"/>
      <c r="D13" s="317">
        <v>1000000</v>
      </c>
      <c r="E13" s="318">
        <v>1000000</v>
      </c>
      <c r="F13" s="318">
        <v>1000000</v>
      </c>
      <c r="G13" s="318">
        <v>1000000</v>
      </c>
      <c r="H13" s="318">
        <v>1000000</v>
      </c>
      <c r="I13" s="318">
        <v>1000000</v>
      </c>
      <c r="J13" s="318">
        <v>1000000</v>
      </c>
      <c r="K13" s="318">
        <v>1400000</v>
      </c>
      <c r="L13" s="319"/>
      <c r="M13" s="320"/>
      <c r="N13" s="321"/>
      <c r="O13" s="322"/>
      <c r="P13" s="321"/>
      <c r="Q13" s="323"/>
      <c r="R13" s="324"/>
    </row>
    <row r="14" spans="2:18" ht="18.600000000000001" thickBot="1">
      <c r="B14" s="413" t="s">
        <v>165</v>
      </c>
      <c r="C14" s="414"/>
      <c r="D14" s="327">
        <f t="shared" ref="D14:K14" si="3">D12*D13</f>
        <v>8100000</v>
      </c>
      <c r="E14" s="328">
        <f t="shared" si="3"/>
        <v>4900000</v>
      </c>
      <c r="F14" s="328">
        <f t="shared" si="3"/>
        <v>8100000</v>
      </c>
      <c r="G14" s="328">
        <f t="shared" si="3"/>
        <v>16399999.999999998</v>
      </c>
      <c r="H14" s="328">
        <f t="shared" si="3"/>
        <v>4300000</v>
      </c>
      <c r="I14" s="328">
        <f t="shared" si="3"/>
        <v>2700000</v>
      </c>
      <c r="J14" s="328">
        <f t="shared" si="3"/>
        <v>7100000.0000000009</v>
      </c>
      <c r="K14" s="328">
        <f t="shared" si="3"/>
        <v>17360000.000000004</v>
      </c>
      <c r="L14" s="329"/>
      <c r="M14" s="330"/>
      <c r="N14" s="331"/>
      <c r="O14" s="332"/>
      <c r="P14" s="331"/>
      <c r="Q14" s="333"/>
      <c r="R14" s="334"/>
    </row>
    <row r="15" spans="2:18" ht="18">
      <c r="B15" s="252"/>
      <c r="C15" s="252"/>
      <c r="D15" s="253"/>
      <c r="E15" s="253"/>
      <c r="F15" s="253"/>
      <c r="G15" s="253"/>
      <c r="H15" s="253"/>
      <c r="I15" s="253"/>
      <c r="J15" s="253"/>
      <c r="K15" s="253"/>
      <c r="L15" s="254"/>
      <c r="M15" s="255"/>
      <c r="N15" s="252"/>
      <c r="O15" s="252"/>
      <c r="P15" s="252"/>
      <c r="Q15" s="252"/>
    </row>
    <row r="16" spans="2:18" ht="18.600000000000001" hidden="1" thickBot="1">
      <c r="C16" s="98" t="s">
        <v>238</v>
      </c>
    </row>
    <row r="17" spans="2:18" ht="18" hidden="1">
      <c r="B17" s="237"/>
      <c r="C17" s="238" t="s">
        <v>163</v>
      </c>
      <c r="D17" s="376" t="s">
        <v>213</v>
      </c>
      <c r="E17" s="376"/>
      <c r="F17" s="376"/>
      <c r="G17" s="376"/>
      <c r="H17" s="376"/>
      <c r="I17" s="376"/>
      <c r="J17" s="376"/>
      <c r="K17" s="376"/>
      <c r="L17" s="376"/>
      <c r="M17" s="376"/>
      <c r="N17" s="376"/>
      <c r="O17" s="376"/>
      <c r="P17" s="376"/>
      <c r="Q17" s="377"/>
      <c r="R17" s="277" t="s">
        <v>178</v>
      </c>
    </row>
    <row r="18" spans="2:18" ht="22.5" hidden="1" customHeight="1">
      <c r="B18" s="239"/>
      <c r="C18" s="240"/>
      <c r="D18" s="228" t="s">
        <v>214</v>
      </c>
      <c r="E18" s="228"/>
      <c r="F18" s="228"/>
      <c r="G18" s="228"/>
      <c r="H18" s="228"/>
      <c r="I18" s="228"/>
      <c r="J18" s="228"/>
      <c r="K18" s="228"/>
      <c r="L18" s="196"/>
      <c r="M18" s="209"/>
      <c r="N18" s="280" t="s">
        <v>215</v>
      </c>
      <c r="O18" s="293"/>
      <c r="P18" s="280" t="s">
        <v>216</v>
      </c>
      <c r="Q18" s="281"/>
      <c r="R18" s="278"/>
    </row>
    <row r="19" spans="2:18" ht="18" hidden="1">
      <c r="B19" s="241" t="s">
        <v>179</v>
      </c>
      <c r="C19" s="242" t="s">
        <v>217</v>
      </c>
      <c r="D19" s="215" t="s">
        <v>231</v>
      </c>
      <c r="E19" s="216" t="s">
        <v>232</v>
      </c>
      <c r="F19" s="216" t="s">
        <v>233</v>
      </c>
      <c r="G19" s="216" t="s">
        <v>234</v>
      </c>
      <c r="H19" s="216" t="s">
        <v>235</v>
      </c>
      <c r="I19" s="216" t="s">
        <v>236</v>
      </c>
      <c r="J19" s="216" t="s">
        <v>237</v>
      </c>
      <c r="K19" s="216" t="s">
        <v>223</v>
      </c>
      <c r="L19" s="197" t="s">
        <v>224</v>
      </c>
      <c r="M19" s="198" t="s">
        <v>165</v>
      </c>
      <c r="N19" s="243" t="s">
        <v>224</v>
      </c>
      <c r="O19" s="294" t="s">
        <v>165</v>
      </c>
      <c r="P19" s="335" t="s">
        <v>224</v>
      </c>
      <c r="Q19" s="244" t="s">
        <v>165</v>
      </c>
      <c r="R19" s="279"/>
    </row>
    <row r="20" spans="2:18" ht="18" hidden="1">
      <c r="B20" s="245">
        <v>1</v>
      </c>
      <c r="C20" s="246" t="s">
        <v>225</v>
      </c>
      <c r="D20" s="336">
        <v>3.2</v>
      </c>
      <c r="E20" s="337"/>
      <c r="F20" s="337"/>
      <c r="G20" s="337"/>
      <c r="H20" s="337"/>
      <c r="I20" s="337"/>
      <c r="J20" s="337"/>
      <c r="K20" s="338">
        <v>0.9</v>
      </c>
      <c r="L20" s="210">
        <f t="shared" ref="L20:L27" si="4">SUM(D20:K20)</f>
        <v>4.1000000000000005</v>
      </c>
      <c r="M20" s="200">
        <f t="shared" ref="M20:M25" si="5">SUM(D20:J20)*1000000+K20*1400000</f>
        <v>4460000</v>
      </c>
      <c r="N20" s="297">
        <v>0</v>
      </c>
      <c r="O20" s="339">
        <v>0</v>
      </c>
      <c r="P20" s="340">
        <f>SUM(L20:L24)+N20</f>
        <v>10.200000000000001</v>
      </c>
      <c r="Q20" s="341">
        <f>SUM(M20:M24)+O20</f>
        <v>11240000</v>
      </c>
      <c r="R20" s="300"/>
    </row>
    <row r="21" spans="2:18" ht="18" hidden="1">
      <c r="B21" s="245">
        <v>2</v>
      </c>
      <c r="C21" s="247" t="s">
        <v>226</v>
      </c>
      <c r="D21" s="336">
        <v>1.4</v>
      </c>
      <c r="E21" s="337"/>
      <c r="F21" s="337"/>
      <c r="G21" s="337"/>
      <c r="H21" s="337"/>
      <c r="I21" s="337"/>
      <c r="J21" s="337"/>
      <c r="K21" s="338">
        <v>0.6</v>
      </c>
      <c r="L21" s="210">
        <f t="shared" si="4"/>
        <v>2</v>
      </c>
      <c r="M21" s="200">
        <f t="shared" si="5"/>
        <v>2240000</v>
      </c>
      <c r="N21" s="301"/>
      <c r="O21" s="342"/>
      <c r="P21" s="343"/>
      <c r="Q21" s="344"/>
      <c r="R21" s="304"/>
    </row>
    <row r="22" spans="2:18" ht="18" hidden="1">
      <c r="B22" s="245">
        <v>3</v>
      </c>
      <c r="C22" s="247" t="s">
        <v>97</v>
      </c>
      <c r="D22" s="336">
        <v>1.7</v>
      </c>
      <c r="E22" s="337"/>
      <c r="F22" s="337"/>
      <c r="G22" s="337"/>
      <c r="H22" s="337"/>
      <c r="I22" s="337"/>
      <c r="J22" s="337"/>
      <c r="K22" s="338">
        <v>0.6</v>
      </c>
      <c r="L22" s="210">
        <f t="shared" si="4"/>
        <v>2.2999999999999998</v>
      </c>
      <c r="M22" s="200">
        <f t="shared" si="5"/>
        <v>2540000</v>
      </c>
      <c r="N22" s="301"/>
      <c r="O22" s="342"/>
      <c r="P22" s="343"/>
      <c r="Q22" s="344"/>
      <c r="R22" s="304"/>
    </row>
    <row r="23" spans="2:18" ht="18" hidden="1">
      <c r="B23" s="245">
        <v>4</v>
      </c>
      <c r="C23" s="246" t="s">
        <v>227</v>
      </c>
      <c r="D23" s="336">
        <v>1.3</v>
      </c>
      <c r="E23" s="337"/>
      <c r="F23" s="337"/>
      <c r="G23" s="337"/>
      <c r="H23" s="337"/>
      <c r="I23" s="337"/>
      <c r="J23" s="337"/>
      <c r="K23" s="338">
        <v>0.5</v>
      </c>
      <c r="L23" s="210">
        <f t="shared" si="4"/>
        <v>1.8</v>
      </c>
      <c r="M23" s="200">
        <f t="shared" si="5"/>
        <v>2000000</v>
      </c>
      <c r="N23" s="301"/>
      <c r="O23" s="342"/>
      <c r="P23" s="343"/>
      <c r="Q23" s="344"/>
      <c r="R23" s="304"/>
    </row>
    <row r="24" spans="2:18" ht="18" hidden="1">
      <c r="B24" s="245">
        <v>5</v>
      </c>
      <c r="C24" s="246" t="s">
        <v>106</v>
      </c>
      <c r="D24" s="345"/>
      <c r="E24" s="337"/>
      <c r="F24" s="337"/>
      <c r="G24" s="337"/>
      <c r="H24" s="337"/>
      <c r="I24" s="337"/>
      <c r="J24" s="337"/>
      <c r="K24" s="337"/>
      <c r="L24" s="210">
        <f t="shared" si="4"/>
        <v>0</v>
      </c>
      <c r="M24" s="200">
        <f t="shared" si="5"/>
        <v>0</v>
      </c>
      <c r="N24" s="307"/>
      <c r="O24" s="346"/>
      <c r="P24" s="190"/>
      <c r="Q24" s="186"/>
      <c r="R24" s="310"/>
    </row>
    <row r="25" spans="2:18" ht="18" hidden="1">
      <c r="B25" s="245">
        <v>6</v>
      </c>
      <c r="C25" s="246" t="s">
        <v>239</v>
      </c>
      <c r="D25" s="336">
        <v>0.5</v>
      </c>
      <c r="E25" s="337"/>
      <c r="F25" s="337"/>
      <c r="G25" s="337"/>
      <c r="H25" s="337"/>
      <c r="I25" s="337"/>
      <c r="J25" s="337"/>
      <c r="K25" s="338">
        <v>0.2</v>
      </c>
      <c r="L25" s="210">
        <f t="shared" si="4"/>
        <v>0.7</v>
      </c>
      <c r="M25" s="200">
        <f t="shared" si="5"/>
        <v>780000</v>
      </c>
      <c r="N25" s="311"/>
      <c r="O25" s="347"/>
      <c r="P25" s="311">
        <f>SUM(L25:L25)+N25</f>
        <v>0.7</v>
      </c>
      <c r="Q25" s="313">
        <f>SUM(M25:M25)+O25</f>
        <v>780000</v>
      </c>
      <c r="R25" s="314"/>
    </row>
    <row r="26" spans="2:18" ht="18.600000000000001" hidden="1" thickBot="1">
      <c r="B26" s="245">
        <v>7</v>
      </c>
      <c r="C26" s="246" t="s">
        <v>240</v>
      </c>
      <c r="D26" s="345"/>
      <c r="E26" s="337"/>
      <c r="F26" s="337"/>
      <c r="G26" s="337"/>
      <c r="H26" s="337"/>
      <c r="I26" s="337"/>
      <c r="J26" s="337"/>
      <c r="K26" s="337"/>
      <c r="L26" s="274">
        <f t="shared" si="4"/>
        <v>0</v>
      </c>
      <c r="M26" s="200">
        <v>-6807000</v>
      </c>
      <c r="N26" s="311"/>
      <c r="O26" s="347"/>
      <c r="P26" s="311">
        <f>SUM(L26:L26)+N26</f>
        <v>0</v>
      </c>
      <c r="Q26" s="313">
        <f>SUM(M26:M26)+O20</f>
        <v>-6807000</v>
      </c>
      <c r="R26" s="314" t="s">
        <v>241</v>
      </c>
    </row>
    <row r="27" spans="2:18" ht="18" hidden="1">
      <c r="B27" s="276" t="s">
        <v>191</v>
      </c>
      <c r="C27" s="248"/>
      <c r="D27" s="233">
        <f t="shared" ref="D27:J27" si="6">SUM(D20:D26)</f>
        <v>8.1</v>
      </c>
      <c r="E27" s="234">
        <f t="shared" si="6"/>
        <v>0</v>
      </c>
      <c r="F27" s="234">
        <f t="shared" si="6"/>
        <v>0</v>
      </c>
      <c r="G27" s="234">
        <f t="shared" si="6"/>
        <v>0</v>
      </c>
      <c r="H27" s="234">
        <f t="shared" si="6"/>
        <v>0</v>
      </c>
      <c r="I27" s="234">
        <f t="shared" si="6"/>
        <v>0</v>
      </c>
      <c r="J27" s="234">
        <f t="shared" si="6"/>
        <v>0</v>
      </c>
      <c r="K27" s="234">
        <f>SUM(K21:K26)</f>
        <v>1.9</v>
      </c>
      <c r="L27" s="211">
        <f t="shared" si="4"/>
        <v>10</v>
      </c>
      <c r="M27" s="202">
        <f>SUM(M20:M26)</f>
        <v>5213000</v>
      </c>
      <c r="N27" s="249">
        <f>SUM(N20:N26)</f>
        <v>0</v>
      </c>
      <c r="O27" s="312">
        <f>SUM(O20:O26)</f>
        <v>0</v>
      </c>
      <c r="P27" s="249">
        <f>SUM(P20:P26)</f>
        <v>10.9</v>
      </c>
      <c r="Q27" s="250">
        <f>SUM(Q20:Q26)</f>
        <v>5213000</v>
      </c>
      <c r="R27" s="251"/>
    </row>
    <row r="28" spans="2:18" ht="18" hidden="1">
      <c r="B28" s="315" t="s">
        <v>229</v>
      </c>
      <c r="C28" s="316"/>
      <c r="D28" s="317">
        <v>1000000</v>
      </c>
      <c r="E28" s="318">
        <v>1000000</v>
      </c>
      <c r="F28" s="318">
        <v>1000000</v>
      </c>
      <c r="G28" s="318">
        <v>1000000</v>
      </c>
      <c r="H28" s="318">
        <v>1000000</v>
      </c>
      <c r="I28" s="318">
        <v>1000000</v>
      </c>
      <c r="J28" s="318">
        <v>1000000</v>
      </c>
      <c r="K28" s="318">
        <v>1400000</v>
      </c>
      <c r="L28" s="319"/>
      <c r="M28" s="320"/>
      <c r="N28" s="321"/>
      <c r="O28" s="322"/>
      <c r="P28" s="321"/>
      <c r="Q28" s="323"/>
      <c r="R28" s="324"/>
    </row>
    <row r="29" spans="2:18" ht="18.600000000000001" hidden="1" thickBot="1">
      <c r="B29" s="325" t="s">
        <v>165</v>
      </c>
      <c r="C29" s="326"/>
      <c r="D29" s="327">
        <f t="shared" ref="D29:K29" si="7">D27*D28</f>
        <v>8100000</v>
      </c>
      <c r="E29" s="328">
        <f t="shared" si="7"/>
        <v>0</v>
      </c>
      <c r="F29" s="328">
        <f t="shared" si="7"/>
        <v>0</v>
      </c>
      <c r="G29" s="328">
        <f t="shared" si="7"/>
        <v>0</v>
      </c>
      <c r="H29" s="328">
        <f t="shared" si="7"/>
        <v>0</v>
      </c>
      <c r="I29" s="328">
        <f t="shared" si="7"/>
        <v>0</v>
      </c>
      <c r="J29" s="328">
        <f t="shared" si="7"/>
        <v>0</v>
      </c>
      <c r="K29" s="328">
        <f t="shared" si="7"/>
        <v>2660000</v>
      </c>
      <c r="L29" s="329"/>
      <c r="M29" s="330"/>
      <c r="N29" s="331"/>
      <c r="O29" s="332"/>
      <c r="P29" s="331"/>
      <c r="Q29" s="333"/>
      <c r="R29" s="334"/>
    </row>
    <row r="30" spans="2:18" ht="18">
      <c r="C30" s="98"/>
    </row>
    <row r="31" spans="2:18" ht="18.600000000000001" thickBot="1">
      <c r="C31" s="98" t="s">
        <v>242</v>
      </c>
    </row>
    <row r="32" spans="2:18" ht="18">
      <c r="B32" s="237"/>
      <c r="C32" s="238" t="s">
        <v>163</v>
      </c>
      <c r="D32" s="376" t="s">
        <v>213</v>
      </c>
      <c r="E32" s="376"/>
      <c r="F32" s="376"/>
      <c r="G32" s="376"/>
      <c r="H32" s="376"/>
      <c r="I32" s="376"/>
      <c r="J32" s="376"/>
      <c r="K32" s="376"/>
      <c r="L32" s="376"/>
      <c r="M32" s="376"/>
      <c r="N32" s="376"/>
      <c r="O32" s="376"/>
      <c r="P32" s="376"/>
      <c r="Q32" s="377"/>
      <c r="R32" s="277" t="s">
        <v>178</v>
      </c>
    </row>
    <row r="33" spans="2:18" ht="22.5" customHeight="1">
      <c r="B33" s="239"/>
      <c r="C33" s="240"/>
      <c r="D33" s="228" t="s">
        <v>214</v>
      </c>
      <c r="E33" s="228"/>
      <c r="F33" s="228"/>
      <c r="G33" s="228"/>
      <c r="H33" s="228"/>
      <c r="I33" s="228"/>
      <c r="J33" s="228"/>
      <c r="K33" s="228"/>
      <c r="L33" s="196"/>
      <c r="M33" s="209"/>
      <c r="N33" s="280" t="s">
        <v>215</v>
      </c>
      <c r="O33" s="293"/>
      <c r="P33" s="280" t="s">
        <v>216</v>
      </c>
      <c r="Q33" s="281"/>
      <c r="R33" s="278"/>
    </row>
    <row r="34" spans="2:18" ht="18">
      <c r="B34" s="241" t="s">
        <v>179</v>
      </c>
      <c r="C34" s="242" t="s">
        <v>217</v>
      </c>
      <c r="D34" s="215" t="s">
        <v>231</v>
      </c>
      <c r="E34" s="216" t="s">
        <v>232</v>
      </c>
      <c r="F34" s="216" t="s">
        <v>233</v>
      </c>
      <c r="G34" s="216" t="s">
        <v>234</v>
      </c>
      <c r="H34" s="216" t="s">
        <v>235</v>
      </c>
      <c r="I34" s="216" t="s">
        <v>236</v>
      </c>
      <c r="J34" s="216" t="s">
        <v>237</v>
      </c>
      <c r="K34" s="216" t="s">
        <v>223</v>
      </c>
      <c r="L34" s="197" t="s">
        <v>224</v>
      </c>
      <c r="M34" s="198" t="s">
        <v>165</v>
      </c>
      <c r="N34" s="243" t="s">
        <v>224</v>
      </c>
      <c r="O34" s="294" t="s">
        <v>165</v>
      </c>
      <c r="P34" s="335" t="s">
        <v>224</v>
      </c>
      <c r="Q34" s="244" t="s">
        <v>165</v>
      </c>
      <c r="R34" s="279"/>
    </row>
    <row r="35" spans="2:18" ht="18">
      <c r="B35" s="245">
        <v>1</v>
      </c>
      <c r="C35" s="246" t="s">
        <v>225</v>
      </c>
      <c r="D35" s="295">
        <v>3.2</v>
      </c>
      <c r="E35" s="296">
        <v>1.6</v>
      </c>
      <c r="F35" s="337"/>
      <c r="G35" s="337"/>
      <c r="H35" s="337"/>
      <c r="I35" s="337"/>
      <c r="J35" s="337"/>
      <c r="K35" s="338">
        <v>0.8</v>
      </c>
      <c r="L35" s="210">
        <f t="shared" ref="L35:L41" si="8">SUM(D35:K35)</f>
        <v>5.6000000000000005</v>
      </c>
      <c r="M35" s="200">
        <f t="shared" ref="M35:M40" si="9">SUM(D35:J35)*1000000+K35*1400000</f>
        <v>5920000.0000000009</v>
      </c>
      <c r="N35" s="297">
        <v>0</v>
      </c>
      <c r="O35" s="339">
        <v>0</v>
      </c>
      <c r="P35" s="340">
        <f>SUM(L35:L39)+N35</f>
        <v>15</v>
      </c>
      <c r="Q35" s="341">
        <f>SUM(M35:M39)+O35</f>
        <v>16160000</v>
      </c>
      <c r="R35" s="300"/>
    </row>
    <row r="36" spans="2:18" ht="18">
      <c r="B36" s="245">
        <v>2</v>
      </c>
      <c r="C36" s="247" t="s">
        <v>226</v>
      </c>
      <c r="D36" s="295">
        <v>1.4</v>
      </c>
      <c r="E36" s="296">
        <v>1.1000000000000001</v>
      </c>
      <c r="F36" s="337"/>
      <c r="G36" s="337"/>
      <c r="H36" s="337"/>
      <c r="I36" s="337"/>
      <c r="J36" s="337"/>
      <c r="K36" s="338">
        <v>0.7</v>
      </c>
      <c r="L36" s="210">
        <f t="shared" si="8"/>
        <v>3.2</v>
      </c>
      <c r="M36" s="200">
        <f t="shared" si="9"/>
        <v>3480000</v>
      </c>
      <c r="N36" s="301"/>
      <c r="O36" s="342"/>
      <c r="P36" s="343"/>
      <c r="Q36" s="344"/>
      <c r="R36" s="304"/>
    </row>
    <row r="37" spans="2:18" ht="18">
      <c r="B37" s="245">
        <v>3</v>
      </c>
      <c r="C37" s="247" t="s">
        <v>97</v>
      </c>
      <c r="D37" s="295">
        <v>1.5</v>
      </c>
      <c r="E37" s="296">
        <v>0.9</v>
      </c>
      <c r="F37" s="337"/>
      <c r="G37" s="337"/>
      <c r="H37" s="337"/>
      <c r="I37" s="337"/>
      <c r="J37" s="337"/>
      <c r="K37" s="338">
        <v>0.7</v>
      </c>
      <c r="L37" s="210">
        <f t="shared" si="8"/>
        <v>3.0999999999999996</v>
      </c>
      <c r="M37" s="200">
        <f t="shared" si="9"/>
        <v>3380000</v>
      </c>
      <c r="N37" s="301"/>
      <c r="O37" s="342"/>
      <c r="P37" s="343"/>
      <c r="Q37" s="344"/>
      <c r="R37" s="304"/>
    </row>
    <row r="38" spans="2:18" ht="18">
      <c r="B38" s="245">
        <v>4</v>
      </c>
      <c r="C38" s="246" t="s">
        <v>227</v>
      </c>
      <c r="D38" s="295">
        <v>1.5</v>
      </c>
      <c r="E38" s="296">
        <v>0.9</v>
      </c>
      <c r="F38" s="337"/>
      <c r="G38" s="337"/>
      <c r="H38" s="337"/>
      <c r="I38" s="337"/>
      <c r="J38" s="337"/>
      <c r="K38" s="338">
        <v>0.7</v>
      </c>
      <c r="L38" s="210">
        <f t="shared" si="8"/>
        <v>3.0999999999999996</v>
      </c>
      <c r="M38" s="200">
        <f t="shared" si="9"/>
        <v>3380000</v>
      </c>
      <c r="N38" s="301"/>
      <c r="O38" s="342"/>
      <c r="P38" s="343"/>
      <c r="Q38" s="344"/>
      <c r="R38" s="304"/>
    </row>
    <row r="39" spans="2:18" ht="18">
      <c r="B39" s="245">
        <v>5</v>
      </c>
      <c r="C39" s="246" t="s">
        <v>106</v>
      </c>
      <c r="D39" s="305"/>
      <c r="E39" s="306"/>
      <c r="F39" s="337"/>
      <c r="G39" s="337"/>
      <c r="H39" s="337"/>
      <c r="I39" s="337"/>
      <c r="J39" s="337"/>
      <c r="K39" s="337"/>
      <c r="L39" s="210">
        <f t="shared" si="8"/>
        <v>0</v>
      </c>
      <c r="M39" s="200">
        <f t="shared" si="9"/>
        <v>0</v>
      </c>
      <c r="N39" s="307"/>
      <c r="O39" s="346"/>
      <c r="P39" s="190"/>
      <c r="Q39" s="186"/>
      <c r="R39" s="310"/>
    </row>
    <row r="40" spans="2:18" ht="18.600000000000001" thickBot="1">
      <c r="B40" s="245">
        <v>6</v>
      </c>
      <c r="C40" s="246" t="s">
        <v>239</v>
      </c>
      <c r="D40" s="295">
        <v>0.5</v>
      </c>
      <c r="E40" s="296">
        <v>0.4</v>
      </c>
      <c r="F40" s="337"/>
      <c r="G40" s="337"/>
      <c r="H40" s="337"/>
      <c r="I40" s="337"/>
      <c r="J40" s="337"/>
      <c r="K40" s="338">
        <v>0.3</v>
      </c>
      <c r="L40" s="210">
        <f t="shared" si="8"/>
        <v>1.2</v>
      </c>
      <c r="M40" s="200">
        <f t="shared" si="9"/>
        <v>1320000</v>
      </c>
      <c r="N40" s="311"/>
      <c r="O40" s="347"/>
      <c r="P40" s="311">
        <f>SUM(L40:L40)+N40</f>
        <v>1.2</v>
      </c>
      <c r="Q40" s="313">
        <f>SUM(M40:M40)+O35</f>
        <v>1320000</v>
      </c>
      <c r="R40" s="314"/>
    </row>
    <row r="41" spans="2:18" ht="18">
      <c r="B41" s="374" t="s">
        <v>191</v>
      </c>
      <c r="C41" s="375"/>
      <c r="D41" s="233">
        <f t="shared" ref="D41:K41" si="10">SUM(D35:D40)</f>
        <v>8.1</v>
      </c>
      <c r="E41" s="234">
        <f t="shared" si="10"/>
        <v>4.9000000000000004</v>
      </c>
      <c r="F41" s="234">
        <f t="shared" si="10"/>
        <v>0</v>
      </c>
      <c r="G41" s="234">
        <f t="shared" si="10"/>
        <v>0</v>
      </c>
      <c r="H41" s="234">
        <f t="shared" si="10"/>
        <v>0</v>
      </c>
      <c r="I41" s="234">
        <f t="shared" si="10"/>
        <v>0</v>
      </c>
      <c r="J41" s="234">
        <f t="shared" si="10"/>
        <v>0</v>
      </c>
      <c r="K41" s="234">
        <f t="shared" si="10"/>
        <v>3.2</v>
      </c>
      <c r="L41" s="211">
        <f t="shared" si="8"/>
        <v>16.2</v>
      </c>
      <c r="M41" s="202">
        <f>SUM(M35:M40)</f>
        <v>17480000</v>
      </c>
      <c r="N41" s="249">
        <f>SUM(N35:N40)</f>
        <v>0</v>
      </c>
      <c r="O41" s="312">
        <f>SUM(O35:O40)</f>
        <v>0</v>
      </c>
      <c r="P41" s="249">
        <f>SUM(P35:P40)</f>
        <v>16.2</v>
      </c>
      <c r="Q41" s="250">
        <f>SUM(Q35:Q40)</f>
        <v>17480000</v>
      </c>
      <c r="R41" s="251"/>
    </row>
    <row r="42" spans="2:18" ht="18">
      <c r="B42" s="411" t="s">
        <v>229</v>
      </c>
      <c r="C42" s="412"/>
      <c r="D42" s="317">
        <v>1000000</v>
      </c>
      <c r="E42" s="318">
        <v>1000000</v>
      </c>
      <c r="F42" s="318">
        <v>1000000</v>
      </c>
      <c r="G42" s="318">
        <v>1000000</v>
      </c>
      <c r="H42" s="318">
        <v>1000000</v>
      </c>
      <c r="I42" s="318">
        <v>1000000</v>
      </c>
      <c r="J42" s="318">
        <v>1000000</v>
      </c>
      <c r="K42" s="318">
        <v>1400000</v>
      </c>
      <c r="L42" s="319"/>
      <c r="M42" s="320"/>
      <c r="N42" s="321"/>
      <c r="O42" s="322"/>
      <c r="P42" s="321"/>
      <c r="Q42" s="323"/>
      <c r="R42" s="324"/>
    </row>
    <row r="43" spans="2:18" ht="18.600000000000001" thickBot="1">
      <c r="B43" s="413" t="s">
        <v>165</v>
      </c>
      <c r="C43" s="414"/>
      <c r="D43" s="327">
        <f t="shared" ref="D43:K43" si="11">D41*D42</f>
        <v>8100000</v>
      </c>
      <c r="E43" s="328">
        <f t="shared" si="11"/>
        <v>4900000</v>
      </c>
      <c r="F43" s="328">
        <f t="shared" si="11"/>
        <v>0</v>
      </c>
      <c r="G43" s="328">
        <f t="shared" si="11"/>
        <v>0</v>
      </c>
      <c r="H43" s="328">
        <f t="shared" si="11"/>
        <v>0</v>
      </c>
      <c r="I43" s="328">
        <f t="shared" si="11"/>
        <v>0</v>
      </c>
      <c r="J43" s="328">
        <f t="shared" si="11"/>
        <v>0</v>
      </c>
      <c r="K43" s="328">
        <f t="shared" si="11"/>
        <v>4480000</v>
      </c>
      <c r="L43" s="329"/>
      <c r="M43" s="330"/>
      <c r="N43" s="331"/>
      <c r="O43" s="332"/>
      <c r="P43" s="331"/>
      <c r="Q43" s="333"/>
      <c r="R43" s="334"/>
    </row>
    <row r="44" spans="2:18" ht="18">
      <c r="B44" s="252"/>
      <c r="C44" s="252"/>
      <c r="D44" s="253"/>
      <c r="E44" s="253"/>
      <c r="F44" s="253"/>
      <c r="G44" s="253"/>
      <c r="H44" s="253"/>
      <c r="I44" s="253"/>
      <c r="J44" s="253"/>
      <c r="K44" s="253"/>
      <c r="L44" s="355" t="s">
        <v>249</v>
      </c>
      <c r="M44" s="255">
        <v>6807000</v>
      </c>
      <c r="N44" s="252"/>
      <c r="O44" s="252"/>
      <c r="P44" s="252"/>
      <c r="Q44" s="252"/>
    </row>
    <row r="45" spans="2:18" ht="18.600000000000001" hidden="1" thickBot="1">
      <c r="C45" s="98" t="s">
        <v>238</v>
      </c>
    </row>
    <row r="46" spans="2:18" ht="18" hidden="1">
      <c r="B46" s="237"/>
      <c r="C46" s="238" t="s">
        <v>163</v>
      </c>
      <c r="D46" s="376" t="s">
        <v>213</v>
      </c>
      <c r="E46" s="376"/>
      <c r="F46" s="376"/>
      <c r="G46" s="376"/>
      <c r="H46" s="376"/>
      <c r="I46" s="376"/>
      <c r="J46" s="376"/>
      <c r="K46" s="376"/>
      <c r="L46" s="376"/>
      <c r="M46" s="376"/>
      <c r="N46" s="376"/>
      <c r="O46" s="376"/>
      <c r="P46" s="376"/>
      <c r="Q46" s="377"/>
      <c r="R46" s="277" t="s">
        <v>178</v>
      </c>
    </row>
    <row r="47" spans="2:18" ht="18" hidden="1">
      <c r="B47" s="239"/>
      <c r="C47" s="240"/>
      <c r="D47" s="228" t="s">
        <v>214</v>
      </c>
      <c r="E47" s="228"/>
      <c r="F47" s="228"/>
      <c r="G47" s="228"/>
      <c r="H47" s="228"/>
      <c r="I47" s="228"/>
      <c r="J47" s="228"/>
      <c r="K47" s="228"/>
      <c r="L47" s="196"/>
      <c r="M47" s="209"/>
      <c r="N47" s="280" t="s">
        <v>215</v>
      </c>
      <c r="O47" s="293"/>
      <c r="P47" s="280" t="s">
        <v>216</v>
      </c>
      <c r="Q47" s="281"/>
      <c r="R47" s="278"/>
    </row>
    <row r="48" spans="2:18" ht="18" hidden="1">
      <c r="B48" s="241" t="s">
        <v>179</v>
      </c>
      <c r="C48" s="242" t="s">
        <v>217</v>
      </c>
      <c r="D48" s="215" t="s">
        <v>231</v>
      </c>
      <c r="E48" s="216" t="s">
        <v>232</v>
      </c>
      <c r="F48" s="216" t="s">
        <v>233</v>
      </c>
      <c r="G48" s="216" t="s">
        <v>234</v>
      </c>
      <c r="H48" s="216" t="s">
        <v>235</v>
      </c>
      <c r="I48" s="216" t="s">
        <v>236</v>
      </c>
      <c r="J48" s="216" t="s">
        <v>237</v>
      </c>
      <c r="K48" s="216" t="s">
        <v>223</v>
      </c>
      <c r="L48" s="197" t="s">
        <v>224</v>
      </c>
      <c r="M48" s="198" t="s">
        <v>165</v>
      </c>
      <c r="N48" s="243" t="s">
        <v>224</v>
      </c>
      <c r="O48" s="294" t="s">
        <v>165</v>
      </c>
      <c r="P48" s="335" t="s">
        <v>224</v>
      </c>
      <c r="Q48" s="244" t="s">
        <v>165</v>
      </c>
      <c r="R48" s="279"/>
    </row>
    <row r="49" spans="2:18" ht="18" hidden="1">
      <c r="B49" s="245">
        <v>1</v>
      </c>
      <c r="C49" s="246" t="s">
        <v>225</v>
      </c>
      <c r="D49" s="336">
        <v>3.2</v>
      </c>
      <c r="E49" s="337"/>
      <c r="F49" s="337"/>
      <c r="G49" s="337"/>
      <c r="H49" s="337"/>
      <c r="I49" s="337"/>
      <c r="J49" s="337"/>
      <c r="K49" s="338">
        <v>0.9</v>
      </c>
      <c r="L49" s="210">
        <f t="shared" ref="L49:L56" si="12">SUM(D49:K49)</f>
        <v>4.1000000000000005</v>
      </c>
      <c r="M49" s="200">
        <f t="shared" ref="M49:M54" si="13">SUM(D49:J49)*1000000+K49*1400000</f>
        <v>4460000</v>
      </c>
      <c r="N49" s="297">
        <v>0</v>
      </c>
      <c r="O49" s="339">
        <v>0</v>
      </c>
      <c r="P49" s="340">
        <f>SUM(L49:L53)+N49</f>
        <v>10.200000000000001</v>
      </c>
      <c r="Q49" s="341">
        <f>SUM(M49:M53)+O49</f>
        <v>11240000</v>
      </c>
      <c r="R49" s="300"/>
    </row>
    <row r="50" spans="2:18" ht="18" hidden="1">
      <c r="B50" s="245">
        <v>2</v>
      </c>
      <c r="C50" s="247" t="s">
        <v>226</v>
      </c>
      <c r="D50" s="336">
        <v>1.4</v>
      </c>
      <c r="E50" s="337"/>
      <c r="F50" s="337"/>
      <c r="G50" s="337"/>
      <c r="H50" s="337"/>
      <c r="I50" s="337"/>
      <c r="J50" s="337"/>
      <c r="K50" s="338">
        <v>0.6</v>
      </c>
      <c r="L50" s="210">
        <f t="shared" si="12"/>
        <v>2</v>
      </c>
      <c r="M50" s="200">
        <f t="shared" si="13"/>
        <v>2240000</v>
      </c>
      <c r="N50" s="301"/>
      <c r="O50" s="342"/>
      <c r="P50" s="343"/>
      <c r="Q50" s="344"/>
      <c r="R50" s="304"/>
    </row>
    <row r="51" spans="2:18" ht="18" hidden="1">
      <c r="B51" s="245">
        <v>3</v>
      </c>
      <c r="C51" s="247" t="s">
        <v>97</v>
      </c>
      <c r="D51" s="336">
        <v>1.7</v>
      </c>
      <c r="E51" s="337"/>
      <c r="F51" s="337"/>
      <c r="G51" s="337"/>
      <c r="H51" s="337"/>
      <c r="I51" s="337"/>
      <c r="J51" s="337"/>
      <c r="K51" s="338">
        <v>0.6</v>
      </c>
      <c r="L51" s="210">
        <f t="shared" si="12"/>
        <v>2.2999999999999998</v>
      </c>
      <c r="M51" s="200">
        <f t="shared" si="13"/>
        <v>2540000</v>
      </c>
      <c r="N51" s="301"/>
      <c r="O51" s="342"/>
      <c r="P51" s="343"/>
      <c r="Q51" s="344"/>
      <c r="R51" s="304"/>
    </row>
    <row r="52" spans="2:18" ht="18" hidden="1">
      <c r="B52" s="245">
        <v>4</v>
      </c>
      <c r="C52" s="246" t="s">
        <v>227</v>
      </c>
      <c r="D52" s="336">
        <v>1.3</v>
      </c>
      <c r="E52" s="337"/>
      <c r="F52" s="337"/>
      <c r="G52" s="337"/>
      <c r="H52" s="337"/>
      <c r="I52" s="337"/>
      <c r="J52" s="337"/>
      <c r="K52" s="338">
        <v>0.5</v>
      </c>
      <c r="L52" s="210">
        <f t="shared" si="12"/>
        <v>1.8</v>
      </c>
      <c r="M52" s="200">
        <f t="shared" si="13"/>
        <v>2000000</v>
      </c>
      <c r="N52" s="301"/>
      <c r="O52" s="342"/>
      <c r="P52" s="343"/>
      <c r="Q52" s="344"/>
      <c r="R52" s="304"/>
    </row>
    <row r="53" spans="2:18" ht="18" hidden="1">
      <c r="B53" s="245">
        <v>5</v>
      </c>
      <c r="C53" s="246" t="s">
        <v>106</v>
      </c>
      <c r="D53" s="345"/>
      <c r="E53" s="337"/>
      <c r="F53" s="337"/>
      <c r="G53" s="337"/>
      <c r="H53" s="337"/>
      <c r="I53" s="337"/>
      <c r="J53" s="337"/>
      <c r="K53" s="337"/>
      <c r="L53" s="210">
        <f t="shared" si="12"/>
        <v>0</v>
      </c>
      <c r="M53" s="200">
        <f t="shared" si="13"/>
        <v>0</v>
      </c>
      <c r="N53" s="307"/>
      <c r="O53" s="346"/>
      <c r="P53" s="190"/>
      <c r="Q53" s="186"/>
      <c r="R53" s="310"/>
    </row>
    <row r="54" spans="2:18" ht="18" hidden="1">
      <c r="B54" s="245">
        <v>6</v>
      </c>
      <c r="C54" s="246" t="s">
        <v>239</v>
      </c>
      <c r="D54" s="336">
        <v>0.5</v>
      </c>
      <c r="E54" s="337"/>
      <c r="F54" s="337"/>
      <c r="G54" s="337"/>
      <c r="H54" s="337"/>
      <c r="I54" s="337"/>
      <c r="J54" s="337"/>
      <c r="K54" s="338">
        <v>0.2</v>
      </c>
      <c r="L54" s="210">
        <f t="shared" si="12"/>
        <v>0.7</v>
      </c>
      <c r="M54" s="200">
        <f t="shared" si="13"/>
        <v>780000</v>
      </c>
      <c r="N54" s="311"/>
      <c r="O54" s="347"/>
      <c r="P54" s="311">
        <f>SUM(L54:L54)+N54</f>
        <v>0.7</v>
      </c>
      <c r="Q54" s="313">
        <f>SUM(M54:M54)+O54</f>
        <v>780000</v>
      </c>
      <c r="R54" s="314"/>
    </row>
    <row r="55" spans="2:18" ht="18.600000000000001" hidden="1" thickBot="1">
      <c r="B55" s="245">
        <v>7</v>
      </c>
      <c r="C55" s="246" t="s">
        <v>240</v>
      </c>
      <c r="D55" s="345"/>
      <c r="E55" s="337"/>
      <c r="F55" s="337"/>
      <c r="G55" s="337"/>
      <c r="H55" s="337"/>
      <c r="I55" s="337"/>
      <c r="J55" s="337"/>
      <c r="K55" s="337"/>
      <c r="L55" s="274">
        <f t="shared" si="12"/>
        <v>0</v>
      </c>
      <c r="M55" s="200">
        <v>-6807000</v>
      </c>
      <c r="N55" s="311"/>
      <c r="O55" s="347"/>
      <c r="P55" s="311">
        <f>SUM(L55:L55)+N55</f>
        <v>0</v>
      </c>
      <c r="Q55" s="313">
        <f>SUM(M55:M55)+O49</f>
        <v>-6807000</v>
      </c>
      <c r="R55" s="314" t="s">
        <v>241</v>
      </c>
    </row>
    <row r="56" spans="2:18" ht="18" hidden="1">
      <c r="B56" s="276" t="s">
        <v>191</v>
      </c>
      <c r="C56" s="248"/>
      <c r="D56" s="233">
        <f t="shared" ref="D56:J56" si="14">SUM(D49:D55)</f>
        <v>8.1</v>
      </c>
      <c r="E56" s="234">
        <f t="shared" si="14"/>
        <v>0</v>
      </c>
      <c r="F56" s="234">
        <f t="shared" si="14"/>
        <v>0</v>
      </c>
      <c r="G56" s="234">
        <f t="shared" si="14"/>
        <v>0</v>
      </c>
      <c r="H56" s="234">
        <f t="shared" si="14"/>
        <v>0</v>
      </c>
      <c r="I56" s="234">
        <f t="shared" si="14"/>
        <v>0</v>
      </c>
      <c r="J56" s="234">
        <f t="shared" si="14"/>
        <v>0</v>
      </c>
      <c r="K56" s="234">
        <f>SUM(K50:K55)</f>
        <v>1.9</v>
      </c>
      <c r="L56" s="211">
        <f t="shared" si="12"/>
        <v>10</v>
      </c>
      <c r="M56" s="202">
        <f>SUM(M49:M55)</f>
        <v>5213000</v>
      </c>
      <c r="N56" s="249">
        <f>SUM(N49:N55)</f>
        <v>0</v>
      </c>
      <c r="O56" s="312">
        <f>SUM(O49:O55)</f>
        <v>0</v>
      </c>
      <c r="P56" s="249">
        <f>SUM(P49:P55)</f>
        <v>10.9</v>
      </c>
      <c r="Q56" s="250">
        <f>SUM(Q49:Q55)</f>
        <v>5213000</v>
      </c>
      <c r="R56" s="251"/>
    </row>
    <row r="57" spans="2:18" ht="18" hidden="1">
      <c r="B57" s="315" t="s">
        <v>229</v>
      </c>
      <c r="C57" s="316"/>
      <c r="D57" s="317">
        <v>1000000</v>
      </c>
      <c r="E57" s="318">
        <v>1000000</v>
      </c>
      <c r="F57" s="318">
        <v>1000000</v>
      </c>
      <c r="G57" s="318">
        <v>1000000</v>
      </c>
      <c r="H57" s="318">
        <v>1000000</v>
      </c>
      <c r="I57" s="318">
        <v>1000000</v>
      </c>
      <c r="J57" s="318">
        <v>1000000</v>
      </c>
      <c r="K57" s="318">
        <v>1400000</v>
      </c>
      <c r="L57" s="319"/>
      <c r="M57" s="320"/>
      <c r="N57" s="321"/>
      <c r="O57" s="322"/>
      <c r="P57" s="321"/>
      <c r="Q57" s="323"/>
      <c r="R57" s="324"/>
    </row>
    <row r="58" spans="2:18" ht="18.600000000000001" hidden="1" thickBot="1">
      <c r="B58" s="325" t="s">
        <v>165</v>
      </c>
      <c r="C58" s="326"/>
      <c r="D58" s="327">
        <f t="shared" ref="D58:K58" si="15">D56*D57</f>
        <v>8100000</v>
      </c>
      <c r="E58" s="328">
        <f t="shared" si="15"/>
        <v>0</v>
      </c>
      <c r="F58" s="328">
        <f t="shared" si="15"/>
        <v>0</v>
      </c>
      <c r="G58" s="328">
        <f t="shared" si="15"/>
        <v>0</v>
      </c>
      <c r="H58" s="328">
        <f t="shared" si="15"/>
        <v>0</v>
      </c>
      <c r="I58" s="328">
        <f t="shared" si="15"/>
        <v>0</v>
      </c>
      <c r="J58" s="328">
        <f t="shared" si="15"/>
        <v>0</v>
      </c>
      <c r="K58" s="328">
        <f t="shared" si="15"/>
        <v>2660000</v>
      </c>
      <c r="L58" s="329"/>
      <c r="M58" s="330"/>
      <c r="N58" s="331"/>
      <c r="O58" s="332"/>
      <c r="P58" s="331"/>
      <c r="Q58" s="333"/>
      <c r="R58" s="334"/>
    </row>
    <row r="59" spans="2:18" ht="18">
      <c r="C59" s="98"/>
      <c r="L59" s="356" t="s">
        <v>250</v>
      </c>
      <c r="M59" s="213">
        <f>M41-M44</f>
        <v>10673000</v>
      </c>
    </row>
    <row r="60" spans="2:18" ht="36.6" thickBot="1">
      <c r="C60" s="352" t="s">
        <v>251</v>
      </c>
    </row>
    <row r="61" spans="2:18" ht="18">
      <c r="B61" s="237"/>
      <c r="C61" s="238" t="s">
        <v>163</v>
      </c>
      <c r="D61" s="376" t="s">
        <v>213</v>
      </c>
      <c r="E61" s="376"/>
      <c r="F61" s="376"/>
      <c r="G61" s="376"/>
      <c r="H61" s="376"/>
      <c r="I61" s="376"/>
      <c r="J61" s="376"/>
      <c r="K61" s="376"/>
      <c r="L61" s="376"/>
      <c r="M61" s="376"/>
      <c r="N61" s="376"/>
      <c r="O61" s="376"/>
      <c r="P61" s="376"/>
      <c r="Q61" s="377"/>
      <c r="R61" s="277" t="s">
        <v>178</v>
      </c>
    </row>
    <row r="62" spans="2:18" ht="18">
      <c r="B62" s="239"/>
      <c r="C62" s="240"/>
      <c r="D62" s="228" t="s">
        <v>214</v>
      </c>
      <c r="E62" s="228"/>
      <c r="F62" s="228"/>
      <c r="G62" s="228"/>
      <c r="H62" s="228"/>
      <c r="I62" s="228"/>
      <c r="J62" s="228"/>
      <c r="K62" s="228"/>
      <c r="L62" s="196"/>
      <c r="M62" s="209"/>
      <c r="N62" s="280" t="s">
        <v>215</v>
      </c>
      <c r="O62" s="293"/>
      <c r="P62" s="280" t="s">
        <v>216</v>
      </c>
      <c r="Q62" s="281"/>
      <c r="R62" s="278"/>
    </row>
    <row r="63" spans="2:18" ht="18">
      <c r="B63" s="241" t="s">
        <v>179</v>
      </c>
      <c r="C63" s="242" t="s">
        <v>217</v>
      </c>
      <c r="D63" s="215" t="s">
        <v>231</v>
      </c>
      <c r="E63" s="216" t="s">
        <v>232</v>
      </c>
      <c r="F63" s="216" t="s">
        <v>233</v>
      </c>
      <c r="G63" s="216" t="s">
        <v>234</v>
      </c>
      <c r="H63" s="216" t="s">
        <v>235</v>
      </c>
      <c r="I63" s="216" t="s">
        <v>236</v>
      </c>
      <c r="J63" s="216" t="s">
        <v>237</v>
      </c>
      <c r="K63" s="216" t="s">
        <v>223</v>
      </c>
      <c r="L63" s="197" t="s">
        <v>224</v>
      </c>
      <c r="M63" s="198" t="s">
        <v>165</v>
      </c>
      <c r="N63" s="243" t="s">
        <v>224</v>
      </c>
      <c r="O63" s="294" t="s">
        <v>165</v>
      </c>
      <c r="P63" s="335" t="s">
        <v>224</v>
      </c>
      <c r="Q63" s="244" t="s">
        <v>165</v>
      </c>
      <c r="R63" s="279"/>
    </row>
    <row r="64" spans="2:18" ht="18">
      <c r="B64" s="245">
        <v>1</v>
      </c>
      <c r="C64" s="246" t="s">
        <v>252</v>
      </c>
      <c r="D64" s="353">
        <v>0.2</v>
      </c>
      <c r="E64" s="296">
        <v>1.6</v>
      </c>
      <c r="F64" s="337"/>
      <c r="G64" s="337"/>
      <c r="H64" s="337"/>
      <c r="I64" s="337"/>
      <c r="J64" s="337"/>
      <c r="K64" s="338">
        <v>0.8</v>
      </c>
      <c r="L64" s="210">
        <f t="shared" ref="L64:L70" si="16">SUM(D64:K64)</f>
        <v>2.6</v>
      </c>
      <c r="M64" s="200">
        <f t="shared" ref="M64:M69" si="17">SUM(D64:J64)*1000000+K64*1400000</f>
        <v>2920000</v>
      </c>
      <c r="N64" s="297">
        <v>0</v>
      </c>
      <c r="O64" s="339">
        <v>0</v>
      </c>
      <c r="P64" s="340">
        <f>SUM(L64:L68)+N64</f>
        <v>8.1929999999999996</v>
      </c>
      <c r="Q64" s="341">
        <f>SUM(M64:M68)+O64</f>
        <v>9353000</v>
      </c>
      <c r="R64" s="300"/>
    </row>
    <row r="65" spans="2:18" ht="18">
      <c r="B65" s="245">
        <v>2</v>
      </c>
      <c r="C65" s="247" t="s">
        <v>226</v>
      </c>
      <c r="D65" s="353">
        <v>0.2</v>
      </c>
      <c r="E65" s="296">
        <v>1.1000000000000001</v>
      </c>
      <c r="F65" s="337"/>
      <c r="G65" s="337"/>
      <c r="H65" s="337"/>
      <c r="I65" s="337"/>
      <c r="J65" s="337"/>
      <c r="K65" s="338">
        <v>0.7</v>
      </c>
      <c r="L65" s="210">
        <f t="shared" si="16"/>
        <v>2</v>
      </c>
      <c r="M65" s="200">
        <f t="shared" si="17"/>
        <v>2280000</v>
      </c>
      <c r="N65" s="301"/>
      <c r="O65" s="342"/>
      <c r="P65" s="343"/>
      <c r="Q65" s="344"/>
      <c r="R65" s="304"/>
    </row>
    <row r="66" spans="2:18" ht="18">
      <c r="B66" s="245">
        <v>3</v>
      </c>
      <c r="C66" s="247" t="s">
        <v>97</v>
      </c>
      <c r="D66" s="353">
        <v>0.193</v>
      </c>
      <c r="E66" s="296">
        <v>0.9</v>
      </c>
      <c r="F66" s="337"/>
      <c r="G66" s="337"/>
      <c r="H66" s="337"/>
      <c r="I66" s="337"/>
      <c r="J66" s="337"/>
      <c r="K66" s="338">
        <v>0.7</v>
      </c>
      <c r="L66" s="210">
        <f t="shared" si="16"/>
        <v>1.7929999999999999</v>
      </c>
      <c r="M66" s="200">
        <f t="shared" si="17"/>
        <v>2073000</v>
      </c>
      <c r="N66" s="301"/>
      <c r="O66" s="342"/>
      <c r="P66" s="343"/>
      <c r="Q66" s="344"/>
      <c r="R66" s="304"/>
    </row>
    <row r="67" spans="2:18" ht="18">
      <c r="B67" s="245">
        <v>4</v>
      </c>
      <c r="C67" s="246" t="s">
        <v>227</v>
      </c>
      <c r="D67" s="353">
        <v>0.2</v>
      </c>
      <c r="E67" s="296">
        <v>0.9</v>
      </c>
      <c r="F67" s="337"/>
      <c r="G67" s="337"/>
      <c r="H67" s="337"/>
      <c r="I67" s="337"/>
      <c r="J67" s="337"/>
      <c r="K67" s="338">
        <v>0.7</v>
      </c>
      <c r="L67" s="210">
        <f t="shared" si="16"/>
        <v>1.8</v>
      </c>
      <c r="M67" s="200">
        <f t="shared" si="17"/>
        <v>2080000</v>
      </c>
      <c r="N67" s="301"/>
      <c r="O67" s="342"/>
      <c r="P67" s="343"/>
      <c r="Q67" s="344"/>
      <c r="R67" s="304"/>
    </row>
    <row r="68" spans="2:18" ht="18">
      <c r="B68" s="245">
        <v>5</v>
      </c>
      <c r="C68" s="246" t="s">
        <v>106</v>
      </c>
      <c r="D68" s="354"/>
      <c r="E68" s="306"/>
      <c r="F68" s="337"/>
      <c r="G68" s="337"/>
      <c r="H68" s="337"/>
      <c r="I68" s="337"/>
      <c r="J68" s="337"/>
      <c r="K68" s="337"/>
      <c r="L68" s="210">
        <f t="shared" si="16"/>
        <v>0</v>
      </c>
      <c r="M68" s="200">
        <f t="shared" si="17"/>
        <v>0</v>
      </c>
      <c r="N68" s="307"/>
      <c r="O68" s="346"/>
      <c r="P68" s="190"/>
      <c r="Q68" s="186"/>
      <c r="R68" s="310"/>
    </row>
    <row r="69" spans="2:18" ht="18.600000000000001" thickBot="1">
      <c r="B69" s="245">
        <v>6</v>
      </c>
      <c r="C69" s="246" t="s">
        <v>239</v>
      </c>
      <c r="D69" s="353">
        <v>0.5</v>
      </c>
      <c r="E69" s="296">
        <v>0.4</v>
      </c>
      <c r="F69" s="337"/>
      <c r="G69" s="337"/>
      <c r="H69" s="337"/>
      <c r="I69" s="337"/>
      <c r="J69" s="337"/>
      <c r="K69" s="338">
        <v>0.3</v>
      </c>
      <c r="L69" s="210">
        <f t="shared" si="16"/>
        <v>1.2</v>
      </c>
      <c r="M69" s="200">
        <f t="shared" si="17"/>
        <v>1320000</v>
      </c>
      <c r="N69" s="311"/>
      <c r="O69" s="347"/>
      <c r="P69" s="311">
        <f>SUM(L69:L69)+N69</f>
        <v>1.2</v>
      </c>
      <c r="Q69" s="313">
        <f>SUM(M69:M69)+O64</f>
        <v>1320000</v>
      </c>
      <c r="R69" s="314"/>
    </row>
    <row r="70" spans="2:18" ht="18">
      <c r="B70" s="374" t="s">
        <v>191</v>
      </c>
      <c r="C70" s="375"/>
      <c r="D70" s="233">
        <f t="shared" ref="D70:K70" si="18">SUM(D64:D69)</f>
        <v>1.2929999999999999</v>
      </c>
      <c r="E70" s="234">
        <f t="shared" si="18"/>
        <v>4.9000000000000004</v>
      </c>
      <c r="F70" s="234">
        <f t="shared" si="18"/>
        <v>0</v>
      </c>
      <c r="G70" s="234">
        <f t="shared" si="18"/>
        <v>0</v>
      </c>
      <c r="H70" s="234">
        <f t="shared" si="18"/>
        <v>0</v>
      </c>
      <c r="I70" s="234">
        <f t="shared" si="18"/>
        <v>0</v>
      </c>
      <c r="J70" s="234">
        <f t="shared" si="18"/>
        <v>0</v>
      </c>
      <c r="K70" s="234">
        <f t="shared" si="18"/>
        <v>3.2</v>
      </c>
      <c r="L70" s="211">
        <f t="shared" si="16"/>
        <v>9.3930000000000007</v>
      </c>
      <c r="M70" s="202">
        <f>SUM(M64:M69)</f>
        <v>10673000</v>
      </c>
      <c r="N70" s="249">
        <f>SUM(N64:N69)</f>
        <v>0</v>
      </c>
      <c r="O70" s="312">
        <f>SUM(O64:O69)</f>
        <v>0</v>
      </c>
      <c r="P70" s="249">
        <f>SUM(P64:P69)</f>
        <v>9.3929999999999989</v>
      </c>
      <c r="Q70" s="250">
        <f>SUM(Q64:Q69)</f>
        <v>10673000</v>
      </c>
      <c r="R70" s="251"/>
    </row>
    <row r="71" spans="2:18" ht="18">
      <c r="B71" s="411" t="s">
        <v>229</v>
      </c>
      <c r="C71" s="412"/>
      <c r="D71" s="317">
        <v>1000000</v>
      </c>
      <c r="E71" s="318">
        <v>1000000</v>
      </c>
      <c r="F71" s="318">
        <v>1000000</v>
      </c>
      <c r="G71" s="318">
        <v>1000000</v>
      </c>
      <c r="H71" s="318">
        <v>1000000</v>
      </c>
      <c r="I71" s="318">
        <v>1000000</v>
      </c>
      <c r="J71" s="318">
        <v>1000000</v>
      </c>
      <c r="K71" s="318">
        <v>1400000</v>
      </c>
      <c r="L71" s="319"/>
      <c r="M71" s="320"/>
      <c r="N71" s="321"/>
      <c r="O71" s="322"/>
      <c r="P71" s="321"/>
      <c r="Q71" s="323"/>
      <c r="R71" s="324"/>
    </row>
    <row r="72" spans="2:18" ht="18.600000000000001" thickBot="1">
      <c r="B72" s="413" t="s">
        <v>165</v>
      </c>
      <c r="C72" s="414"/>
      <c r="D72" s="327">
        <f t="shared" ref="D72:K72" si="19">D70*D71</f>
        <v>1293000</v>
      </c>
      <c r="E72" s="328">
        <f t="shared" si="19"/>
        <v>4900000</v>
      </c>
      <c r="F72" s="328">
        <f t="shared" si="19"/>
        <v>0</v>
      </c>
      <c r="G72" s="328">
        <f t="shared" si="19"/>
        <v>0</v>
      </c>
      <c r="H72" s="328">
        <f t="shared" si="19"/>
        <v>0</v>
      </c>
      <c r="I72" s="328">
        <f t="shared" si="19"/>
        <v>0</v>
      </c>
      <c r="J72" s="328">
        <f t="shared" si="19"/>
        <v>0</v>
      </c>
      <c r="K72" s="328">
        <f t="shared" si="19"/>
        <v>4480000</v>
      </c>
      <c r="L72" s="329"/>
      <c r="M72" s="330"/>
      <c r="N72" s="331"/>
      <c r="O72" s="332"/>
      <c r="P72" s="331"/>
      <c r="Q72" s="333"/>
      <c r="R72" s="334"/>
    </row>
    <row r="73" spans="2:18" ht="18">
      <c r="B73" s="252"/>
      <c r="C73" s="252"/>
      <c r="D73" s="253"/>
      <c r="E73" s="253"/>
      <c r="F73" s="253"/>
      <c r="G73" s="253"/>
      <c r="H73" s="253"/>
      <c r="I73" s="253"/>
      <c r="J73" s="253"/>
      <c r="K73" s="253"/>
      <c r="L73" s="351">
        <f>K41/L41</f>
        <v>0.19753086419753088</v>
      </c>
      <c r="M73" s="255"/>
      <c r="N73" s="252"/>
      <c r="O73" s="252"/>
      <c r="P73" s="252"/>
      <c r="Q73" s="252"/>
    </row>
    <row r="74" spans="2:18" ht="18.600000000000001" thickBot="1">
      <c r="C74" s="98" t="s">
        <v>243</v>
      </c>
    </row>
    <row r="75" spans="2:18" ht="18">
      <c r="B75" s="237"/>
      <c r="C75" s="238" t="s">
        <v>163</v>
      </c>
      <c r="D75" s="376" t="s">
        <v>213</v>
      </c>
      <c r="E75" s="376"/>
      <c r="F75" s="376"/>
      <c r="G75" s="376"/>
      <c r="H75" s="376"/>
      <c r="I75" s="376"/>
      <c r="J75" s="376"/>
      <c r="K75" s="376"/>
      <c r="L75" s="376"/>
      <c r="M75" s="376"/>
      <c r="N75" s="376"/>
      <c r="O75" s="376"/>
      <c r="P75" s="376"/>
      <c r="Q75" s="377"/>
      <c r="R75" s="277" t="s">
        <v>178</v>
      </c>
    </row>
    <row r="76" spans="2:18" ht="22.5" customHeight="1">
      <c r="B76" s="239"/>
      <c r="C76" s="240"/>
      <c r="D76" s="228" t="s">
        <v>214</v>
      </c>
      <c r="E76" s="228"/>
      <c r="F76" s="228"/>
      <c r="G76" s="228"/>
      <c r="H76" s="228"/>
      <c r="I76" s="228"/>
      <c r="J76" s="228"/>
      <c r="K76" s="228"/>
      <c r="L76" s="196"/>
      <c r="M76" s="209"/>
      <c r="N76" s="280" t="s">
        <v>215</v>
      </c>
      <c r="O76" s="293"/>
      <c r="P76" s="280" t="s">
        <v>216</v>
      </c>
      <c r="Q76" s="281"/>
      <c r="R76" s="278"/>
    </row>
    <row r="77" spans="2:18" ht="18">
      <c r="B77" s="241" t="s">
        <v>179</v>
      </c>
      <c r="C77" s="242" t="s">
        <v>217</v>
      </c>
      <c r="D77" s="215" t="s">
        <v>231</v>
      </c>
      <c r="E77" s="216" t="s">
        <v>232</v>
      </c>
      <c r="F77" s="216" t="s">
        <v>233</v>
      </c>
      <c r="G77" s="216" t="s">
        <v>234</v>
      </c>
      <c r="H77" s="216" t="s">
        <v>235</v>
      </c>
      <c r="I77" s="216" t="s">
        <v>236</v>
      </c>
      <c r="J77" s="216" t="s">
        <v>237</v>
      </c>
      <c r="K77" s="216" t="s">
        <v>223</v>
      </c>
      <c r="L77" s="197" t="s">
        <v>224</v>
      </c>
      <c r="M77" s="198" t="s">
        <v>165</v>
      </c>
      <c r="N77" s="243" t="s">
        <v>224</v>
      </c>
      <c r="O77" s="294" t="s">
        <v>165</v>
      </c>
      <c r="P77" s="243" t="s">
        <v>224</v>
      </c>
      <c r="Q77" s="244" t="s">
        <v>165</v>
      </c>
      <c r="R77" s="279"/>
    </row>
    <row r="78" spans="2:18" ht="18">
      <c r="B78" s="245">
        <v>1</v>
      </c>
      <c r="C78" s="246" t="s">
        <v>225</v>
      </c>
      <c r="D78" s="345"/>
      <c r="E78" s="345"/>
      <c r="F78" s="338">
        <v>2.7</v>
      </c>
      <c r="G78" s="338">
        <v>5.2</v>
      </c>
      <c r="H78" s="337"/>
      <c r="I78" s="337"/>
      <c r="J78" s="337"/>
      <c r="K78" s="338">
        <v>2</v>
      </c>
      <c r="L78" s="210">
        <f t="shared" ref="L78:L84" si="20">SUM(D78:K78)</f>
        <v>9.9</v>
      </c>
      <c r="M78" s="200">
        <f t="shared" ref="M78:M83" si="21">SUM(D78:J78)*1000000+K78*1400000</f>
        <v>10700000</v>
      </c>
      <c r="N78" s="297">
        <v>0</v>
      </c>
      <c r="O78" s="298">
        <v>0</v>
      </c>
      <c r="P78" s="297">
        <f>SUM(L78:L82)+N78</f>
        <v>27.599999999999998</v>
      </c>
      <c r="Q78" s="299">
        <f>SUM(M78:M82)+O78</f>
        <v>29680000</v>
      </c>
      <c r="R78" s="300"/>
    </row>
    <row r="79" spans="2:18" ht="18">
      <c r="B79" s="245">
        <v>2</v>
      </c>
      <c r="C79" s="247" t="s">
        <v>226</v>
      </c>
      <c r="D79" s="345"/>
      <c r="E79" s="345"/>
      <c r="F79" s="338">
        <v>1.5</v>
      </c>
      <c r="G79" s="338">
        <v>3.1</v>
      </c>
      <c r="H79" s="337"/>
      <c r="I79" s="337"/>
      <c r="J79" s="337"/>
      <c r="K79" s="338">
        <v>1.1000000000000001</v>
      </c>
      <c r="L79" s="210">
        <f t="shared" si="20"/>
        <v>5.6999999999999993</v>
      </c>
      <c r="M79" s="200">
        <f t="shared" si="21"/>
        <v>6140000</v>
      </c>
      <c r="N79" s="301"/>
      <c r="O79" s="302"/>
      <c r="P79" s="301"/>
      <c r="Q79" s="303"/>
      <c r="R79" s="304"/>
    </row>
    <row r="80" spans="2:18" ht="18">
      <c r="B80" s="245">
        <v>3</v>
      </c>
      <c r="C80" s="247" t="s">
        <v>97</v>
      </c>
      <c r="D80" s="345"/>
      <c r="E80" s="345"/>
      <c r="F80" s="296">
        <v>1.2</v>
      </c>
      <c r="G80" s="296">
        <v>3.1</v>
      </c>
      <c r="H80" s="337"/>
      <c r="I80" s="337"/>
      <c r="J80" s="337"/>
      <c r="K80" s="338">
        <v>1</v>
      </c>
      <c r="L80" s="210">
        <f t="shared" si="20"/>
        <v>5.3</v>
      </c>
      <c r="M80" s="200">
        <f t="shared" si="21"/>
        <v>5700000</v>
      </c>
      <c r="N80" s="301"/>
      <c r="O80" s="302"/>
      <c r="P80" s="301"/>
      <c r="Q80" s="303"/>
      <c r="R80" s="304"/>
    </row>
    <row r="81" spans="2:18" ht="18">
      <c r="B81" s="245">
        <v>4</v>
      </c>
      <c r="C81" s="246" t="s">
        <v>227</v>
      </c>
      <c r="D81" s="345"/>
      <c r="E81" s="345"/>
      <c r="F81" s="296">
        <v>2</v>
      </c>
      <c r="G81" s="296">
        <v>3.6</v>
      </c>
      <c r="H81" s="337"/>
      <c r="I81" s="337"/>
      <c r="J81" s="337"/>
      <c r="K81" s="338">
        <v>1.1000000000000001</v>
      </c>
      <c r="L81" s="210">
        <f t="shared" si="20"/>
        <v>6.6999999999999993</v>
      </c>
      <c r="M81" s="200">
        <f t="shared" si="21"/>
        <v>7140000</v>
      </c>
      <c r="N81" s="301"/>
      <c r="O81" s="302"/>
      <c r="P81" s="301"/>
      <c r="Q81" s="303"/>
      <c r="R81" s="304"/>
    </row>
    <row r="82" spans="2:18" ht="18">
      <c r="B82" s="245">
        <v>5</v>
      </c>
      <c r="C82" s="246" t="s">
        <v>106</v>
      </c>
      <c r="D82" s="345"/>
      <c r="E82" s="345"/>
      <c r="F82" s="337"/>
      <c r="G82" s="337"/>
      <c r="H82" s="337"/>
      <c r="I82" s="337"/>
      <c r="J82" s="337"/>
      <c r="K82" s="337"/>
      <c r="L82" s="210">
        <f t="shared" si="20"/>
        <v>0</v>
      </c>
      <c r="M82" s="200">
        <f t="shared" si="21"/>
        <v>0</v>
      </c>
      <c r="N82" s="307"/>
      <c r="O82" s="308"/>
      <c r="P82" s="307"/>
      <c r="Q82" s="309"/>
      <c r="R82" s="310"/>
    </row>
    <row r="83" spans="2:18" ht="18.600000000000001" thickBot="1">
      <c r="B83" s="245">
        <v>6</v>
      </c>
      <c r="C83" s="246" t="s">
        <v>239</v>
      </c>
      <c r="D83" s="345"/>
      <c r="E83" s="345"/>
      <c r="F83" s="338">
        <v>0.7</v>
      </c>
      <c r="G83" s="338">
        <v>1.4</v>
      </c>
      <c r="H83" s="337"/>
      <c r="I83" s="337"/>
      <c r="J83" s="337"/>
      <c r="K83" s="338">
        <v>0.3</v>
      </c>
      <c r="L83" s="210">
        <f t="shared" si="20"/>
        <v>2.3999999999999995</v>
      </c>
      <c r="M83" s="200">
        <f t="shared" si="21"/>
        <v>2519999.9999999995</v>
      </c>
      <c r="N83" s="311"/>
      <c r="O83" s="347"/>
      <c r="P83" s="311">
        <f>SUM(L83:L83)+N83</f>
        <v>2.3999999999999995</v>
      </c>
      <c r="Q83" s="313">
        <f>SUM(M83:M83)+O78</f>
        <v>2519999.9999999995</v>
      </c>
      <c r="R83" s="314"/>
    </row>
    <row r="84" spans="2:18" ht="18">
      <c r="B84" s="374" t="s">
        <v>191</v>
      </c>
      <c r="C84" s="375"/>
      <c r="D84" s="233">
        <f t="shared" ref="D84:K84" si="22">SUM(D78:D83)</f>
        <v>0</v>
      </c>
      <c r="E84" s="234">
        <f t="shared" si="22"/>
        <v>0</v>
      </c>
      <c r="F84" s="234">
        <f t="shared" si="22"/>
        <v>8.1</v>
      </c>
      <c r="G84" s="234">
        <f t="shared" si="22"/>
        <v>16.399999999999999</v>
      </c>
      <c r="H84" s="234">
        <f t="shared" si="22"/>
        <v>0</v>
      </c>
      <c r="I84" s="234">
        <f t="shared" si="22"/>
        <v>0</v>
      </c>
      <c r="J84" s="234">
        <f t="shared" si="22"/>
        <v>0</v>
      </c>
      <c r="K84" s="234">
        <f t="shared" si="22"/>
        <v>5.4999999999999991</v>
      </c>
      <c r="L84" s="211">
        <f t="shared" si="20"/>
        <v>30</v>
      </c>
      <c r="M84" s="202">
        <f>SUM(M78:M83)</f>
        <v>32200000</v>
      </c>
      <c r="N84" s="249">
        <f>SUM(N78:N83)</f>
        <v>0</v>
      </c>
      <c r="O84" s="312">
        <f>SUM(O78:O83)</f>
        <v>0</v>
      </c>
      <c r="P84" s="249">
        <f>SUM(P78:P83)</f>
        <v>29.999999999999996</v>
      </c>
      <c r="Q84" s="250">
        <f>SUM(Q78:Q83)</f>
        <v>32200000</v>
      </c>
      <c r="R84" s="251"/>
    </row>
    <row r="85" spans="2:18" ht="18">
      <c r="B85" s="411" t="s">
        <v>229</v>
      </c>
      <c r="C85" s="412"/>
      <c r="D85" s="317">
        <v>1000000</v>
      </c>
      <c r="E85" s="318">
        <v>1000000</v>
      </c>
      <c r="F85" s="318">
        <v>1000000</v>
      </c>
      <c r="G85" s="318">
        <v>1000000</v>
      </c>
      <c r="H85" s="318">
        <v>1000000</v>
      </c>
      <c r="I85" s="318">
        <v>1000000</v>
      </c>
      <c r="J85" s="318">
        <v>1000000</v>
      </c>
      <c r="K85" s="318">
        <v>1400000</v>
      </c>
      <c r="L85" s="319"/>
      <c r="M85" s="320"/>
      <c r="N85" s="321"/>
      <c r="O85" s="322"/>
      <c r="P85" s="321"/>
      <c r="Q85" s="323"/>
      <c r="R85" s="324"/>
    </row>
    <row r="86" spans="2:18" ht="18.600000000000001" thickBot="1">
      <c r="B86" s="413" t="s">
        <v>165</v>
      </c>
      <c r="C86" s="414"/>
      <c r="D86" s="327">
        <f t="shared" ref="D86:K86" si="23">D84*D85</f>
        <v>0</v>
      </c>
      <c r="E86" s="328">
        <f t="shared" si="23"/>
        <v>0</v>
      </c>
      <c r="F86" s="328">
        <f t="shared" si="23"/>
        <v>8100000</v>
      </c>
      <c r="G86" s="328">
        <f t="shared" si="23"/>
        <v>16399999.999999998</v>
      </c>
      <c r="H86" s="328">
        <f t="shared" si="23"/>
        <v>0</v>
      </c>
      <c r="I86" s="328">
        <f t="shared" si="23"/>
        <v>0</v>
      </c>
      <c r="J86" s="328">
        <f t="shared" si="23"/>
        <v>0</v>
      </c>
      <c r="K86" s="328">
        <f t="shared" si="23"/>
        <v>7699999.9999999991</v>
      </c>
      <c r="L86" s="329"/>
      <c r="M86" s="330"/>
      <c r="N86" s="331"/>
      <c r="O86" s="332"/>
      <c r="P86" s="331"/>
      <c r="Q86" s="333"/>
      <c r="R86" s="334"/>
    </row>
    <row r="87" spans="2:18" ht="18.75" customHeight="1">
      <c r="L87" s="351">
        <f>K84/L84</f>
        <v>0.18333333333333329</v>
      </c>
    </row>
    <row r="88" spans="2:18" ht="18.600000000000001" thickBot="1">
      <c r="C88" s="98" t="s">
        <v>244</v>
      </c>
    </row>
    <row r="89" spans="2:18" ht="18">
      <c r="B89" s="237"/>
      <c r="C89" s="238" t="s">
        <v>163</v>
      </c>
      <c r="D89" s="376" t="s">
        <v>213</v>
      </c>
      <c r="E89" s="376"/>
      <c r="F89" s="376"/>
      <c r="G89" s="376"/>
      <c r="H89" s="376"/>
      <c r="I89" s="376"/>
      <c r="J89" s="376"/>
      <c r="K89" s="376"/>
      <c r="L89" s="376"/>
      <c r="M89" s="376"/>
      <c r="N89" s="376"/>
      <c r="O89" s="376"/>
      <c r="P89" s="376"/>
      <c r="Q89" s="377"/>
      <c r="R89" s="277" t="s">
        <v>178</v>
      </c>
    </row>
    <row r="90" spans="2:18" ht="22.5" customHeight="1">
      <c r="B90" s="239"/>
      <c r="C90" s="240"/>
      <c r="D90" s="228" t="s">
        <v>214</v>
      </c>
      <c r="E90" s="228"/>
      <c r="F90" s="228"/>
      <c r="G90" s="228"/>
      <c r="H90" s="228"/>
      <c r="I90" s="228"/>
      <c r="J90" s="228"/>
      <c r="K90" s="228"/>
      <c r="L90" s="196"/>
      <c r="M90" s="209"/>
      <c r="N90" s="280" t="s">
        <v>215</v>
      </c>
      <c r="O90" s="293"/>
      <c r="P90" s="280" t="s">
        <v>216</v>
      </c>
      <c r="Q90" s="281"/>
      <c r="R90" s="278"/>
    </row>
    <row r="91" spans="2:18" ht="18">
      <c r="B91" s="241" t="s">
        <v>179</v>
      </c>
      <c r="C91" s="242" t="s">
        <v>217</v>
      </c>
      <c r="D91" s="215" t="s">
        <v>231</v>
      </c>
      <c r="E91" s="216" t="s">
        <v>232</v>
      </c>
      <c r="F91" s="216" t="s">
        <v>233</v>
      </c>
      <c r="G91" s="216" t="s">
        <v>234</v>
      </c>
      <c r="H91" s="216" t="s">
        <v>235</v>
      </c>
      <c r="I91" s="216" t="s">
        <v>236</v>
      </c>
      <c r="J91" s="216" t="s">
        <v>237</v>
      </c>
      <c r="K91" s="216" t="s">
        <v>223</v>
      </c>
      <c r="L91" s="197" t="s">
        <v>224</v>
      </c>
      <c r="M91" s="198" t="s">
        <v>165</v>
      </c>
      <c r="N91" s="243" t="s">
        <v>224</v>
      </c>
      <c r="O91" s="294" t="s">
        <v>165</v>
      </c>
      <c r="P91" s="243" t="s">
        <v>224</v>
      </c>
      <c r="Q91" s="244" t="s">
        <v>165</v>
      </c>
      <c r="R91" s="279"/>
    </row>
    <row r="92" spans="2:18" ht="18">
      <c r="B92" s="245">
        <v>1</v>
      </c>
      <c r="C92" s="246" t="s">
        <v>225</v>
      </c>
      <c r="D92" s="337"/>
      <c r="E92" s="337"/>
      <c r="F92" s="337"/>
      <c r="G92" s="337"/>
      <c r="H92" s="338">
        <v>1.4</v>
      </c>
      <c r="I92" s="338">
        <v>0.8</v>
      </c>
      <c r="J92" s="338">
        <v>2</v>
      </c>
      <c r="K92" s="338">
        <v>1</v>
      </c>
      <c r="L92" s="210">
        <f t="shared" ref="L92:L98" si="24">SUM(D92:K92)</f>
        <v>5.2</v>
      </c>
      <c r="M92" s="200">
        <f t="shared" ref="M92:M97" si="25">SUM(D92:J92)*1000000+K92*1400000</f>
        <v>5600000</v>
      </c>
      <c r="N92" s="297">
        <v>0</v>
      </c>
      <c r="O92" s="298">
        <v>0</v>
      </c>
      <c r="P92" s="297">
        <f>SUM(L92:L96)+N92</f>
        <v>15.700000000000001</v>
      </c>
      <c r="Q92" s="299">
        <f>SUM(M92:M96)+O92</f>
        <v>17060000</v>
      </c>
      <c r="R92" s="300"/>
    </row>
    <row r="93" spans="2:18" ht="18">
      <c r="B93" s="245">
        <v>2</v>
      </c>
      <c r="C93" s="247" t="s">
        <v>226</v>
      </c>
      <c r="D93" s="337"/>
      <c r="E93" s="337"/>
      <c r="F93" s="337"/>
      <c r="G93" s="337"/>
      <c r="H93" s="338">
        <v>1.1000000000000001</v>
      </c>
      <c r="I93" s="338">
        <v>0.8</v>
      </c>
      <c r="J93" s="338">
        <v>2</v>
      </c>
      <c r="K93" s="338">
        <v>0.8</v>
      </c>
      <c r="L93" s="210">
        <f t="shared" si="24"/>
        <v>4.7</v>
      </c>
      <c r="M93" s="200">
        <f t="shared" si="25"/>
        <v>5020000</v>
      </c>
      <c r="N93" s="301"/>
      <c r="O93" s="302"/>
      <c r="P93" s="301"/>
      <c r="Q93" s="303"/>
      <c r="R93" s="304"/>
    </row>
    <row r="94" spans="2:18" ht="18">
      <c r="B94" s="245">
        <v>3</v>
      </c>
      <c r="C94" s="247" t="s">
        <v>97</v>
      </c>
      <c r="D94" s="337"/>
      <c r="E94" s="337"/>
      <c r="F94" s="337"/>
      <c r="G94" s="337"/>
      <c r="H94" s="296">
        <v>0.6</v>
      </c>
      <c r="I94" s="296">
        <v>0.3</v>
      </c>
      <c r="J94" s="296">
        <v>0.3</v>
      </c>
      <c r="K94" s="338">
        <v>0.5</v>
      </c>
      <c r="L94" s="210">
        <f t="shared" si="24"/>
        <v>1.7</v>
      </c>
      <c r="M94" s="200">
        <f t="shared" si="25"/>
        <v>1900000</v>
      </c>
      <c r="N94" s="301"/>
      <c r="O94" s="302"/>
      <c r="P94" s="301"/>
      <c r="Q94" s="303"/>
      <c r="R94" s="304"/>
    </row>
    <row r="95" spans="2:18" ht="18">
      <c r="B95" s="245">
        <v>4</v>
      </c>
      <c r="C95" s="246" t="s">
        <v>227</v>
      </c>
      <c r="D95" s="337"/>
      <c r="E95" s="337"/>
      <c r="F95" s="337"/>
      <c r="G95" s="337"/>
      <c r="H95" s="296">
        <v>1</v>
      </c>
      <c r="I95" s="296">
        <v>0.7</v>
      </c>
      <c r="J95" s="296">
        <v>0.9</v>
      </c>
      <c r="K95" s="338">
        <v>0.6</v>
      </c>
      <c r="L95" s="210">
        <f t="shared" si="24"/>
        <v>3.2</v>
      </c>
      <c r="M95" s="200">
        <f t="shared" si="25"/>
        <v>3440000</v>
      </c>
      <c r="N95" s="301"/>
      <c r="O95" s="302"/>
      <c r="P95" s="301"/>
      <c r="Q95" s="303"/>
      <c r="R95" s="304"/>
    </row>
    <row r="96" spans="2:18" ht="18">
      <c r="B96" s="245">
        <v>5</v>
      </c>
      <c r="C96" s="246" t="s">
        <v>106</v>
      </c>
      <c r="D96" s="337"/>
      <c r="E96" s="337"/>
      <c r="F96" s="337"/>
      <c r="G96" s="337"/>
      <c r="H96" s="337"/>
      <c r="I96" s="337"/>
      <c r="J96" s="338">
        <v>0.4</v>
      </c>
      <c r="K96" s="338">
        <v>0.5</v>
      </c>
      <c r="L96" s="210">
        <f t="shared" si="24"/>
        <v>0.9</v>
      </c>
      <c r="M96" s="200">
        <f t="shared" si="25"/>
        <v>1100000</v>
      </c>
      <c r="N96" s="307"/>
      <c r="O96" s="308"/>
      <c r="P96" s="307"/>
      <c r="Q96" s="309"/>
      <c r="R96" s="310"/>
    </row>
    <row r="97" spans="2:18" ht="18.600000000000001" thickBot="1">
      <c r="B97" s="245">
        <v>6</v>
      </c>
      <c r="C97" s="246" t="s">
        <v>239</v>
      </c>
      <c r="D97" s="345"/>
      <c r="E97" s="337"/>
      <c r="F97" s="337"/>
      <c r="G97" s="337"/>
      <c r="H97" s="338">
        <v>0.2</v>
      </c>
      <c r="I97" s="338">
        <v>0.1</v>
      </c>
      <c r="J97" s="338">
        <v>1.5</v>
      </c>
      <c r="K97" s="338">
        <v>0.3</v>
      </c>
      <c r="L97" s="210">
        <f t="shared" si="24"/>
        <v>2.1</v>
      </c>
      <c r="M97" s="200">
        <f t="shared" si="25"/>
        <v>2220000</v>
      </c>
      <c r="N97" s="311"/>
      <c r="O97" s="347"/>
      <c r="P97" s="311">
        <f>SUM(L97:L97)+N97</f>
        <v>2.1</v>
      </c>
      <c r="Q97" s="313">
        <f>SUM(M97:M97)+O92</f>
        <v>2220000</v>
      </c>
      <c r="R97" s="314"/>
    </row>
    <row r="98" spans="2:18" ht="18">
      <c r="B98" s="374" t="s">
        <v>191</v>
      </c>
      <c r="C98" s="375"/>
      <c r="D98" s="233">
        <f t="shared" ref="D98:K98" si="26">SUM(D92:D97)</f>
        <v>0</v>
      </c>
      <c r="E98" s="234">
        <f t="shared" si="26"/>
        <v>0</v>
      </c>
      <c r="F98" s="234">
        <f t="shared" si="26"/>
        <v>0</v>
      </c>
      <c r="G98" s="234">
        <f t="shared" si="26"/>
        <v>0</v>
      </c>
      <c r="H98" s="234">
        <f t="shared" si="26"/>
        <v>4.3</v>
      </c>
      <c r="I98" s="234">
        <f t="shared" si="26"/>
        <v>2.7</v>
      </c>
      <c r="J98" s="234">
        <f t="shared" si="26"/>
        <v>7.1000000000000005</v>
      </c>
      <c r="K98" s="234">
        <f t="shared" si="26"/>
        <v>3.6999999999999997</v>
      </c>
      <c r="L98" s="211">
        <f t="shared" si="24"/>
        <v>17.8</v>
      </c>
      <c r="M98" s="202">
        <f>SUM(M92:M97)</f>
        <v>19280000</v>
      </c>
      <c r="N98" s="249">
        <f>SUM(N92:N97)</f>
        <v>0</v>
      </c>
      <c r="O98" s="312">
        <f>SUM(O92:O97)</f>
        <v>0</v>
      </c>
      <c r="P98" s="249">
        <f>SUM(P92:P97)</f>
        <v>17.8</v>
      </c>
      <c r="Q98" s="250">
        <f>SUM(Q92:Q97)</f>
        <v>19280000</v>
      </c>
      <c r="R98" s="251"/>
    </row>
    <row r="99" spans="2:18" ht="18">
      <c r="B99" s="411" t="s">
        <v>229</v>
      </c>
      <c r="C99" s="412"/>
      <c r="D99" s="317">
        <v>1000000</v>
      </c>
      <c r="E99" s="318">
        <v>1000000</v>
      </c>
      <c r="F99" s="318">
        <v>1000000</v>
      </c>
      <c r="G99" s="318">
        <v>1000000</v>
      </c>
      <c r="H99" s="318">
        <v>1000000</v>
      </c>
      <c r="I99" s="318">
        <v>1000000</v>
      </c>
      <c r="J99" s="318">
        <v>1000000</v>
      </c>
      <c r="K99" s="318">
        <v>1400000</v>
      </c>
      <c r="L99" s="319"/>
      <c r="M99" s="320"/>
      <c r="N99" s="321"/>
      <c r="O99" s="322"/>
      <c r="P99" s="321"/>
      <c r="Q99" s="323"/>
      <c r="R99" s="324"/>
    </row>
    <row r="100" spans="2:18" ht="18.600000000000001" thickBot="1">
      <c r="B100" s="413" t="s">
        <v>165</v>
      </c>
      <c r="C100" s="414"/>
      <c r="D100" s="327">
        <f t="shared" ref="D100:K100" si="27">D98*D99</f>
        <v>0</v>
      </c>
      <c r="E100" s="328">
        <f t="shared" si="27"/>
        <v>0</v>
      </c>
      <c r="F100" s="328">
        <f t="shared" si="27"/>
        <v>0</v>
      </c>
      <c r="G100" s="328">
        <f t="shared" si="27"/>
        <v>0</v>
      </c>
      <c r="H100" s="328">
        <f t="shared" si="27"/>
        <v>4300000</v>
      </c>
      <c r="I100" s="328">
        <f t="shared" si="27"/>
        <v>2700000</v>
      </c>
      <c r="J100" s="328">
        <f t="shared" si="27"/>
        <v>7100000.0000000009</v>
      </c>
      <c r="K100" s="328">
        <f t="shared" si="27"/>
        <v>5180000</v>
      </c>
      <c r="L100" s="329"/>
      <c r="M100" s="330"/>
      <c r="N100" s="331"/>
      <c r="O100" s="332"/>
      <c r="P100" s="331"/>
      <c r="Q100" s="333"/>
      <c r="R100" s="334"/>
    </row>
    <row r="101" spans="2:18" ht="18.75" customHeight="1">
      <c r="L101" s="351">
        <f>K98/L98</f>
        <v>0.20786516853932582</v>
      </c>
    </row>
    <row r="102" spans="2:18" ht="18.75" customHeight="1">
      <c r="J102" s="236" t="s">
        <v>245</v>
      </c>
      <c r="K102" s="236" t="s">
        <v>225</v>
      </c>
      <c r="L102" s="212">
        <f t="shared" ref="L102:M107" si="28">SUM(L35,L78,L92)</f>
        <v>20.7</v>
      </c>
      <c r="M102" s="213">
        <f t="shared" si="28"/>
        <v>22220000</v>
      </c>
    </row>
    <row r="103" spans="2:18" ht="18.75" customHeight="1">
      <c r="K103" s="236" t="s">
        <v>226</v>
      </c>
      <c r="L103" s="212">
        <f t="shared" si="28"/>
        <v>13.599999999999998</v>
      </c>
      <c r="M103" s="213">
        <f t="shared" si="28"/>
        <v>14640000</v>
      </c>
    </row>
    <row r="104" spans="2:18" ht="18.75" customHeight="1">
      <c r="K104" s="236" t="s">
        <v>97</v>
      </c>
      <c r="L104" s="212">
        <f t="shared" si="28"/>
        <v>10.099999999999998</v>
      </c>
      <c r="M104" s="213">
        <f t="shared" si="28"/>
        <v>10980000</v>
      </c>
    </row>
    <row r="105" spans="2:18" ht="18.75" customHeight="1">
      <c r="K105" s="236" t="s">
        <v>253</v>
      </c>
      <c r="L105" s="212">
        <f t="shared" si="28"/>
        <v>13</v>
      </c>
      <c r="M105" s="213">
        <f t="shared" si="28"/>
        <v>13960000</v>
      </c>
    </row>
    <row r="106" spans="2:18" ht="18.75" customHeight="1">
      <c r="K106" s="236" t="s">
        <v>254</v>
      </c>
      <c r="L106" s="212">
        <f t="shared" si="28"/>
        <v>0.9</v>
      </c>
      <c r="M106" s="213">
        <f t="shared" si="28"/>
        <v>1100000</v>
      </c>
    </row>
    <row r="107" spans="2:18" ht="18.75" customHeight="1">
      <c r="K107" s="236" t="s">
        <v>255</v>
      </c>
      <c r="L107" s="212">
        <f t="shared" si="28"/>
        <v>5.6999999999999993</v>
      </c>
      <c r="M107" s="213">
        <f t="shared" si="28"/>
        <v>6060000</v>
      </c>
    </row>
    <row r="110" spans="2:18" ht="18.75" customHeight="1">
      <c r="C110" s="285" t="s">
        <v>256</v>
      </c>
    </row>
    <row r="111" spans="2:18" ht="18.75" customHeight="1" thickBot="1">
      <c r="C111" s="98" t="s">
        <v>257</v>
      </c>
    </row>
    <row r="112" spans="2:18" ht="18.75" customHeight="1">
      <c r="B112" s="237"/>
      <c r="C112" s="238" t="s">
        <v>163</v>
      </c>
      <c r="D112" s="376" t="s">
        <v>213</v>
      </c>
      <c r="E112" s="376"/>
      <c r="F112" s="376"/>
      <c r="G112" s="376"/>
      <c r="H112" s="376"/>
      <c r="I112" s="376"/>
      <c r="J112" s="376"/>
      <c r="K112" s="376"/>
      <c r="L112" s="376"/>
      <c r="M112" s="376"/>
      <c r="N112" s="376"/>
      <c r="O112" s="376"/>
      <c r="P112" s="376"/>
      <c r="Q112" s="377"/>
      <c r="R112" s="277" t="s">
        <v>178</v>
      </c>
    </row>
    <row r="113" spans="2:18" ht="18.75" customHeight="1">
      <c r="B113" s="239"/>
      <c r="C113" s="240"/>
      <c r="D113" s="228" t="s">
        <v>214</v>
      </c>
      <c r="E113" s="228"/>
      <c r="F113" s="228"/>
      <c r="G113" s="228"/>
      <c r="H113" s="228"/>
      <c r="I113" s="228"/>
      <c r="J113" s="228"/>
      <c r="K113" s="228"/>
      <c r="L113" s="196"/>
      <c r="M113" s="209"/>
      <c r="N113" s="280" t="s">
        <v>215</v>
      </c>
      <c r="O113" s="293"/>
      <c r="P113" s="280" t="s">
        <v>216</v>
      </c>
      <c r="Q113" s="281"/>
      <c r="R113" s="278"/>
    </row>
    <row r="114" spans="2:18" ht="18.75" customHeight="1">
      <c r="B114" s="241" t="s">
        <v>179</v>
      </c>
      <c r="C114" s="242" t="s">
        <v>217</v>
      </c>
      <c r="D114" s="215" t="s">
        <v>231</v>
      </c>
      <c r="E114" s="216" t="s">
        <v>232</v>
      </c>
      <c r="F114" s="216" t="s">
        <v>233</v>
      </c>
      <c r="G114" s="216" t="s">
        <v>234</v>
      </c>
      <c r="H114" s="216" t="s">
        <v>235</v>
      </c>
      <c r="I114" s="216" t="s">
        <v>236</v>
      </c>
      <c r="J114" s="216" t="s">
        <v>237</v>
      </c>
      <c r="K114" s="216" t="s">
        <v>223</v>
      </c>
      <c r="L114" s="197" t="s">
        <v>224</v>
      </c>
      <c r="M114" s="198" t="s">
        <v>165</v>
      </c>
      <c r="N114" s="243" t="s">
        <v>224</v>
      </c>
      <c r="O114" s="294" t="s">
        <v>165</v>
      </c>
      <c r="P114" s="335" t="s">
        <v>224</v>
      </c>
      <c r="Q114" s="244" t="s">
        <v>165</v>
      </c>
      <c r="R114" s="279"/>
    </row>
    <row r="115" spans="2:18" ht="18.75" customHeight="1">
      <c r="B115" s="245">
        <v>1</v>
      </c>
      <c r="C115" s="246" t="s">
        <v>225</v>
      </c>
      <c r="D115" s="295">
        <v>3.2</v>
      </c>
      <c r="E115" s="296">
        <v>1.6</v>
      </c>
      <c r="F115" s="337"/>
      <c r="G115" s="337"/>
      <c r="H115" s="337"/>
      <c r="I115" s="337"/>
      <c r="J115" s="337"/>
      <c r="K115" s="338">
        <v>1.2</v>
      </c>
      <c r="L115" s="210">
        <f t="shared" ref="L115:L121" si="29">SUM(D115:K115)</f>
        <v>6.0000000000000009</v>
      </c>
      <c r="M115" s="200">
        <f t="shared" ref="M115:M120" si="30">SUM(D115:J115)*1000000+K115*1400000</f>
        <v>6480000.0000000009</v>
      </c>
      <c r="N115" s="297">
        <v>0</v>
      </c>
      <c r="O115" s="339">
        <v>0</v>
      </c>
      <c r="P115" s="340">
        <f>SUM(L115:L119)+N115</f>
        <v>15.6</v>
      </c>
      <c r="Q115" s="341">
        <f>SUM(M115:M119)+O115</f>
        <v>17000000</v>
      </c>
      <c r="R115" s="300"/>
    </row>
    <row r="116" spans="2:18" ht="18.75" customHeight="1">
      <c r="B116" s="245">
        <v>2</v>
      </c>
      <c r="C116" s="247" t="s">
        <v>226</v>
      </c>
      <c r="D116" s="295">
        <v>1.4</v>
      </c>
      <c r="E116" s="296">
        <v>1.1000000000000001</v>
      </c>
      <c r="F116" s="337"/>
      <c r="G116" s="337"/>
      <c r="H116" s="337"/>
      <c r="I116" s="337"/>
      <c r="J116" s="337"/>
      <c r="K116" s="338">
        <v>0.8</v>
      </c>
      <c r="L116" s="210">
        <f t="shared" si="29"/>
        <v>3.3</v>
      </c>
      <c r="M116" s="200">
        <f t="shared" si="30"/>
        <v>3620000</v>
      </c>
      <c r="N116" s="301"/>
      <c r="O116" s="342"/>
      <c r="P116" s="343"/>
      <c r="Q116" s="344"/>
      <c r="R116" s="304"/>
    </row>
    <row r="117" spans="2:18" ht="18.75" customHeight="1">
      <c r="B117" s="245">
        <v>3</v>
      </c>
      <c r="C117" s="247" t="s">
        <v>97</v>
      </c>
      <c r="D117" s="295">
        <v>1.7</v>
      </c>
      <c r="E117" s="296">
        <v>1.4</v>
      </c>
      <c r="F117" s="337"/>
      <c r="G117" s="337"/>
      <c r="H117" s="337"/>
      <c r="I117" s="337"/>
      <c r="J117" s="337"/>
      <c r="K117" s="338">
        <v>0.8</v>
      </c>
      <c r="L117" s="210">
        <f t="shared" si="29"/>
        <v>3.8999999999999995</v>
      </c>
      <c r="M117" s="200">
        <f t="shared" si="30"/>
        <v>4220000</v>
      </c>
      <c r="N117" s="301"/>
      <c r="O117" s="342"/>
      <c r="P117" s="343"/>
      <c r="Q117" s="344"/>
      <c r="R117" s="304"/>
    </row>
    <row r="118" spans="2:18" ht="18.75" customHeight="1">
      <c r="B118" s="245">
        <v>4</v>
      </c>
      <c r="C118" s="246" t="s">
        <v>227</v>
      </c>
      <c r="D118" s="295">
        <v>1.3</v>
      </c>
      <c r="E118" s="296">
        <v>0.4</v>
      </c>
      <c r="F118" s="337"/>
      <c r="G118" s="337"/>
      <c r="H118" s="337"/>
      <c r="I118" s="337"/>
      <c r="J118" s="337"/>
      <c r="K118" s="338">
        <v>0.7</v>
      </c>
      <c r="L118" s="210">
        <f t="shared" si="29"/>
        <v>2.4000000000000004</v>
      </c>
      <c r="M118" s="200">
        <f t="shared" si="30"/>
        <v>2680000</v>
      </c>
      <c r="N118" s="301"/>
      <c r="O118" s="342"/>
      <c r="P118" s="343"/>
      <c r="Q118" s="344"/>
      <c r="R118" s="304"/>
    </row>
    <row r="119" spans="2:18" ht="18.75" customHeight="1">
      <c r="B119" s="245">
        <v>5</v>
      </c>
      <c r="C119" s="246" t="s">
        <v>106</v>
      </c>
      <c r="D119" s="305"/>
      <c r="E119" s="306"/>
      <c r="F119" s="337"/>
      <c r="G119" s="337"/>
      <c r="H119" s="337"/>
      <c r="I119" s="337"/>
      <c r="J119" s="337"/>
      <c r="K119" s="337"/>
      <c r="L119" s="210">
        <f t="shared" si="29"/>
        <v>0</v>
      </c>
      <c r="M119" s="200">
        <f t="shared" si="30"/>
        <v>0</v>
      </c>
      <c r="N119" s="307"/>
      <c r="O119" s="346"/>
      <c r="P119" s="190"/>
      <c r="Q119" s="186"/>
      <c r="R119" s="310"/>
    </row>
    <row r="120" spans="2:18" ht="18.75" customHeight="1" thickBot="1">
      <c r="B120" s="245">
        <v>6</v>
      </c>
      <c r="C120" s="246" t="s">
        <v>239</v>
      </c>
      <c r="D120" s="295">
        <v>0.5</v>
      </c>
      <c r="E120" s="296">
        <v>0.4</v>
      </c>
      <c r="F120" s="337"/>
      <c r="G120" s="337"/>
      <c r="H120" s="337"/>
      <c r="I120" s="337"/>
      <c r="J120" s="337"/>
      <c r="K120" s="338">
        <v>0.3</v>
      </c>
      <c r="L120" s="210">
        <f t="shared" si="29"/>
        <v>1.2</v>
      </c>
      <c r="M120" s="200">
        <f t="shared" si="30"/>
        <v>1320000</v>
      </c>
      <c r="N120" s="311"/>
      <c r="O120" s="347"/>
      <c r="P120" s="311">
        <f>SUM(L120:L120)+N120</f>
        <v>1.2</v>
      </c>
      <c r="Q120" s="313">
        <f>SUM(M120:M120)+O115</f>
        <v>1320000</v>
      </c>
      <c r="R120" s="314"/>
    </row>
    <row r="121" spans="2:18" ht="18.75" customHeight="1">
      <c r="B121" s="374" t="s">
        <v>191</v>
      </c>
      <c r="C121" s="375"/>
      <c r="D121" s="233">
        <f t="shared" ref="D121:K121" si="31">SUM(D115:D120)</f>
        <v>8.1</v>
      </c>
      <c r="E121" s="234">
        <f t="shared" si="31"/>
        <v>4.9000000000000004</v>
      </c>
      <c r="F121" s="234">
        <f t="shared" si="31"/>
        <v>0</v>
      </c>
      <c r="G121" s="234">
        <f t="shared" si="31"/>
        <v>0</v>
      </c>
      <c r="H121" s="234">
        <f t="shared" si="31"/>
        <v>0</v>
      </c>
      <c r="I121" s="234">
        <f t="shared" si="31"/>
        <v>0</v>
      </c>
      <c r="J121" s="234">
        <f t="shared" si="31"/>
        <v>0</v>
      </c>
      <c r="K121" s="234">
        <f t="shared" si="31"/>
        <v>3.8</v>
      </c>
      <c r="L121" s="211">
        <f t="shared" si="29"/>
        <v>16.8</v>
      </c>
      <c r="M121" s="202">
        <f>SUM(M115:M120)</f>
        <v>18320000</v>
      </c>
      <c r="N121" s="249">
        <f>SUM(N115:N120)</f>
        <v>0</v>
      </c>
      <c r="O121" s="312">
        <f>SUM(O115:O120)</f>
        <v>0</v>
      </c>
      <c r="P121" s="249">
        <f>SUM(P115:P120)</f>
        <v>16.8</v>
      </c>
      <c r="Q121" s="250">
        <f>SUM(Q115:Q120)</f>
        <v>18320000</v>
      </c>
      <c r="R121" s="251"/>
    </row>
    <row r="122" spans="2:18" ht="18.75" customHeight="1">
      <c r="B122" s="411" t="s">
        <v>229</v>
      </c>
      <c r="C122" s="412"/>
      <c r="D122" s="317">
        <v>1000000</v>
      </c>
      <c r="E122" s="318">
        <v>1000000</v>
      </c>
      <c r="F122" s="318">
        <v>1000000</v>
      </c>
      <c r="G122" s="318">
        <v>1000000</v>
      </c>
      <c r="H122" s="318">
        <v>1000000</v>
      </c>
      <c r="I122" s="318">
        <v>1000000</v>
      </c>
      <c r="J122" s="318">
        <v>1000000</v>
      </c>
      <c r="K122" s="318">
        <v>1400000</v>
      </c>
      <c r="L122" s="319"/>
      <c r="M122" s="320"/>
      <c r="N122" s="321"/>
      <c r="O122" s="322"/>
      <c r="P122" s="321"/>
      <c r="Q122" s="323"/>
      <c r="R122" s="324"/>
    </row>
    <row r="123" spans="2:18" ht="18.75" customHeight="1" thickBot="1">
      <c r="B123" s="413" t="s">
        <v>165</v>
      </c>
      <c r="C123" s="414"/>
      <c r="D123" s="327">
        <f t="shared" ref="D123:K123" si="32">D121*D122</f>
        <v>8100000</v>
      </c>
      <c r="E123" s="328">
        <f t="shared" si="32"/>
        <v>4900000</v>
      </c>
      <c r="F123" s="328">
        <f t="shared" si="32"/>
        <v>0</v>
      </c>
      <c r="G123" s="328">
        <f t="shared" si="32"/>
        <v>0</v>
      </c>
      <c r="H123" s="328">
        <f t="shared" si="32"/>
        <v>0</v>
      </c>
      <c r="I123" s="328">
        <f t="shared" si="32"/>
        <v>0</v>
      </c>
      <c r="J123" s="328">
        <f t="shared" si="32"/>
        <v>0</v>
      </c>
      <c r="K123" s="328">
        <f t="shared" si="32"/>
        <v>5320000</v>
      </c>
      <c r="L123" s="329"/>
      <c r="M123" s="330"/>
      <c r="N123" s="331"/>
      <c r="O123" s="332"/>
      <c r="P123" s="331"/>
      <c r="Q123" s="333"/>
      <c r="R123" s="334"/>
    </row>
    <row r="124" spans="2:18" ht="18.75" customHeight="1">
      <c r="C124" s="348" t="s">
        <v>258</v>
      </c>
      <c r="D124" s="349">
        <f t="shared" ref="D124:M124" si="33">D121-D146</f>
        <v>0</v>
      </c>
      <c r="E124" s="286">
        <f t="shared" si="33"/>
        <v>4.9000000000000004</v>
      </c>
      <c r="F124" s="349">
        <f t="shared" si="33"/>
        <v>0</v>
      </c>
      <c r="G124" s="349">
        <f t="shared" si="33"/>
        <v>0</v>
      </c>
      <c r="H124" s="349">
        <f t="shared" si="33"/>
        <v>0</v>
      </c>
      <c r="I124" s="349">
        <f t="shared" si="33"/>
        <v>0</v>
      </c>
      <c r="J124" s="349">
        <f t="shared" si="33"/>
        <v>0</v>
      </c>
      <c r="K124" s="286">
        <f t="shared" si="33"/>
        <v>0.99999999999999956</v>
      </c>
      <c r="L124" s="286">
        <f t="shared" si="33"/>
        <v>5.9</v>
      </c>
      <c r="M124" s="287">
        <f t="shared" si="33"/>
        <v>6300000</v>
      </c>
    </row>
    <row r="125" spans="2:18" s="292" customFormat="1" ht="18.75" customHeight="1">
      <c r="C125" s="350" t="s">
        <v>259</v>
      </c>
      <c r="D125" s="292">
        <f t="shared" ref="D125:M125" si="34">D122-D147</f>
        <v>0</v>
      </c>
      <c r="E125" s="292">
        <f t="shared" si="34"/>
        <v>0</v>
      </c>
      <c r="F125" s="292">
        <f t="shared" si="34"/>
        <v>0</v>
      </c>
      <c r="G125" s="292">
        <f t="shared" si="34"/>
        <v>0</v>
      </c>
      <c r="H125" s="292">
        <f t="shared" si="34"/>
        <v>0</v>
      </c>
      <c r="I125" s="292">
        <f t="shared" si="34"/>
        <v>0</v>
      </c>
      <c r="J125" s="292">
        <f t="shared" si="34"/>
        <v>0</v>
      </c>
      <c r="K125" s="292">
        <f t="shared" si="34"/>
        <v>0</v>
      </c>
      <c r="L125" s="292">
        <f t="shared" si="34"/>
        <v>0</v>
      </c>
      <c r="M125" s="292">
        <f t="shared" si="34"/>
        <v>0</v>
      </c>
    </row>
    <row r="126" spans="2:18" s="292" customFormat="1" ht="18.75" customHeight="1">
      <c r="C126" s="350" t="s">
        <v>260</v>
      </c>
      <c r="D126" s="292">
        <f t="shared" ref="D126:M126" si="35">D123-D148</f>
        <v>0</v>
      </c>
      <c r="E126" s="287">
        <f t="shared" si="35"/>
        <v>4900000</v>
      </c>
      <c r="F126" s="292">
        <f t="shared" si="35"/>
        <v>0</v>
      </c>
      <c r="G126" s="292">
        <f t="shared" si="35"/>
        <v>0</v>
      </c>
      <c r="H126" s="292">
        <f t="shared" si="35"/>
        <v>0</v>
      </c>
      <c r="I126" s="292">
        <f t="shared" si="35"/>
        <v>0</v>
      </c>
      <c r="J126" s="292">
        <f t="shared" si="35"/>
        <v>0</v>
      </c>
      <c r="K126" s="287">
        <f t="shared" si="35"/>
        <v>1399999.9999999995</v>
      </c>
      <c r="L126" s="292">
        <f t="shared" si="35"/>
        <v>0</v>
      </c>
      <c r="M126" s="292">
        <f t="shared" si="35"/>
        <v>0</v>
      </c>
    </row>
    <row r="127" spans="2:18" ht="18.75" customHeight="1">
      <c r="L127" s="236"/>
      <c r="M127" s="236"/>
    </row>
    <row r="128" spans="2:18" ht="18.75" customHeight="1">
      <c r="I128" s="236" t="s">
        <v>261</v>
      </c>
      <c r="L128" s="236" t="s">
        <v>262</v>
      </c>
      <c r="M128" s="236" t="s">
        <v>263</v>
      </c>
    </row>
    <row r="129" spans="2:18" ht="18.75" customHeight="1">
      <c r="K129" s="236" t="s">
        <v>225</v>
      </c>
      <c r="L129" s="349">
        <f t="shared" ref="L129:M134" si="36">L115-L140</f>
        <v>1.9000000000000004</v>
      </c>
      <c r="M129" s="292">
        <f t="shared" si="36"/>
        <v>2020000.0000000009</v>
      </c>
    </row>
    <row r="130" spans="2:18" ht="18.600000000000001" customHeight="1">
      <c r="K130" s="236" t="s">
        <v>226</v>
      </c>
      <c r="L130" s="349">
        <f t="shared" si="36"/>
        <v>1.2999999999999998</v>
      </c>
      <c r="M130" s="292">
        <f t="shared" si="36"/>
        <v>1380000</v>
      </c>
    </row>
    <row r="131" spans="2:18" ht="18.75" customHeight="1">
      <c r="K131" s="236" t="s">
        <v>97</v>
      </c>
      <c r="L131" s="349">
        <f t="shared" si="36"/>
        <v>1.5999999999999996</v>
      </c>
      <c r="M131" s="292">
        <f t="shared" si="36"/>
        <v>1680000</v>
      </c>
    </row>
    <row r="132" spans="2:18" ht="18.75" customHeight="1">
      <c r="K132" s="236" t="s">
        <v>253</v>
      </c>
      <c r="L132" s="349">
        <f t="shared" si="36"/>
        <v>0.60000000000000031</v>
      </c>
      <c r="M132" s="292">
        <f t="shared" si="36"/>
        <v>680000</v>
      </c>
    </row>
    <row r="133" spans="2:18" ht="18.75" customHeight="1">
      <c r="K133" s="236" t="s">
        <v>254</v>
      </c>
      <c r="L133" s="349">
        <f t="shared" si="36"/>
        <v>0</v>
      </c>
      <c r="M133" s="292">
        <f t="shared" si="36"/>
        <v>0</v>
      </c>
    </row>
    <row r="134" spans="2:18" ht="18.75" customHeight="1">
      <c r="K134" s="236" t="s">
        <v>255</v>
      </c>
      <c r="L134" s="349">
        <f t="shared" si="36"/>
        <v>0.5</v>
      </c>
      <c r="M134" s="292">
        <f t="shared" si="36"/>
        <v>540000</v>
      </c>
    </row>
    <row r="135" spans="2:18" ht="18.75" customHeight="1">
      <c r="L135" s="288">
        <f>SUM(L129:L134)</f>
        <v>5.9</v>
      </c>
      <c r="M135" s="289">
        <f>SUM(M129:M134)</f>
        <v>6300000.0000000009</v>
      </c>
    </row>
    <row r="136" spans="2:18" ht="18.75" customHeight="1" thickBot="1">
      <c r="C136" s="98" t="s">
        <v>242</v>
      </c>
    </row>
    <row r="137" spans="2:18" ht="18.75" customHeight="1">
      <c r="B137" s="237"/>
      <c r="C137" s="238" t="s">
        <v>163</v>
      </c>
      <c r="D137" s="376" t="s">
        <v>213</v>
      </c>
      <c r="E137" s="376"/>
      <c r="F137" s="376"/>
      <c r="G137" s="376"/>
      <c r="H137" s="376"/>
      <c r="I137" s="376"/>
      <c r="J137" s="376"/>
      <c r="K137" s="376"/>
      <c r="L137" s="376"/>
      <c r="M137" s="376"/>
      <c r="N137" s="376"/>
      <c r="O137" s="376"/>
      <c r="P137" s="376"/>
      <c r="Q137" s="377"/>
      <c r="R137" s="277" t="s">
        <v>178</v>
      </c>
    </row>
    <row r="138" spans="2:18" ht="18.75" customHeight="1">
      <c r="B138" s="239"/>
      <c r="C138" s="240"/>
      <c r="D138" s="228" t="s">
        <v>214</v>
      </c>
      <c r="E138" s="228"/>
      <c r="F138" s="228"/>
      <c r="G138" s="228"/>
      <c r="H138" s="228"/>
      <c r="I138" s="228"/>
      <c r="J138" s="228"/>
      <c r="K138" s="228"/>
      <c r="L138" s="196"/>
      <c r="M138" s="209"/>
      <c r="N138" s="280" t="s">
        <v>215</v>
      </c>
      <c r="O138" s="293"/>
      <c r="P138" s="280" t="s">
        <v>216</v>
      </c>
      <c r="Q138" s="281"/>
      <c r="R138" s="278"/>
    </row>
    <row r="139" spans="2:18" ht="18.75" customHeight="1">
      <c r="B139" s="241" t="s">
        <v>179</v>
      </c>
      <c r="C139" s="242" t="s">
        <v>217</v>
      </c>
      <c r="D139" s="215" t="s">
        <v>231</v>
      </c>
      <c r="E139" s="216" t="s">
        <v>232</v>
      </c>
      <c r="F139" s="216" t="s">
        <v>233</v>
      </c>
      <c r="G139" s="216" t="s">
        <v>234</v>
      </c>
      <c r="H139" s="216" t="s">
        <v>235</v>
      </c>
      <c r="I139" s="216" t="s">
        <v>236</v>
      </c>
      <c r="J139" s="216" t="s">
        <v>237</v>
      </c>
      <c r="K139" s="216" t="s">
        <v>223</v>
      </c>
      <c r="L139" s="197" t="s">
        <v>224</v>
      </c>
      <c r="M139" s="198" t="s">
        <v>165</v>
      </c>
      <c r="N139" s="243" t="s">
        <v>224</v>
      </c>
      <c r="O139" s="294" t="s">
        <v>165</v>
      </c>
      <c r="P139" s="335" t="s">
        <v>224</v>
      </c>
      <c r="Q139" s="244" t="s">
        <v>165</v>
      </c>
      <c r="R139" s="279"/>
    </row>
    <row r="140" spans="2:18" ht="18.75" customHeight="1">
      <c r="B140" s="245">
        <v>1</v>
      </c>
      <c r="C140" s="246" t="s">
        <v>225</v>
      </c>
      <c r="D140" s="336">
        <v>3.2</v>
      </c>
      <c r="E140" s="337"/>
      <c r="F140" s="337"/>
      <c r="G140" s="337"/>
      <c r="H140" s="337"/>
      <c r="I140" s="337"/>
      <c r="J140" s="337"/>
      <c r="K140" s="338">
        <v>0.9</v>
      </c>
      <c r="L140" s="210">
        <f t="shared" ref="L140:L146" si="37">SUM(D140:K140)</f>
        <v>4.1000000000000005</v>
      </c>
      <c r="M140" s="200">
        <f t="shared" ref="M140:M145" si="38">SUM(D140:J140)*1000000+K140*1400000</f>
        <v>4460000</v>
      </c>
      <c r="N140" s="297">
        <v>0</v>
      </c>
      <c r="O140" s="339">
        <v>0</v>
      </c>
      <c r="P140" s="340">
        <f>SUM(L140:L144)+N140</f>
        <v>10.200000000000001</v>
      </c>
      <c r="Q140" s="341">
        <f>SUM(M140:M144)+O140</f>
        <v>11240000</v>
      </c>
      <c r="R140" s="300"/>
    </row>
    <row r="141" spans="2:18" ht="18.75" customHeight="1">
      <c r="B141" s="245">
        <v>2</v>
      </c>
      <c r="C141" s="247" t="s">
        <v>226</v>
      </c>
      <c r="D141" s="336">
        <v>1.4</v>
      </c>
      <c r="E141" s="337"/>
      <c r="F141" s="337"/>
      <c r="G141" s="337"/>
      <c r="H141" s="337"/>
      <c r="I141" s="337"/>
      <c r="J141" s="337"/>
      <c r="K141" s="338">
        <v>0.6</v>
      </c>
      <c r="L141" s="210">
        <f t="shared" si="37"/>
        <v>2</v>
      </c>
      <c r="M141" s="200">
        <f t="shared" si="38"/>
        <v>2240000</v>
      </c>
      <c r="N141" s="301"/>
      <c r="O141" s="342"/>
      <c r="P141" s="343"/>
      <c r="Q141" s="344"/>
      <c r="R141" s="304"/>
    </row>
    <row r="142" spans="2:18" ht="18.75" customHeight="1">
      <c r="B142" s="245">
        <v>3</v>
      </c>
      <c r="C142" s="247" t="s">
        <v>97</v>
      </c>
      <c r="D142" s="336">
        <v>1.7</v>
      </c>
      <c r="E142" s="337"/>
      <c r="F142" s="337"/>
      <c r="G142" s="337"/>
      <c r="H142" s="337"/>
      <c r="I142" s="337"/>
      <c r="J142" s="337"/>
      <c r="K142" s="338">
        <v>0.6</v>
      </c>
      <c r="L142" s="210">
        <f t="shared" si="37"/>
        <v>2.2999999999999998</v>
      </c>
      <c r="M142" s="200">
        <f t="shared" si="38"/>
        <v>2540000</v>
      </c>
      <c r="N142" s="301"/>
      <c r="O142" s="342"/>
      <c r="P142" s="343"/>
      <c r="Q142" s="344"/>
      <c r="R142" s="304"/>
    </row>
    <row r="143" spans="2:18" ht="18.75" customHeight="1">
      <c r="B143" s="245">
        <v>4</v>
      </c>
      <c r="C143" s="246" t="s">
        <v>227</v>
      </c>
      <c r="D143" s="336">
        <v>1.3</v>
      </c>
      <c r="E143" s="337"/>
      <c r="F143" s="337"/>
      <c r="G143" s="337"/>
      <c r="H143" s="337"/>
      <c r="I143" s="337"/>
      <c r="J143" s="337"/>
      <c r="K143" s="338">
        <v>0.5</v>
      </c>
      <c r="L143" s="210">
        <f t="shared" si="37"/>
        <v>1.8</v>
      </c>
      <c r="M143" s="200">
        <f t="shared" si="38"/>
        <v>2000000</v>
      </c>
      <c r="N143" s="301"/>
      <c r="O143" s="342"/>
      <c r="P143" s="343"/>
      <c r="Q143" s="344"/>
      <c r="R143" s="304"/>
    </row>
    <row r="144" spans="2:18" ht="18.75" customHeight="1">
      <c r="B144" s="245">
        <v>5</v>
      </c>
      <c r="C144" s="246" t="s">
        <v>106</v>
      </c>
      <c r="D144" s="345"/>
      <c r="E144" s="337"/>
      <c r="F144" s="337"/>
      <c r="G144" s="337"/>
      <c r="H144" s="337"/>
      <c r="I144" s="337"/>
      <c r="J144" s="337"/>
      <c r="K144" s="337"/>
      <c r="L144" s="210">
        <f t="shared" si="37"/>
        <v>0</v>
      </c>
      <c r="M144" s="200">
        <f t="shared" si="38"/>
        <v>0</v>
      </c>
      <c r="N144" s="307"/>
      <c r="O144" s="346"/>
      <c r="P144" s="190"/>
      <c r="Q144" s="186"/>
      <c r="R144" s="310"/>
    </row>
    <row r="145" spans="2:18" ht="18.75" customHeight="1" thickBot="1">
      <c r="B145" s="245">
        <v>6</v>
      </c>
      <c r="C145" s="246" t="s">
        <v>239</v>
      </c>
      <c r="D145" s="336">
        <v>0.5</v>
      </c>
      <c r="E145" s="337"/>
      <c r="F145" s="337"/>
      <c r="G145" s="337"/>
      <c r="H145" s="337"/>
      <c r="I145" s="337"/>
      <c r="J145" s="337"/>
      <c r="K145" s="338">
        <v>0.2</v>
      </c>
      <c r="L145" s="210">
        <f t="shared" si="37"/>
        <v>0.7</v>
      </c>
      <c r="M145" s="200">
        <f t="shared" si="38"/>
        <v>780000</v>
      </c>
      <c r="N145" s="311"/>
      <c r="O145" s="347"/>
      <c r="P145" s="311">
        <f>SUM(L145:L145)+N145</f>
        <v>0.7</v>
      </c>
      <c r="Q145" s="313">
        <f>SUM(M145:M145)+O140</f>
        <v>780000</v>
      </c>
      <c r="R145" s="314"/>
    </row>
    <row r="146" spans="2:18" ht="18.75" customHeight="1">
      <c r="B146" s="374" t="s">
        <v>191</v>
      </c>
      <c r="C146" s="375"/>
      <c r="D146" s="233">
        <f t="shared" ref="D146:K146" si="39">SUM(D140:D145)</f>
        <v>8.1</v>
      </c>
      <c r="E146" s="234">
        <f t="shared" si="39"/>
        <v>0</v>
      </c>
      <c r="F146" s="234">
        <f t="shared" si="39"/>
        <v>0</v>
      </c>
      <c r="G146" s="234">
        <f t="shared" si="39"/>
        <v>0</v>
      </c>
      <c r="H146" s="234">
        <f t="shared" si="39"/>
        <v>0</v>
      </c>
      <c r="I146" s="234">
        <f t="shared" si="39"/>
        <v>0</v>
      </c>
      <c r="J146" s="234">
        <f t="shared" si="39"/>
        <v>0</v>
      </c>
      <c r="K146" s="234">
        <f t="shared" si="39"/>
        <v>2.8000000000000003</v>
      </c>
      <c r="L146" s="211">
        <f t="shared" si="37"/>
        <v>10.9</v>
      </c>
      <c r="M146" s="202">
        <f>SUM(M140:M145)</f>
        <v>12020000</v>
      </c>
      <c r="N146" s="249">
        <f>SUM(N140:N145)</f>
        <v>0</v>
      </c>
      <c r="O146" s="312">
        <f>SUM(O140:O145)</f>
        <v>0</v>
      </c>
      <c r="P146" s="249">
        <f>SUM(P140:P145)</f>
        <v>10.9</v>
      </c>
      <c r="Q146" s="250">
        <f>SUM(Q140:Q145)</f>
        <v>12020000</v>
      </c>
      <c r="R146" s="251"/>
    </row>
    <row r="147" spans="2:18" ht="18.75" customHeight="1">
      <c r="B147" s="411" t="s">
        <v>229</v>
      </c>
      <c r="C147" s="412"/>
      <c r="D147" s="317">
        <v>1000000</v>
      </c>
      <c r="E147" s="318">
        <v>1000000</v>
      </c>
      <c r="F147" s="318">
        <v>1000000</v>
      </c>
      <c r="G147" s="318">
        <v>1000000</v>
      </c>
      <c r="H147" s="318">
        <v>1000000</v>
      </c>
      <c r="I147" s="318">
        <v>1000000</v>
      </c>
      <c r="J147" s="318">
        <v>1000000</v>
      </c>
      <c r="K147" s="318">
        <v>1400000</v>
      </c>
      <c r="L147" s="319"/>
      <c r="M147" s="320"/>
      <c r="N147" s="321"/>
      <c r="O147" s="322"/>
      <c r="P147" s="321"/>
      <c r="Q147" s="323"/>
      <c r="R147" s="324"/>
    </row>
    <row r="148" spans="2:18" ht="18.75" customHeight="1" thickBot="1">
      <c r="B148" s="413" t="s">
        <v>165</v>
      </c>
      <c r="C148" s="414"/>
      <c r="D148" s="327">
        <f t="shared" ref="D148:K148" si="40">D146*D147</f>
        <v>8100000</v>
      </c>
      <c r="E148" s="328">
        <f t="shared" si="40"/>
        <v>0</v>
      </c>
      <c r="F148" s="328">
        <f t="shared" si="40"/>
        <v>0</v>
      </c>
      <c r="G148" s="328">
        <f t="shared" si="40"/>
        <v>0</v>
      </c>
      <c r="H148" s="328">
        <f t="shared" si="40"/>
        <v>0</v>
      </c>
      <c r="I148" s="328">
        <f t="shared" si="40"/>
        <v>0</v>
      </c>
      <c r="J148" s="328">
        <f t="shared" si="40"/>
        <v>0</v>
      </c>
      <c r="K148" s="328">
        <f t="shared" si="40"/>
        <v>3920000.0000000005</v>
      </c>
      <c r="L148" s="329"/>
      <c r="M148" s="330"/>
      <c r="N148" s="331"/>
      <c r="O148" s="332"/>
      <c r="P148" s="331"/>
      <c r="Q148" s="333"/>
      <c r="R148" s="334"/>
    </row>
  </sheetData>
  <mergeCells count="39">
    <mergeCell ref="B146:C146"/>
    <mergeCell ref="B147:C147"/>
    <mergeCell ref="B148:C148"/>
    <mergeCell ref="B99:C99"/>
    <mergeCell ref="B100:C100"/>
    <mergeCell ref="B121:C121"/>
    <mergeCell ref="B122:C122"/>
    <mergeCell ref="B123:C123"/>
    <mergeCell ref="B72:C72"/>
    <mergeCell ref="B84:C84"/>
    <mergeCell ref="B85:C85"/>
    <mergeCell ref="B86:C86"/>
    <mergeCell ref="B98:C98"/>
    <mergeCell ref="B41:C41"/>
    <mergeCell ref="B42:C42"/>
    <mergeCell ref="B43:C43"/>
    <mergeCell ref="B70:C70"/>
    <mergeCell ref="B71:C71"/>
    <mergeCell ref="N6:N10"/>
    <mergeCell ref="O6:O10"/>
    <mergeCell ref="P6:P10"/>
    <mergeCell ref="Q6:Q10"/>
    <mergeCell ref="R6:R10"/>
    <mergeCell ref="D3:Q3"/>
    <mergeCell ref="R3:R5"/>
    <mergeCell ref="D4:M4"/>
    <mergeCell ref="N4:O4"/>
    <mergeCell ref="P4:Q4"/>
    <mergeCell ref="B12:C12"/>
    <mergeCell ref="B13:C13"/>
    <mergeCell ref="B14:C14"/>
    <mergeCell ref="D17:Q17"/>
    <mergeCell ref="D32:Q32"/>
    <mergeCell ref="D89:Q89"/>
    <mergeCell ref="D112:Q112"/>
    <mergeCell ref="D137:Q137"/>
    <mergeCell ref="D46:Q46"/>
    <mergeCell ref="D61:Q61"/>
    <mergeCell ref="D75:Q75"/>
  </mergeCells>
  <phoneticPr fontId="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C8898-F0EC-44E5-95E9-819C6D0BBA31}">
  <dimension ref="B1:R119"/>
  <sheetViews>
    <sheetView zoomScaleNormal="100" workbookViewId="0">
      <pane xSplit="3" ySplit="2" topLeftCell="D43" activePane="bottomRight" state="frozen"/>
      <selection pane="bottomRight" activeCell="O98" sqref="O98"/>
      <selection pane="bottomLeft"/>
      <selection pane="topRight"/>
    </sheetView>
  </sheetViews>
  <sheetFormatPr defaultColWidth="8.625" defaultRowHeight="18.75" customHeight="1"/>
  <cols>
    <col min="1" max="1" width="2.625" style="26" customWidth="1"/>
    <col min="2" max="2" width="4.125" style="26" bestFit="1" customWidth="1"/>
    <col min="3" max="3" width="31.125" style="26" customWidth="1"/>
    <col min="4" max="6" width="14.125" style="214" customWidth="1"/>
    <col min="7" max="7" width="13.5" style="214" customWidth="1"/>
    <col min="8" max="8" width="15.625" style="214" customWidth="1"/>
    <col min="9" max="10" width="13.5" style="214" customWidth="1"/>
    <col min="11" max="11" width="15.125" style="214" customWidth="1"/>
    <col min="12" max="12" width="13.5" style="98" customWidth="1"/>
    <col min="13" max="13" width="15.125" style="195" bestFit="1" customWidth="1"/>
    <col min="14" max="14" width="13.5" style="26" customWidth="1"/>
    <col min="15" max="15" width="14.375" style="26" customWidth="1"/>
    <col min="16" max="16" width="13.5" style="26" customWidth="1"/>
    <col min="17" max="17" width="15.125" style="26" bestFit="1" customWidth="1"/>
    <col min="18" max="18" width="53.125" style="26" customWidth="1"/>
    <col min="19" max="16384" width="8.625" style="26"/>
  </cols>
  <sheetData>
    <row r="1" spans="2:18" ht="18">
      <c r="C1" s="71" t="s">
        <v>176</v>
      </c>
    </row>
    <row r="2" spans="2:18" ht="18.600000000000001" thickBot="1">
      <c r="C2" s="98" t="s">
        <v>230</v>
      </c>
    </row>
    <row r="3" spans="2:18" ht="18">
      <c r="B3" s="27"/>
      <c r="C3" s="28" t="s">
        <v>163</v>
      </c>
      <c r="D3" s="389" t="s">
        <v>213</v>
      </c>
      <c r="E3" s="389"/>
      <c r="F3" s="389"/>
      <c r="G3" s="389"/>
      <c r="H3" s="389"/>
      <c r="I3" s="389"/>
      <c r="J3" s="389"/>
      <c r="K3" s="389"/>
      <c r="L3" s="389"/>
      <c r="M3" s="389"/>
      <c r="N3" s="389"/>
      <c r="O3" s="389"/>
      <c r="P3" s="389"/>
      <c r="Q3" s="390"/>
      <c r="R3" s="391" t="s">
        <v>178</v>
      </c>
    </row>
    <row r="4" spans="2:18" ht="22.5" customHeight="1">
      <c r="B4" s="43"/>
      <c r="C4" s="44"/>
      <c r="D4" s="394" t="s">
        <v>214</v>
      </c>
      <c r="E4" s="394"/>
      <c r="F4" s="394"/>
      <c r="G4" s="394"/>
      <c r="H4" s="394"/>
      <c r="I4" s="394"/>
      <c r="J4" s="394"/>
      <c r="K4" s="394"/>
      <c r="L4" s="394"/>
      <c r="M4" s="395"/>
      <c r="N4" s="396" t="s">
        <v>215</v>
      </c>
      <c r="O4" s="397"/>
      <c r="P4" s="396" t="s">
        <v>216</v>
      </c>
      <c r="Q4" s="398"/>
      <c r="R4" s="392"/>
    </row>
    <row r="5" spans="2:18" ht="18">
      <c r="B5" s="31" t="s">
        <v>179</v>
      </c>
      <c r="C5" s="32" t="s">
        <v>217</v>
      </c>
      <c r="D5" s="215" t="s">
        <v>231</v>
      </c>
      <c r="E5" s="216" t="s">
        <v>232</v>
      </c>
      <c r="F5" s="216" t="s">
        <v>233</v>
      </c>
      <c r="G5" s="216" t="s">
        <v>234</v>
      </c>
      <c r="H5" s="216" t="s">
        <v>235</v>
      </c>
      <c r="I5" s="216" t="s">
        <v>236</v>
      </c>
      <c r="J5" s="216" t="s">
        <v>237</v>
      </c>
      <c r="K5" s="216" t="s">
        <v>223</v>
      </c>
      <c r="L5" s="197" t="s">
        <v>224</v>
      </c>
      <c r="M5" s="198" t="s">
        <v>165</v>
      </c>
      <c r="N5" s="29" t="s">
        <v>224</v>
      </c>
      <c r="O5" s="30" t="s">
        <v>165</v>
      </c>
      <c r="P5" s="29" t="s">
        <v>224</v>
      </c>
      <c r="Q5" s="47" t="s">
        <v>165</v>
      </c>
      <c r="R5" s="393"/>
    </row>
    <row r="6" spans="2:18" ht="18">
      <c r="B6" s="33">
        <v>1</v>
      </c>
      <c r="C6" s="19" t="s">
        <v>225</v>
      </c>
      <c r="D6" s="217">
        <v>3.2</v>
      </c>
      <c r="E6" s="218">
        <v>1.6</v>
      </c>
      <c r="F6" s="218">
        <v>2.7</v>
      </c>
      <c r="G6" s="218">
        <v>5.2</v>
      </c>
      <c r="H6" s="218">
        <v>1.4</v>
      </c>
      <c r="I6" s="218">
        <v>0.8</v>
      </c>
      <c r="J6" s="218">
        <v>2</v>
      </c>
      <c r="K6" s="218">
        <v>3.8</v>
      </c>
      <c r="L6" s="199">
        <f>SUM(D6:K6)</f>
        <v>20.700000000000003</v>
      </c>
      <c r="M6" s="200">
        <f>SUM(D6:J6)*1000000+K6*1400000</f>
        <v>22220000.000000004</v>
      </c>
      <c r="N6" s="399">
        <v>0</v>
      </c>
      <c r="O6" s="402">
        <v>0</v>
      </c>
      <c r="P6" s="399">
        <f>SUM(L6:L10)+N6</f>
        <v>58.300000000000004</v>
      </c>
      <c r="Q6" s="405">
        <f>SUM(M6:M10)+O6</f>
        <v>62900000</v>
      </c>
      <c r="R6" s="408"/>
    </row>
    <row r="7" spans="2:18" ht="18">
      <c r="B7" s="33">
        <v>2</v>
      </c>
      <c r="C7" s="34" t="s">
        <v>226</v>
      </c>
      <c r="D7" s="217">
        <v>1.4</v>
      </c>
      <c r="E7" s="218">
        <v>1.1000000000000001</v>
      </c>
      <c r="F7" s="218">
        <v>1.5</v>
      </c>
      <c r="G7" s="218">
        <v>3.1</v>
      </c>
      <c r="H7" s="218">
        <v>1.1000000000000001</v>
      </c>
      <c r="I7" s="218">
        <v>0.8</v>
      </c>
      <c r="J7" s="218">
        <v>2</v>
      </c>
      <c r="K7" s="218">
        <v>2.6</v>
      </c>
      <c r="L7" s="199">
        <f t="shared" ref="L7" si="0">SUM(D7:K7)</f>
        <v>13.6</v>
      </c>
      <c r="M7" s="200">
        <f>SUM(D7:J7)*1000000+K7*1400000</f>
        <v>14640000</v>
      </c>
      <c r="N7" s="400"/>
      <c r="O7" s="403"/>
      <c r="P7" s="400"/>
      <c r="Q7" s="406"/>
      <c r="R7" s="409"/>
    </row>
    <row r="8" spans="2:18" ht="18">
      <c r="B8" s="33">
        <v>3</v>
      </c>
      <c r="C8" s="34" t="s">
        <v>97</v>
      </c>
      <c r="D8" s="217">
        <v>1.7</v>
      </c>
      <c r="E8" s="218">
        <v>1.4</v>
      </c>
      <c r="F8" s="218">
        <v>1.6</v>
      </c>
      <c r="G8" s="218">
        <v>5.5</v>
      </c>
      <c r="H8" s="218">
        <v>0.8</v>
      </c>
      <c r="I8" s="218">
        <v>0.5</v>
      </c>
      <c r="J8" s="218">
        <v>0.6</v>
      </c>
      <c r="K8" s="218">
        <v>2.7</v>
      </c>
      <c r="L8" s="199">
        <f>SUM(D8:K8)</f>
        <v>14.8</v>
      </c>
      <c r="M8" s="200">
        <f t="shared" ref="M8:M11" si="1">SUM(D8:J8)*1000000+K8*1400000</f>
        <v>15880000</v>
      </c>
      <c r="N8" s="400"/>
      <c r="O8" s="403"/>
      <c r="P8" s="400"/>
      <c r="Q8" s="406"/>
      <c r="R8" s="409"/>
    </row>
    <row r="9" spans="2:18" ht="18">
      <c r="B9" s="33">
        <v>4</v>
      </c>
      <c r="C9" s="19" t="s">
        <v>227</v>
      </c>
      <c r="D9" s="217">
        <v>1.3</v>
      </c>
      <c r="E9" s="218">
        <v>0.4</v>
      </c>
      <c r="F9" s="218">
        <v>1.6</v>
      </c>
      <c r="G9" s="218">
        <v>1.2</v>
      </c>
      <c r="H9" s="218">
        <v>0.8</v>
      </c>
      <c r="I9" s="218">
        <v>0.5</v>
      </c>
      <c r="J9" s="218">
        <v>0.6</v>
      </c>
      <c r="K9" s="218">
        <v>1.9</v>
      </c>
      <c r="L9" s="199">
        <f t="shared" ref="L9:L11" si="2">SUM(D9:K9)</f>
        <v>8.2999999999999989</v>
      </c>
      <c r="M9" s="200">
        <f t="shared" si="1"/>
        <v>9060000</v>
      </c>
      <c r="N9" s="400"/>
      <c r="O9" s="403"/>
      <c r="P9" s="400"/>
      <c r="Q9" s="406"/>
      <c r="R9" s="409"/>
    </row>
    <row r="10" spans="2:18" ht="18.600000000000001" thickBot="1">
      <c r="B10" s="33">
        <v>5</v>
      </c>
      <c r="C10" s="19" t="s">
        <v>106</v>
      </c>
      <c r="D10" s="219"/>
      <c r="E10" s="220"/>
      <c r="F10" s="220"/>
      <c r="G10" s="220"/>
      <c r="H10" s="220"/>
      <c r="I10" s="220"/>
      <c r="J10" s="218">
        <v>0.4</v>
      </c>
      <c r="K10" s="218">
        <v>0.5</v>
      </c>
      <c r="L10" s="199">
        <f t="shared" si="2"/>
        <v>0.9</v>
      </c>
      <c r="M10" s="200">
        <f t="shared" si="1"/>
        <v>1100000</v>
      </c>
      <c r="N10" s="401"/>
      <c r="O10" s="404"/>
      <c r="P10" s="401"/>
      <c r="Q10" s="407"/>
      <c r="R10" s="410"/>
    </row>
    <row r="11" spans="2:18" ht="18.600000000000001" thickBot="1">
      <c r="B11" s="33">
        <v>6</v>
      </c>
      <c r="C11" s="19" t="s">
        <v>228</v>
      </c>
      <c r="D11" s="217">
        <v>0.5</v>
      </c>
      <c r="E11" s="218">
        <v>0.4</v>
      </c>
      <c r="F11" s="218">
        <v>0.7</v>
      </c>
      <c r="G11" s="218">
        <v>1.4</v>
      </c>
      <c r="H11" s="218">
        <v>0.2</v>
      </c>
      <c r="I11" s="218">
        <v>0.1</v>
      </c>
      <c r="J11" s="218">
        <v>1.5</v>
      </c>
      <c r="K11" s="218">
        <v>0.9</v>
      </c>
      <c r="L11" s="199">
        <f t="shared" si="2"/>
        <v>5.7000000000000011</v>
      </c>
      <c r="M11" s="200">
        <f t="shared" si="1"/>
        <v>6060000.0000000009</v>
      </c>
      <c r="N11" s="130">
        <v>0</v>
      </c>
      <c r="O11" s="25">
        <f>SUM(O5:O10)</f>
        <v>0</v>
      </c>
      <c r="P11" s="130">
        <f>SUM(L11:L11)+N11</f>
        <v>5.7000000000000011</v>
      </c>
      <c r="Q11" s="131">
        <f>SUM(M11:M11)+O6</f>
        <v>6060000.0000000009</v>
      </c>
      <c r="R11" s="49"/>
    </row>
    <row r="12" spans="2:18" ht="18">
      <c r="B12" s="383" t="s">
        <v>191</v>
      </c>
      <c r="C12" s="384"/>
      <c r="D12" s="221">
        <f t="shared" ref="D12:K12" si="3">SUM(D6:D11)</f>
        <v>8.1</v>
      </c>
      <c r="E12" s="222">
        <f t="shared" si="3"/>
        <v>4.9000000000000004</v>
      </c>
      <c r="F12" s="222">
        <f t="shared" si="3"/>
        <v>8.1</v>
      </c>
      <c r="G12" s="222">
        <f t="shared" si="3"/>
        <v>16.399999999999999</v>
      </c>
      <c r="H12" s="222">
        <f t="shared" si="3"/>
        <v>4.3</v>
      </c>
      <c r="I12" s="222">
        <f t="shared" si="3"/>
        <v>2.7</v>
      </c>
      <c r="J12" s="222">
        <f t="shared" si="3"/>
        <v>7.1</v>
      </c>
      <c r="K12" s="222">
        <f t="shared" si="3"/>
        <v>12.400000000000002</v>
      </c>
      <c r="L12" s="201">
        <f>SUM(D12:K12)</f>
        <v>64</v>
      </c>
      <c r="M12" s="202">
        <f>SUM(M6:M11)</f>
        <v>68960000</v>
      </c>
      <c r="N12" s="42">
        <f>SUM(N6:N11)</f>
        <v>0</v>
      </c>
      <c r="O12" s="25">
        <f>SUM(O6:O11)</f>
        <v>0</v>
      </c>
      <c r="P12" s="42">
        <f>SUM(P6:P11)</f>
        <v>64</v>
      </c>
      <c r="Q12" s="45">
        <f>SUM(Q6:Q11)</f>
        <v>68960000</v>
      </c>
      <c r="R12" s="35"/>
    </row>
    <row r="13" spans="2:18" ht="18">
      <c r="B13" s="385" t="s">
        <v>229</v>
      </c>
      <c r="C13" s="386"/>
      <c r="D13" s="223">
        <v>1000000</v>
      </c>
      <c r="E13" s="224">
        <v>1000000</v>
      </c>
      <c r="F13" s="224">
        <v>1000000</v>
      </c>
      <c r="G13" s="224">
        <v>1000000</v>
      </c>
      <c r="H13" s="224">
        <v>1000000</v>
      </c>
      <c r="I13" s="224">
        <v>1000000</v>
      </c>
      <c r="J13" s="224">
        <v>1000000</v>
      </c>
      <c r="K13" s="224">
        <v>1400000</v>
      </c>
      <c r="L13" s="203"/>
      <c r="M13" s="204"/>
      <c r="N13" s="36"/>
      <c r="O13" s="37"/>
      <c r="P13" s="36"/>
      <c r="Q13" s="48"/>
      <c r="R13" s="38"/>
    </row>
    <row r="14" spans="2:18" ht="18.600000000000001" thickBot="1">
      <c r="B14" s="387" t="s">
        <v>165</v>
      </c>
      <c r="C14" s="388"/>
      <c r="D14" s="225">
        <f t="shared" ref="D14:K14" si="4">D12*D13</f>
        <v>8100000</v>
      </c>
      <c r="E14" s="226">
        <f t="shared" si="4"/>
        <v>4900000</v>
      </c>
      <c r="F14" s="226">
        <f t="shared" si="4"/>
        <v>8100000</v>
      </c>
      <c r="G14" s="226">
        <f t="shared" si="4"/>
        <v>16399999.999999998</v>
      </c>
      <c r="H14" s="226">
        <f t="shared" si="4"/>
        <v>4300000</v>
      </c>
      <c r="I14" s="226">
        <f t="shared" si="4"/>
        <v>2700000</v>
      </c>
      <c r="J14" s="226">
        <f t="shared" si="4"/>
        <v>7100000</v>
      </c>
      <c r="K14" s="226">
        <f t="shared" si="4"/>
        <v>17360000.000000004</v>
      </c>
      <c r="L14" s="205"/>
      <c r="M14" s="206"/>
      <c r="N14" s="39"/>
      <c r="O14" s="40"/>
      <c r="P14" s="39"/>
      <c r="Q14" s="46"/>
      <c r="R14" s="41"/>
    </row>
    <row r="15" spans="2:18" ht="18">
      <c r="B15" s="103"/>
      <c r="C15" s="103"/>
      <c r="D15" s="227"/>
      <c r="E15" s="227"/>
      <c r="F15" s="227"/>
      <c r="G15" s="227"/>
      <c r="H15" s="227"/>
      <c r="I15" s="227"/>
      <c r="J15" s="227"/>
      <c r="K15" s="227"/>
      <c r="L15" s="207"/>
      <c r="M15" s="208"/>
      <c r="N15" s="103"/>
      <c r="O15" s="103"/>
      <c r="P15" s="103"/>
      <c r="Q15" s="103"/>
    </row>
    <row r="16" spans="2:18" ht="18.600000000000001" hidden="1" thickBot="1">
      <c r="C16" s="98" t="s">
        <v>238</v>
      </c>
    </row>
    <row r="17" spans="2:18" ht="18" hidden="1">
      <c r="B17" s="27"/>
      <c r="C17" s="28" t="s">
        <v>163</v>
      </c>
      <c r="D17" s="389" t="s">
        <v>213</v>
      </c>
      <c r="E17" s="389"/>
      <c r="F17" s="389"/>
      <c r="G17" s="389"/>
      <c r="H17" s="389"/>
      <c r="I17" s="389"/>
      <c r="J17" s="389"/>
      <c r="K17" s="389"/>
      <c r="L17" s="389"/>
      <c r="M17" s="389"/>
      <c r="N17" s="389"/>
      <c r="O17" s="389"/>
      <c r="P17" s="389"/>
      <c r="Q17" s="390"/>
      <c r="R17" s="80" t="s">
        <v>178</v>
      </c>
    </row>
    <row r="18" spans="2:18" ht="22.5" hidden="1" customHeight="1">
      <c r="B18" s="43"/>
      <c r="C18" s="44"/>
      <c r="D18" s="228" t="s">
        <v>214</v>
      </c>
      <c r="E18" s="228"/>
      <c r="F18" s="228"/>
      <c r="G18" s="228"/>
      <c r="H18" s="228"/>
      <c r="I18" s="228"/>
      <c r="J18" s="228"/>
      <c r="K18" s="228"/>
      <c r="L18" s="196"/>
      <c r="M18" s="209"/>
      <c r="N18" s="84" t="s">
        <v>215</v>
      </c>
      <c r="O18" s="83"/>
      <c r="P18" s="84" t="s">
        <v>216</v>
      </c>
      <c r="Q18" s="85"/>
      <c r="R18" s="81"/>
    </row>
    <row r="19" spans="2:18" ht="18" hidden="1">
      <c r="B19" s="31" t="s">
        <v>179</v>
      </c>
      <c r="C19" s="32" t="s">
        <v>217</v>
      </c>
      <c r="D19" s="215" t="s">
        <v>231</v>
      </c>
      <c r="E19" s="216" t="s">
        <v>232</v>
      </c>
      <c r="F19" s="216" t="s">
        <v>233</v>
      </c>
      <c r="G19" s="216" t="s">
        <v>234</v>
      </c>
      <c r="H19" s="216" t="s">
        <v>235</v>
      </c>
      <c r="I19" s="216" t="s">
        <v>236</v>
      </c>
      <c r="J19" s="216" t="s">
        <v>237</v>
      </c>
      <c r="K19" s="216" t="s">
        <v>223</v>
      </c>
      <c r="L19" s="197" t="s">
        <v>224</v>
      </c>
      <c r="M19" s="198" t="s">
        <v>165</v>
      </c>
      <c r="N19" s="29" t="s">
        <v>224</v>
      </c>
      <c r="O19" s="30" t="s">
        <v>165</v>
      </c>
      <c r="P19" s="187" t="s">
        <v>224</v>
      </c>
      <c r="Q19" s="47" t="s">
        <v>165</v>
      </c>
      <c r="R19" s="82"/>
    </row>
    <row r="20" spans="2:18" ht="18" hidden="1">
      <c r="B20" s="33">
        <v>1</v>
      </c>
      <c r="C20" s="19" t="s">
        <v>225</v>
      </c>
      <c r="D20" s="229">
        <v>3.2</v>
      </c>
      <c r="E20" s="230"/>
      <c r="F20" s="230"/>
      <c r="G20" s="230"/>
      <c r="H20" s="230"/>
      <c r="I20" s="230"/>
      <c r="J20" s="230"/>
      <c r="K20" s="231">
        <v>0.9</v>
      </c>
      <c r="L20" s="210">
        <f t="shared" ref="L20" si="5">SUM(D20:K20)</f>
        <v>4.1000000000000005</v>
      </c>
      <c r="M20" s="200">
        <f>SUM(D20:J20)*1000000+K20*1400000</f>
        <v>4460000</v>
      </c>
      <c r="N20" s="86">
        <v>0</v>
      </c>
      <c r="O20" s="181">
        <v>0</v>
      </c>
      <c r="P20" s="188">
        <f>SUM(L20:L24)+N20</f>
        <v>10.200000000000001</v>
      </c>
      <c r="Q20" s="184">
        <f>SUM(M20:M24)+O20</f>
        <v>11240000</v>
      </c>
      <c r="R20" s="95"/>
    </row>
    <row r="21" spans="2:18" ht="18" hidden="1">
      <c r="B21" s="33">
        <v>2</v>
      </c>
      <c r="C21" s="34" t="s">
        <v>226</v>
      </c>
      <c r="D21" s="229">
        <v>1.4</v>
      </c>
      <c r="E21" s="230"/>
      <c r="F21" s="230"/>
      <c r="G21" s="230"/>
      <c r="H21" s="230"/>
      <c r="I21" s="230"/>
      <c r="J21" s="230"/>
      <c r="K21" s="231">
        <v>0.6</v>
      </c>
      <c r="L21" s="210">
        <f>SUM(D21:K21)</f>
        <v>2</v>
      </c>
      <c r="M21" s="200">
        <f>SUM(D21:J21)*1000000+K21*1400000</f>
        <v>2240000</v>
      </c>
      <c r="N21" s="87"/>
      <c r="O21" s="182"/>
      <c r="P21" s="189"/>
      <c r="Q21" s="185"/>
      <c r="R21" s="96"/>
    </row>
    <row r="22" spans="2:18" ht="18" hidden="1">
      <c r="B22" s="33">
        <v>3</v>
      </c>
      <c r="C22" s="34" t="s">
        <v>97</v>
      </c>
      <c r="D22" s="229">
        <v>1.7</v>
      </c>
      <c r="E22" s="230"/>
      <c r="F22" s="230"/>
      <c r="G22" s="230"/>
      <c r="H22" s="230"/>
      <c r="I22" s="230"/>
      <c r="J22" s="230"/>
      <c r="K22" s="231">
        <v>0.6</v>
      </c>
      <c r="L22" s="210">
        <f>SUM(D22:K22)</f>
        <v>2.2999999999999998</v>
      </c>
      <c r="M22" s="200">
        <f>SUM(D22:J22)*1000000+K22*1400000</f>
        <v>2540000</v>
      </c>
      <c r="N22" s="87"/>
      <c r="O22" s="182"/>
      <c r="P22" s="189"/>
      <c r="Q22" s="185"/>
      <c r="R22" s="96"/>
    </row>
    <row r="23" spans="2:18" ht="18" hidden="1">
      <c r="B23" s="33">
        <v>4</v>
      </c>
      <c r="C23" s="19" t="s">
        <v>227</v>
      </c>
      <c r="D23" s="229">
        <v>1.3</v>
      </c>
      <c r="E23" s="230"/>
      <c r="F23" s="230"/>
      <c r="G23" s="230"/>
      <c r="H23" s="230"/>
      <c r="I23" s="230"/>
      <c r="J23" s="230"/>
      <c r="K23" s="231">
        <v>0.5</v>
      </c>
      <c r="L23" s="210">
        <f t="shared" ref="L23:L26" si="6">SUM(D23:K23)</f>
        <v>1.8</v>
      </c>
      <c r="M23" s="200">
        <f>SUM(D23:J23)*1000000+K23*1400000</f>
        <v>2000000</v>
      </c>
      <c r="N23" s="87"/>
      <c r="O23" s="182"/>
      <c r="P23" s="189"/>
      <c r="Q23" s="185"/>
      <c r="R23" s="96"/>
    </row>
    <row r="24" spans="2:18" ht="18" hidden="1">
      <c r="B24" s="33">
        <v>5</v>
      </c>
      <c r="C24" s="19" t="s">
        <v>106</v>
      </c>
      <c r="D24" s="232"/>
      <c r="E24" s="230"/>
      <c r="F24" s="230"/>
      <c r="G24" s="230"/>
      <c r="H24" s="230"/>
      <c r="I24" s="230"/>
      <c r="J24" s="230"/>
      <c r="K24" s="230"/>
      <c r="L24" s="210">
        <f t="shared" si="6"/>
        <v>0</v>
      </c>
      <c r="M24" s="200">
        <f>SUM(D24:J24)*1000000+K24*1400000</f>
        <v>0</v>
      </c>
      <c r="N24" s="88"/>
      <c r="O24" s="183"/>
      <c r="P24" s="190"/>
      <c r="Q24" s="186"/>
      <c r="R24" s="97"/>
    </row>
    <row r="25" spans="2:18" ht="18" hidden="1">
      <c r="B25" s="33">
        <v>6</v>
      </c>
      <c r="C25" s="19" t="s">
        <v>239</v>
      </c>
      <c r="D25" s="229">
        <v>0.5</v>
      </c>
      <c r="E25" s="230"/>
      <c r="F25" s="230"/>
      <c r="G25" s="230"/>
      <c r="H25" s="230"/>
      <c r="I25" s="230"/>
      <c r="J25" s="230"/>
      <c r="K25" s="231">
        <v>0.2</v>
      </c>
      <c r="L25" s="210">
        <f t="shared" si="6"/>
        <v>0.7</v>
      </c>
      <c r="M25" s="200">
        <f t="shared" ref="M25" si="7">SUM(D25:J25)*1000000+K25*1400000</f>
        <v>780000</v>
      </c>
      <c r="N25" s="130"/>
      <c r="O25" s="191"/>
      <c r="P25" s="130">
        <f>SUM(L25:L25)+N25</f>
        <v>0.7</v>
      </c>
      <c r="Q25" s="131">
        <f>SUM(M25:M25)+O25</f>
        <v>780000</v>
      </c>
      <c r="R25" s="49"/>
    </row>
    <row r="26" spans="2:18" ht="18.600000000000001" hidden="1" thickBot="1">
      <c r="B26" s="33">
        <v>7</v>
      </c>
      <c r="C26" s="19" t="s">
        <v>240</v>
      </c>
      <c r="D26" s="232"/>
      <c r="E26" s="230"/>
      <c r="F26" s="230"/>
      <c r="G26" s="230"/>
      <c r="H26" s="230"/>
      <c r="I26" s="230"/>
      <c r="J26" s="230"/>
      <c r="K26" s="230"/>
      <c r="L26" s="274">
        <f t="shared" si="6"/>
        <v>0</v>
      </c>
      <c r="M26" s="200">
        <v>-6807000</v>
      </c>
      <c r="N26" s="130"/>
      <c r="O26" s="191"/>
      <c r="P26" s="130">
        <f>SUM(L26:L26)+N26</f>
        <v>0</v>
      </c>
      <c r="Q26" s="131">
        <f>SUM(M26:M26)+O20</f>
        <v>-6807000</v>
      </c>
      <c r="R26" s="49" t="s">
        <v>241</v>
      </c>
    </row>
    <row r="27" spans="2:18" ht="18" hidden="1">
      <c r="B27" s="74" t="s">
        <v>191</v>
      </c>
      <c r="C27" s="75"/>
      <c r="D27" s="233">
        <f t="shared" ref="D27:J27" si="8">SUM(D20:D26)</f>
        <v>8.1</v>
      </c>
      <c r="E27" s="234">
        <f t="shared" si="8"/>
        <v>0</v>
      </c>
      <c r="F27" s="234">
        <f t="shared" si="8"/>
        <v>0</v>
      </c>
      <c r="G27" s="234">
        <f t="shared" si="8"/>
        <v>0</v>
      </c>
      <c r="H27" s="234">
        <f t="shared" si="8"/>
        <v>0</v>
      </c>
      <c r="I27" s="234">
        <f t="shared" si="8"/>
        <v>0</v>
      </c>
      <c r="J27" s="234">
        <f t="shared" si="8"/>
        <v>0</v>
      </c>
      <c r="K27" s="234">
        <f>SUM(K21:K26)</f>
        <v>1.9</v>
      </c>
      <c r="L27" s="211">
        <f>SUM(D27:K27)</f>
        <v>10</v>
      </c>
      <c r="M27" s="202">
        <f>SUM(M20:M26)</f>
        <v>5213000</v>
      </c>
      <c r="N27" s="42">
        <f>SUM(N20:N26)</f>
        <v>0</v>
      </c>
      <c r="O27" s="25">
        <f>SUM(O20:O26)</f>
        <v>0</v>
      </c>
      <c r="P27" s="42">
        <f>SUM(P20:P26)</f>
        <v>10.9</v>
      </c>
      <c r="Q27" s="45">
        <f>SUM(Q20:Q26)</f>
        <v>5213000</v>
      </c>
      <c r="R27" s="35"/>
    </row>
    <row r="28" spans="2:18" ht="18" hidden="1">
      <c r="B28" s="76" t="s">
        <v>229</v>
      </c>
      <c r="C28" s="77"/>
      <c r="D28" s="223">
        <v>1000000</v>
      </c>
      <c r="E28" s="224">
        <v>1000000</v>
      </c>
      <c r="F28" s="224">
        <v>1000000</v>
      </c>
      <c r="G28" s="224">
        <v>1000000</v>
      </c>
      <c r="H28" s="224">
        <v>1000000</v>
      </c>
      <c r="I28" s="224">
        <v>1000000</v>
      </c>
      <c r="J28" s="224">
        <v>1000000</v>
      </c>
      <c r="K28" s="224">
        <v>1400000</v>
      </c>
      <c r="L28" s="203"/>
      <c r="M28" s="204"/>
      <c r="N28" s="36"/>
      <c r="O28" s="37"/>
      <c r="P28" s="36"/>
      <c r="Q28" s="48"/>
      <c r="R28" s="38"/>
    </row>
    <row r="29" spans="2:18" ht="18.600000000000001" hidden="1" thickBot="1">
      <c r="B29" s="78" t="s">
        <v>165</v>
      </c>
      <c r="C29" s="79"/>
      <c r="D29" s="225">
        <f t="shared" ref="D29:K29" si="9">D27*D28</f>
        <v>8100000</v>
      </c>
      <c r="E29" s="226">
        <f t="shared" si="9"/>
        <v>0</v>
      </c>
      <c r="F29" s="226">
        <f t="shared" si="9"/>
        <v>0</v>
      </c>
      <c r="G29" s="226">
        <f t="shared" si="9"/>
        <v>0</v>
      </c>
      <c r="H29" s="226">
        <f t="shared" si="9"/>
        <v>0</v>
      </c>
      <c r="I29" s="226">
        <f t="shared" si="9"/>
        <v>0</v>
      </c>
      <c r="J29" s="226">
        <f t="shared" si="9"/>
        <v>0</v>
      </c>
      <c r="K29" s="226">
        <f t="shared" si="9"/>
        <v>2660000</v>
      </c>
      <c r="L29" s="205"/>
      <c r="M29" s="206"/>
      <c r="N29" s="39"/>
      <c r="O29" s="40"/>
      <c r="P29" s="39"/>
      <c r="Q29" s="46"/>
      <c r="R29" s="41"/>
    </row>
    <row r="30" spans="2:18" ht="18">
      <c r="C30" s="98"/>
    </row>
    <row r="31" spans="2:18" ht="18.600000000000001" thickBot="1">
      <c r="C31" s="98" t="s">
        <v>242</v>
      </c>
    </row>
    <row r="32" spans="2:18" ht="18">
      <c r="B32" s="27"/>
      <c r="C32" s="28" t="s">
        <v>163</v>
      </c>
      <c r="D32" s="389" t="s">
        <v>213</v>
      </c>
      <c r="E32" s="389"/>
      <c r="F32" s="389"/>
      <c r="G32" s="389"/>
      <c r="H32" s="389"/>
      <c r="I32" s="389"/>
      <c r="J32" s="389"/>
      <c r="K32" s="389"/>
      <c r="L32" s="389"/>
      <c r="M32" s="389"/>
      <c r="N32" s="389"/>
      <c r="O32" s="389"/>
      <c r="P32" s="389"/>
      <c r="Q32" s="390"/>
      <c r="R32" s="80" t="s">
        <v>178</v>
      </c>
    </row>
    <row r="33" spans="2:18" ht="22.5" customHeight="1">
      <c r="B33" s="43"/>
      <c r="C33" s="44"/>
      <c r="D33" s="228" t="s">
        <v>214</v>
      </c>
      <c r="E33" s="228"/>
      <c r="F33" s="228"/>
      <c r="G33" s="228"/>
      <c r="H33" s="228"/>
      <c r="I33" s="228"/>
      <c r="J33" s="228"/>
      <c r="K33" s="228"/>
      <c r="L33" s="196"/>
      <c r="M33" s="209"/>
      <c r="N33" s="84" t="s">
        <v>215</v>
      </c>
      <c r="O33" s="83"/>
      <c r="P33" s="84" t="s">
        <v>216</v>
      </c>
      <c r="Q33" s="85"/>
      <c r="R33" s="81"/>
    </row>
    <row r="34" spans="2:18" ht="18">
      <c r="B34" s="31" t="s">
        <v>179</v>
      </c>
      <c r="C34" s="32" t="s">
        <v>217</v>
      </c>
      <c r="D34" s="215" t="s">
        <v>231</v>
      </c>
      <c r="E34" s="216" t="s">
        <v>232</v>
      </c>
      <c r="F34" s="216" t="s">
        <v>233</v>
      </c>
      <c r="G34" s="216" t="s">
        <v>234</v>
      </c>
      <c r="H34" s="216" t="s">
        <v>235</v>
      </c>
      <c r="I34" s="216" t="s">
        <v>236</v>
      </c>
      <c r="J34" s="216" t="s">
        <v>237</v>
      </c>
      <c r="K34" s="216" t="s">
        <v>223</v>
      </c>
      <c r="L34" s="197" t="s">
        <v>224</v>
      </c>
      <c r="M34" s="198" t="s">
        <v>165</v>
      </c>
      <c r="N34" s="29" t="s">
        <v>224</v>
      </c>
      <c r="O34" s="30" t="s">
        <v>165</v>
      </c>
      <c r="P34" s="187" t="s">
        <v>224</v>
      </c>
      <c r="Q34" s="47" t="s">
        <v>165</v>
      </c>
      <c r="R34" s="82"/>
    </row>
    <row r="35" spans="2:18" ht="18">
      <c r="B35" s="33">
        <v>1</v>
      </c>
      <c r="C35" s="19" t="s">
        <v>225</v>
      </c>
      <c r="D35" s="217">
        <v>3.2</v>
      </c>
      <c r="E35" s="218">
        <v>1.6</v>
      </c>
      <c r="F35" s="230"/>
      <c r="G35" s="230"/>
      <c r="H35" s="230"/>
      <c r="I35" s="230"/>
      <c r="J35" s="230"/>
      <c r="K35" s="231">
        <v>1.2</v>
      </c>
      <c r="L35" s="210">
        <f t="shared" ref="L35" si="10">SUM(D35:K35)</f>
        <v>6.0000000000000009</v>
      </c>
      <c r="M35" s="200">
        <f>SUM(D35:J35)*1000000+K35*1400000</f>
        <v>6480000.0000000009</v>
      </c>
      <c r="N35" s="86">
        <v>0</v>
      </c>
      <c r="O35" s="181">
        <v>0</v>
      </c>
      <c r="P35" s="188">
        <f>SUM(L35:L39)+N35</f>
        <v>15.6</v>
      </c>
      <c r="Q35" s="184">
        <f>SUM(M35:M39)+O35</f>
        <v>17000000</v>
      </c>
      <c r="R35" s="95"/>
    </row>
    <row r="36" spans="2:18" ht="18">
      <c r="B36" s="33">
        <v>2</v>
      </c>
      <c r="C36" s="34" t="s">
        <v>226</v>
      </c>
      <c r="D36" s="217">
        <v>1.4</v>
      </c>
      <c r="E36" s="218">
        <v>1.1000000000000001</v>
      </c>
      <c r="F36" s="230"/>
      <c r="G36" s="230"/>
      <c r="H36" s="230"/>
      <c r="I36" s="230"/>
      <c r="J36" s="230"/>
      <c r="K36" s="231">
        <v>0.8</v>
      </c>
      <c r="L36" s="210">
        <f>SUM(D36:K36)</f>
        <v>3.3</v>
      </c>
      <c r="M36" s="200">
        <f>SUM(D36:J36)*1000000+K36*1400000</f>
        <v>3620000</v>
      </c>
      <c r="N36" s="87"/>
      <c r="O36" s="182"/>
      <c r="P36" s="189"/>
      <c r="Q36" s="185"/>
      <c r="R36" s="96"/>
    </row>
    <row r="37" spans="2:18" ht="18">
      <c r="B37" s="33">
        <v>3</v>
      </c>
      <c r="C37" s="34" t="s">
        <v>97</v>
      </c>
      <c r="D37" s="217">
        <v>1.7</v>
      </c>
      <c r="E37" s="218">
        <v>1.4</v>
      </c>
      <c r="F37" s="230"/>
      <c r="G37" s="230"/>
      <c r="H37" s="230"/>
      <c r="I37" s="230"/>
      <c r="J37" s="230"/>
      <c r="K37" s="231">
        <v>0.8</v>
      </c>
      <c r="L37" s="210">
        <f>SUM(D37:K37)</f>
        <v>3.8999999999999995</v>
      </c>
      <c r="M37" s="200">
        <f>SUM(D37:J37)*1000000+K37*1400000</f>
        <v>4220000</v>
      </c>
      <c r="N37" s="87"/>
      <c r="O37" s="182"/>
      <c r="P37" s="189"/>
      <c r="Q37" s="185"/>
      <c r="R37" s="96"/>
    </row>
    <row r="38" spans="2:18" ht="18">
      <c r="B38" s="33">
        <v>4</v>
      </c>
      <c r="C38" s="19" t="s">
        <v>227</v>
      </c>
      <c r="D38" s="217">
        <v>1.3</v>
      </c>
      <c r="E38" s="218">
        <v>0.4</v>
      </c>
      <c r="F38" s="230"/>
      <c r="G38" s="230"/>
      <c r="H38" s="230"/>
      <c r="I38" s="230"/>
      <c r="J38" s="230"/>
      <c r="K38" s="231">
        <v>0.7</v>
      </c>
      <c r="L38" s="210">
        <f t="shared" ref="L38:L40" si="11">SUM(D38:K38)</f>
        <v>2.4000000000000004</v>
      </c>
      <c r="M38" s="200">
        <f>SUM(D38:J38)*1000000+K38*1400000</f>
        <v>2680000</v>
      </c>
      <c r="N38" s="87"/>
      <c r="O38" s="182"/>
      <c r="P38" s="189"/>
      <c r="Q38" s="185"/>
      <c r="R38" s="96"/>
    </row>
    <row r="39" spans="2:18" ht="18">
      <c r="B39" s="33">
        <v>5</v>
      </c>
      <c r="C39" s="19" t="s">
        <v>106</v>
      </c>
      <c r="D39" s="219"/>
      <c r="E39" s="220"/>
      <c r="F39" s="230"/>
      <c r="G39" s="230"/>
      <c r="H39" s="230"/>
      <c r="I39" s="230"/>
      <c r="J39" s="230"/>
      <c r="K39" s="230"/>
      <c r="L39" s="210">
        <f t="shared" si="11"/>
        <v>0</v>
      </c>
      <c r="M39" s="200">
        <f>SUM(D39:J39)*1000000+K39*1400000</f>
        <v>0</v>
      </c>
      <c r="N39" s="88"/>
      <c r="O39" s="183"/>
      <c r="P39" s="190"/>
      <c r="Q39" s="186"/>
      <c r="R39" s="97"/>
    </row>
    <row r="40" spans="2:18" ht="18.600000000000001" thickBot="1">
      <c r="B40" s="33">
        <v>6</v>
      </c>
      <c r="C40" s="19" t="s">
        <v>239</v>
      </c>
      <c r="D40" s="217">
        <v>0.5</v>
      </c>
      <c r="E40" s="218">
        <v>0.4</v>
      </c>
      <c r="F40" s="230"/>
      <c r="G40" s="230"/>
      <c r="H40" s="230"/>
      <c r="I40" s="230"/>
      <c r="J40" s="230"/>
      <c r="K40" s="231">
        <v>0.3</v>
      </c>
      <c r="L40" s="210">
        <f t="shared" si="11"/>
        <v>1.2</v>
      </c>
      <c r="M40" s="200">
        <f t="shared" ref="M40" si="12">SUM(D40:J40)*1000000+K40*1400000</f>
        <v>1320000</v>
      </c>
      <c r="N40" s="130"/>
      <c r="O40" s="191"/>
      <c r="P40" s="130">
        <f>SUM(L40:L40)+N40</f>
        <v>1.2</v>
      </c>
      <c r="Q40" s="131">
        <f>SUM(M40:M40)+O35</f>
        <v>1320000</v>
      </c>
      <c r="R40" s="49"/>
    </row>
    <row r="41" spans="2:18" ht="18">
      <c r="B41" s="74" t="s">
        <v>191</v>
      </c>
      <c r="C41" s="75"/>
      <c r="D41" s="233">
        <f t="shared" ref="D41:J41" si="13">SUM(D35:D40)</f>
        <v>8.1</v>
      </c>
      <c r="E41" s="234">
        <f t="shared" si="13"/>
        <v>4.9000000000000004</v>
      </c>
      <c r="F41" s="234">
        <f t="shared" si="13"/>
        <v>0</v>
      </c>
      <c r="G41" s="234">
        <f t="shared" si="13"/>
        <v>0</v>
      </c>
      <c r="H41" s="234">
        <f t="shared" si="13"/>
        <v>0</v>
      </c>
      <c r="I41" s="234">
        <f t="shared" si="13"/>
        <v>0</v>
      </c>
      <c r="J41" s="234">
        <f t="shared" si="13"/>
        <v>0</v>
      </c>
      <c r="K41" s="234">
        <f>SUM(K36:K40)</f>
        <v>2.5999999999999996</v>
      </c>
      <c r="L41" s="211">
        <f>SUM(D41:K41)</f>
        <v>15.6</v>
      </c>
      <c r="M41" s="202">
        <f>SUM(M35:M40)</f>
        <v>18320000</v>
      </c>
      <c r="N41" s="42">
        <f>SUM(N35:N40)</f>
        <v>0</v>
      </c>
      <c r="O41" s="25">
        <f>SUM(O35:O40)</f>
        <v>0</v>
      </c>
      <c r="P41" s="42">
        <f>SUM(P35:P40)</f>
        <v>16.8</v>
      </c>
      <c r="Q41" s="45">
        <f>SUM(Q35:Q40)</f>
        <v>18320000</v>
      </c>
      <c r="R41" s="35"/>
    </row>
    <row r="42" spans="2:18" ht="18">
      <c r="B42" s="76" t="s">
        <v>229</v>
      </c>
      <c r="C42" s="77"/>
      <c r="D42" s="223">
        <v>1000000</v>
      </c>
      <c r="E42" s="224">
        <v>1000000</v>
      </c>
      <c r="F42" s="224">
        <v>1000000</v>
      </c>
      <c r="G42" s="224">
        <v>1000000</v>
      </c>
      <c r="H42" s="224">
        <v>1000000</v>
      </c>
      <c r="I42" s="224">
        <v>1000000</v>
      </c>
      <c r="J42" s="224">
        <v>1000000</v>
      </c>
      <c r="K42" s="224">
        <v>1400000</v>
      </c>
      <c r="L42" s="203"/>
      <c r="M42" s="204"/>
      <c r="N42" s="36"/>
      <c r="O42" s="37"/>
      <c r="P42" s="36"/>
      <c r="Q42" s="48"/>
      <c r="R42" s="38"/>
    </row>
    <row r="43" spans="2:18" ht="18.600000000000001" thickBot="1">
      <c r="B43" s="78" t="s">
        <v>165</v>
      </c>
      <c r="C43" s="79"/>
      <c r="D43" s="225">
        <f t="shared" ref="D43:K43" si="14">D41*D42</f>
        <v>8100000</v>
      </c>
      <c r="E43" s="226">
        <f t="shared" si="14"/>
        <v>4900000</v>
      </c>
      <c r="F43" s="226">
        <f t="shared" si="14"/>
        <v>0</v>
      </c>
      <c r="G43" s="226">
        <f t="shared" si="14"/>
        <v>0</v>
      </c>
      <c r="H43" s="226">
        <f t="shared" si="14"/>
        <v>0</v>
      </c>
      <c r="I43" s="226">
        <f t="shared" si="14"/>
        <v>0</v>
      </c>
      <c r="J43" s="226">
        <f t="shared" si="14"/>
        <v>0</v>
      </c>
      <c r="K43" s="226">
        <f t="shared" si="14"/>
        <v>3639999.9999999995</v>
      </c>
      <c r="L43" s="205"/>
      <c r="M43" s="206"/>
      <c r="N43" s="39"/>
      <c r="O43" s="40"/>
      <c r="P43" s="39"/>
      <c r="Q43" s="46"/>
      <c r="R43" s="41"/>
    </row>
    <row r="44" spans="2:18" ht="18">
      <c r="B44" s="103"/>
      <c r="C44" s="103"/>
      <c r="D44" s="227"/>
      <c r="E44" s="227"/>
      <c r="F44" s="227"/>
      <c r="G44" s="227"/>
      <c r="H44" s="227"/>
      <c r="I44" s="227"/>
      <c r="J44" s="227"/>
      <c r="K44" s="227"/>
      <c r="L44" s="207"/>
      <c r="M44" s="208"/>
      <c r="N44" s="103"/>
      <c r="O44" s="103"/>
      <c r="P44" s="103"/>
      <c r="Q44" s="103"/>
    </row>
    <row r="45" spans="2:18" ht="18.600000000000001" thickBot="1">
      <c r="C45" s="98" t="s">
        <v>243</v>
      </c>
    </row>
    <row r="46" spans="2:18" ht="18">
      <c r="B46" s="27"/>
      <c r="C46" s="28" t="s">
        <v>163</v>
      </c>
      <c r="D46" s="389" t="s">
        <v>213</v>
      </c>
      <c r="E46" s="389"/>
      <c r="F46" s="389"/>
      <c r="G46" s="389"/>
      <c r="H46" s="389"/>
      <c r="I46" s="389"/>
      <c r="J46" s="389"/>
      <c r="K46" s="389"/>
      <c r="L46" s="389"/>
      <c r="M46" s="389"/>
      <c r="N46" s="389"/>
      <c r="O46" s="389"/>
      <c r="P46" s="389"/>
      <c r="Q46" s="390"/>
      <c r="R46" s="80" t="s">
        <v>178</v>
      </c>
    </row>
    <row r="47" spans="2:18" ht="22.5" customHeight="1">
      <c r="B47" s="43"/>
      <c r="C47" s="44"/>
      <c r="D47" s="228" t="s">
        <v>214</v>
      </c>
      <c r="E47" s="228"/>
      <c r="F47" s="228"/>
      <c r="G47" s="228"/>
      <c r="H47" s="228"/>
      <c r="I47" s="228"/>
      <c r="J47" s="228"/>
      <c r="K47" s="228"/>
      <c r="L47" s="196"/>
      <c r="M47" s="209"/>
      <c r="N47" s="84" t="s">
        <v>215</v>
      </c>
      <c r="O47" s="83"/>
      <c r="P47" s="84" t="s">
        <v>216</v>
      </c>
      <c r="Q47" s="85"/>
      <c r="R47" s="81"/>
    </row>
    <row r="48" spans="2:18" ht="18">
      <c r="B48" s="31" t="s">
        <v>179</v>
      </c>
      <c r="C48" s="32" t="s">
        <v>217</v>
      </c>
      <c r="D48" s="215" t="s">
        <v>231</v>
      </c>
      <c r="E48" s="216" t="s">
        <v>232</v>
      </c>
      <c r="F48" s="216" t="s">
        <v>233</v>
      </c>
      <c r="G48" s="216" t="s">
        <v>234</v>
      </c>
      <c r="H48" s="216" t="s">
        <v>235</v>
      </c>
      <c r="I48" s="216" t="s">
        <v>236</v>
      </c>
      <c r="J48" s="216" t="s">
        <v>237</v>
      </c>
      <c r="K48" s="216" t="s">
        <v>223</v>
      </c>
      <c r="L48" s="197" t="s">
        <v>224</v>
      </c>
      <c r="M48" s="198" t="s">
        <v>165</v>
      </c>
      <c r="N48" s="29" t="s">
        <v>224</v>
      </c>
      <c r="O48" s="30" t="s">
        <v>165</v>
      </c>
      <c r="P48" s="29" t="s">
        <v>224</v>
      </c>
      <c r="Q48" s="47" t="s">
        <v>165</v>
      </c>
      <c r="R48" s="82"/>
    </row>
    <row r="49" spans="2:18" ht="18">
      <c r="B49" s="33">
        <v>1</v>
      </c>
      <c r="C49" s="19" t="s">
        <v>225</v>
      </c>
      <c r="D49" s="232"/>
      <c r="E49" s="232"/>
      <c r="F49" s="231">
        <v>2.7</v>
      </c>
      <c r="G49" s="231">
        <v>5.2</v>
      </c>
      <c r="H49" s="230"/>
      <c r="I49" s="230"/>
      <c r="J49" s="230"/>
      <c r="K49" s="231">
        <v>1.6</v>
      </c>
      <c r="L49" s="210">
        <f t="shared" ref="L49" si="15">SUM(D49:K49)</f>
        <v>9.5</v>
      </c>
      <c r="M49" s="200">
        <f>SUM(D49:J49)*1000000+K49*1400000</f>
        <v>10140000</v>
      </c>
      <c r="N49" s="86">
        <v>0</v>
      </c>
      <c r="O49" s="89">
        <v>0</v>
      </c>
      <c r="P49" s="86">
        <f>SUM(L49:L53)+N49</f>
        <v>27</v>
      </c>
      <c r="Q49" s="92">
        <f>SUM(M49:M53)+O49</f>
        <v>28840000</v>
      </c>
      <c r="R49" s="95"/>
    </row>
    <row r="50" spans="2:18" ht="18">
      <c r="B50" s="33">
        <v>2</v>
      </c>
      <c r="C50" s="34" t="s">
        <v>226</v>
      </c>
      <c r="D50" s="232"/>
      <c r="E50" s="232"/>
      <c r="F50" s="231">
        <v>1.5</v>
      </c>
      <c r="G50" s="231">
        <v>3.1</v>
      </c>
      <c r="H50" s="230"/>
      <c r="I50" s="230"/>
      <c r="J50" s="230"/>
      <c r="K50" s="231">
        <v>1</v>
      </c>
      <c r="L50" s="210">
        <f>SUM(D50:K50)</f>
        <v>5.6</v>
      </c>
      <c r="M50" s="200">
        <f>SUM(D50:J50)*1000000+K50*1400000</f>
        <v>6000000</v>
      </c>
      <c r="N50" s="87"/>
      <c r="O50" s="90"/>
      <c r="P50" s="87"/>
      <c r="Q50" s="93"/>
      <c r="R50" s="96"/>
    </row>
    <row r="51" spans="2:18" ht="18">
      <c r="B51" s="33">
        <v>3</v>
      </c>
      <c r="C51" s="34" t="s">
        <v>97</v>
      </c>
      <c r="D51" s="232"/>
      <c r="E51" s="232"/>
      <c r="F51" s="231">
        <v>1.6</v>
      </c>
      <c r="G51" s="231">
        <v>5.5</v>
      </c>
      <c r="H51" s="230"/>
      <c r="I51" s="230"/>
      <c r="J51" s="230"/>
      <c r="K51" s="231">
        <v>1.4</v>
      </c>
      <c r="L51" s="210">
        <f>SUM(D51:K51)</f>
        <v>8.5</v>
      </c>
      <c r="M51" s="200">
        <f>SUM(D51:J51)*1000000+K51*1400000</f>
        <v>9060000</v>
      </c>
      <c r="N51" s="87"/>
      <c r="O51" s="90"/>
      <c r="P51" s="87"/>
      <c r="Q51" s="93"/>
      <c r="R51" s="96"/>
    </row>
    <row r="52" spans="2:18" ht="18">
      <c r="B52" s="33">
        <v>4</v>
      </c>
      <c r="C52" s="19" t="s">
        <v>227</v>
      </c>
      <c r="D52" s="232"/>
      <c r="E52" s="232"/>
      <c r="F52" s="231">
        <v>1.6</v>
      </c>
      <c r="G52" s="231">
        <v>1.2</v>
      </c>
      <c r="H52" s="230"/>
      <c r="I52" s="230"/>
      <c r="J52" s="230"/>
      <c r="K52" s="231">
        <v>0.6</v>
      </c>
      <c r="L52" s="210">
        <f t="shared" ref="L52:L54" si="16">SUM(D52:K52)</f>
        <v>3.4</v>
      </c>
      <c r="M52" s="200">
        <f>SUM(D52:J52)*1000000+K52*1400000</f>
        <v>3640000</v>
      </c>
      <c r="N52" s="87"/>
      <c r="O52" s="90"/>
      <c r="P52" s="87"/>
      <c r="Q52" s="93"/>
      <c r="R52" s="96"/>
    </row>
    <row r="53" spans="2:18" ht="18">
      <c r="B53" s="33">
        <v>5</v>
      </c>
      <c r="C53" s="19" t="s">
        <v>106</v>
      </c>
      <c r="D53" s="232"/>
      <c r="E53" s="232"/>
      <c r="F53" s="230"/>
      <c r="G53" s="230"/>
      <c r="H53" s="230"/>
      <c r="I53" s="230"/>
      <c r="J53" s="230"/>
      <c r="K53" s="230"/>
      <c r="L53" s="210">
        <f t="shared" si="16"/>
        <v>0</v>
      </c>
      <c r="M53" s="200">
        <f t="shared" ref="M53:M54" si="17">SUM(D53:J53)*1000000+K53*1400000</f>
        <v>0</v>
      </c>
      <c r="N53" s="88"/>
      <c r="O53" s="91"/>
      <c r="P53" s="88"/>
      <c r="Q53" s="94"/>
      <c r="R53" s="97"/>
    </row>
    <row r="54" spans="2:18" ht="18.600000000000001" thickBot="1">
      <c r="B54" s="33">
        <v>6</v>
      </c>
      <c r="C54" s="19" t="s">
        <v>239</v>
      </c>
      <c r="D54" s="232"/>
      <c r="E54" s="232"/>
      <c r="F54" s="231">
        <v>0.7</v>
      </c>
      <c r="G54" s="231">
        <v>1.4</v>
      </c>
      <c r="H54" s="230"/>
      <c r="I54" s="230"/>
      <c r="J54" s="230"/>
      <c r="K54" s="231">
        <v>0.3</v>
      </c>
      <c r="L54" s="210">
        <f t="shared" si="16"/>
        <v>2.3999999999999995</v>
      </c>
      <c r="M54" s="200">
        <f t="shared" si="17"/>
        <v>2519999.9999999995</v>
      </c>
      <c r="N54" s="130"/>
      <c r="O54" s="191"/>
      <c r="P54" s="130">
        <f>SUM(L54:L54)+N54</f>
        <v>2.3999999999999995</v>
      </c>
      <c r="Q54" s="131">
        <f>SUM(M54:M54)+O49</f>
        <v>2519999.9999999995</v>
      </c>
      <c r="R54" s="49"/>
    </row>
    <row r="55" spans="2:18" ht="18">
      <c r="B55" s="74" t="s">
        <v>191</v>
      </c>
      <c r="C55" s="75"/>
      <c r="D55" s="233">
        <f t="shared" ref="D55:K55" si="18">SUM(D49:D54)</f>
        <v>0</v>
      </c>
      <c r="E55" s="234">
        <f t="shared" si="18"/>
        <v>0</v>
      </c>
      <c r="F55" s="234">
        <f t="shared" si="18"/>
        <v>8.1</v>
      </c>
      <c r="G55" s="234">
        <f t="shared" si="18"/>
        <v>16.399999999999999</v>
      </c>
      <c r="H55" s="234">
        <f t="shared" si="18"/>
        <v>0</v>
      </c>
      <c r="I55" s="234">
        <f t="shared" si="18"/>
        <v>0</v>
      </c>
      <c r="J55" s="234">
        <f t="shared" si="18"/>
        <v>0</v>
      </c>
      <c r="K55" s="234">
        <f t="shared" si="18"/>
        <v>4.8999999999999995</v>
      </c>
      <c r="L55" s="211">
        <f>SUM(D55:K55)</f>
        <v>29.4</v>
      </c>
      <c r="M55" s="202">
        <f>SUM(M49:M54)</f>
        <v>31360000</v>
      </c>
      <c r="N55" s="42">
        <f>SUM(N49:N54)</f>
        <v>0</v>
      </c>
      <c r="O55" s="25">
        <f>SUM(O49:O54)</f>
        <v>0</v>
      </c>
      <c r="P55" s="42">
        <f>SUM(P49:P54)</f>
        <v>29.4</v>
      </c>
      <c r="Q55" s="45">
        <f>SUM(Q49:Q54)</f>
        <v>31360000</v>
      </c>
      <c r="R55" s="35"/>
    </row>
    <row r="56" spans="2:18" ht="18">
      <c r="B56" s="76" t="s">
        <v>229</v>
      </c>
      <c r="C56" s="77"/>
      <c r="D56" s="223">
        <v>1000000</v>
      </c>
      <c r="E56" s="224">
        <v>1000000</v>
      </c>
      <c r="F56" s="224">
        <v>1000000</v>
      </c>
      <c r="G56" s="224">
        <v>1000000</v>
      </c>
      <c r="H56" s="224">
        <v>1000000</v>
      </c>
      <c r="I56" s="224">
        <v>1000000</v>
      </c>
      <c r="J56" s="224">
        <v>1000000</v>
      </c>
      <c r="K56" s="224">
        <v>1400000</v>
      </c>
      <c r="L56" s="203"/>
      <c r="M56" s="204"/>
      <c r="N56" s="36"/>
      <c r="O56" s="37"/>
      <c r="P56" s="36"/>
      <c r="Q56" s="48"/>
      <c r="R56" s="38"/>
    </row>
    <row r="57" spans="2:18" ht="18.600000000000001" thickBot="1">
      <c r="B57" s="78" t="s">
        <v>165</v>
      </c>
      <c r="C57" s="79"/>
      <c r="D57" s="225">
        <f t="shared" ref="D57:K57" si="19">D55*D56</f>
        <v>0</v>
      </c>
      <c r="E57" s="226">
        <f t="shared" si="19"/>
        <v>0</v>
      </c>
      <c r="F57" s="226">
        <f t="shared" si="19"/>
        <v>8100000</v>
      </c>
      <c r="G57" s="226">
        <f t="shared" si="19"/>
        <v>16399999.999999998</v>
      </c>
      <c r="H57" s="226">
        <f t="shared" si="19"/>
        <v>0</v>
      </c>
      <c r="I57" s="226">
        <f t="shared" si="19"/>
        <v>0</v>
      </c>
      <c r="J57" s="226">
        <f t="shared" si="19"/>
        <v>0</v>
      </c>
      <c r="K57" s="226">
        <f t="shared" si="19"/>
        <v>6859999.9999999991</v>
      </c>
      <c r="L57" s="205"/>
      <c r="M57" s="206"/>
      <c r="N57" s="39"/>
      <c r="O57" s="40"/>
      <c r="P57" s="39"/>
      <c r="Q57" s="46"/>
      <c r="R57" s="41"/>
    </row>
    <row r="59" spans="2:18" ht="18.600000000000001" thickBot="1">
      <c r="C59" s="98" t="s">
        <v>244</v>
      </c>
    </row>
    <row r="60" spans="2:18" ht="18">
      <c r="B60" s="27"/>
      <c r="C60" s="28" t="s">
        <v>163</v>
      </c>
      <c r="D60" s="389" t="s">
        <v>213</v>
      </c>
      <c r="E60" s="389"/>
      <c r="F60" s="389"/>
      <c r="G60" s="389"/>
      <c r="H60" s="389"/>
      <c r="I60" s="389"/>
      <c r="J60" s="389"/>
      <c r="K60" s="389"/>
      <c r="L60" s="389"/>
      <c r="M60" s="389"/>
      <c r="N60" s="389"/>
      <c r="O60" s="389"/>
      <c r="P60" s="389"/>
      <c r="Q60" s="390"/>
      <c r="R60" s="80" t="s">
        <v>178</v>
      </c>
    </row>
    <row r="61" spans="2:18" ht="22.5" customHeight="1">
      <c r="B61" s="43"/>
      <c r="C61" s="44"/>
      <c r="D61" s="228" t="s">
        <v>214</v>
      </c>
      <c r="E61" s="228"/>
      <c r="F61" s="228"/>
      <c r="G61" s="228"/>
      <c r="H61" s="228"/>
      <c r="I61" s="228"/>
      <c r="J61" s="228"/>
      <c r="K61" s="228"/>
      <c r="L61" s="196"/>
      <c r="M61" s="209"/>
      <c r="N61" s="84" t="s">
        <v>215</v>
      </c>
      <c r="O61" s="83"/>
      <c r="P61" s="84" t="s">
        <v>216</v>
      </c>
      <c r="Q61" s="85"/>
      <c r="R61" s="81"/>
    </row>
    <row r="62" spans="2:18" ht="18">
      <c r="B62" s="31" t="s">
        <v>179</v>
      </c>
      <c r="C62" s="32" t="s">
        <v>217</v>
      </c>
      <c r="D62" s="215" t="s">
        <v>231</v>
      </c>
      <c r="E62" s="216" t="s">
        <v>232</v>
      </c>
      <c r="F62" s="216" t="s">
        <v>233</v>
      </c>
      <c r="G62" s="216" t="s">
        <v>234</v>
      </c>
      <c r="H62" s="216" t="s">
        <v>235</v>
      </c>
      <c r="I62" s="216" t="s">
        <v>236</v>
      </c>
      <c r="J62" s="216" t="s">
        <v>237</v>
      </c>
      <c r="K62" s="216" t="s">
        <v>223</v>
      </c>
      <c r="L62" s="197" t="s">
        <v>224</v>
      </c>
      <c r="M62" s="198" t="s">
        <v>165</v>
      </c>
      <c r="N62" s="29" t="s">
        <v>224</v>
      </c>
      <c r="O62" s="30" t="s">
        <v>165</v>
      </c>
      <c r="P62" s="29" t="s">
        <v>224</v>
      </c>
      <c r="Q62" s="47" t="s">
        <v>165</v>
      </c>
      <c r="R62" s="82"/>
    </row>
    <row r="63" spans="2:18" ht="18">
      <c r="B63" s="33">
        <v>1</v>
      </c>
      <c r="C63" s="19" t="s">
        <v>225</v>
      </c>
      <c r="D63" s="230"/>
      <c r="E63" s="230"/>
      <c r="F63" s="230"/>
      <c r="G63" s="230"/>
      <c r="H63" s="231">
        <v>1.4</v>
      </c>
      <c r="I63" s="231">
        <v>0.8</v>
      </c>
      <c r="J63" s="231">
        <v>2</v>
      </c>
      <c r="K63" s="231">
        <v>1</v>
      </c>
      <c r="L63" s="210">
        <f t="shared" ref="L63" si="20">SUM(D63:K63)</f>
        <v>5.2</v>
      </c>
      <c r="M63" s="200">
        <f>SUM(D63:J63)*1000000+K63*1400000</f>
        <v>5600000</v>
      </c>
      <c r="N63" s="86">
        <v>0</v>
      </c>
      <c r="O63" s="89">
        <v>0</v>
      </c>
      <c r="P63" s="86">
        <f>SUM(L63:L67)+N63</f>
        <v>15.700000000000001</v>
      </c>
      <c r="Q63" s="92">
        <f>SUM(M63:M67)+O63</f>
        <v>17060000</v>
      </c>
      <c r="R63" s="95"/>
    </row>
    <row r="64" spans="2:18" ht="18">
      <c r="B64" s="33">
        <v>2</v>
      </c>
      <c r="C64" s="34" t="s">
        <v>226</v>
      </c>
      <c r="D64" s="230"/>
      <c r="E64" s="230"/>
      <c r="F64" s="230"/>
      <c r="G64" s="230"/>
      <c r="H64" s="231">
        <v>1.1000000000000001</v>
      </c>
      <c r="I64" s="231">
        <v>0.8</v>
      </c>
      <c r="J64" s="231">
        <v>2</v>
      </c>
      <c r="K64" s="231">
        <v>0.8</v>
      </c>
      <c r="L64" s="210">
        <f>SUM(D64:K64)</f>
        <v>4.7</v>
      </c>
      <c r="M64" s="200">
        <f>SUM(D64:J64)*1000000+K64*1400000</f>
        <v>5020000</v>
      </c>
      <c r="N64" s="87"/>
      <c r="O64" s="90"/>
      <c r="P64" s="87"/>
      <c r="Q64" s="93"/>
      <c r="R64" s="96"/>
    </row>
    <row r="65" spans="2:18" ht="18">
      <c r="B65" s="33">
        <v>3</v>
      </c>
      <c r="C65" s="34" t="s">
        <v>97</v>
      </c>
      <c r="D65" s="230"/>
      <c r="E65" s="230"/>
      <c r="F65" s="230"/>
      <c r="G65" s="230"/>
      <c r="H65" s="231">
        <v>0.8</v>
      </c>
      <c r="I65" s="231">
        <v>0.5</v>
      </c>
      <c r="J65" s="231">
        <v>0.6</v>
      </c>
      <c r="K65" s="231">
        <v>0.5</v>
      </c>
      <c r="L65" s="210">
        <f>SUM(D65:K65)</f>
        <v>2.4</v>
      </c>
      <c r="M65" s="200">
        <f t="shared" ref="M65:M68" si="21">SUM(D65:J65)*1000000+K65*1400000</f>
        <v>2600000</v>
      </c>
      <c r="N65" s="87"/>
      <c r="O65" s="90"/>
      <c r="P65" s="87"/>
      <c r="Q65" s="93"/>
      <c r="R65" s="96"/>
    </row>
    <row r="66" spans="2:18" ht="18">
      <c r="B66" s="33">
        <v>4</v>
      </c>
      <c r="C66" s="19" t="s">
        <v>227</v>
      </c>
      <c r="D66" s="230"/>
      <c r="E66" s="230"/>
      <c r="F66" s="230"/>
      <c r="G66" s="230"/>
      <c r="H66" s="231">
        <v>0.8</v>
      </c>
      <c r="I66" s="231">
        <v>0.5</v>
      </c>
      <c r="J66" s="231">
        <v>0.6</v>
      </c>
      <c r="K66" s="231">
        <v>0.6</v>
      </c>
      <c r="L66" s="210">
        <f t="shared" ref="L66:L68" si="22">SUM(D66:K66)</f>
        <v>2.5</v>
      </c>
      <c r="M66" s="200">
        <f t="shared" si="21"/>
        <v>2740000</v>
      </c>
      <c r="N66" s="87"/>
      <c r="O66" s="90"/>
      <c r="P66" s="87"/>
      <c r="Q66" s="93"/>
      <c r="R66" s="96"/>
    </row>
    <row r="67" spans="2:18" ht="18">
      <c r="B67" s="33">
        <v>5</v>
      </c>
      <c r="C67" s="19" t="s">
        <v>106</v>
      </c>
      <c r="D67" s="230"/>
      <c r="E67" s="230"/>
      <c r="F67" s="230"/>
      <c r="G67" s="230"/>
      <c r="H67" s="230"/>
      <c r="I67" s="230"/>
      <c r="J67" s="231">
        <v>0.4</v>
      </c>
      <c r="K67" s="231">
        <v>0.5</v>
      </c>
      <c r="L67" s="210">
        <f t="shared" si="22"/>
        <v>0.9</v>
      </c>
      <c r="M67" s="200">
        <f t="shared" si="21"/>
        <v>1100000</v>
      </c>
      <c r="N67" s="88"/>
      <c r="O67" s="91"/>
      <c r="P67" s="88"/>
      <c r="Q67" s="94"/>
      <c r="R67" s="97"/>
    </row>
    <row r="68" spans="2:18" ht="18.600000000000001" thickBot="1">
      <c r="B68" s="33">
        <v>6</v>
      </c>
      <c r="C68" s="19" t="s">
        <v>239</v>
      </c>
      <c r="D68" s="232"/>
      <c r="E68" s="230"/>
      <c r="F68" s="230"/>
      <c r="G68" s="230"/>
      <c r="H68" s="231">
        <v>0.2</v>
      </c>
      <c r="I68" s="231">
        <v>0.1</v>
      </c>
      <c r="J68" s="231">
        <v>1.5</v>
      </c>
      <c r="K68" s="231">
        <v>0.3</v>
      </c>
      <c r="L68" s="210">
        <f t="shared" si="22"/>
        <v>2.1</v>
      </c>
      <c r="M68" s="200">
        <f t="shared" si="21"/>
        <v>2220000</v>
      </c>
      <c r="N68" s="130"/>
      <c r="O68" s="191"/>
      <c r="P68" s="130">
        <f>SUM(L68:L68)+N68</f>
        <v>2.1</v>
      </c>
      <c r="Q68" s="131">
        <f>SUM(M68:M68)+O63</f>
        <v>2220000</v>
      </c>
      <c r="R68" s="49"/>
    </row>
    <row r="69" spans="2:18" ht="18">
      <c r="B69" s="74" t="s">
        <v>191</v>
      </c>
      <c r="C69" s="75"/>
      <c r="D69" s="233">
        <f t="shared" ref="D69:K69" si="23">SUM(D63:D68)</f>
        <v>0</v>
      </c>
      <c r="E69" s="234">
        <f t="shared" si="23"/>
        <v>0</v>
      </c>
      <c r="F69" s="234">
        <f t="shared" si="23"/>
        <v>0</v>
      </c>
      <c r="G69" s="234">
        <f t="shared" si="23"/>
        <v>0</v>
      </c>
      <c r="H69" s="234">
        <f t="shared" si="23"/>
        <v>4.3</v>
      </c>
      <c r="I69" s="234">
        <f t="shared" si="23"/>
        <v>2.7</v>
      </c>
      <c r="J69" s="234">
        <f t="shared" si="23"/>
        <v>7.1</v>
      </c>
      <c r="K69" s="234">
        <f t="shared" si="23"/>
        <v>3.6999999999999997</v>
      </c>
      <c r="L69" s="211">
        <f>SUM(D69:K69)</f>
        <v>17.8</v>
      </c>
      <c r="M69" s="202">
        <f>SUM(M63:M68)</f>
        <v>19280000</v>
      </c>
      <c r="N69" s="42">
        <f>SUM(N63:N68)</f>
        <v>0</v>
      </c>
      <c r="O69" s="25">
        <f>SUM(O63:O68)</f>
        <v>0</v>
      </c>
      <c r="P69" s="42">
        <f>SUM(P63:P68)</f>
        <v>17.8</v>
      </c>
      <c r="Q69" s="45">
        <f>SUM(Q63:Q68)</f>
        <v>19280000</v>
      </c>
      <c r="R69" s="35"/>
    </row>
    <row r="70" spans="2:18" ht="18">
      <c r="B70" s="76" t="s">
        <v>229</v>
      </c>
      <c r="C70" s="77"/>
      <c r="D70" s="223">
        <v>1000000</v>
      </c>
      <c r="E70" s="224">
        <v>1000000</v>
      </c>
      <c r="F70" s="224">
        <v>1000000</v>
      </c>
      <c r="G70" s="224">
        <v>1000000</v>
      </c>
      <c r="H70" s="224">
        <v>1000000</v>
      </c>
      <c r="I70" s="224">
        <v>1000000</v>
      </c>
      <c r="J70" s="224">
        <v>1000000</v>
      </c>
      <c r="K70" s="224">
        <v>1400000</v>
      </c>
      <c r="L70" s="203"/>
      <c r="M70" s="204"/>
      <c r="N70" s="36"/>
      <c r="O70" s="37"/>
      <c r="P70" s="36"/>
      <c r="Q70" s="48"/>
      <c r="R70" s="38"/>
    </row>
    <row r="71" spans="2:18" ht="18.600000000000001" thickBot="1">
      <c r="B71" s="78" t="s">
        <v>165</v>
      </c>
      <c r="C71" s="79"/>
      <c r="D71" s="225">
        <f t="shared" ref="D71:K71" si="24">D69*D70</f>
        <v>0</v>
      </c>
      <c r="E71" s="226">
        <f t="shared" si="24"/>
        <v>0</v>
      </c>
      <c r="F71" s="226">
        <f t="shared" si="24"/>
        <v>0</v>
      </c>
      <c r="G71" s="226">
        <f t="shared" si="24"/>
        <v>0</v>
      </c>
      <c r="H71" s="226">
        <f t="shared" si="24"/>
        <v>4300000</v>
      </c>
      <c r="I71" s="226">
        <f t="shared" si="24"/>
        <v>2700000</v>
      </c>
      <c r="J71" s="226">
        <f t="shared" si="24"/>
        <v>7100000</v>
      </c>
      <c r="K71" s="226">
        <f t="shared" si="24"/>
        <v>5180000</v>
      </c>
      <c r="L71" s="205"/>
      <c r="M71" s="206"/>
      <c r="N71" s="39"/>
      <c r="O71" s="40"/>
      <c r="P71" s="39"/>
      <c r="Q71" s="46"/>
      <c r="R71" s="41"/>
    </row>
    <row r="73" spans="2:18" ht="18.75" customHeight="1">
      <c r="J73" s="214" t="s">
        <v>245</v>
      </c>
      <c r="K73" s="214" t="s">
        <v>225</v>
      </c>
      <c r="L73" s="212">
        <f t="shared" ref="L73:M78" si="25">SUM(L35,L49,L63)</f>
        <v>20.7</v>
      </c>
      <c r="M73" s="213">
        <f t="shared" si="25"/>
        <v>22220000</v>
      </c>
    </row>
    <row r="74" spans="2:18" ht="18.75" customHeight="1">
      <c r="K74" s="214" t="s">
        <v>226</v>
      </c>
      <c r="L74" s="212">
        <f t="shared" si="25"/>
        <v>13.599999999999998</v>
      </c>
      <c r="M74" s="213">
        <f t="shared" si="25"/>
        <v>14640000</v>
      </c>
    </row>
    <row r="75" spans="2:18" ht="18.75" customHeight="1">
      <c r="K75" s="214" t="s">
        <v>97</v>
      </c>
      <c r="L75" s="212">
        <f t="shared" si="25"/>
        <v>14.799999999999999</v>
      </c>
      <c r="M75" s="213">
        <f t="shared" si="25"/>
        <v>15880000</v>
      </c>
    </row>
    <row r="76" spans="2:18" ht="18.75" customHeight="1">
      <c r="K76" s="214" t="s">
        <v>253</v>
      </c>
      <c r="L76" s="212">
        <f t="shared" si="25"/>
        <v>8.3000000000000007</v>
      </c>
      <c r="M76" s="213">
        <f t="shared" si="25"/>
        <v>9060000</v>
      </c>
    </row>
    <row r="77" spans="2:18" ht="18.75" customHeight="1">
      <c r="K77" s="214" t="s">
        <v>254</v>
      </c>
      <c r="L77" s="212">
        <f t="shared" si="25"/>
        <v>0.9</v>
      </c>
      <c r="M77" s="213">
        <f t="shared" si="25"/>
        <v>1100000</v>
      </c>
    </row>
    <row r="78" spans="2:18" ht="18.75" customHeight="1">
      <c r="K78" s="214" t="s">
        <v>255</v>
      </c>
      <c r="L78" s="212">
        <f t="shared" si="25"/>
        <v>5.6999999999999993</v>
      </c>
      <c r="M78" s="213">
        <f t="shared" si="25"/>
        <v>6060000</v>
      </c>
    </row>
    <row r="81" spans="2:18" ht="18.75" customHeight="1">
      <c r="C81" s="285" t="s">
        <v>256</v>
      </c>
    </row>
    <row r="82" spans="2:18" ht="18.75" customHeight="1" thickBot="1">
      <c r="C82" s="98" t="s">
        <v>257</v>
      </c>
    </row>
    <row r="83" spans="2:18" ht="18.75" customHeight="1">
      <c r="B83" s="27"/>
      <c r="C83" s="28" t="s">
        <v>163</v>
      </c>
      <c r="D83" s="389" t="s">
        <v>213</v>
      </c>
      <c r="E83" s="389"/>
      <c r="F83" s="389"/>
      <c r="G83" s="389"/>
      <c r="H83" s="389"/>
      <c r="I83" s="389"/>
      <c r="J83" s="389"/>
      <c r="K83" s="389"/>
      <c r="L83" s="389"/>
      <c r="M83" s="389"/>
      <c r="N83" s="389"/>
      <c r="O83" s="389"/>
      <c r="P83" s="389"/>
      <c r="Q83" s="390"/>
      <c r="R83" s="80" t="s">
        <v>178</v>
      </c>
    </row>
    <row r="84" spans="2:18" ht="18.75" customHeight="1">
      <c r="B84" s="43"/>
      <c r="C84" s="44"/>
      <c r="D84" s="228" t="s">
        <v>214</v>
      </c>
      <c r="E84" s="228"/>
      <c r="F84" s="228"/>
      <c r="G84" s="228"/>
      <c r="H84" s="228"/>
      <c r="I84" s="228"/>
      <c r="J84" s="228"/>
      <c r="K84" s="228"/>
      <c r="L84" s="196"/>
      <c r="M84" s="209"/>
      <c r="N84" s="84" t="s">
        <v>215</v>
      </c>
      <c r="O84" s="83"/>
      <c r="P84" s="84" t="s">
        <v>216</v>
      </c>
      <c r="Q84" s="85"/>
      <c r="R84" s="81"/>
    </row>
    <row r="85" spans="2:18" ht="18.75" customHeight="1">
      <c r="B85" s="31" t="s">
        <v>179</v>
      </c>
      <c r="C85" s="32" t="s">
        <v>217</v>
      </c>
      <c r="D85" s="215" t="s">
        <v>231</v>
      </c>
      <c r="E85" s="216" t="s">
        <v>232</v>
      </c>
      <c r="F85" s="216" t="s">
        <v>233</v>
      </c>
      <c r="G85" s="216" t="s">
        <v>234</v>
      </c>
      <c r="H85" s="216" t="s">
        <v>235</v>
      </c>
      <c r="I85" s="216" t="s">
        <v>236</v>
      </c>
      <c r="J85" s="216" t="s">
        <v>237</v>
      </c>
      <c r="K85" s="216" t="s">
        <v>223</v>
      </c>
      <c r="L85" s="197" t="s">
        <v>224</v>
      </c>
      <c r="M85" s="198" t="s">
        <v>165</v>
      </c>
      <c r="N85" s="29" t="s">
        <v>224</v>
      </c>
      <c r="O85" s="30" t="s">
        <v>165</v>
      </c>
      <c r="P85" s="187" t="s">
        <v>224</v>
      </c>
      <c r="Q85" s="47" t="s">
        <v>165</v>
      </c>
      <c r="R85" s="82"/>
    </row>
    <row r="86" spans="2:18" ht="18.75" customHeight="1">
      <c r="B86" s="33">
        <v>1</v>
      </c>
      <c r="C86" s="19" t="s">
        <v>225</v>
      </c>
      <c r="D86" s="217">
        <v>3.2</v>
      </c>
      <c r="E86" s="218">
        <v>1.6</v>
      </c>
      <c r="F86" s="230"/>
      <c r="G86" s="230"/>
      <c r="H86" s="230"/>
      <c r="I86" s="230"/>
      <c r="J86" s="230"/>
      <c r="K86" s="231">
        <v>1.2</v>
      </c>
      <c r="L86" s="210">
        <f t="shared" ref="L86:L92" si="26">SUM(D86:K86)</f>
        <v>6.0000000000000009</v>
      </c>
      <c r="M86" s="200">
        <f>SUM(D86:J86)*1000000+K86*1400000</f>
        <v>6480000.0000000009</v>
      </c>
      <c r="N86" s="86">
        <v>0</v>
      </c>
      <c r="O86" s="181">
        <v>0</v>
      </c>
      <c r="P86" s="188">
        <f>SUM(L86:L90)+N86</f>
        <v>15.6</v>
      </c>
      <c r="Q86" s="184">
        <f>SUM(M86:M90)+O86</f>
        <v>17000000</v>
      </c>
      <c r="R86" s="95"/>
    </row>
    <row r="87" spans="2:18" ht="18.75" customHeight="1">
      <c r="B87" s="33">
        <v>2</v>
      </c>
      <c r="C87" s="34" t="s">
        <v>226</v>
      </c>
      <c r="D87" s="217">
        <v>1.4</v>
      </c>
      <c r="E87" s="218">
        <v>1.1000000000000001</v>
      </c>
      <c r="F87" s="230"/>
      <c r="G87" s="230"/>
      <c r="H87" s="230"/>
      <c r="I87" s="230"/>
      <c r="J87" s="230"/>
      <c r="K87" s="231">
        <v>0.8</v>
      </c>
      <c r="L87" s="210">
        <f t="shared" si="26"/>
        <v>3.3</v>
      </c>
      <c r="M87" s="200">
        <f>SUM(D87:J87)*1000000+K87*1400000</f>
        <v>3620000</v>
      </c>
      <c r="N87" s="87"/>
      <c r="O87" s="182"/>
      <c r="P87" s="189"/>
      <c r="Q87" s="185"/>
      <c r="R87" s="96"/>
    </row>
    <row r="88" spans="2:18" ht="18.75" customHeight="1">
      <c r="B88" s="33">
        <v>3</v>
      </c>
      <c r="C88" s="34" t="s">
        <v>97</v>
      </c>
      <c r="D88" s="217">
        <v>1.7</v>
      </c>
      <c r="E88" s="218">
        <v>1.4</v>
      </c>
      <c r="F88" s="230"/>
      <c r="G88" s="230"/>
      <c r="H88" s="230"/>
      <c r="I88" s="230"/>
      <c r="J88" s="230"/>
      <c r="K88" s="231">
        <v>0.8</v>
      </c>
      <c r="L88" s="210">
        <f t="shared" si="26"/>
        <v>3.8999999999999995</v>
      </c>
      <c r="M88" s="200">
        <f>SUM(D88:J88)*1000000+K88*1400000</f>
        <v>4220000</v>
      </c>
      <c r="N88" s="87"/>
      <c r="O88" s="182"/>
      <c r="P88" s="189"/>
      <c r="Q88" s="185"/>
      <c r="R88" s="96"/>
    </row>
    <row r="89" spans="2:18" ht="18.75" customHeight="1">
      <c r="B89" s="33">
        <v>4</v>
      </c>
      <c r="C89" s="19" t="s">
        <v>227</v>
      </c>
      <c r="D89" s="217">
        <v>1.3</v>
      </c>
      <c r="E89" s="218">
        <v>0.4</v>
      </c>
      <c r="F89" s="230"/>
      <c r="G89" s="230"/>
      <c r="H89" s="230"/>
      <c r="I89" s="230"/>
      <c r="J89" s="230"/>
      <c r="K89" s="231">
        <v>0.7</v>
      </c>
      <c r="L89" s="210">
        <f t="shared" si="26"/>
        <v>2.4000000000000004</v>
      </c>
      <c r="M89" s="200">
        <f>SUM(D89:J89)*1000000+K89*1400000</f>
        <v>2680000</v>
      </c>
      <c r="N89" s="87"/>
      <c r="O89" s="182"/>
      <c r="P89" s="189"/>
      <c r="Q89" s="185"/>
      <c r="R89" s="96"/>
    </row>
    <row r="90" spans="2:18" ht="18.75" customHeight="1">
      <c r="B90" s="33">
        <v>5</v>
      </c>
      <c r="C90" s="19" t="s">
        <v>106</v>
      </c>
      <c r="D90" s="219"/>
      <c r="E90" s="220"/>
      <c r="F90" s="230"/>
      <c r="G90" s="230"/>
      <c r="H90" s="230"/>
      <c r="I90" s="230"/>
      <c r="J90" s="230"/>
      <c r="K90" s="230"/>
      <c r="L90" s="210">
        <f t="shared" si="26"/>
        <v>0</v>
      </c>
      <c r="M90" s="200">
        <f>SUM(D90:J90)*1000000+K90*1400000</f>
        <v>0</v>
      </c>
      <c r="N90" s="88"/>
      <c r="O90" s="183"/>
      <c r="P90" s="190"/>
      <c r="Q90" s="186"/>
      <c r="R90" s="97"/>
    </row>
    <row r="91" spans="2:18" ht="18.75" customHeight="1" thickBot="1">
      <c r="B91" s="33">
        <v>6</v>
      </c>
      <c r="C91" s="19" t="s">
        <v>239</v>
      </c>
      <c r="D91" s="217">
        <v>0.5</v>
      </c>
      <c r="E91" s="218">
        <v>0.4</v>
      </c>
      <c r="F91" s="230"/>
      <c r="G91" s="230"/>
      <c r="H91" s="230"/>
      <c r="I91" s="230"/>
      <c r="J91" s="230"/>
      <c r="K91" s="231">
        <v>0.3</v>
      </c>
      <c r="L91" s="210">
        <f t="shared" si="26"/>
        <v>1.2</v>
      </c>
      <c r="M91" s="200">
        <f t="shared" ref="M91" si="27">SUM(D91:J91)*1000000+K91*1400000</f>
        <v>1320000</v>
      </c>
      <c r="N91" s="130"/>
      <c r="O91" s="191"/>
      <c r="P91" s="130">
        <f>SUM(L91:L91)+N91</f>
        <v>1.2</v>
      </c>
      <c r="Q91" s="131">
        <f>SUM(M91:M91)+O86</f>
        <v>1320000</v>
      </c>
      <c r="R91" s="49"/>
    </row>
    <row r="92" spans="2:18" ht="18.75" customHeight="1">
      <c r="B92" s="74" t="s">
        <v>191</v>
      </c>
      <c r="C92" s="75"/>
      <c r="D92" s="233">
        <f t="shared" ref="D92:J92" si="28">SUM(D86:D91)</f>
        <v>8.1</v>
      </c>
      <c r="E92" s="234">
        <f t="shared" si="28"/>
        <v>4.9000000000000004</v>
      </c>
      <c r="F92" s="234">
        <f t="shared" si="28"/>
        <v>0</v>
      </c>
      <c r="G92" s="234">
        <f t="shared" si="28"/>
        <v>0</v>
      </c>
      <c r="H92" s="234">
        <f t="shared" si="28"/>
        <v>0</v>
      </c>
      <c r="I92" s="234">
        <f t="shared" si="28"/>
        <v>0</v>
      </c>
      <c r="J92" s="234">
        <f t="shared" si="28"/>
        <v>0</v>
      </c>
      <c r="K92" s="234">
        <f>SUM(K86:K91)</f>
        <v>3.8</v>
      </c>
      <c r="L92" s="211">
        <f t="shared" si="26"/>
        <v>16.8</v>
      </c>
      <c r="M92" s="202">
        <f>SUM(M86:M91)</f>
        <v>18320000</v>
      </c>
      <c r="N92" s="42">
        <f>SUM(N86:N91)</f>
        <v>0</v>
      </c>
      <c r="O92" s="25">
        <f>SUM(O86:O91)</f>
        <v>0</v>
      </c>
      <c r="P92" s="42">
        <f>SUM(P86:P91)</f>
        <v>16.8</v>
      </c>
      <c r="Q92" s="45">
        <f>SUM(Q86:Q91)</f>
        <v>18320000</v>
      </c>
      <c r="R92" s="35"/>
    </row>
    <row r="93" spans="2:18" ht="18.75" customHeight="1">
      <c r="B93" s="76" t="s">
        <v>229</v>
      </c>
      <c r="C93" s="77"/>
      <c r="D93" s="223">
        <v>1000000</v>
      </c>
      <c r="E93" s="224">
        <v>1000000</v>
      </c>
      <c r="F93" s="224">
        <v>1000000</v>
      </c>
      <c r="G93" s="224">
        <v>1000000</v>
      </c>
      <c r="H93" s="224">
        <v>1000000</v>
      </c>
      <c r="I93" s="224">
        <v>1000000</v>
      </c>
      <c r="J93" s="224">
        <v>1000000</v>
      </c>
      <c r="K93" s="224">
        <v>1400000</v>
      </c>
      <c r="L93" s="203"/>
      <c r="M93" s="204"/>
      <c r="N93" s="36"/>
      <c r="O93" s="37"/>
      <c r="P93" s="36"/>
      <c r="Q93" s="48"/>
      <c r="R93" s="38"/>
    </row>
    <row r="94" spans="2:18" ht="18.75" customHeight="1" thickBot="1">
      <c r="B94" s="78" t="s">
        <v>165</v>
      </c>
      <c r="C94" s="79"/>
      <c r="D94" s="225">
        <f t="shared" ref="D94:K94" si="29">D92*D93</f>
        <v>8100000</v>
      </c>
      <c r="E94" s="226">
        <f t="shared" si="29"/>
        <v>4900000</v>
      </c>
      <c r="F94" s="226">
        <f t="shared" si="29"/>
        <v>0</v>
      </c>
      <c r="G94" s="226">
        <f t="shared" si="29"/>
        <v>0</v>
      </c>
      <c r="H94" s="226">
        <f t="shared" si="29"/>
        <v>0</v>
      </c>
      <c r="I94" s="226">
        <f t="shared" si="29"/>
        <v>0</v>
      </c>
      <c r="J94" s="226">
        <f t="shared" si="29"/>
        <v>0</v>
      </c>
      <c r="K94" s="226">
        <f t="shared" si="29"/>
        <v>5320000</v>
      </c>
      <c r="L94" s="205"/>
      <c r="M94" s="206"/>
      <c r="N94" s="39"/>
      <c r="O94" s="40"/>
      <c r="P94" s="39"/>
      <c r="Q94" s="46"/>
      <c r="R94" s="41"/>
    </row>
    <row r="95" spans="2:18" ht="18.75" customHeight="1">
      <c r="C95" s="290" t="s">
        <v>258</v>
      </c>
      <c r="D95" s="282">
        <f t="shared" ref="D95:M95" si="30">D92-D117</f>
        <v>0</v>
      </c>
      <c r="E95" s="286">
        <f t="shared" si="30"/>
        <v>4.9000000000000004</v>
      </c>
      <c r="F95" s="282">
        <f t="shared" si="30"/>
        <v>0</v>
      </c>
      <c r="G95" s="282">
        <f t="shared" si="30"/>
        <v>0</v>
      </c>
      <c r="H95" s="282">
        <f t="shared" si="30"/>
        <v>0</v>
      </c>
      <c r="I95" s="282">
        <f t="shared" si="30"/>
        <v>0</v>
      </c>
      <c r="J95" s="282">
        <f t="shared" si="30"/>
        <v>0</v>
      </c>
      <c r="K95" s="286">
        <f t="shared" si="30"/>
        <v>0.99999999999999956</v>
      </c>
      <c r="L95" s="286">
        <f t="shared" si="30"/>
        <v>5.9</v>
      </c>
      <c r="M95" s="287">
        <f t="shared" si="30"/>
        <v>6300000</v>
      </c>
    </row>
    <row r="96" spans="2:18" s="283" customFormat="1" ht="18.75" customHeight="1">
      <c r="C96" s="291" t="s">
        <v>259</v>
      </c>
      <c r="D96" s="284">
        <f t="shared" ref="D96:M96" si="31">D93-D118</f>
        <v>0</v>
      </c>
      <c r="E96" s="284">
        <f t="shared" si="31"/>
        <v>0</v>
      </c>
      <c r="F96" s="284">
        <f t="shared" si="31"/>
        <v>0</v>
      </c>
      <c r="G96" s="284">
        <f t="shared" si="31"/>
        <v>0</v>
      </c>
      <c r="H96" s="284">
        <f t="shared" si="31"/>
        <v>0</v>
      </c>
      <c r="I96" s="284">
        <f t="shared" si="31"/>
        <v>0</v>
      </c>
      <c r="J96" s="284">
        <f t="shared" si="31"/>
        <v>0</v>
      </c>
      <c r="K96" s="284">
        <f t="shared" si="31"/>
        <v>0</v>
      </c>
      <c r="L96" s="284">
        <f t="shared" si="31"/>
        <v>0</v>
      </c>
      <c r="M96" s="284">
        <f t="shared" si="31"/>
        <v>0</v>
      </c>
    </row>
    <row r="97" spans="2:18" s="283" customFormat="1" ht="18.75" customHeight="1">
      <c r="C97" s="291" t="s">
        <v>260</v>
      </c>
      <c r="D97" s="284">
        <f t="shared" ref="D97:M97" si="32">D94-D119</f>
        <v>0</v>
      </c>
      <c r="E97" s="287">
        <f t="shared" si="32"/>
        <v>4900000</v>
      </c>
      <c r="F97" s="284">
        <f t="shared" si="32"/>
        <v>0</v>
      </c>
      <c r="G97" s="284">
        <f t="shared" si="32"/>
        <v>0</v>
      </c>
      <c r="H97" s="284">
        <f t="shared" si="32"/>
        <v>0</v>
      </c>
      <c r="I97" s="284">
        <f t="shared" si="32"/>
        <v>0</v>
      </c>
      <c r="J97" s="284">
        <f t="shared" si="32"/>
        <v>0</v>
      </c>
      <c r="K97" s="287">
        <f t="shared" si="32"/>
        <v>1399999.9999999995</v>
      </c>
      <c r="L97" s="284">
        <f t="shared" si="32"/>
        <v>0</v>
      </c>
      <c r="M97" s="284">
        <f t="shared" si="32"/>
        <v>0</v>
      </c>
    </row>
    <row r="98" spans="2:18" ht="18.75" customHeight="1">
      <c r="L98" s="214"/>
      <c r="M98" s="214"/>
    </row>
    <row r="99" spans="2:18" ht="18.75" customHeight="1">
      <c r="I99" s="214" t="s">
        <v>261</v>
      </c>
      <c r="K99" s="26"/>
      <c r="L99" s="214" t="s">
        <v>262</v>
      </c>
      <c r="M99" s="214" t="s">
        <v>263</v>
      </c>
    </row>
    <row r="100" spans="2:18" ht="18.75" customHeight="1">
      <c r="I100" s="26"/>
      <c r="J100" s="26"/>
      <c r="K100" s="214" t="s">
        <v>225</v>
      </c>
      <c r="L100" s="282">
        <f t="shared" ref="L100:M105" si="33">L86-L111</f>
        <v>1.9000000000000004</v>
      </c>
      <c r="M100" s="284">
        <f t="shared" si="33"/>
        <v>2020000.0000000009</v>
      </c>
    </row>
    <row r="101" spans="2:18" ht="18.600000000000001" customHeight="1">
      <c r="K101" s="214" t="s">
        <v>226</v>
      </c>
      <c r="L101" s="282">
        <f t="shared" si="33"/>
        <v>1.2999999999999998</v>
      </c>
      <c r="M101" s="284">
        <f t="shared" si="33"/>
        <v>1380000</v>
      </c>
    </row>
    <row r="102" spans="2:18" ht="18.75" customHeight="1">
      <c r="K102" s="214" t="s">
        <v>97</v>
      </c>
      <c r="L102" s="282">
        <f t="shared" si="33"/>
        <v>1.5999999999999996</v>
      </c>
      <c r="M102" s="284">
        <f t="shared" si="33"/>
        <v>1680000</v>
      </c>
    </row>
    <row r="103" spans="2:18" ht="18.75" customHeight="1">
      <c r="K103" s="214" t="s">
        <v>253</v>
      </c>
      <c r="L103" s="282">
        <f t="shared" si="33"/>
        <v>0.60000000000000031</v>
      </c>
      <c r="M103" s="284">
        <f t="shared" si="33"/>
        <v>680000</v>
      </c>
    </row>
    <row r="104" spans="2:18" ht="18.75" customHeight="1">
      <c r="K104" s="214" t="s">
        <v>254</v>
      </c>
      <c r="L104" s="282">
        <f t="shared" si="33"/>
        <v>0</v>
      </c>
      <c r="M104" s="284">
        <f t="shared" si="33"/>
        <v>0</v>
      </c>
    </row>
    <row r="105" spans="2:18" ht="18.75" customHeight="1">
      <c r="K105" s="214" t="s">
        <v>255</v>
      </c>
      <c r="L105" s="282">
        <f t="shared" si="33"/>
        <v>0.5</v>
      </c>
      <c r="M105" s="284">
        <f t="shared" si="33"/>
        <v>540000</v>
      </c>
    </row>
    <row r="106" spans="2:18" ht="18.75" customHeight="1">
      <c r="L106" s="288">
        <f>SUM(L100:L105)</f>
        <v>5.9</v>
      </c>
      <c r="M106" s="289">
        <f>SUM(M100:M105)</f>
        <v>6300000.0000000009</v>
      </c>
    </row>
    <row r="107" spans="2:18" ht="18.75" customHeight="1" thickBot="1">
      <c r="C107" s="98" t="s">
        <v>242</v>
      </c>
    </row>
    <row r="108" spans="2:18" ht="18.75" customHeight="1">
      <c r="B108" s="27"/>
      <c r="C108" s="28" t="s">
        <v>163</v>
      </c>
      <c r="D108" s="389" t="s">
        <v>213</v>
      </c>
      <c r="E108" s="389"/>
      <c r="F108" s="389"/>
      <c r="G108" s="389"/>
      <c r="H108" s="389"/>
      <c r="I108" s="389"/>
      <c r="J108" s="389"/>
      <c r="K108" s="389"/>
      <c r="L108" s="389"/>
      <c r="M108" s="389"/>
      <c r="N108" s="389"/>
      <c r="O108" s="389"/>
      <c r="P108" s="389"/>
      <c r="Q108" s="390"/>
      <c r="R108" s="80" t="s">
        <v>178</v>
      </c>
    </row>
    <row r="109" spans="2:18" ht="18.75" customHeight="1">
      <c r="B109" s="43"/>
      <c r="C109" s="44"/>
      <c r="D109" s="228" t="s">
        <v>214</v>
      </c>
      <c r="E109" s="228"/>
      <c r="F109" s="228"/>
      <c r="G109" s="228"/>
      <c r="H109" s="228"/>
      <c r="I109" s="228"/>
      <c r="J109" s="228"/>
      <c r="K109" s="228"/>
      <c r="L109" s="196"/>
      <c r="M109" s="209"/>
      <c r="N109" s="84" t="s">
        <v>215</v>
      </c>
      <c r="O109" s="83"/>
      <c r="P109" s="84" t="s">
        <v>216</v>
      </c>
      <c r="Q109" s="85"/>
      <c r="R109" s="81"/>
    </row>
    <row r="110" spans="2:18" ht="18.75" customHeight="1">
      <c r="B110" s="31" t="s">
        <v>179</v>
      </c>
      <c r="C110" s="32" t="s">
        <v>217</v>
      </c>
      <c r="D110" s="215" t="s">
        <v>231</v>
      </c>
      <c r="E110" s="216" t="s">
        <v>232</v>
      </c>
      <c r="F110" s="216" t="s">
        <v>233</v>
      </c>
      <c r="G110" s="216" t="s">
        <v>234</v>
      </c>
      <c r="H110" s="216" t="s">
        <v>235</v>
      </c>
      <c r="I110" s="216" t="s">
        <v>236</v>
      </c>
      <c r="J110" s="216" t="s">
        <v>237</v>
      </c>
      <c r="K110" s="216" t="s">
        <v>223</v>
      </c>
      <c r="L110" s="197" t="s">
        <v>224</v>
      </c>
      <c r="M110" s="198" t="s">
        <v>165</v>
      </c>
      <c r="N110" s="29" t="s">
        <v>224</v>
      </c>
      <c r="O110" s="30" t="s">
        <v>165</v>
      </c>
      <c r="P110" s="187" t="s">
        <v>224</v>
      </c>
      <c r="Q110" s="47" t="s">
        <v>165</v>
      </c>
      <c r="R110" s="82"/>
    </row>
    <row r="111" spans="2:18" ht="18.75" customHeight="1">
      <c r="B111" s="33">
        <v>1</v>
      </c>
      <c r="C111" s="19" t="s">
        <v>225</v>
      </c>
      <c r="D111" s="229">
        <v>3.2</v>
      </c>
      <c r="E111" s="230"/>
      <c r="F111" s="230"/>
      <c r="G111" s="230"/>
      <c r="H111" s="230"/>
      <c r="I111" s="230"/>
      <c r="J111" s="230"/>
      <c r="K111" s="231">
        <v>0.9</v>
      </c>
      <c r="L111" s="210">
        <f t="shared" ref="L111:L117" si="34">SUM(D111:K111)</f>
        <v>4.1000000000000005</v>
      </c>
      <c r="M111" s="200">
        <f>SUM(D111:J111)*1000000+K111*1400000</f>
        <v>4460000</v>
      </c>
      <c r="N111" s="86">
        <v>0</v>
      </c>
      <c r="O111" s="181">
        <v>0</v>
      </c>
      <c r="P111" s="188">
        <f>SUM(L111:L115)+N111</f>
        <v>10.200000000000001</v>
      </c>
      <c r="Q111" s="184">
        <f>SUM(M111:M115)+O111</f>
        <v>11240000</v>
      </c>
      <c r="R111" s="95"/>
    </row>
    <row r="112" spans="2:18" ht="18.75" customHeight="1">
      <c r="B112" s="33">
        <v>2</v>
      </c>
      <c r="C112" s="34" t="s">
        <v>226</v>
      </c>
      <c r="D112" s="229">
        <v>1.4</v>
      </c>
      <c r="E112" s="230"/>
      <c r="F112" s="230"/>
      <c r="G112" s="230"/>
      <c r="H112" s="230"/>
      <c r="I112" s="230"/>
      <c r="J112" s="230"/>
      <c r="K112" s="231">
        <v>0.6</v>
      </c>
      <c r="L112" s="210">
        <f t="shared" si="34"/>
        <v>2</v>
      </c>
      <c r="M112" s="200">
        <f>SUM(D112:J112)*1000000+K112*1400000</f>
        <v>2240000</v>
      </c>
      <c r="N112" s="87"/>
      <c r="O112" s="182"/>
      <c r="P112" s="189"/>
      <c r="Q112" s="185"/>
      <c r="R112" s="96"/>
    </row>
    <row r="113" spans="2:18" ht="18.75" customHeight="1">
      <c r="B113" s="33">
        <v>3</v>
      </c>
      <c r="C113" s="34" t="s">
        <v>97</v>
      </c>
      <c r="D113" s="229">
        <v>1.7</v>
      </c>
      <c r="E113" s="230"/>
      <c r="F113" s="230"/>
      <c r="G113" s="230"/>
      <c r="H113" s="230"/>
      <c r="I113" s="230"/>
      <c r="J113" s="230"/>
      <c r="K113" s="231">
        <v>0.6</v>
      </c>
      <c r="L113" s="210">
        <f t="shared" si="34"/>
        <v>2.2999999999999998</v>
      </c>
      <c r="M113" s="200">
        <f>SUM(D113:J113)*1000000+K113*1400000</f>
        <v>2540000</v>
      </c>
      <c r="N113" s="87"/>
      <c r="O113" s="182"/>
      <c r="P113" s="189"/>
      <c r="Q113" s="185"/>
      <c r="R113" s="96"/>
    </row>
    <row r="114" spans="2:18" ht="18.75" customHeight="1">
      <c r="B114" s="33">
        <v>4</v>
      </c>
      <c r="C114" s="19" t="s">
        <v>227</v>
      </c>
      <c r="D114" s="229">
        <v>1.3</v>
      </c>
      <c r="E114" s="230"/>
      <c r="F114" s="230"/>
      <c r="G114" s="230"/>
      <c r="H114" s="230"/>
      <c r="I114" s="230"/>
      <c r="J114" s="230"/>
      <c r="K114" s="231">
        <v>0.5</v>
      </c>
      <c r="L114" s="210">
        <f t="shared" si="34"/>
        <v>1.8</v>
      </c>
      <c r="M114" s="200">
        <f>SUM(D114:J114)*1000000+K114*1400000</f>
        <v>2000000</v>
      </c>
      <c r="N114" s="87"/>
      <c r="O114" s="182"/>
      <c r="P114" s="189"/>
      <c r="Q114" s="185"/>
      <c r="R114" s="96"/>
    </row>
    <row r="115" spans="2:18" ht="18.75" customHeight="1">
      <c r="B115" s="33">
        <v>5</v>
      </c>
      <c r="C115" s="19" t="s">
        <v>106</v>
      </c>
      <c r="D115" s="232"/>
      <c r="E115" s="230"/>
      <c r="F115" s="230"/>
      <c r="G115" s="230"/>
      <c r="H115" s="230"/>
      <c r="I115" s="230"/>
      <c r="J115" s="230"/>
      <c r="K115" s="230"/>
      <c r="L115" s="210">
        <f t="shared" si="34"/>
        <v>0</v>
      </c>
      <c r="M115" s="200">
        <f>SUM(D115:J115)*1000000+K115*1400000</f>
        <v>0</v>
      </c>
      <c r="N115" s="88"/>
      <c r="O115" s="183"/>
      <c r="P115" s="190"/>
      <c r="Q115" s="186"/>
      <c r="R115" s="97"/>
    </row>
    <row r="116" spans="2:18" ht="18.75" customHeight="1" thickBot="1">
      <c r="B116" s="33">
        <v>6</v>
      </c>
      <c r="C116" s="19" t="s">
        <v>239</v>
      </c>
      <c r="D116" s="229">
        <v>0.5</v>
      </c>
      <c r="E116" s="230"/>
      <c r="F116" s="230"/>
      <c r="G116" s="230"/>
      <c r="H116" s="230"/>
      <c r="I116" s="230"/>
      <c r="J116" s="230"/>
      <c r="K116" s="231">
        <v>0.2</v>
      </c>
      <c r="L116" s="210">
        <f t="shared" si="34"/>
        <v>0.7</v>
      </c>
      <c r="M116" s="200">
        <f t="shared" ref="M116" si="35">SUM(D116:J116)*1000000+K116*1400000</f>
        <v>780000</v>
      </c>
      <c r="N116" s="130"/>
      <c r="O116" s="191"/>
      <c r="P116" s="130">
        <f>SUM(L116:L116)+N116</f>
        <v>0.7</v>
      </c>
      <c r="Q116" s="131">
        <f>SUM(M116:M116)+O111</f>
        <v>780000</v>
      </c>
      <c r="R116" s="49"/>
    </row>
    <row r="117" spans="2:18" ht="18.75" customHeight="1">
      <c r="B117" s="74" t="s">
        <v>191</v>
      </c>
      <c r="C117" s="75"/>
      <c r="D117" s="233">
        <f t="shared" ref="D117:K117" si="36">SUM(D111:D116)</f>
        <v>8.1</v>
      </c>
      <c r="E117" s="234">
        <f t="shared" si="36"/>
        <v>0</v>
      </c>
      <c r="F117" s="234">
        <f t="shared" si="36"/>
        <v>0</v>
      </c>
      <c r="G117" s="234">
        <f t="shared" si="36"/>
        <v>0</v>
      </c>
      <c r="H117" s="234">
        <f t="shared" si="36"/>
        <v>0</v>
      </c>
      <c r="I117" s="234">
        <f t="shared" si="36"/>
        <v>0</v>
      </c>
      <c r="J117" s="234">
        <f t="shared" si="36"/>
        <v>0</v>
      </c>
      <c r="K117" s="234">
        <f t="shared" si="36"/>
        <v>2.8000000000000003</v>
      </c>
      <c r="L117" s="211">
        <f t="shared" si="34"/>
        <v>10.9</v>
      </c>
      <c r="M117" s="202">
        <f>SUM(M111:M116)</f>
        <v>12020000</v>
      </c>
      <c r="N117" s="42">
        <f>SUM(N111:N116)</f>
        <v>0</v>
      </c>
      <c r="O117" s="25">
        <f>SUM(O111:O116)</f>
        <v>0</v>
      </c>
      <c r="P117" s="42">
        <f>SUM(P111:P116)</f>
        <v>10.9</v>
      </c>
      <c r="Q117" s="45">
        <f>SUM(Q111:Q116)</f>
        <v>12020000</v>
      </c>
      <c r="R117" s="35"/>
    </row>
    <row r="118" spans="2:18" ht="18.75" customHeight="1">
      <c r="B118" s="76" t="s">
        <v>229</v>
      </c>
      <c r="C118" s="77"/>
      <c r="D118" s="223">
        <v>1000000</v>
      </c>
      <c r="E118" s="224">
        <v>1000000</v>
      </c>
      <c r="F118" s="224">
        <v>1000000</v>
      </c>
      <c r="G118" s="224">
        <v>1000000</v>
      </c>
      <c r="H118" s="224">
        <v>1000000</v>
      </c>
      <c r="I118" s="224">
        <v>1000000</v>
      </c>
      <c r="J118" s="224">
        <v>1000000</v>
      </c>
      <c r="K118" s="224">
        <v>1400000</v>
      </c>
      <c r="L118" s="203"/>
      <c r="M118" s="204"/>
      <c r="N118" s="36"/>
      <c r="O118" s="37"/>
      <c r="P118" s="36"/>
      <c r="Q118" s="48"/>
      <c r="R118" s="38"/>
    </row>
    <row r="119" spans="2:18" ht="18.75" customHeight="1" thickBot="1">
      <c r="B119" s="78" t="s">
        <v>165</v>
      </c>
      <c r="C119" s="79"/>
      <c r="D119" s="225">
        <f t="shared" ref="D119:K119" si="37">D117*D118</f>
        <v>8100000</v>
      </c>
      <c r="E119" s="226">
        <f t="shared" si="37"/>
        <v>0</v>
      </c>
      <c r="F119" s="226">
        <f t="shared" si="37"/>
        <v>0</v>
      </c>
      <c r="G119" s="226">
        <f t="shared" si="37"/>
        <v>0</v>
      </c>
      <c r="H119" s="226">
        <f t="shared" si="37"/>
        <v>0</v>
      </c>
      <c r="I119" s="226">
        <f t="shared" si="37"/>
        <v>0</v>
      </c>
      <c r="J119" s="226">
        <f t="shared" si="37"/>
        <v>0</v>
      </c>
      <c r="K119" s="226">
        <f t="shared" si="37"/>
        <v>3920000.0000000005</v>
      </c>
      <c r="L119" s="205"/>
      <c r="M119" s="206"/>
      <c r="N119" s="39"/>
      <c r="O119" s="40"/>
      <c r="P119" s="39"/>
      <c r="Q119" s="46"/>
      <c r="R119" s="41"/>
    </row>
  </sheetData>
  <mergeCells count="19">
    <mergeCell ref="D60:Q60"/>
    <mergeCell ref="D83:Q83"/>
    <mergeCell ref="D108:Q108"/>
    <mergeCell ref="B12:C12"/>
    <mergeCell ref="B13:C13"/>
    <mergeCell ref="B14:C14"/>
    <mergeCell ref="D17:Q17"/>
    <mergeCell ref="D32:Q32"/>
    <mergeCell ref="D46:Q46"/>
    <mergeCell ref="D3:Q3"/>
    <mergeCell ref="R3:R5"/>
    <mergeCell ref="D4:M4"/>
    <mergeCell ref="N4:O4"/>
    <mergeCell ref="P4:Q4"/>
    <mergeCell ref="N6:N10"/>
    <mergeCell ref="O6:O10"/>
    <mergeCell ref="P6:P10"/>
    <mergeCell ref="Q6:Q10"/>
    <mergeCell ref="R6:R10"/>
  </mergeCells>
  <phoneticPr fontId="1"/>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3"/>
  <sheetViews>
    <sheetView zoomScale="160" zoomScaleNormal="160" workbookViewId="0">
      <selection activeCell="A17" sqref="A17"/>
    </sheetView>
  </sheetViews>
  <sheetFormatPr defaultRowHeight="18.75" customHeight="1" outlineLevelCol="1"/>
  <cols>
    <col min="1" max="1" width="30.625" customWidth="1"/>
    <col min="2" max="2" width="21" customWidth="1"/>
    <col min="3" max="5" width="6.625" hidden="1" customWidth="1" outlineLevel="1"/>
    <col min="6" max="8" width="8.5" hidden="1" customWidth="1" outlineLevel="1"/>
    <col min="9" max="14" width="6.625" hidden="1" customWidth="1" outlineLevel="1"/>
    <col min="15" max="15" width="6.625" customWidth="1" collapsed="1"/>
    <col min="16" max="24" width="6.625" customWidth="1"/>
  </cols>
  <sheetData>
    <row r="1" spans="1:24" ht="18"/>
    <row r="2" spans="1:24" ht="18">
      <c r="A2" s="433" t="s">
        <v>264</v>
      </c>
      <c r="B2" s="433" t="s">
        <v>265</v>
      </c>
      <c r="C2" s="429" t="s">
        <v>266</v>
      </c>
      <c r="D2" s="429"/>
      <c r="E2" s="429"/>
      <c r="F2" s="429"/>
      <c r="G2" s="429"/>
      <c r="H2" s="429"/>
      <c r="I2" s="429"/>
      <c r="J2" s="429"/>
      <c r="K2" s="429"/>
      <c r="L2" s="429"/>
      <c r="M2" s="429"/>
      <c r="N2" s="429"/>
      <c r="O2" s="430" t="s">
        <v>267</v>
      </c>
      <c r="P2" s="431"/>
      <c r="Q2" s="431"/>
      <c r="R2" s="432"/>
      <c r="S2" s="430" t="s">
        <v>268</v>
      </c>
      <c r="T2" s="431"/>
      <c r="U2" s="431"/>
      <c r="V2" s="431"/>
      <c r="W2" s="431"/>
      <c r="X2" s="431"/>
    </row>
    <row r="3" spans="1:24" ht="18">
      <c r="A3" s="434"/>
      <c r="B3" s="434"/>
      <c r="C3" s="52" t="s">
        <v>269</v>
      </c>
      <c r="D3" s="52" t="s">
        <v>270</v>
      </c>
      <c r="E3" s="52" t="s">
        <v>271</v>
      </c>
      <c r="F3" s="52" t="s">
        <v>272</v>
      </c>
      <c r="G3" s="52" t="s">
        <v>273</v>
      </c>
      <c r="H3" s="52" t="s">
        <v>274</v>
      </c>
      <c r="I3" s="52" t="s">
        <v>275</v>
      </c>
      <c r="J3" s="52" t="s">
        <v>276</v>
      </c>
      <c r="K3" s="52" t="s">
        <v>277</v>
      </c>
      <c r="L3" s="52" t="s">
        <v>278</v>
      </c>
      <c r="M3" s="52" t="s">
        <v>279</v>
      </c>
      <c r="N3" s="52" t="s">
        <v>280</v>
      </c>
      <c r="O3" s="52" t="s">
        <v>277</v>
      </c>
      <c r="P3" s="52" t="s">
        <v>278</v>
      </c>
      <c r="Q3" s="52" t="s">
        <v>279</v>
      </c>
      <c r="R3" s="52" t="s">
        <v>280</v>
      </c>
      <c r="S3" s="52" t="s">
        <v>281</v>
      </c>
      <c r="T3" s="52" t="s">
        <v>282</v>
      </c>
      <c r="U3" s="52" t="s">
        <v>283</v>
      </c>
      <c r="V3" s="52" t="s">
        <v>284</v>
      </c>
      <c r="W3" s="52" t="s">
        <v>285</v>
      </c>
      <c r="X3" s="52" t="s">
        <v>286</v>
      </c>
    </row>
    <row r="4" spans="1:24" ht="18">
      <c r="A4" s="430" t="s">
        <v>287</v>
      </c>
      <c r="B4" s="432"/>
      <c r="C4" s="51"/>
      <c r="D4" s="51"/>
      <c r="E4" s="51"/>
      <c r="F4" s="51"/>
      <c r="G4" s="51"/>
      <c r="H4" s="51"/>
      <c r="I4" s="51"/>
      <c r="J4" s="51"/>
      <c r="K4" s="51" t="s">
        <v>288</v>
      </c>
      <c r="L4" s="51"/>
      <c r="M4" s="51"/>
      <c r="N4" s="51"/>
      <c r="O4" s="51"/>
      <c r="P4" s="51" t="s">
        <v>289</v>
      </c>
      <c r="Q4" s="51"/>
      <c r="R4" s="51"/>
      <c r="S4" s="51"/>
      <c r="T4" s="51"/>
      <c r="U4" s="51" t="s">
        <v>290</v>
      </c>
      <c r="V4" s="51"/>
      <c r="W4" s="51"/>
      <c r="X4" s="51"/>
    </row>
    <row r="5" spans="1:24" ht="18">
      <c r="A5" s="53" t="s">
        <v>252</v>
      </c>
      <c r="B5" s="53"/>
      <c r="C5" s="51"/>
      <c r="D5" s="51"/>
      <c r="E5" s="51"/>
      <c r="F5" s="51"/>
      <c r="G5" s="51"/>
      <c r="H5" s="51"/>
      <c r="I5" s="51"/>
      <c r="J5" s="51"/>
      <c r="K5" s="51"/>
      <c r="L5" s="51"/>
      <c r="M5" s="51"/>
      <c r="N5" s="51"/>
      <c r="O5" s="51"/>
      <c r="P5" s="51"/>
      <c r="Q5" s="51"/>
      <c r="R5" s="51"/>
      <c r="S5" s="51"/>
      <c r="T5" s="51"/>
      <c r="U5" s="51"/>
      <c r="V5" s="51"/>
      <c r="W5" s="51"/>
      <c r="X5" s="51"/>
    </row>
    <row r="6" spans="1:24" ht="18">
      <c r="A6" s="54" t="s">
        <v>291</v>
      </c>
      <c r="B6" s="54"/>
      <c r="C6" s="51"/>
      <c r="D6" s="51"/>
      <c r="E6" s="51"/>
      <c r="F6" s="51"/>
      <c r="G6" s="51"/>
      <c r="H6" s="51"/>
      <c r="I6" s="51"/>
      <c r="J6" s="51"/>
      <c r="K6" s="51"/>
      <c r="L6" s="51"/>
      <c r="M6" s="51"/>
      <c r="N6" s="51"/>
      <c r="O6" s="51"/>
      <c r="P6" s="51"/>
      <c r="Q6" s="51"/>
      <c r="R6" s="51"/>
      <c r="S6" s="51"/>
      <c r="T6" s="51"/>
      <c r="U6" s="51"/>
      <c r="V6" s="51"/>
      <c r="W6" s="51"/>
      <c r="X6" s="51"/>
    </row>
    <row r="7" spans="1:24" ht="18">
      <c r="A7" s="54" t="s">
        <v>97</v>
      </c>
      <c r="B7" s="54"/>
      <c r="C7" s="51"/>
      <c r="D7" s="51"/>
      <c r="E7" s="51"/>
      <c r="F7" s="51"/>
      <c r="G7" s="51"/>
      <c r="H7" s="51"/>
      <c r="I7" s="51"/>
      <c r="J7" s="51"/>
      <c r="K7" s="51"/>
      <c r="L7" s="51"/>
      <c r="M7" s="51"/>
      <c r="N7" s="51"/>
      <c r="O7" s="51"/>
      <c r="P7" s="51"/>
      <c r="Q7" s="51"/>
      <c r="R7" s="51"/>
      <c r="S7" s="51"/>
      <c r="T7" s="51"/>
      <c r="U7" s="51"/>
      <c r="V7" s="51"/>
      <c r="W7" s="51"/>
      <c r="X7" s="51"/>
    </row>
    <row r="8" spans="1:24" ht="18">
      <c r="A8" s="53" t="s">
        <v>227</v>
      </c>
      <c r="B8" s="53"/>
      <c r="C8" s="51"/>
      <c r="D8" s="51"/>
      <c r="E8" s="51"/>
      <c r="F8" s="51"/>
      <c r="G8" s="51"/>
      <c r="H8" s="51"/>
      <c r="I8" s="51"/>
      <c r="J8" s="51"/>
      <c r="K8" s="51"/>
      <c r="L8" s="51"/>
      <c r="M8" s="51"/>
      <c r="N8" s="51"/>
      <c r="O8" s="51"/>
      <c r="P8" s="51"/>
      <c r="Q8" s="51"/>
      <c r="R8" s="51"/>
      <c r="S8" s="51"/>
      <c r="T8" s="51"/>
      <c r="U8" s="51"/>
      <c r="V8" s="51"/>
      <c r="W8" s="51"/>
      <c r="X8" s="51"/>
    </row>
    <row r="9" spans="1:24" ht="18">
      <c r="A9" s="53" t="s">
        <v>106</v>
      </c>
      <c r="B9" s="53"/>
      <c r="C9" s="51"/>
      <c r="D9" s="51"/>
      <c r="E9" s="51"/>
      <c r="F9" s="58"/>
      <c r="G9" s="58"/>
      <c r="H9" s="58"/>
      <c r="I9" s="58"/>
      <c r="J9" s="58"/>
      <c r="K9" s="58"/>
      <c r="L9" s="59"/>
      <c r="M9" s="59"/>
      <c r="N9" s="59"/>
      <c r="O9" s="59"/>
      <c r="P9" s="59"/>
      <c r="Q9" s="59"/>
      <c r="R9" s="51"/>
      <c r="S9" s="51"/>
      <c r="T9" s="51"/>
      <c r="U9" s="51"/>
      <c r="V9" s="51"/>
      <c r="W9" s="51"/>
      <c r="X9" s="51"/>
    </row>
    <row r="10" spans="1:24" ht="18"/>
    <row r="11" spans="1:24" ht="18"/>
    <row r="12" spans="1:24" ht="18"/>
    <row r="13" spans="1:24" ht="18">
      <c r="A13" s="62" t="s">
        <v>292</v>
      </c>
      <c r="B13" s="62"/>
    </row>
    <row r="14" spans="1:24" ht="18">
      <c r="A14" s="52" t="s">
        <v>293</v>
      </c>
      <c r="B14" s="52"/>
      <c r="C14" s="51"/>
      <c r="D14" s="51"/>
      <c r="E14" s="51"/>
      <c r="F14" s="51"/>
      <c r="G14" s="51"/>
      <c r="H14" s="51"/>
      <c r="I14" s="51"/>
      <c r="J14" s="51"/>
      <c r="K14" s="51"/>
      <c r="L14" s="51"/>
      <c r="M14" s="51"/>
      <c r="N14" s="51"/>
      <c r="O14" s="51">
        <v>2</v>
      </c>
      <c r="P14" s="51">
        <v>2</v>
      </c>
      <c r="Q14" s="51">
        <v>2</v>
      </c>
      <c r="R14" s="51">
        <v>2</v>
      </c>
      <c r="S14" s="51">
        <v>2</v>
      </c>
      <c r="T14" s="51">
        <v>1.5</v>
      </c>
      <c r="U14" s="51"/>
      <c r="V14" s="51"/>
      <c r="W14" s="51"/>
      <c r="X14" s="51"/>
    </row>
    <row r="15" spans="1:24" ht="18">
      <c r="A15" s="52" t="s">
        <v>294</v>
      </c>
      <c r="B15" s="52"/>
      <c r="C15" s="51"/>
      <c r="D15" s="51"/>
      <c r="E15" s="51"/>
      <c r="F15" s="51"/>
      <c r="G15" s="51"/>
      <c r="H15" s="51"/>
      <c r="I15" s="51"/>
      <c r="J15" s="51"/>
      <c r="K15" s="51"/>
      <c r="L15" s="51"/>
      <c r="M15" s="51"/>
      <c r="N15" s="51"/>
      <c r="O15" s="51">
        <v>2</v>
      </c>
      <c r="P15" s="51">
        <v>2</v>
      </c>
      <c r="Q15" s="51">
        <v>3</v>
      </c>
      <c r="R15" s="51">
        <v>3</v>
      </c>
      <c r="S15" s="51">
        <v>2</v>
      </c>
      <c r="T15" s="51">
        <v>1</v>
      </c>
      <c r="U15" s="51"/>
      <c r="V15" s="51"/>
      <c r="W15" s="51"/>
      <c r="X15" s="51"/>
    </row>
    <row r="16" spans="1:24" ht="18">
      <c r="A16" s="52" t="s">
        <v>295</v>
      </c>
      <c r="B16" s="52"/>
      <c r="C16" s="51"/>
      <c r="D16" s="51"/>
      <c r="E16" s="51"/>
      <c r="F16" s="51"/>
      <c r="G16" s="51"/>
      <c r="H16" s="51"/>
      <c r="I16" s="51"/>
      <c r="J16" s="51"/>
      <c r="K16" s="51"/>
      <c r="L16" s="51"/>
      <c r="M16" s="51"/>
      <c r="N16" s="51"/>
      <c r="O16" s="51">
        <v>1</v>
      </c>
      <c r="P16" s="51">
        <v>2</v>
      </c>
      <c r="Q16" s="51">
        <v>3</v>
      </c>
      <c r="R16" s="51">
        <v>2</v>
      </c>
      <c r="S16" s="51">
        <v>2</v>
      </c>
      <c r="T16" s="51">
        <v>1</v>
      </c>
      <c r="U16" s="51"/>
      <c r="V16" s="51"/>
      <c r="W16" s="51"/>
      <c r="X16" s="51"/>
    </row>
    <row r="17" spans="1:24" ht="18.75" customHeight="1">
      <c r="A17" s="61" t="s">
        <v>296</v>
      </c>
      <c r="B17" s="61"/>
      <c r="C17" s="60"/>
      <c r="D17" s="60"/>
      <c r="E17" s="60"/>
      <c r="F17" s="60"/>
      <c r="G17" s="60"/>
      <c r="H17" s="60"/>
      <c r="I17" s="60"/>
      <c r="J17" s="60"/>
      <c r="K17" s="60"/>
      <c r="L17" s="60"/>
      <c r="M17" s="60"/>
      <c r="N17" s="60"/>
      <c r="O17" s="60">
        <v>1</v>
      </c>
      <c r="P17" s="51">
        <v>2</v>
      </c>
      <c r="Q17" s="51">
        <v>3</v>
      </c>
      <c r="R17" s="51">
        <v>3</v>
      </c>
      <c r="S17" s="60">
        <v>2</v>
      </c>
      <c r="T17" s="60">
        <v>0.5</v>
      </c>
      <c r="U17" s="60"/>
      <c r="V17" s="60"/>
      <c r="W17" s="59"/>
      <c r="X17" s="59"/>
    </row>
    <row r="18" spans="1:24" ht="18.75" customHeight="1">
      <c r="A18" s="61" t="s">
        <v>297</v>
      </c>
      <c r="B18" s="61"/>
      <c r="C18" s="60"/>
      <c r="D18" s="60"/>
      <c r="E18" s="60"/>
      <c r="F18" s="60"/>
      <c r="G18" s="60"/>
      <c r="H18" s="60"/>
      <c r="I18" s="60"/>
      <c r="J18" s="60"/>
      <c r="K18" s="60"/>
      <c r="L18" s="60"/>
      <c r="M18" s="60"/>
      <c r="N18" s="60"/>
      <c r="O18" s="59">
        <v>1</v>
      </c>
      <c r="P18" s="51">
        <v>1</v>
      </c>
      <c r="Q18" s="51">
        <v>1</v>
      </c>
      <c r="R18" s="59">
        <v>1</v>
      </c>
      <c r="S18" s="60">
        <v>0.5</v>
      </c>
      <c r="T18" s="60">
        <v>0.5</v>
      </c>
      <c r="U18" s="60"/>
      <c r="V18" s="60"/>
      <c r="W18" s="59"/>
      <c r="X18" s="59"/>
    </row>
    <row r="19" spans="1:24" ht="18.75" customHeight="1">
      <c r="A19" s="63" t="s">
        <v>298</v>
      </c>
      <c r="B19" s="63"/>
      <c r="C19" s="59"/>
      <c r="D19" s="59"/>
      <c r="E19" s="59"/>
      <c r="F19" s="59">
        <v>2</v>
      </c>
      <c r="G19" s="59">
        <v>2</v>
      </c>
      <c r="H19" s="59">
        <v>5</v>
      </c>
      <c r="I19" s="59">
        <v>5</v>
      </c>
      <c r="J19" s="59">
        <v>5</v>
      </c>
      <c r="K19" s="59">
        <v>5</v>
      </c>
      <c r="L19" s="59">
        <v>5</v>
      </c>
      <c r="M19" s="59">
        <v>5</v>
      </c>
      <c r="N19" s="59">
        <v>5</v>
      </c>
      <c r="O19" s="59">
        <v>1</v>
      </c>
      <c r="P19" s="51">
        <v>1</v>
      </c>
      <c r="Q19" s="51">
        <v>1</v>
      </c>
      <c r="R19" s="59">
        <v>1</v>
      </c>
      <c r="S19" s="60">
        <v>1</v>
      </c>
      <c r="T19" s="60">
        <v>0.5</v>
      </c>
      <c r="U19" s="59"/>
      <c r="V19" s="59"/>
      <c r="W19" s="59"/>
      <c r="X19" s="59"/>
    </row>
    <row r="20" spans="1:24" ht="18.75" customHeight="1">
      <c r="A20" s="428" t="s">
        <v>299</v>
      </c>
      <c r="B20" s="428"/>
      <c r="C20" s="64">
        <f t="shared" ref="C20:N20" si="0">SUM(C15:C19)</f>
        <v>0</v>
      </c>
      <c r="D20" s="57">
        <f t="shared" si="0"/>
        <v>0</v>
      </c>
      <c r="E20" s="57">
        <f t="shared" si="0"/>
        <v>0</v>
      </c>
      <c r="F20" s="57">
        <f t="shared" si="0"/>
        <v>2</v>
      </c>
      <c r="G20" s="57">
        <f t="shared" si="0"/>
        <v>2</v>
      </c>
      <c r="H20" s="57">
        <f t="shared" si="0"/>
        <v>5</v>
      </c>
      <c r="I20" s="57">
        <f t="shared" si="0"/>
        <v>5</v>
      </c>
      <c r="J20" s="57">
        <f t="shared" si="0"/>
        <v>5</v>
      </c>
      <c r="K20" s="57">
        <f t="shared" si="0"/>
        <v>5</v>
      </c>
      <c r="L20" s="57">
        <f t="shared" si="0"/>
        <v>5</v>
      </c>
      <c r="M20" s="57">
        <f t="shared" si="0"/>
        <v>5</v>
      </c>
      <c r="N20" s="57">
        <f t="shared" si="0"/>
        <v>5</v>
      </c>
      <c r="O20" s="57">
        <f>SUM(O14:O19)</f>
        <v>8</v>
      </c>
      <c r="P20" s="57">
        <f t="shared" ref="P20:U20" si="1">SUM(P14:P19)</f>
        <v>10</v>
      </c>
      <c r="Q20" s="57">
        <f t="shared" si="1"/>
        <v>13</v>
      </c>
      <c r="R20" s="57">
        <f t="shared" si="1"/>
        <v>12</v>
      </c>
      <c r="S20" s="57">
        <f t="shared" si="1"/>
        <v>9.5</v>
      </c>
      <c r="T20" s="57">
        <f t="shared" si="1"/>
        <v>5</v>
      </c>
      <c r="U20" s="57">
        <f t="shared" si="1"/>
        <v>0</v>
      </c>
      <c r="V20" s="57">
        <f t="shared" ref="V20:X20" si="2">SUM(V14:V19)</f>
        <v>0</v>
      </c>
      <c r="W20" s="57">
        <f t="shared" si="2"/>
        <v>0</v>
      </c>
      <c r="X20" s="57">
        <f t="shared" si="2"/>
        <v>0</v>
      </c>
    </row>
    <row r="23" spans="1:24" ht="18.75" customHeight="1">
      <c r="A23" t="s">
        <v>300</v>
      </c>
    </row>
  </sheetData>
  <mergeCells count="7">
    <mergeCell ref="A20:B20"/>
    <mergeCell ref="C2:N2"/>
    <mergeCell ref="O2:R2"/>
    <mergeCell ref="S2:X2"/>
    <mergeCell ref="A4:B4"/>
    <mergeCell ref="B2:B3"/>
    <mergeCell ref="A2:A3"/>
  </mergeCells>
  <phoneticPr fontId="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98F8-05A9-4E3E-BC15-5F4867DAA8C2}">
  <sheetPr>
    <tabColor rgb="FF2863C9"/>
  </sheetPr>
  <dimension ref="B1:AA91"/>
  <sheetViews>
    <sheetView zoomScaleNormal="100" workbookViewId="0">
      <selection activeCell="A10" sqref="A10"/>
    </sheetView>
  </sheetViews>
  <sheetFormatPr defaultColWidth="8.625" defaultRowHeight="18" outlineLevelRow="1" outlineLevelCol="2"/>
  <cols>
    <col min="1" max="1" width="2.625" style="21" customWidth="1"/>
    <col min="2" max="2" width="13.625" style="21" customWidth="1"/>
    <col min="3" max="3" width="17.625" style="21" customWidth="1"/>
    <col min="4" max="4" width="35.8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301</v>
      </c>
    </row>
    <row r="3" spans="2:27" outlineLevel="1">
      <c r="B3" s="21">
        <v>1</v>
      </c>
      <c r="C3" s="21" t="s">
        <v>302</v>
      </c>
    </row>
    <row r="4" spans="2:27" outlineLevel="1">
      <c r="B4" s="21">
        <v>2</v>
      </c>
      <c r="C4" s="21" t="s">
        <v>303</v>
      </c>
    </row>
    <row r="5" spans="2:27" outlineLevel="1">
      <c r="B5" s="21">
        <v>3</v>
      </c>
      <c r="C5" s="21" t="s">
        <v>304</v>
      </c>
    </row>
    <row r="6" spans="2:27" outlineLevel="1">
      <c r="B6" s="21">
        <v>4</v>
      </c>
      <c r="C6" s="21" t="s">
        <v>305</v>
      </c>
    </row>
    <row r="7" spans="2:27" outlineLevel="1">
      <c r="B7" s="21">
        <v>5</v>
      </c>
      <c r="C7" s="21" t="s">
        <v>306</v>
      </c>
    </row>
    <row r="8" spans="2:27" outlineLevel="1"/>
    <row r="9" spans="2:27" ht="13.5" customHeight="1" outlineLevel="1"/>
    <row r="10" spans="2:27" ht="75.599999999999994" customHeight="1">
      <c r="B10" s="21" t="s">
        <v>307</v>
      </c>
      <c r="C10" s="21" t="s">
        <v>307</v>
      </c>
      <c r="D10" s="24" t="s">
        <v>308</v>
      </c>
      <c r="E10" s="113"/>
      <c r="F10" s="113" t="s">
        <v>309</v>
      </c>
      <c r="G10" s="114" t="s">
        <v>310</v>
      </c>
      <c r="L10" s="161" t="s">
        <v>311</v>
      </c>
      <c r="M10" s="443" t="s">
        <v>312</v>
      </c>
      <c r="N10" s="443"/>
      <c r="O10" s="443"/>
      <c r="P10" s="443"/>
      <c r="Q10" s="104" t="s">
        <v>313</v>
      </c>
      <c r="R10" s="104"/>
      <c r="S10" s="104"/>
      <c r="T10" s="443" t="s">
        <v>314</v>
      </c>
      <c r="U10" s="443"/>
      <c r="V10" s="443"/>
      <c r="W10" s="443"/>
      <c r="X10" s="443"/>
      <c r="Y10" s="443"/>
      <c r="Z10" s="443"/>
      <c r="AA10" s="443"/>
    </row>
    <row r="11" spans="2:27" ht="38.25" customHeight="1">
      <c r="B11" s="115" t="s">
        <v>315</v>
      </c>
      <c r="C11" s="123" t="s">
        <v>316</v>
      </c>
      <c r="D11" s="115" t="s">
        <v>317</v>
      </c>
      <c r="E11" s="69" t="s">
        <v>318</v>
      </c>
      <c r="F11" s="69" t="s">
        <v>319</v>
      </c>
      <c r="G11" s="70" t="s">
        <v>182</v>
      </c>
      <c r="H11" s="141" t="s">
        <v>178</v>
      </c>
      <c r="I11" s="162" t="s">
        <v>320</v>
      </c>
      <c r="J11" s="162" t="s">
        <v>191</v>
      </c>
      <c r="K11" s="163" t="s">
        <v>321</v>
      </c>
      <c r="L11" s="164" t="s">
        <v>322</v>
      </c>
      <c r="M11" s="107" t="s">
        <v>323</v>
      </c>
      <c r="N11" s="107" t="s">
        <v>324</v>
      </c>
      <c r="O11" s="107" t="s">
        <v>325</v>
      </c>
      <c r="P11" s="107" t="s">
        <v>326</v>
      </c>
      <c r="Q11" s="107" t="s">
        <v>327</v>
      </c>
      <c r="R11" s="107"/>
      <c r="S11" s="108"/>
      <c r="T11" s="108" t="s">
        <v>328</v>
      </c>
      <c r="U11" s="108" t="s">
        <v>329</v>
      </c>
      <c r="V11" s="108" t="s">
        <v>330</v>
      </c>
      <c r="W11" s="108" t="s">
        <v>329</v>
      </c>
      <c r="X11" s="108" t="s">
        <v>331</v>
      </c>
      <c r="Y11" s="108" t="s">
        <v>329</v>
      </c>
      <c r="Z11" s="108" t="s">
        <v>332</v>
      </c>
      <c r="AA11" s="108" t="s">
        <v>329</v>
      </c>
    </row>
    <row r="12" spans="2:27" ht="409.5" customHeight="1">
      <c r="B12" s="439" t="s">
        <v>333</v>
      </c>
      <c r="C12" s="119" t="s">
        <v>334</v>
      </c>
      <c r="D12" s="441" t="s">
        <v>335</v>
      </c>
      <c r="E12" s="116" t="s">
        <v>336</v>
      </c>
      <c r="F12" s="66">
        <f t="shared" ref="F12:F17" si="0">ROUNDUP(K12,1)</f>
        <v>1.1000000000000001</v>
      </c>
      <c r="G12" s="444">
        <f>SUM(F12:F16)</f>
        <v>3.2</v>
      </c>
      <c r="H12" s="134" t="s">
        <v>337</v>
      </c>
      <c r="I12" s="165">
        <f>M12*N12*O12/P12</f>
        <v>0.82499999999999996</v>
      </c>
      <c r="J12" s="165">
        <v>0.85</v>
      </c>
      <c r="K12" s="165">
        <f t="shared" ref="K12:K34" si="1">J12*Q12</f>
        <v>1.02</v>
      </c>
      <c r="L12" s="133" t="s">
        <v>338</v>
      </c>
      <c r="M12" s="21">
        <v>22</v>
      </c>
      <c r="N12" s="21">
        <v>1</v>
      </c>
      <c r="O12" s="109">
        <v>6</v>
      </c>
      <c r="P12" s="21">
        <v>160</v>
      </c>
      <c r="Q12" s="21">
        <v>1.2</v>
      </c>
    </row>
    <row r="13" spans="2:27" ht="299.45" customHeight="1">
      <c r="B13" s="439"/>
      <c r="C13" s="121" t="s">
        <v>334</v>
      </c>
      <c r="D13" s="441"/>
      <c r="E13" s="116" t="s">
        <v>336</v>
      </c>
      <c r="F13" s="66">
        <f t="shared" si="0"/>
        <v>1</v>
      </c>
      <c r="G13" s="444"/>
      <c r="H13" s="134" t="s">
        <v>339</v>
      </c>
      <c r="I13" s="165"/>
      <c r="J13" s="165">
        <v>0.8</v>
      </c>
      <c r="K13" s="165">
        <f>J13*Q13</f>
        <v>0.96</v>
      </c>
      <c r="L13" s="133" t="s">
        <v>340</v>
      </c>
      <c r="Q13" s="21">
        <v>1.2</v>
      </c>
    </row>
    <row r="14" spans="2:27" ht="405.95" customHeight="1">
      <c r="B14" s="439"/>
      <c r="C14" s="124" t="s">
        <v>334</v>
      </c>
      <c r="D14" s="106" t="s">
        <v>341</v>
      </c>
      <c r="E14" s="116" t="s">
        <v>342</v>
      </c>
      <c r="F14" s="68">
        <f t="shared" si="0"/>
        <v>0.6</v>
      </c>
      <c r="G14" s="444"/>
      <c r="H14" s="133" t="s">
        <v>343</v>
      </c>
      <c r="I14" s="166"/>
      <c r="J14" s="166">
        <v>0.5</v>
      </c>
      <c r="K14" s="166">
        <f t="shared" ref="K14" si="2">J14*Q14</f>
        <v>0.6</v>
      </c>
      <c r="L14" s="133" t="s">
        <v>344</v>
      </c>
      <c r="Q14" s="21">
        <v>1.2</v>
      </c>
    </row>
    <row r="15" spans="2:27" ht="185.45" customHeight="1">
      <c r="B15" s="439"/>
      <c r="C15" s="124" t="s">
        <v>334</v>
      </c>
      <c r="D15" s="105" t="s">
        <v>345</v>
      </c>
      <c r="E15" s="116" t="s">
        <v>221</v>
      </c>
      <c r="F15" s="68">
        <f t="shared" si="0"/>
        <v>0.2</v>
      </c>
      <c r="G15" s="444"/>
      <c r="H15" s="134" t="s">
        <v>346</v>
      </c>
      <c r="I15" s="166"/>
      <c r="J15" s="166">
        <v>0.1</v>
      </c>
      <c r="K15" s="166">
        <f t="shared" ref="K15:K16" si="3">J15*Q15</f>
        <v>0.12</v>
      </c>
      <c r="L15" s="133" t="s">
        <v>347</v>
      </c>
      <c r="Q15" s="21">
        <v>1.2</v>
      </c>
    </row>
    <row r="16" spans="2:27" ht="59.45" customHeight="1">
      <c r="B16" s="439"/>
      <c r="C16" s="122" t="s">
        <v>334</v>
      </c>
      <c r="D16" s="105" t="s">
        <v>348</v>
      </c>
      <c r="E16" s="116" t="s">
        <v>349</v>
      </c>
      <c r="F16" s="68">
        <f t="shared" si="0"/>
        <v>0.30000000000000004</v>
      </c>
      <c r="G16" s="444"/>
      <c r="H16" s="134" t="s">
        <v>350</v>
      </c>
      <c r="I16" s="166"/>
      <c r="J16" s="166">
        <v>0.2</v>
      </c>
      <c r="K16" s="166">
        <f t="shared" si="3"/>
        <v>0.24</v>
      </c>
      <c r="L16" s="133" t="s">
        <v>351</v>
      </c>
      <c r="Q16" s="21">
        <v>1.2</v>
      </c>
    </row>
    <row r="17" spans="2:27" ht="108">
      <c r="B17" s="435" t="s">
        <v>243</v>
      </c>
      <c r="C17" s="120" t="s">
        <v>352</v>
      </c>
      <c r="D17" s="105" t="s">
        <v>353</v>
      </c>
      <c r="E17" s="116" t="s">
        <v>349</v>
      </c>
      <c r="F17" s="68">
        <f t="shared" si="0"/>
        <v>0.30000000000000004</v>
      </c>
      <c r="G17" s="442">
        <f>SUM(F17:F19)</f>
        <v>1.6</v>
      </c>
      <c r="H17" s="134" t="s">
        <v>354</v>
      </c>
      <c r="I17" s="166"/>
      <c r="J17" s="166">
        <v>0.2</v>
      </c>
      <c r="K17" s="166">
        <f t="shared" si="1"/>
        <v>0.24</v>
      </c>
      <c r="L17" s="133" t="s">
        <v>355</v>
      </c>
      <c r="Q17" s="21">
        <v>1.2</v>
      </c>
    </row>
    <row r="18" spans="2:27" ht="108.95" customHeight="1">
      <c r="B18" s="436"/>
      <c r="C18" s="121" t="s">
        <v>352</v>
      </c>
      <c r="D18" s="105" t="s">
        <v>356</v>
      </c>
      <c r="E18" s="116" t="s">
        <v>336</v>
      </c>
      <c r="F18" s="68">
        <f t="shared" ref="F18" si="4">ROUNDUP(K18,1)</f>
        <v>0.30000000000000004</v>
      </c>
      <c r="G18" s="442"/>
      <c r="H18" s="134" t="s">
        <v>357</v>
      </c>
      <c r="I18" s="166">
        <f>M18*N18*O18/P18</f>
        <v>0</v>
      </c>
      <c r="J18" s="166">
        <v>0.2</v>
      </c>
      <c r="K18" s="166">
        <f>J18*Q18</f>
        <v>0.24</v>
      </c>
      <c r="L18" s="133" t="s">
        <v>358</v>
      </c>
      <c r="P18" s="21">
        <v>160</v>
      </c>
      <c r="Q18" s="21">
        <v>1.2</v>
      </c>
    </row>
    <row r="19" spans="2:27" ht="282.95" customHeight="1">
      <c r="B19" s="436"/>
      <c r="C19" s="122" t="s">
        <v>352</v>
      </c>
      <c r="D19" s="105" t="s">
        <v>359</v>
      </c>
      <c r="E19" s="116" t="s">
        <v>349</v>
      </c>
      <c r="F19" s="68">
        <f t="shared" ref="F19" si="5">ROUNDUP(K19,1)</f>
        <v>1</v>
      </c>
      <c r="G19" s="442"/>
      <c r="H19" s="134" t="s">
        <v>360</v>
      </c>
      <c r="I19" s="192">
        <f>M19*N19*O19/P19</f>
        <v>0.625</v>
      </c>
      <c r="J19" s="166">
        <v>0.8</v>
      </c>
      <c r="K19" s="166">
        <f>J19*Q19</f>
        <v>0.96</v>
      </c>
      <c r="L19" s="133" t="s">
        <v>361</v>
      </c>
      <c r="M19" s="21">
        <v>25</v>
      </c>
      <c r="N19" s="21">
        <v>1</v>
      </c>
      <c r="O19" s="21">
        <v>4</v>
      </c>
      <c r="P19" s="21">
        <v>160</v>
      </c>
      <c r="Q19" s="21">
        <v>1.2</v>
      </c>
    </row>
    <row r="20" spans="2:27" ht="81" customHeight="1">
      <c r="B20" s="436"/>
      <c r="C20" s="120" t="s">
        <v>362</v>
      </c>
      <c r="D20" s="105" t="s">
        <v>363</v>
      </c>
      <c r="E20" s="116" t="s">
        <v>219</v>
      </c>
      <c r="F20" s="68">
        <f t="shared" ref="F20:F29" si="6">ROUNDUP(K20,1)</f>
        <v>0.9</v>
      </c>
      <c r="G20" s="442">
        <f>SUM(F20:F23)</f>
        <v>2.7</v>
      </c>
      <c r="H20" s="134" t="s">
        <v>364</v>
      </c>
      <c r="I20" s="166"/>
      <c r="J20" s="166">
        <v>0.75</v>
      </c>
      <c r="K20" s="166">
        <f t="shared" si="1"/>
        <v>0.89999999999999991</v>
      </c>
      <c r="L20" s="133" t="s">
        <v>365</v>
      </c>
      <c r="Q20" s="21">
        <v>1.2</v>
      </c>
    </row>
    <row r="21" spans="2:27" ht="126.6" customHeight="1">
      <c r="B21" s="436"/>
      <c r="C21" s="124" t="s">
        <v>362</v>
      </c>
      <c r="D21" s="105" t="s">
        <v>366</v>
      </c>
      <c r="E21" s="116" t="s">
        <v>336</v>
      </c>
      <c r="F21" s="68">
        <f t="shared" ref="F21" si="7">ROUNDUP(K21,1)</f>
        <v>1.7000000000000002</v>
      </c>
      <c r="G21" s="442"/>
      <c r="H21" s="134" t="s">
        <v>367</v>
      </c>
      <c r="I21" s="166"/>
      <c r="J21" s="166">
        <v>1.4</v>
      </c>
      <c r="K21" s="166">
        <f t="shared" si="1"/>
        <v>1.68</v>
      </c>
      <c r="L21" s="133" t="s">
        <v>368</v>
      </c>
      <c r="Q21" s="21">
        <v>1.2</v>
      </c>
      <c r="T21" s="24"/>
    </row>
    <row r="22" spans="2:27" ht="72">
      <c r="B22" s="436"/>
      <c r="C22" s="124" t="s">
        <v>369</v>
      </c>
      <c r="D22" s="105" t="s">
        <v>342</v>
      </c>
      <c r="E22" s="116" t="s">
        <v>342</v>
      </c>
      <c r="F22" s="68">
        <f t="shared" si="6"/>
        <v>0.1</v>
      </c>
      <c r="G22" s="442"/>
      <c r="H22" s="134" t="s">
        <v>370</v>
      </c>
      <c r="I22" s="166"/>
      <c r="J22" s="166">
        <v>0.05</v>
      </c>
      <c r="K22" s="166">
        <f t="shared" ref="K22" si="8">J22*Q22</f>
        <v>0.06</v>
      </c>
      <c r="L22" s="133" t="s">
        <v>371</v>
      </c>
      <c r="Q22" s="21">
        <v>1.2</v>
      </c>
      <c r="T22" s="24"/>
    </row>
    <row r="23" spans="2:27">
      <c r="B23" s="436"/>
      <c r="C23" s="122" t="s">
        <v>362</v>
      </c>
      <c r="D23" s="105" t="s">
        <v>372</v>
      </c>
      <c r="E23" s="116" t="s">
        <v>372</v>
      </c>
      <c r="F23" s="68">
        <v>0</v>
      </c>
      <c r="G23" s="442"/>
      <c r="H23" s="142" t="s">
        <v>373</v>
      </c>
      <c r="I23" s="167"/>
      <c r="J23" s="167"/>
      <c r="K23" s="167">
        <f t="shared" ref="K23" si="9">J23*Q23</f>
        <v>0</v>
      </c>
      <c r="L23" s="133"/>
      <c r="Q23" s="21">
        <v>1.2</v>
      </c>
      <c r="T23" s="24"/>
    </row>
    <row r="24" spans="2:27" ht="198">
      <c r="B24" s="436"/>
      <c r="C24" s="120" t="s">
        <v>374</v>
      </c>
      <c r="D24" s="50" t="s">
        <v>234</v>
      </c>
      <c r="E24" s="116" t="s">
        <v>336</v>
      </c>
      <c r="F24" s="68">
        <f t="shared" si="6"/>
        <v>4.1999999999999993</v>
      </c>
      <c r="G24" s="73">
        <f>SUM(F24:F24)</f>
        <v>4.1999999999999993</v>
      </c>
      <c r="H24" s="134" t="s">
        <v>375</v>
      </c>
      <c r="I24" s="168">
        <f>(T24*U24+V24*W24+X24*Y24+Z24*AA24)/P24</f>
        <v>3.45</v>
      </c>
      <c r="J24" s="168">
        <v>3.45</v>
      </c>
      <c r="K24" s="168">
        <f t="shared" si="1"/>
        <v>4.1399999999999997</v>
      </c>
      <c r="L24" s="133" t="s">
        <v>376</v>
      </c>
      <c r="P24" s="21">
        <v>160</v>
      </c>
      <c r="Q24" s="21">
        <v>1.2</v>
      </c>
      <c r="T24" s="21">
        <v>71</v>
      </c>
      <c r="U24" s="21">
        <v>6</v>
      </c>
      <c r="V24" s="21">
        <v>30</v>
      </c>
      <c r="W24" s="21">
        <v>3</v>
      </c>
      <c r="Z24" s="21">
        <v>12</v>
      </c>
      <c r="AA24" s="21">
        <v>3</v>
      </c>
    </row>
    <row r="25" spans="2:27" ht="72">
      <c r="B25" s="436"/>
      <c r="C25" s="120" t="s">
        <v>374</v>
      </c>
      <c r="D25" s="50" t="s">
        <v>234</v>
      </c>
      <c r="E25" s="116" t="s">
        <v>372</v>
      </c>
      <c r="F25" s="68">
        <f t="shared" ref="F25" si="10">ROUNDUP(K25,1)</f>
        <v>0.4</v>
      </c>
      <c r="G25" s="73">
        <f>SUM(F25:F25)</f>
        <v>0.4</v>
      </c>
      <c r="H25" s="134" t="s">
        <v>377</v>
      </c>
      <c r="I25" s="166">
        <f>(T25*U25+V25*W25+X25*Y25+Z25*AA25)/P25</f>
        <v>0.28125</v>
      </c>
      <c r="J25" s="166">
        <v>0.28000000000000003</v>
      </c>
      <c r="K25" s="166">
        <f t="shared" ref="K25" si="11">J25*Q25</f>
        <v>0.33600000000000002</v>
      </c>
      <c r="L25" s="133" t="s">
        <v>378</v>
      </c>
      <c r="P25" s="21">
        <v>160</v>
      </c>
      <c r="Q25" s="21">
        <v>1.2</v>
      </c>
      <c r="X25" s="21">
        <v>15</v>
      </c>
      <c r="Y25" s="21">
        <v>3</v>
      </c>
    </row>
    <row r="26" spans="2:27" ht="100.5" customHeight="1">
      <c r="B26" s="436"/>
      <c r="C26" s="125" t="s">
        <v>374</v>
      </c>
      <c r="D26" s="50" t="s">
        <v>234</v>
      </c>
      <c r="E26" s="116" t="s">
        <v>342</v>
      </c>
      <c r="F26" s="68">
        <f t="shared" ref="F26:F27" si="12">ROUNDUP(K26,1)</f>
        <v>0.6</v>
      </c>
      <c r="G26" s="73">
        <f>SUM(F26:F26)</f>
        <v>0.6</v>
      </c>
      <c r="H26" s="134" t="s">
        <v>379</v>
      </c>
      <c r="I26" s="166"/>
      <c r="J26" s="166">
        <v>0.5</v>
      </c>
      <c r="K26" s="166">
        <f t="shared" ref="K26:K27" si="13">J26*Q26</f>
        <v>0.6</v>
      </c>
      <c r="L26" s="133" t="s">
        <v>380</v>
      </c>
      <c r="P26" s="21">
        <v>160</v>
      </c>
      <c r="Q26" s="21">
        <v>1.2</v>
      </c>
      <c r="T26" s="21">
        <v>71</v>
      </c>
      <c r="U26" s="21">
        <v>6</v>
      </c>
      <c r="V26" s="21">
        <v>30</v>
      </c>
      <c r="W26" s="21">
        <v>3</v>
      </c>
      <c r="X26" s="21">
        <v>15</v>
      </c>
      <c r="Y26" s="21">
        <v>3</v>
      </c>
      <c r="Z26" s="21">
        <v>12</v>
      </c>
      <c r="AA26" s="21">
        <v>3</v>
      </c>
    </row>
    <row r="27" spans="2:27" ht="72">
      <c r="B27" s="435" t="s">
        <v>381</v>
      </c>
      <c r="C27" s="119" t="s">
        <v>235</v>
      </c>
      <c r="D27" s="50" t="s">
        <v>235</v>
      </c>
      <c r="E27" s="116" t="s">
        <v>372</v>
      </c>
      <c r="F27" s="68">
        <f t="shared" si="12"/>
        <v>0.30000000000000004</v>
      </c>
      <c r="G27" s="73">
        <f>SUM(F27:F27)</f>
        <v>0.30000000000000004</v>
      </c>
      <c r="H27" s="134" t="s">
        <v>382</v>
      </c>
      <c r="I27" s="166"/>
      <c r="J27" s="166">
        <v>0.2</v>
      </c>
      <c r="K27" s="166">
        <f t="shared" si="13"/>
        <v>0.24</v>
      </c>
      <c r="L27" s="133" t="s">
        <v>383</v>
      </c>
      <c r="P27" s="21">
        <v>160</v>
      </c>
      <c r="Q27" s="21">
        <v>1.2</v>
      </c>
    </row>
    <row r="28" spans="2:27" ht="90">
      <c r="B28" s="436"/>
      <c r="C28" s="125" t="s">
        <v>235</v>
      </c>
      <c r="D28" s="50" t="s">
        <v>384</v>
      </c>
      <c r="E28" s="116" t="s">
        <v>349</v>
      </c>
      <c r="F28" s="68">
        <f t="shared" ref="F28" si="14">ROUNDUP(K28,1)</f>
        <v>1.1000000000000001</v>
      </c>
      <c r="G28" s="73">
        <f>SUM(F28:F28)</f>
        <v>1.1000000000000001</v>
      </c>
      <c r="H28" s="134" t="s">
        <v>385</v>
      </c>
      <c r="I28" s="166"/>
      <c r="J28" s="166">
        <v>0.9</v>
      </c>
      <c r="K28" s="166">
        <f t="shared" ref="K28" si="15">J28*Q28</f>
        <v>1.08</v>
      </c>
      <c r="L28" s="133" t="s">
        <v>386</v>
      </c>
      <c r="P28" s="21">
        <v>160</v>
      </c>
      <c r="Q28" s="21">
        <v>1.2</v>
      </c>
    </row>
    <row r="29" spans="2:27" ht="36">
      <c r="B29" s="436"/>
      <c r="C29" s="72" t="s">
        <v>236</v>
      </c>
      <c r="D29" s="50" t="s">
        <v>236</v>
      </c>
      <c r="E29" s="116" t="s">
        <v>349</v>
      </c>
      <c r="F29" s="68">
        <f t="shared" si="6"/>
        <v>0.79999999999999993</v>
      </c>
      <c r="G29" s="73">
        <f t="shared" ref="G29" si="16">SUM(F29:F29)</f>
        <v>0.79999999999999993</v>
      </c>
      <c r="H29" s="133" t="s">
        <v>387</v>
      </c>
      <c r="I29" s="166"/>
      <c r="J29" s="166">
        <v>0.75</v>
      </c>
      <c r="K29" s="166">
        <f t="shared" si="1"/>
        <v>0.75</v>
      </c>
      <c r="L29" s="133" t="s">
        <v>388</v>
      </c>
      <c r="Q29" s="21">
        <v>1</v>
      </c>
    </row>
    <row r="30" spans="2:27" ht="126">
      <c r="B30" s="436"/>
      <c r="C30" s="72" t="s">
        <v>389</v>
      </c>
      <c r="D30" s="50" t="s">
        <v>390</v>
      </c>
      <c r="E30" s="116" t="s">
        <v>349</v>
      </c>
      <c r="F30" s="68">
        <f>ROUNDUP(K30,1)</f>
        <v>1</v>
      </c>
      <c r="G30" s="442">
        <f>SUM(F30:F31)</f>
        <v>2</v>
      </c>
      <c r="H30" s="134" t="s">
        <v>391</v>
      </c>
      <c r="I30" s="166"/>
      <c r="J30" s="166">
        <v>1</v>
      </c>
      <c r="K30" s="166">
        <f t="shared" si="1"/>
        <v>1</v>
      </c>
      <c r="L30" s="133" t="s">
        <v>392</v>
      </c>
      <c r="Q30" s="21">
        <v>1</v>
      </c>
    </row>
    <row r="31" spans="2:27" ht="39.75" customHeight="1">
      <c r="B31" s="437"/>
      <c r="C31" s="126" t="s">
        <v>393</v>
      </c>
      <c r="D31" s="50" t="s">
        <v>394</v>
      </c>
      <c r="E31" s="116" t="s">
        <v>349</v>
      </c>
      <c r="F31" s="68">
        <f>ROUNDUP(K31,1)</f>
        <v>1</v>
      </c>
      <c r="G31" s="442"/>
      <c r="H31" s="143" t="s">
        <v>395</v>
      </c>
      <c r="I31" s="166"/>
      <c r="J31" s="166">
        <v>1</v>
      </c>
      <c r="K31" s="166">
        <f t="shared" si="1"/>
        <v>1</v>
      </c>
      <c r="L31" s="133" t="s">
        <v>396</v>
      </c>
      <c r="Q31" s="21">
        <v>1</v>
      </c>
    </row>
    <row r="32" spans="2:27" ht="39.75" customHeight="1">
      <c r="B32" s="438" t="s">
        <v>223</v>
      </c>
      <c r="C32" s="72"/>
      <c r="D32" s="102" t="s">
        <v>397</v>
      </c>
      <c r="E32" s="116"/>
      <c r="F32" s="68">
        <f>ROUNDUP(SUM(G12:G31)*0.15,1)</f>
        <v>2.6</v>
      </c>
      <c r="G32" s="442">
        <f>SUM(F32:F34)</f>
        <v>3.8</v>
      </c>
      <c r="H32" s="144" t="s">
        <v>398</v>
      </c>
      <c r="I32" s="167"/>
      <c r="J32" s="167"/>
      <c r="K32" s="167"/>
      <c r="L32" s="133"/>
    </row>
    <row r="33" spans="2:17" ht="36">
      <c r="B33" s="438"/>
      <c r="C33" s="126" t="s">
        <v>399</v>
      </c>
      <c r="D33" s="50" t="s">
        <v>400</v>
      </c>
      <c r="E33" s="116" t="s">
        <v>293</v>
      </c>
      <c r="F33" s="68">
        <f>ROUNDUP(K33,1)</f>
        <v>0.4</v>
      </c>
      <c r="G33" s="442"/>
      <c r="H33" s="144" t="s">
        <v>401</v>
      </c>
      <c r="I33" s="166">
        <f>M33*N33*O33/P33</f>
        <v>0.375</v>
      </c>
      <c r="J33" s="166">
        <f>ROUNDUP(I33,1)</f>
        <v>0.4</v>
      </c>
      <c r="K33" s="166">
        <f t="shared" si="1"/>
        <v>0.4</v>
      </c>
      <c r="L33" s="133" t="s">
        <v>402</v>
      </c>
      <c r="M33" s="21">
        <v>3</v>
      </c>
      <c r="N33" s="21">
        <v>4</v>
      </c>
      <c r="O33" s="21">
        <v>5</v>
      </c>
      <c r="P33" s="21">
        <v>160</v>
      </c>
      <c r="Q33" s="21">
        <v>1</v>
      </c>
    </row>
    <row r="34" spans="2:17" ht="54">
      <c r="B34" s="438"/>
      <c r="C34" s="127" t="s">
        <v>399</v>
      </c>
      <c r="D34" s="50" t="s">
        <v>403</v>
      </c>
      <c r="E34" s="116" t="s">
        <v>293</v>
      </c>
      <c r="F34" s="68">
        <f>ROUNDUP(K34,1)</f>
        <v>0.79999999999999993</v>
      </c>
      <c r="G34" s="442"/>
      <c r="H34" s="144" t="s">
        <v>404</v>
      </c>
      <c r="I34" s="166">
        <f>M34*N34*O34/P34</f>
        <v>0.75</v>
      </c>
      <c r="J34" s="166">
        <v>0.75</v>
      </c>
      <c r="K34" s="166">
        <f t="shared" si="1"/>
        <v>0.75</v>
      </c>
      <c r="L34" s="133" t="s">
        <v>405</v>
      </c>
      <c r="M34" s="21">
        <v>6</v>
      </c>
      <c r="N34" s="21">
        <v>5</v>
      </c>
      <c r="O34" s="21">
        <v>4</v>
      </c>
      <c r="P34" s="21">
        <v>160</v>
      </c>
      <c r="Q34" s="21">
        <v>1</v>
      </c>
    </row>
    <row r="35" spans="2:17">
      <c r="C35" s="440" t="s">
        <v>299</v>
      </c>
      <c r="D35" s="440"/>
      <c r="E35" s="440"/>
      <c r="F35" s="440"/>
      <c r="G35" s="73">
        <f>SUM(G12:G34)</f>
        <v>20.7</v>
      </c>
      <c r="H35" s="145"/>
      <c r="I35" s="165"/>
      <c r="J35" s="165"/>
      <c r="K35" s="165"/>
      <c r="L35" s="169" t="s">
        <v>406</v>
      </c>
    </row>
    <row r="38" spans="2:17">
      <c r="C38" s="117" t="s">
        <v>407</v>
      </c>
      <c r="D38" s="21" t="s">
        <v>408</v>
      </c>
      <c r="E38" s="118" t="s">
        <v>262</v>
      </c>
      <c r="F38" s="118" t="s">
        <v>409</v>
      </c>
      <c r="G38" s="118" t="s">
        <v>245</v>
      </c>
      <c r="H38" s="140" t="s">
        <v>410</v>
      </c>
    </row>
    <row r="39" spans="2:17">
      <c r="C39" s="21" t="s">
        <v>411</v>
      </c>
      <c r="D39" s="21" t="s">
        <v>349</v>
      </c>
      <c r="E39" s="21"/>
    </row>
    <row r="40" spans="2:17">
      <c r="D40" s="21" t="s">
        <v>219</v>
      </c>
      <c r="E40" s="21"/>
    </row>
    <row r="41" spans="2:17">
      <c r="D41" s="21" t="s">
        <v>412</v>
      </c>
      <c r="E41" s="21"/>
    </row>
    <row r="42" spans="2:17">
      <c r="D42" s="21" t="s">
        <v>221</v>
      </c>
      <c r="E42" s="21"/>
    </row>
    <row r="43" spans="2:17">
      <c r="D43" s="21" t="s">
        <v>293</v>
      </c>
      <c r="E43" s="21"/>
    </row>
    <row r="44" spans="2:17">
      <c r="C44" s="21" t="s">
        <v>232</v>
      </c>
      <c r="D44" s="21" t="s">
        <v>349</v>
      </c>
    </row>
    <row r="45" spans="2:17">
      <c r="D45" s="21" t="s">
        <v>219</v>
      </c>
    </row>
    <row r="46" spans="2:17">
      <c r="D46" s="21" t="s">
        <v>412</v>
      </c>
    </row>
    <row r="47" spans="2:17">
      <c r="D47" s="21" t="s">
        <v>221</v>
      </c>
    </row>
    <row r="48" spans="2:17">
      <c r="D48" s="21" t="s">
        <v>293</v>
      </c>
    </row>
    <row r="49" spans="3:4">
      <c r="C49" s="21" t="s">
        <v>232</v>
      </c>
      <c r="D49" s="21" t="s">
        <v>349</v>
      </c>
    </row>
    <row r="50" spans="3:4">
      <c r="D50" s="21" t="s">
        <v>219</v>
      </c>
    </row>
    <row r="51" spans="3:4">
      <c r="D51" s="21" t="s">
        <v>412</v>
      </c>
    </row>
    <row r="52" spans="3:4">
      <c r="D52" s="21" t="s">
        <v>221</v>
      </c>
    </row>
    <row r="53" spans="3:4">
      <c r="D53" s="21" t="s">
        <v>293</v>
      </c>
    </row>
    <row r="54" spans="3:4">
      <c r="C54" s="21" t="s">
        <v>362</v>
      </c>
      <c r="D54" s="21" t="s">
        <v>349</v>
      </c>
    </row>
    <row r="55" spans="3:4">
      <c r="D55" s="21" t="s">
        <v>219</v>
      </c>
    </row>
    <row r="56" spans="3:4">
      <c r="D56" s="21" t="s">
        <v>412</v>
      </c>
    </row>
    <row r="57" spans="3:4">
      <c r="D57" s="21" t="s">
        <v>221</v>
      </c>
    </row>
    <row r="58" spans="3:4">
      <c r="D58" s="21" t="s">
        <v>293</v>
      </c>
    </row>
    <row r="59" spans="3:4">
      <c r="C59" s="21" t="s">
        <v>234</v>
      </c>
      <c r="D59" s="21" t="s">
        <v>349</v>
      </c>
    </row>
    <row r="60" spans="3:4">
      <c r="D60" s="21" t="s">
        <v>219</v>
      </c>
    </row>
    <row r="61" spans="3:4">
      <c r="D61" s="21" t="s">
        <v>412</v>
      </c>
    </row>
    <row r="62" spans="3:4">
      <c r="D62" s="21" t="s">
        <v>221</v>
      </c>
    </row>
    <row r="63" spans="3:4">
      <c r="D63" s="21" t="s">
        <v>293</v>
      </c>
    </row>
    <row r="64" spans="3:4">
      <c r="C64" s="21" t="s">
        <v>235</v>
      </c>
      <c r="D64" s="21" t="s">
        <v>349</v>
      </c>
    </row>
    <row r="65" spans="3:8">
      <c r="C65" s="21" t="s">
        <v>236</v>
      </c>
      <c r="D65" s="21" t="s">
        <v>349</v>
      </c>
    </row>
    <row r="66" spans="3:8">
      <c r="C66" s="21" t="s">
        <v>237</v>
      </c>
      <c r="D66" s="21" t="s">
        <v>349</v>
      </c>
    </row>
    <row r="67" spans="3:8">
      <c r="C67" s="21" t="s">
        <v>399</v>
      </c>
      <c r="D67" s="21" t="s">
        <v>349</v>
      </c>
    </row>
    <row r="68" spans="3:8">
      <c r="C68" s="21" t="s">
        <v>399</v>
      </c>
      <c r="D68" s="21" t="s">
        <v>293</v>
      </c>
    </row>
    <row r="71" spans="3:8">
      <c r="D71" s="117" t="s">
        <v>407</v>
      </c>
      <c r="E71" s="118" t="s">
        <v>262</v>
      </c>
      <c r="F71" s="118" t="s">
        <v>409</v>
      </c>
      <c r="G71" s="118" t="s">
        <v>245</v>
      </c>
      <c r="H71" s="140" t="s">
        <v>410</v>
      </c>
    </row>
    <row r="72" spans="3:8">
      <c r="D72" s="21" t="s">
        <v>349</v>
      </c>
      <c r="E72" s="67">
        <f>SUMIF($E$12:E34, D72, $F$12:F34)</f>
        <v>5.5</v>
      </c>
      <c r="F72" s="67">
        <f>ROUNDUP(E72*0.15,1)</f>
        <v>0.9</v>
      </c>
      <c r="G72" s="65">
        <f>SUM(E72:F72)</f>
        <v>6.4</v>
      </c>
    </row>
    <row r="73" spans="3:8">
      <c r="D73" s="21" t="s">
        <v>219</v>
      </c>
      <c r="E73" s="67">
        <f>SUMIF($E$12:E35, D73, $F$12:F35)</f>
        <v>9.1999999999999993</v>
      </c>
      <c r="F73" s="67">
        <f>ROUNDUP(E73*0.15,1)</f>
        <v>1.4000000000000001</v>
      </c>
      <c r="G73" s="65">
        <f>SUM(E73:F73)</f>
        <v>10.6</v>
      </c>
    </row>
    <row r="74" spans="3:8">
      <c r="D74" s="21" t="s">
        <v>412</v>
      </c>
      <c r="E74" s="67">
        <f>SUMIF($E$12:E36, D74, $F$12:F36)</f>
        <v>1.2999999999999998</v>
      </c>
      <c r="F74" s="67">
        <f>ROUNDUP(E74*0.15,1)</f>
        <v>0.2</v>
      </c>
      <c r="G74" s="65">
        <f>SUM(E74:F74)</f>
        <v>1.4999999999999998</v>
      </c>
    </row>
    <row r="75" spans="3:8">
      <c r="D75" s="21" t="s">
        <v>221</v>
      </c>
      <c r="E75" s="67">
        <f>SUMIF($E$12:E37, D75, $F$12:F37)</f>
        <v>0.90000000000000013</v>
      </c>
      <c r="F75" s="67">
        <f>ROUNDUP(E75*0.15,1)</f>
        <v>0.2</v>
      </c>
      <c r="G75" s="65">
        <f>SUM(E75:F75)</f>
        <v>1.1000000000000001</v>
      </c>
    </row>
    <row r="76" spans="3:8">
      <c r="D76" s="21" t="s">
        <v>293</v>
      </c>
      <c r="F76" s="67">
        <f ca="1">SUMIF($E$12:F71, D76, $F$12:F71)+H76</f>
        <v>1</v>
      </c>
      <c r="G76" s="65">
        <f ca="1">SUM(E76:F76)</f>
        <v>1</v>
      </c>
      <c r="H76" s="146">
        <v>-0.2</v>
      </c>
    </row>
    <row r="78" spans="3:8">
      <c r="F78" s="128" t="s">
        <v>413</v>
      </c>
      <c r="G78" s="129">
        <f ca="1">SUM(G72:G76)</f>
        <v>20.6</v>
      </c>
    </row>
    <row r="81" spans="4:8">
      <c r="D81" s="21" t="s">
        <v>408</v>
      </c>
      <c r="E81" s="118" t="s">
        <v>262</v>
      </c>
      <c r="F81" s="118" t="s">
        <v>409</v>
      </c>
      <c r="G81" s="118" t="s">
        <v>245</v>
      </c>
      <c r="H81" s="140" t="s">
        <v>410</v>
      </c>
    </row>
    <row r="82" spans="4:8">
      <c r="D82" s="21" t="s">
        <v>411</v>
      </c>
      <c r="E82" s="67">
        <f>SUMIF($C$12:C77, D82, $F$12:F77)</f>
        <v>3.2</v>
      </c>
      <c r="F82" s="67">
        <f>ROUNDUP(E82*0.15,1)</f>
        <v>0.5</v>
      </c>
      <c r="G82" s="65">
        <f t="shared" ref="G82:G89" si="17">SUM(E82:F82)</f>
        <v>3.7</v>
      </c>
    </row>
    <row r="83" spans="4:8">
      <c r="D83" s="21" t="s">
        <v>232</v>
      </c>
      <c r="E83" s="67">
        <f>SUMIF($C$12:C35, D83, $F$12:F35)</f>
        <v>1.6</v>
      </c>
      <c r="F83" s="67">
        <f>ROUNDUP(SUM(E83:E85)*0.15,1)</f>
        <v>1.5</v>
      </c>
      <c r="G83" s="65">
        <f t="shared" si="17"/>
        <v>3.1</v>
      </c>
    </row>
    <row r="84" spans="4:8">
      <c r="D84" s="21" t="s">
        <v>362</v>
      </c>
      <c r="E84" s="67">
        <f>SUMIF($C$12:C35, D84, $F$12:F35)</f>
        <v>2.7</v>
      </c>
      <c r="G84" s="65">
        <f t="shared" si="17"/>
        <v>2.7</v>
      </c>
    </row>
    <row r="85" spans="4:8">
      <c r="D85" s="21" t="s">
        <v>234</v>
      </c>
      <c r="E85" s="67">
        <f>SUMIF($C$12:C35, D85, $F$12:F35)</f>
        <v>5.1999999999999993</v>
      </c>
      <c r="G85" s="65">
        <f t="shared" si="17"/>
        <v>5.1999999999999993</v>
      </c>
    </row>
    <row r="86" spans="4:8">
      <c r="D86" s="21" t="s">
        <v>235</v>
      </c>
      <c r="E86" s="67">
        <f>SUMIF($C$12:C36, D86, $F$12:F36)</f>
        <v>1.4000000000000001</v>
      </c>
      <c r="F86" s="67">
        <f>ROUNDUP(SUM(E86:E88)*0.15,1)</f>
        <v>0.7</v>
      </c>
      <c r="G86" s="65">
        <f t="shared" si="17"/>
        <v>2.1</v>
      </c>
    </row>
    <row r="87" spans="4:8">
      <c r="D87" s="21" t="s">
        <v>236</v>
      </c>
      <c r="E87" s="67">
        <f>SUMIF($C$12:C37, D87, $F$12:F37)</f>
        <v>0.79999999999999993</v>
      </c>
      <c r="G87" s="65">
        <f t="shared" si="17"/>
        <v>0.79999999999999993</v>
      </c>
    </row>
    <row r="88" spans="4:8">
      <c r="D88" s="21" t="s">
        <v>237</v>
      </c>
      <c r="E88" s="67">
        <f>SUMIF($C$12:C35, D88, $F$12:F35)</f>
        <v>2</v>
      </c>
      <c r="G88" s="65">
        <f t="shared" si="17"/>
        <v>2</v>
      </c>
    </row>
    <row r="89" spans="4:8">
      <c r="D89" s="21" t="s">
        <v>399</v>
      </c>
      <c r="F89" s="67">
        <f ca="1">SUMIF($E$12:F84, D89, $F$12:F84)+H89</f>
        <v>1.0999999999999999</v>
      </c>
      <c r="G89" s="65">
        <f t="shared" ca="1" si="17"/>
        <v>1.0999999999999999</v>
      </c>
      <c r="H89" s="146">
        <v>-0.1</v>
      </c>
    </row>
    <row r="91" spans="4:8">
      <c r="F91" s="128" t="s">
        <v>413</v>
      </c>
      <c r="G91" s="129">
        <f ca="1">SUM(G82:G89)</f>
        <v>20.700000000000003</v>
      </c>
    </row>
  </sheetData>
  <autoFilter ref="B11:K35" xr:uid="{339D98F8-05A9-4E3E-BC15-5F4867DAA8C2}"/>
  <mergeCells count="13">
    <mergeCell ref="G20:G23"/>
    <mergeCell ref="G30:G31"/>
    <mergeCell ref="G32:G34"/>
    <mergeCell ref="M10:P10"/>
    <mergeCell ref="T10:AA10"/>
    <mergeCell ref="G12:G16"/>
    <mergeCell ref="G17:G19"/>
    <mergeCell ref="B27:B31"/>
    <mergeCell ref="B32:B34"/>
    <mergeCell ref="B17:B26"/>
    <mergeCell ref="B12:B16"/>
    <mergeCell ref="C35:F35"/>
    <mergeCell ref="D12:D13"/>
  </mergeCells>
  <phoneticPr fontId="1"/>
  <pageMargins left="0.7" right="0.7" top="0.75" bottom="0.75"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2A43F-AF01-409F-8D8B-CDADD14CEEC4}">
  <sheetPr>
    <tabColor rgb="FFFFC000"/>
  </sheetPr>
  <dimension ref="B1:AA91"/>
  <sheetViews>
    <sheetView topLeftCell="A71" zoomScaleNormal="100" workbookViewId="0">
      <selection activeCell="N22" sqref="N22"/>
    </sheetView>
  </sheetViews>
  <sheetFormatPr defaultColWidth="8.625" defaultRowHeight="18" outlineLevelRow="1" outlineLevelCol="2"/>
  <cols>
    <col min="1" max="1" width="2.625" style="21" customWidth="1"/>
    <col min="2" max="2" width="13.625" style="21" customWidth="1"/>
    <col min="3" max="3" width="17.625" style="21" customWidth="1"/>
    <col min="4" max="4" width="35.8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301</v>
      </c>
    </row>
    <row r="3" spans="2:27" outlineLevel="1">
      <c r="B3" s="21">
        <v>1</v>
      </c>
      <c r="C3" s="21" t="s">
        <v>302</v>
      </c>
    </row>
    <row r="4" spans="2:27" outlineLevel="1">
      <c r="B4" s="21">
        <v>2</v>
      </c>
      <c r="C4" s="21" t="s">
        <v>303</v>
      </c>
    </row>
    <row r="5" spans="2:27" outlineLevel="1">
      <c r="B5" s="21">
        <v>3</v>
      </c>
      <c r="C5" s="21" t="s">
        <v>304</v>
      </c>
    </row>
    <row r="6" spans="2:27" outlineLevel="1">
      <c r="B6" s="21">
        <v>4</v>
      </c>
      <c r="C6" s="21" t="s">
        <v>305</v>
      </c>
    </row>
    <row r="7" spans="2:27" outlineLevel="1">
      <c r="B7" s="21">
        <v>5</v>
      </c>
      <c r="C7" s="21" t="s">
        <v>306</v>
      </c>
    </row>
    <row r="8" spans="2:27" outlineLevel="1"/>
    <row r="9" spans="2:27" ht="13.5" customHeight="1" outlineLevel="1"/>
    <row r="10" spans="2:27" ht="75.599999999999994" customHeight="1">
      <c r="B10" s="21" t="s">
        <v>307</v>
      </c>
      <c r="C10" s="21" t="s">
        <v>307</v>
      </c>
      <c r="D10" s="24" t="s">
        <v>308</v>
      </c>
      <c r="E10" s="113"/>
      <c r="F10" s="113" t="s">
        <v>309</v>
      </c>
      <c r="G10" s="114" t="s">
        <v>310</v>
      </c>
      <c r="L10" s="161" t="s">
        <v>311</v>
      </c>
      <c r="M10" s="443" t="s">
        <v>312</v>
      </c>
      <c r="N10" s="443"/>
      <c r="O10" s="443"/>
      <c r="P10" s="443"/>
      <c r="Q10" s="104" t="s">
        <v>313</v>
      </c>
      <c r="R10" s="104"/>
      <c r="S10" s="104"/>
      <c r="T10" s="443" t="s">
        <v>314</v>
      </c>
      <c r="U10" s="443"/>
      <c r="V10" s="443"/>
      <c r="W10" s="443"/>
      <c r="X10" s="443"/>
      <c r="Y10" s="443"/>
      <c r="Z10" s="443"/>
      <c r="AA10" s="443"/>
    </row>
    <row r="11" spans="2:27" ht="38.25" customHeight="1">
      <c r="B11" s="115" t="s">
        <v>315</v>
      </c>
      <c r="C11" s="123" t="s">
        <v>316</v>
      </c>
      <c r="D11" s="115" t="s">
        <v>317</v>
      </c>
      <c r="E11" s="69" t="s">
        <v>318</v>
      </c>
      <c r="F11" s="69" t="s">
        <v>319</v>
      </c>
      <c r="G11" s="70" t="s">
        <v>182</v>
      </c>
      <c r="H11" s="141" t="s">
        <v>178</v>
      </c>
      <c r="I11" s="162" t="s">
        <v>320</v>
      </c>
      <c r="J11" s="162" t="s">
        <v>191</v>
      </c>
      <c r="K11" s="163" t="s">
        <v>321</v>
      </c>
      <c r="L11" s="164" t="s">
        <v>322</v>
      </c>
      <c r="M11" s="107" t="s">
        <v>323</v>
      </c>
      <c r="N11" s="107" t="s">
        <v>324</v>
      </c>
      <c r="O11" s="107" t="s">
        <v>325</v>
      </c>
      <c r="P11" s="107" t="s">
        <v>326</v>
      </c>
      <c r="Q11" s="107" t="s">
        <v>327</v>
      </c>
      <c r="R11" s="107"/>
      <c r="S11" s="108"/>
      <c r="T11" s="108" t="s">
        <v>328</v>
      </c>
      <c r="U11" s="108" t="s">
        <v>329</v>
      </c>
      <c r="V11" s="108" t="s">
        <v>330</v>
      </c>
      <c r="W11" s="108" t="s">
        <v>329</v>
      </c>
      <c r="X11" s="108" t="s">
        <v>331</v>
      </c>
      <c r="Y11" s="108" t="s">
        <v>329</v>
      </c>
      <c r="Z11" s="108" t="s">
        <v>332</v>
      </c>
      <c r="AA11" s="108" t="s">
        <v>329</v>
      </c>
    </row>
    <row r="12" spans="2:27" ht="409.5" customHeight="1">
      <c r="B12" s="439" t="s">
        <v>333</v>
      </c>
      <c r="C12" s="119" t="s">
        <v>334</v>
      </c>
      <c r="D12" s="441" t="s">
        <v>335</v>
      </c>
      <c r="E12" s="116" t="s">
        <v>336</v>
      </c>
      <c r="F12" s="66">
        <f t="shared" ref="F12:F29" si="0">ROUNDUP(K12,1)</f>
        <v>1.1000000000000001</v>
      </c>
      <c r="G12" s="444">
        <f>SUM(F12:F16)</f>
        <v>3.2</v>
      </c>
      <c r="H12" s="134" t="s">
        <v>337</v>
      </c>
      <c r="I12" s="165">
        <f>M12*N12*O12/P12</f>
        <v>0.82499999999999996</v>
      </c>
      <c r="J12" s="165">
        <v>0.85</v>
      </c>
      <c r="K12" s="165">
        <f t="shared" ref="K12:K34" si="1">J12*Q12</f>
        <v>1.02</v>
      </c>
      <c r="L12" s="133" t="s">
        <v>338</v>
      </c>
      <c r="M12" s="21">
        <v>22</v>
      </c>
      <c r="N12" s="21">
        <v>1</v>
      </c>
      <c r="O12" s="109">
        <v>6</v>
      </c>
      <c r="P12" s="21">
        <v>160</v>
      </c>
      <c r="Q12" s="21">
        <v>1.2</v>
      </c>
    </row>
    <row r="13" spans="2:27" ht="299.45" customHeight="1">
      <c r="B13" s="439"/>
      <c r="C13" s="121" t="s">
        <v>334</v>
      </c>
      <c r="D13" s="441"/>
      <c r="E13" s="116" t="s">
        <v>336</v>
      </c>
      <c r="F13" s="66">
        <f t="shared" si="0"/>
        <v>1</v>
      </c>
      <c r="G13" s="444"/>
      <c r="H13" s="134" t="s">
        <v>339</v>
      </c>
      <c r="I13" s="165"/>
      <c r="J13" s="165">
        <v>0.8</v>
      </c>
      <c r="K13" s="165">
        <f>J13*Q13</f>
        <v>0.96</v>
      </c>
      <c r="L13" s="133" t="s">
        <v>340</v>
      </c>
      <c r="Q13" s="21">
        <v>1.2</v>
      </c>
    </row>
    <row r="14" spans="2:27" ht="405.95" customHeight="1">
      <c r="B14" s="439"/>
      <c r="C14" s="124" t="s">
        <v>334</v>
      </c>
      <c r="D14" s="106" t="s">
        <v>341</v>
      </c>
      <c r="E14" s="116" t="s">
        <v>342</v>
      </c>
      <c r="F14" s="68">
        <f t="shared" si="0"/>
        <v>0.6</v>
      </c>
      <c r="G14" s="444"/>
      <c r="H14" s="133" t="s">
        <v>343</v>
      </c>
      <c r="I14" s="166"/>
      <c r="J14" s="166">
        <v>0.5</v>
      </c>
      <c r="K14" s="166">
        <f t="shared" ref="K14:K16" si="2">J14*Q14</f>
        <v>0.6</v>
      </c>
      <c r="L14" s="133" t="s">
        <v>344</v>
      </c>
      <c r="Q14" s="21">
        <v>1.2</v>
      </c>
    </row>
    <row r="15" spans="2:27" ht="185.45" customHeight="1">
      <c r="B15" s="439"/>
      <c r="C15" s="124" t="s">
        <v>334</v>
      </c>
      <c r="D15" s="105" t="s">
        <v>345</v>
      </c>
      <c r="E15" s="116" t="s">
        <v>221</v>
      </c>
      <c r="F15" s="68">
        <f t="shared" si="0"/>
        <v>0.2</v>
      </c>
      <c r="G15" s="444"/>
      <c r="H15" s="134" t="s">
        <v>346</v>
      </c>
      <c r="I15" s="166"/>
      <c r="J15" s="166">
        <v>0.1</v>
      </c>
      <c r="K15" s="166">
        <f t="shared" si="2"/>
        <v>0.12</v>
      </c>
      <c r="L15" s="133" t="s">
        <v>347</v>
      </c>
      <c r="Q15" s="21">
        <v>1.2</v>
      </c>
    </row>
    <row r="16" spans="2:27" ht="59.45" customHeight="1">
      <c r="B16" s="439"/>
      <c r="C16" s="122" t="s">
        <v>334</v>
      </c>
      <c r="D16" s="105" t="s">
        <v>348</v>
      </c>
      <c r="E16" s="116" t="s">
        <v>349</v>
      </c>
      <c r="F16" s="68">
        <f t="shared" si="0"/>
        <v>0.30000000000000004</v>
      </c>
      <c r="G16" s="444"/>
      <c r="H16" s="134" t="s">
        <v>350</v>
      </c>
      <c r="I16" s="166"/>
      <c r="J16" s="166">
        <v>0.2</v>
      </c>
      <c r="K16" s="166">
        <f t="shared" si="2"/>
        <v>0.24</v>
      </c>
      <c r="L16" s="133" t="s">
        <v>351</v>
      </c>
      <c r="Q16" s="21">
        <v>1.2</v>
      </c>
    </row>
    <row r="17" spans="2:27" ht="108">
      <c r="B17" s="435" t="s">
        <v>243</v>
      </c>
      <c r="C17" s="120" t="s">
        <v>352</v>
      </c>
      <c r="D17" s="105" t="s">
        <v>353</v>
      </c>
      <c r="E17" s="116" t="s">
        <v>349</v>
      </c>
      <c r="F17" s="68">
        <f t="shared" si="0"/>
        <v>0.30000000000000004</v>
      </c>
      <c r="G17" s="442">
        <f>SUM(F17:F19)</f>
        <v>1.6</v>
      </c>
      <c r="H17" s="134" t="s">
        <v>354</v>
      </c>
      <c r="I17" s="166"/>
      <c r="J17" s="166">
        <v>0.2</v>
      </c>
      <c r="K17" s="166">
        <f t="shared" si="1"/>
        <v>0.24</v>
      </c>
      <c r="L17" s="133" t="s">
        <v>355</v>
      </c>
      <c r="Q17" s="21">
        <v>1.2</v>
      </c>
    </row>
    <row r="18" spans="2:27" ht="108.95" customHeight="1">
      <c r="B18" s="436"/>
      <c r="C18" s="121" t="s">
        <v>352</v>
      </c>
      <c r="D18" s="105" t="s">
        <v>356</v>
      </c>
      <c r="E18" s="116" t="s">
        <v>336</v>
      </c>
      <c r="F18" s="68">
        <f t="shared" si="0"/>
        <v>0.30000000000000004</v>
      </c>
      <c r="G18" s="442"/>
      <c r="H18" s="134" t="s">
        <v>357</v>
      </c>
      <c r="I18" s="166">
        <f>M18*N18*O18/P18</f>
        <v>0</v>
      </c>
      <c r="J18" s="166">
        <v>0.2</v>
      </c>
      <c r="K18" s="166">
        <f>J18*Q18</f>
        <v>0.24</v>
      </c>
      <c r="L18" s="133" t="s">
        <v>358</v>
      </c>
      <c r="P18" s="21">
        <v>160</v>
      </c>
      <c r="Q18" s="21">
        <v>1.2</v>
      </c>
    </row>
    <row r="19" spans="2:27" ht="282.95" customHeight="1">
      <c r="B19" s="436"/>
      <c r="C19" s="122" t="s">
        <v>352</v>
      </c>
      <c r="D19" s="105" t="s">
        <v>359</v>
      </c>
      <c r="E19" s="116" t="s">
        <v>349</v>
      </c>
      <c r="F19" s="68">
        <f t="shared" si="0"/>
        <v>1</v>
      </c>
      <c r="G19" s="442"/>
      <c r="H19" s="134" t="s">
        <v>360</v>
      </c>
      <c r="I19" s="192">
        <f>M19*N19*O19/P19</f>
        <v>0.625</v>
      </c>
      <c r="J19" s="166">
        <v>0.8</v>
      </c>
      <c r="K19" s="166">
        <f>J19*Q19</f>
        <v>0.96</v>
      </c>
      <c r="L19" s="133" t="s">
        <v>361</v>
      </c>
      <c r="M19" s="21">
        <v>25</v>
      </c>
      <c r="N19" s="21">
        <v>1</v>
      </c>
      <c r="O19" s="21">
        <v>4</v>
      </c>
      <c r="P19" s="21">
        <v>160</v>
      </c>
      <c r="Q19" s="21">
        <v>1.2</v>
      </c>
    </row>
    <row r="20" spans="2:27" ht="81" customHeight="1">
      <c r="B20" s="436"/>
      <c r="C20" s="120" t="s">
        <v>362</v>
      </c>
      <c r="D20" s="105" t="s">
        <v>363</v>
      </c>
      <c r="E20" s="116" t="s">
        <v>219</v>
      </c>
      <c r="F20" s="68">
        <f t="shared" si="0"/>
        <v>0.9</v>
      </c>
      <c r="G20" s="442">
        <f>SUM(F20:F23)</f>
        <v>2.7</v>
      </c>
      <c r="H20" s="134" t="s">
        <v>364</v>
      </c>
      <c r="I20" s="166"/>
      <c r="J20" s="166">
        <v>0.75</v>
      </c>
      <c r="K20" s="166">
        <f t="shared" si="1"/>
        <v>0.89999999999999991</v>
      </c>
      <c r="L20" s="133" t="s">
        <v>365</v>
      </c>
      <c r="Q20" s="21">
        <v>1.2</v>
      </c>
    </row>
    <row r="21" spans="2:27" ht="126.6" customHeight="1">
      <c r="B21" s="436"/>
      <c r="C21" s="124" t="s">
        <v>362</v>
      </c>
      <c r="D21" s="105" t="s">
        <v>366</v>
      </c>
      <c r="E21" s="116" t="s">
        <v>336</v>
      </c>
      <c r="F21" s="68">
        <f t="shared" si="0"/>
        <v>1.7000000000000002</v>
      </c>
      <c r="G21" s="442"/>
      <c r="H21" s="134" t="s">
        <v>367</v>
      </c>
      <c r="I21" s="166"/>
      <c r="J21" s="166">
        <v>1.4</v>
      </c>
      <c r="K21" s="166">
        <f t="shared" si="1"/>
        <v>1.68</v>
      </c>
      <c r="L21" s="133" t="s">
        <v>368</v>
      </c>
      <c r="Q21" s="21">
        <v>1.2</v>
      </c>
      <c r="T21" s="24"/>
    </row>
    <row r="22" spans="2:27" ht="72">
      <c r="B22" s="436"/>
      <c r="C22" s="124" t="s">
        <v>369</v>
      </c>
      <c r="D22" s="105" t="s">
        <v>342</v>
      </c>
      <c r="E22" s="116" t="s">
        <v>342</v>
      </c>
      <c r="F22" s="68">
        <f t="shared" si="0"/>
        <v>0.1</v>
      </c>
      <c r="G22" s="442"/>
      <c r="H22" s="134" t="s">
        <v>370</v>
      </c>
      <c r="I22" s="166"/>
      <c r="J22" s="166">
        <v>0.05</v>
      </c>
      <c r="K22" s="166">
        <f t="shared" si="1"/>
        <v>0.06</v>
      </c>
      <c r="L22" s="133" t="s">
        <v>371</v>
      </c>
      <c r="Q22" s="21">
        <v>1.2</v>
      </c>
      <c r="T22" s="24"/>
    </row>
    <row r="23" spans="2:27">
      <c r="B23" s="436"/>
      <c r="C23" s="122" t="s">
        <v>362</v>
      </c>
      <c r="D23" s="105" t="s">
        <v>372</v>
      </c>
      <c r="E23" s="116" t="s">
        <v>372</v>
      </c>
      <c r="F23" s="68">
        <v>0</v>
      </c>
      <c r="G23" s="442"/>
      <c r="H23" s="142" t="s">
        <v>373</v>
      </c>
      <c r="I23" s="167"/>
      <c r="J23" s="167"/>
      <c r="K23" s="167">
        <f t="shared" si="1"/>
        <v>0</v>
      </c>
      <c r="L23" s="133"/>
      <c r="Q23" s="21">
        <v>1.2</v>
      </c>
      <c r="T23" s="24"/>
    </row>
    <row r="24" spans="2:27" ht="198">
      <c r="B24" s="436"/>
      <c r="C24" s="120" t="s">
        <v>374</v>
      </c>
      <c r="D24" s="50" t="s">
        <v>234</v>
      </c>
      <c r="E24" s="116" t="s">
        <v>336</v>
      </c>
      <c r="F24" s="68">
        <f t="shared" si="0"/>
        <v>4.1999999999999993</v>
      </c>
      <c r="G24" s="73">
        <f>SUM(F24:F24)</f>
        <v>4.1999999999999993</v>
      </c>
      <c r="H24" s="134" t="s">
        <v>375</v>
      </c>
      <c r="I24" s="168">
        <f>(T24*U24+V24*W24+X24*Y24+Z24*AA24)/P24</f>
        <v>3.45</v>
      </c>
      <c r="J24" s="168">
        <v>3.45</v>
      </c>
      <c r="K24" s="168">
        <f t="shared" si="1"/>
        <v>4.1399999999999997</v>
      </c>
      <c r="L24" s="133" t="s">
        <v>376</v>
      </c>
      <c r="P24" s="21">
        <v>160</v>
      </c>
      <c r="Q24" s="21">
        <v>1.2</v>
      </c>
      <c r="T24" s="21">
        <v>71</v>
      </c>
      <c r="U24" s="21">
        <v>6</v>
      </c>
      <c r="V24" s="21">
        <v>30</v>
      </c>
      <c r="W24" s="21">
        <v>3</v>
      </c>
      <c r="Z24" s="21">
        <v>12</v>
      </c>
      <c r="AA24" s="21">
        <v>3</v>
      </c>
    </row>
    <row r="25" spans="2:27" ht="72">
      <c r="B25" s="436"/>
      <c r="C25" s="120" t="s">
        <v>374</v>
      </c>
      <c r="D25" s="50" t="s">
        <v>234</v>
      </c>
      <c r="E25" s="116" t="s">
        <v>372</v>
      </c>
      <c r="F25" s="68">
        <f t="shared" si="0"/>
        <v>0.4</v>
      </c>
      <c r="G25" s="73">
        <f>SUM(F25:F25)</f>
        <v>0.4</v>
      </c>
      <c r="H25" s="134" t="s">
        <v>377</v>
      </c>
      <c r="I25" s="166">
        <f>(T25*U25+V25*W25+X25*Y25+Z25*AA25)/P25</f>
        <v>0.28125</v>
      </c>
      <c r="J25" s="166">
        <v>0.28000000000000003</v>
      </c>
      <c r="K25" s="166">
        <f t="shared" si="1"/>
        <v>0.33600000000000002</v>
      </c>
      <c r="L25" s="133" t="s">
        <v>378</v>
      </c>
      <c r="P25" s="21">
        <v>160</v>
      </c>
      <c r="Q25" s="21">
        <v>1.2</v>
      </c>
      <c r="X25" s="21">
        <v>15</v>
      </c>
      <c r="Y25" s="21">
        <v>3</v>
      </c>
    </row>
    <row r="26" spans="2:27" ht="100.5" customHeight="1">
      <c r="B26" s="436"/>
      <c r="C26" s="125" t="s">
        <v>374</v>
      </c>
      <c r="D26" s="50" t="s">
        <v>234</v>
      </c>
      <c r="E26" s="116" t="s">
        <v>342</v>
      </c>
      <c r="F26" s="68">
        <f t="shared" si="0"/>
        <v>0.6</v>
      </c>
      <c r="G26" s="73">
        <f>SUM(F26:F26)</f>
        <v>0.6</v>
      </c>
      <c r="H26" s="134" t="s">
        <v>379</v>
      </c>
      <c r="I26" s="166"/>
      <c r="J26" s="166">
        <v>0.5</v>
      </c>
      <c r="K26" s="166">
        <f t="shared" si="1"/>
        <v>0.6</v>
      </c>
      <c r="L26" s="133" t="s">
        <v>380</v>
      </c>
      <c r="P26" s="21">
        <v>160</v>
      </c>
      <c r="Q26" s="21">
        <v>1.2</v>
      </c>
      <c r="T26" s="21">
        <v>71</v>
      </c>
      <c r="U26" s="21">
        <v>6</v>
      </c>
      <c r="V26" s="21">
        <v>30</v>
      </c>
      <c r="W26" s="21">
        <v>3</v>
      </c>
      <c r="X26" s="21">
        <v>15</v>
      </c>
      <c r="Y26" s="21">
        <v>3</v>
      </c>
      <c r="Z26" s="21">
        <v>12</v>
      </c>
      <c r="AA26" s="21">
        <v>3</v>
      </c>
    </row>
    <row r="27" spans="2:27" ht="72">
      <c r="B27" s="435" t="s">
        <v>381</v>
      </c>
      <c r="C27" s="119" t="s">
        <v>235</v>
      </c>
      <c r="D27" s="50" t="s">
        <v>235</v>
      </c>
      <c r="E27" s="116" t="s">
        <v>372</v>
      </c>
      <c r="F27" s="68">
        <f t="shared" si="0"/>
        <v>0.30000000000000004</v>
      </c>
      <c r="G27" s="73">
        <f>SUM(F27:F27)</f>
        <v>0.30000000000000004</v>
      </c>
      <c r="H27" s="134" t="s">
        <v>382</v>
      </c>
      <c r="I27" s="166"/>
      <c r="J27" s="166">
        <v>0.2</v>
      </c>
      <c r="K27" s="166">
        <f t="shared" si="1"/>
        <v>0.24</v>
      </c>
      <c r="L27" s="133" t="s">
        <v>383</v>
      </c>
      <c r="P27" s="21">
        <v>160</v>
      </c>
      <c r="Q27" s="21">
        <v>1.2</v>
      </c>
    </row>
    <row r="28" spans="2:27" ht="90">
      <c r="B28" s="436"/>
      <c r="C28" s="125" t="s">
        <v>235</v>
      </c>
      <c r="D28" s="50" t="s">
        <v>384</v>
      </c>
      <c r="E28" s="116" t="s">
        <v>349</v>
      </c>
      <c r="F28" s="68">
        <f t="shared" si="0"/>
        <v>1.1000000000000001</v>
      </c>
      <c r="G28" s="73">
        <f>SUM(F28:F28)</f>
        <v>1.1000000000000001</v>
      </c>
      <c r="H28" s="134" t="s">
        <v>385</v>
      </c>
      <c r="I28" s="166"/>
      <c r="J28" s="166">
        <v>0.9</v>
      </c>
      <c r="K28" s="166">
        <f t="shared" si="1"/>
        <v>1.08</v>
      </c>
      <c r="L28" s="133" t="s">
        <v>386</v>
      </c>
      <c r="P28" s="21">
        <v>160</v>
      </c>
      <c r="Q28" s="21">
        <v>1.2</v>
      </c>
    </row>
    <row r="29" spans="2:27" ht="36">
      <c r="B29" s="436"/>
      <c r="C29" s="72" t="s">
        <v>236</v>
      </c>
      <c r="D29" s="50" t="s">
        <v>236</v>
      </c>
      <c r="E29" s="116" t="s">
        <v>349</v>
      </c>
      <c r="F29" s="68">
        <f t="shared" si="0"/>
        <v>0.79999999999999993</v>
      </c>
      <c r="G29" s="73">
        <f t="shared" ref="G29" si="3">SUM(F29:F29)</f>
        <v>0.79999999999999993</v>
      </c>
      <c r="H29" s="133" t="s">
        <v>387</v>
      </c>
      <c r="I29" s="166"/>
      <c r="J29" s="166">
        <v>0.75</v>
      </c>
      <c r="K29" s="166">
        <f t="shared" si="1"/>
        <v>0.75</v>
      </c>
      <c r="L29" s="133" t="s">
        <v>388</v>
      </c>
      <c r="Q29" s="21">
        <v>1</v>
      </c>
    </row>
    <row r="30" spans="2:27" ht="126">
      <c r="B30" s="436"/>
      <c r="C30" s="72" t="s">
        <v>389</v>
      </c>
      <c r="D30" s="50" t="s">
        <v>390</v>
      </c>
      <c r="E30" s="116" t="s">
        <v>349</v>
      </c>
      <c r="F30" s="68">
        <f>ROUNDUP(K30,1)</f>
        <v>1</v>
      </c>
      <c r="G30" s="442">
        <f>SUM(F30:F31)</f>
        <v>2</v>
      </c>
      <c r="H30" s="134" t="s">
        <v>391</v>
      </c>
      <c r="I30" s="166"/>
      <c r="J30" s="166">
        <v>1</v>
      </c>
      <c r="K30" s="166">
        <f t="shared" si="1"/>
        <v>1</v>
      </c>
      <c r="L30" s="133" t="s">
        <v>392</v>
      </c>
      <c r="Q30" s="21">
        <v>1</v>
      </c>
    </row>
    <row r="31" spans="2:27" ht="39.75" customHeight="1">
      <c r="B31" s="437"/>
      <c r="C31" s="126" t="s">
        <v>393</v>
      </c>
      <c r="D31" s="50" t="s">
        <v>394</v>
      </c>
      <c r="E31" s="116" t="s">
        <v>349</v>
      </c>
      <c r="F31" s="68">
        <f>ROUNDUP(K31,1)</f>
        <v>1</v>
      </c>
      <c r="G31" s="442"/>
      <c r="H31" s="143" t="s">
        <v>395</v>
      </c>
      <c r="I31" s="166"/>
      <c r="J31" s="166">
        <v>1</v>
      </c>
      <c r="K31" s="166">
        <f t="shared" si="1"/>
        <v>1</v>
      </c>
      <c r="L31" s="133" t="s">
        <v>396</v>
      </c>
      <c r="Q31" s="21">
        <v>1</v>
      </c>
    </row>
    <row r="32" spans="2:27" ht="39.75" customHeight="1">
      <c r="B32" s="438" t="s">
        <v>223</v>
      </c>
      <c r="C32" s="72"/>
      <c r="D32" s="102" t="s">
        <v>397</v>
      </c>
      <c r="E32" s="116"/>
      <c r="F32" s="68">
        <f>ROUNDUP(SUM(G12:G31)*0.15,1)</f>
        <v>2.6</v>
      </c>
      <c r="G32" s="442">
        <f>SUM(F32:F34)</f>
        <v>3.8</v>
      </c>
      <c r="H32" s="144" t="s">
        <v>398</v>
      </c>
      <c r="I32" s="167"/>
      <c r="J32" s="167"/>
      <c r="K32" s="167"/>
      <c r="L32" s="133"/>
    </row>
    <row r="33" spans="2:17" ht="36">
      <c r="B33" s="438"/>
      <c r="C33" s="126" t="s">
        <v>399</v>
      </c>
      <c r="D33" s="50" t="s">
        <v>400</v>
      </c>
      <c r="E33" s="116" t="s">
        <v>293</v>
      </c>
      <c r="F33" s="68">
        <f>ROUNDUP(K33,1)</f>
        <v>0.4</v>
      </c>
      <c r="G33" s="442"/>
      <c r="H33" s="144" t="s">
        <v>401</v>
      </c>
      <c r="I33" s="166">
        <f>M33*N33*O33/P33</f>
        <v>0.375</v>
      </c>
      <c r="J33" s="166">
        <f>ROUNDUP(I33,1)</f>
        <v>0.4</v>
      </c>
      <c r="K33" s="166">
        <f t="shared" si="1"/>
        <v>0.4</v>
      </c>
      <c r="L33" s="133" t="s">
        <v>402</v>
      </c>
      <c r="M33" s="21">
        <v>3</v>
      </c>
      <c r="N33" s="21">
        <v>4</v>
      </c>
      <c r="O33" s="21">
        <v>5</v>
      </c>
      <c r="P33" s="21">
        <v>160</v>
      </c>
      <c r="Q33" s="21">
        <v>1</v>
      </c>
    </row>
    <row r="34" spans="2:17" ht="54">
      <c r="B34" s="438"/>
      <c r="C34" s="127" t="s">
        <v>399</v>
      </c>
      <c r="D34" s="50" t="s">
        <v>403</v>
      </c>
      <c r="E34" s="116" t="s">
        <v>293</v>
      </c>
      <c r="F34" s="68">
        <f>ROUNDUP(K34,1)</f>
        <v>0.79999999999999993</v>
      </c>
      <c r="G34" s="442"/>
      <c r="H34" s="144" t="s">
        <v>404</v>
      </c>
      <c r="I34" s="166">
        <f>M34*N34*O34/P34</f>
        <v>0.75</v>
      </c>
      <c r="J34" s="166">
        <v>0.75</v>
      </c>
      <c r="K34" s="166">
        <f t="shared" si="1"/>
        <v>0.75</v>
      </c>
      <c r="L34" s="133" t="s">
        <v>405</v>
      </c>
      <c r="M34" s="21">
        <v>6</v>
      </c>
      <c r="N34" s="21">
        <v>5</v>
      </c>
      <c r="O34" s="21">
        <v>4</v>
      </c>
      <c r="P34" s="21">
        <v>160</v>
      </c>
      <c r="Q34" s="21">
        <v>1</v>
      </c>
    </row>
    <row r="35" spans="2:17">
      <c r="C35" s="440" t="s">
        <v>299</v>
      </c>
      <c r="D35" s="440"/>
      <c r="E35" s="440"/>
      <c r="F35" s="440"/>
      <c r="G35" s="73">
        <f>SUM(G12:G34)</f>
        <v>20.7</v>
      </c>
      <c r="H35" s="145"/>
      <c r="I35" s="165"/>
      <c r="J35" s="165"/>
      <c r="K35" s="165"/>
      <c r="L35" s="169" t="s">
        <v>406</v>
      </c>
    </row>
    <row r="38" spans="2:17">
      <c r="C38" s="117" t="s">
        <v>407</v>
      </c>
      <c r="D38" s="21" t="s">
        <v>408</v>
      </c>
      <c r="E38" s="118" t="s">
        <v>262</v>
      </c>
      <c r="F38" s="118" t="s">
        <v>409</v>
      </c>
      <c r="G38" s="118" t="s">
        <v>245</v>
      </c>
      <c r="H38" s="140" t="s">
        <v>410</v>
      </c>
    </row>
    <row r="39" spans="2:17">
      <c r="C39" s="21" t="s">
        <v>411</v>
      </c>
      <c r="D39" s="21" t="s">
        <v>349</v>
      </c>
      <c r="E39" s="21"/>
    </row>
    <row r="40" spans="2:17">
      <c r="D40" s="21" t="s">
        <v>219</v>
      </c>
      <c r="E40" s="21"/>
    </row>
    <row r="41" spans="2:17">
      <c r="D41" s="21" t="s">
        <v>412</v>
      </c>
      <c r="E41" s="21"/>
    </row>
    <row r="42" spans="2:17">
      <c r="D42" s="21" t="s">
        <v>221</v>
      </c>
      <c r="E42" s="21"/>
    </row>
    <row r="43" spans="2:17">
      <c r="D43" s="21" t="s">
        <v>293</v>
      </c>
      <c r="E43" s="21"/>
    </row>
    <row r="44" spans="2:17">
      <c r="C44" s="21" t="s">
        <v>232</v>
      </c>
      <c r="D44" s="21" t="s">
        <v>349</v>
      </c>
    </row>
    <row r="45" spans="2:17">
      <c r="D45" s="21" t="s">
        <v>219</v>
      </c>
    </row>
    <row r="46" spans="2:17">
      <c r="D46" s="21" t="s">
        <v>412</v>
      </c>
    </row>
    <row r="47" spans="2:17">
      <c r="D47" s="21" t="s">
        <v>221</v>
      </c>
    </row>
    <row r="48" spans="2:17">
      <c r="D48" s="21" t="s">
        <v>293</v>
      </c>
    </row>
    <row r="49" spans="3:4">
      <c r="C49" s="21" t="s">
        <v>232</v>
      </c>
      <c r="D49" s="21" t="s">
        <v>349</v>
      </c>
    </row>
    <row r="50" spans="3:4">
      <c r="D50" s="21" t="s">
        <v>219</v>
      </c>
    </row>
    <row r="51" spans="3:4">
      <c r="D51" s="21" t="s">
        <v>412</v>
      </c>
    </row>
    <row r="52" spans="3:4">
      <c r="D52" s="21" t="s">
        <v>221</v>
      </c>
    </row>
    <row r="53" spans="3:4">
      <c r="D53" s="21" t="s">
        <v>293</v>
      </c>
    </row>
    <row r="54" spans="3:4">
      <c r="C54" s="21" t="s">
        <v>362</v>
      </c>
      <c r="D54" s="21" t="s">
        <v>349</v>
      </c>
    </row>
    <row r="55" spans="3:4">
      <c r="D55" s="21" t="s">
        <v>219</v>
      </c>
    </row>
    <row r="56" spans="3:4">
      <c r="D56" s="21" t="s">
        <v>412</v>
      </c>
    </row>
    <row r="57" spans="3:4">
      <c r="D57" s="21" t="s">
        <v>221</v>
      </c>
    </row>
    <row r="58" spans="3:4">
      <c r="D58" s="21" t="s">
        <v>293</v>
      </c>
    </row>
    <row r="59" spans="3:4">
      <c r="C59" s="21" t="s">
        <v>234</v>
      </c>
      <c r="D59" s="21" t="s">
        <v>349</v>
      </c>
    </row>
    <row r="60" spans="3:4">
      <c r="D60" s="21" t="s">
        <v>219</v>
      </c>
    </row>
    <row r="61" spans="3:4">
      <c r="D61" s="21" t="s">
        <v>412</v>
      </c>
    </row>
    <row r="62" spans="3:4">
      <c r="D62" s="21" t="s">
        <v>221</v>
      </c>
    </row>
    <row r="63" spans="3:4">
      <c r="D63" s="21" t="s">
        <v>293</v>
      </c>
    </row>
    <row r="64" spans="3:4">
      <c r="C64" s="21" t="s">
        <v>235</v>
      </c>
      <c r="D64" s="21" t="s">
        <v>349</v>
      </c>
    </row>
    <row r="65" spans="3:8">
      <c r="C65" s="21" t="s">
        <v>236</v>
      </c>
      <c r="D65" s="21" t="s">
        <v>349</v>
      </c>
    </row>
    <row r="66" spans="3:8">
      <c r="C66" s="21" t="s">
        <v>237</v>
      </c>
      <c r="D66" s="21" t="s">
        <v>349</v>
      </c>
    </row>
    <row r="67" spans="3:8">
      <c r="C67" s="21" t="s">
        <v>399</v>
      </c>
      <c r="D67" s="21" t="s">
        <v>349</v>
      </c>
    </row>
    <row r="68" spans="3:8">
      <c r="C68" s="21" t="s">
        <v>399</v>
      </c>
      <c r="D68" s="21" t="s">
        <v>293</v>
      </c>
    </row>
    <row r="71" spans="3:8">
      <c r="D71" s="117" t="s">
        <v>407</v>
      </c>
      <c r="E71" s="118" t="s">
        <v>262</v>
      </c>
      <c r="F71" s="118" t="s">
        <v>409</v>
      </c>
      <c r="G71" s="118" t="s">
        <v>245</v>
      </c>
      <c r="H71" s="140" t="s">
        <v>410</v>
      </c>
    </row>
    <row r="72" spans="3:8">
      <c r="D72" s="21" t="s">
        <v>349</v>
      </c>
      <c r="E72" s="67">
        <f>SUMIF($E$12:E34, D72, $F$12:F34)</f>
        <v>5.5</v>
      </c>
      <c r="F72" s="67">
        <f>ROUNDUP(E72*0.15,1)</f>
        <v>0.9</v>
      </c>
      <c r="G72" s="65">
        <f>SUM(E72:F72)</f>
        <v>6.4</v>
      </c>
    </row>
    <row r="73" spans="3:8">
      <c r="D73" s="21" t="s">
        <v>219</v>
      </c>
      <c r="E73" s="67">
        <f>SUMIF($E$12:E35, D73, $F$12:F35)</f>
        <v>9.1999999999999993</v>
      </c>
      <c r="F73" s="67">
        <f>ROUNDUP(E73*0.15,1)</f>
        <v>1.4000000000000001</v>
      </c>
      <c r="G73" s="65">
        <f>SUM(E73:F73)</f>
        <v>10.6</v>
      </c>
    </row>
    <row r="74" spans="3:8">
      <c r="D74" s="21" t="s">
        <v>412</v>
      </c>
      <c r="E74" s="67">
        <f>SUMIF($E$12:E36, D74, $F$12:F36)</f>
        <v>1.2999999999999998</v>
      </c>
      <c r="F74" s="67">
        <f>ROUNDUP(E74*0.15,1)</f>
        <v>0.2</v>
      </c>
      <c r="G74" s="65">
        <f>SUM(E74:F74)</f>
        <v>1.4999999999999998</v>
      </c>
    </row>
    <row r="75" spans="3:8">
      <c r="D75" s="21" t="s">
        <v>221</v>
      </c>
      <c r="E75" s="67">
        <f>SUMIF($E$12:E37, D75, $F$12:F37)</f>
        <v>0.90000000000000013</v>
      </c>
      <c r="F75" s="67">
        <f>ROUNDUP(E75*0.15,1)</f>
        <v>0.2</v>
      </c>
      <c r="G75" s="65">
        <f>SUM(E75:F75)</f>
        <v>1.1000000000000001</v>
      </c>
    </row>
    <row r="76" spans="3:8">
      <c r="D76" s="21" t="s">
        <v>293</v>
      </c>
      <c r="F76" s="67">
        <f ca="1">SUMIF($E$12:F71, D76, $F$12:F71)+H76</f>
        <v>1</v>
      </c>
      <c r="G76" s="65">
        <f ca="1">SUM(E76:F76)</f>
        <v>1</v>
      </c>
      <c r="H76" s="146">
        <v>-0.2</v>
      </c>
    </row>
    <row r="78" spans="3:8">
      <c r="F78" s="128" t="s">
        <v>413</v>
      </c>
      <c r="G78" s="129">
        <f ca="1">SUM(G72:G76)</f>
        <v>20.6</v>
      </c>
    </row>
    <row r="81" spans="4:8">
      <c r="D81" s="21" t="s">
        <v>408</v>
      </c>
      <c r="E81" s="118" t="s">
        <v>262</v>
      </c>
      <c r="F81" s="118" t="s">
        <v>409</v>
      </c>
      <c r="G81" s="118" t="s">
        <v>245</v>
      </c>
      <c r="H81" s="140" t="s">
        <v>410</v>
      </c>
    </row>
    <row r="82" spans="4:8">
      <c r="D82" s="21" t="s">
        <v>411</v>
      </c>
      <c r="E82" s="67">
        <f>SUMIF($C$12:C77, D82, $F$12:F77)</f>
        <v>3.2</v>
      </c>
      <c r="F82" s="67">
        <f>ROUNDUP(E82*0.15,1)</f>
        <v>0.5</v>
      </c>
      <c r="G82" s="65">
        <f t="shared" ref="G82:G89" si="4">SUM(E82:F82)</f>
        <v>3.7</v>
      </c>
    </row>
    <row r="83" spans="4:8">
      <c r="D83" s="21" t="s">
        <v>232</v>
      </c>
      <c r="E83" s="67">
        <f>SUMIF($C$12:C35, D83, $F$12:F35)</f>
        <v>1.6</v>
      </c>
      <c r="F83" s="67">
        <f>ROUNDUP(SUM(E83:E85)*0.15,1)</f>
        <v>1.5</v>
      </c>
      <c r="G83" s="65">
        <f t="shared" si="4"/>
        <v>3.1</v>
      </c>
    </row>
    <row r="84" spans="4:8">
      <c r="D84" s="21" t="s">
        <v>362</v>
      </c>
      <c r="E84" s="67">
        <f>SUMIF($C$12:C35, D84, $F$12:F35)</f>
        <v>2.7</v>
      </c>
      <c r="G84" s="65">
        <f t="shared" si="4"/>
        <v>2.7</v>
      </c>
    </row>
    <row r="85" spans="4:8">
      <c r="D85" s="21" t="s">
        <v>234</v>
      </c>
      <c r="E85" s="67">
        <f>SUMIF($C$12:C35, D85, $F$12:F35)</f>
        <v>5.1999999999999993</v>
      </c>
      <c r="G85" s="65">
        <f t="shared" si="4"/>
        <v>5.1999999999999993</v>
      </c>
    </row>
    <row r="86" spans="4:8">
      <c r="D86" s="21" t="s">
        <v>235</v>
      </c>
      <c r="E86" s="67">
        <f>SUMIF($C$12:C36, D86, $F$12:F36)</f>
        <v>1.4000000000000001</v>
      </c>
      <c r="F86" s="67">
        <f>ROUNDUP(SUM(E86:E88)*0.15,1)</f>
        <v>0.7</v>
      </c>
      <c r="G86" s="65">
        <f t="shared" si="4"/>
        <v>2.1</v>
      </c>
    </row>
    <row r="87" spans="4:8">
      <c r="D87" s="21" t="s">
        <v>236</v>
      </c>
      <c r="E87" s="67">
        <f>SUMIF($C$12:C37, D87, $F$12:F37)</f>
        <v>0.79999999999999993</v>
      </c>
      <c r="G87" s="65">
        <f t="shared" si="4"/>
        <v>0.79999999999999993</v>
      </c>
    </row>
    <row r="88" spans="4:8">
      <c r="D88" s="21" t="s">
        <v>237</v>
      </c>
      <c r="E88" s="67">
        <f>SUMIF($C$12:C35, D88, $F$12:F35)</f>
        <v>2</v>
      </c>
      <c r="G88" s="65">
        <f t="shared" si="4"/>
        <v>2</v>
      </c>
    </row>
    <row r="89" spans="4:8">
      <c r="D89" s="21" t="s">
        <v>399</v>
      </c>
      <c r="F89" s="67">
        <f ca="1">SUMIF($E$12:F84, D89, $F$12:F84)+H89</f>
        <v>1.0999999999999999</v>
      </c>
      <c r="G89" s="65">
        <f t="shared" ca="1" si="4"/>
        <v>1.0999999999999999</v>
      </c>
      <c r="H89" s="146">
        <v>-0.1</v>
      </c>
    </row>
    <row r="91" spans="4:8">
      <c r="F91" s="128" t="s">
        <v>413</v>
      </c>
      <c r="G91" s="129">
        <f ca="1">SUM(G82:G89)</f>
        <v>20.700000000000003</v>
      </c>
    </row>
  </sheetData>
  <autoFilter ref="B11:K35" xr:uid="{339D98F8-05A9-4E3E-BC15-5F4867DAA8C2}"/>
  <mergeCells count="13">
    <mergeCell ref="B27:B31"/>
    <mergeCell ref="G30:G31"/>
    <mergeCell ref="B32:B34"/>
    <mergeCell ref="G32:G34"/>
    <mergeCell ref="C35:F35"/>
    <mergeCell ref="B17:B26"/>
    <mergeCell ref="G17:G19"/>
    <mergeCell ref="G20:G23"/>
    <mergeCell ref="M10:P10"/>
    <mergeCell ref="T10:AA10"/>
    <mergeCell ref="B12:B16"/>
    <mergeCell ref="D12:D13"/>
    <mergeCell ref="G12:G16"/>
  </mergeCells>
  <phoneticPr fontId="1"/>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87830-91C7-4C76-A32A-499C2ABDF788}">
  <sheetPr>
    <tabColor rgb="FF2863C9"/>
  </sheetPr>
  <dimension ref="B1:AA57"/>
  <sheetViews>
    <sheetView topLeftCell="E18" zoomScaleNormal="100" workbookViewId="0">
      <selection activeCell="I19" sqref="I19"/>
    </sheetView>
  </sheetViews>
  <sheetFormatPr defaultColWidth="8.625" defaultRowHeight="18" outlineLevelRow="1" outlineLevelCol="2"/>
  <cols>
    <col min="1" max="1" width="2.625" style="21" customWidth="1"/>
    <col min="2" max="2" width="13.625" style="21" customWidth="1"/>
    <col min="3" max="3" width="17.625" style="21" customWidth="1"/>
    <col min="4" max="4" width="35.8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301</v>
      </c>
    </row>
    <row r="3" spans="2:27" outlineLevel="1">
      <c r="B3" s="21">
        <v>1</v>
      </c>
      <c r="C3" s="21" t="s">
        <v>302</v>
      </c>
    </row>
    <row r="4" spans="2:27" outlineLevel="1">
      <c r="B4" s="21">
        <v>2</v>
      </c>
      <c r="C4" s="21" t="s">
        <v>303</v>
      </c>
    </row>
    <row r="5" spans="2:27" outlineLevel="1">
      <c r="B5" s="21">
        <v>3</v>
      </c>
      <c r="C5" s="21" t="s">
        <v>304</v>
      </c>
    </row>
    <row r="6" spans="2:27" outlineLevel="1">
      <c r="B6" s="21">
        <v>4</v>
      </c>
      <c r="C6" s="21" t="s">
        <v>305</v>
      </c>
    </row>
    <row r="7" spans="2:27" outlineLevel="1">
      <c r="B7" s="21">
        <v>5</v>
      </c>
      <c r="C7" s="21" t="s">
        <v>306</v>
      </c>
    </row>
    <row r="8" spans="2:27" outlineLevel="1"/>
    <row r="9" spans="2:27" ht="13.5" customHeight="1" outlineLevel="1"/>
    <row r="10" spans="2:27" ht="75.599999999999994" customHeight="1">
      <c r="B10" s="21" t="s">
        <v>307</v>
      </c>
      <c r="C10" s="21" t="s">
        <v>307</v>
      </c>
      <c r="D10" s="24" t="s">
        <v>308</v>
      </c>
      <c r="E10" s="113"/>
      <c r="F10" s="113" t="s">
        <v>309</v>
      </c>
      <c r="G10" s="114" t="s">
        <v>310</v>
      </c>
      <c r="L10" s="161" t="s">
        <v>311</v>
      </c>
      <c r="M10" s="443" t="s">
        <v>312</v>
      </c>
      <c r="N10" s="443"/>
      <c r="O10" s="443"/>
      <c r="P10" s="443"/>
      <c r="Q10" s="104" t="s">
        <v>313</v>
      </c>
      <c r="R10" s="104"/>
      <c r="S10" s="104"/>
      <c r="T10" s="443" t="s">
        <v>314</v>
      </c>
      <c r="U10" s="443"/>
      <c r="V10" s="443"/>
      <c r="W10" s="443"/>
      <c r="X10" s="443"/>
      <c r="Y10" s="443"/>
      <c r="Z10" s="443"/>
      <c r="AA10" s="443"/>
    </row>
    <row r="11" spans="2:27" ht="38.25" customHeight="1">
      <c r="B11" s="115" t="s">
        <v>315</v>
      </c>
      <c r="C11" s="123" t="s">
        <v>316</v>
      </c>
      <c r="D11" s="115" t="s">
        <v>317</v>
      </c>
      <c r="E11" s="69" t="s">
        <v>318</v>
      </c>
      <c r="F11" s="69" t="s">
        <v>319</v>
      </c>
      <c r="G11" s="70" t="s">
        <v>182</v>
      </c>
      <c r="H11" s="141" t="s">
        <v>178</v>
      </c>
      <c r="I11" s="162" t="s">
        <v>320</v>
      </c>
      <c r="J11" s="162" t="s">
        <v>191</v>
      </c>
      <c r="K11" s="163" t="s">
        <v>321</v>
      </c>
      <c r="L11" s="164" t="s">
        <v>322</v>
      </c>
      <c r="M11" s="107" t="s">
        <v>323</v>
      </c>
      <c r="N11" s="107" t="s">
        <v>324</v>
      </c>
      <c r="O11" s="107" t="s">
        <v>325</v>
      </c>
      <c r="P11" s="107" t="s">
        <v>326</v>
      </c>
      <c r="Q11" s="107" t="s">
        <v>327</v>
      </c>
      <c r="R11" s="107"/>
      <c r="S11" s="108"/>
      <c r="T11" s="108" t="s">
        <v>328</v>
      </c>
      <c r="U11" s="108" t="s">
        <v>329</v>
      </c>
      <c r="V11" s="108" t="s">
        <v>330</v>
      </c>
      <c r="W11" s="108" t="s">
        <v>329</v>
      </c>
      <c r="X11" s="108" t="s">
        <v>331</v>
      </c>
      <c r="Y11" s="108" t="s">
        <v>329</v>
      </c>
      <c r="Z11" s="108" t="s">
        <v>332</v>
      </c>
      <c r="AA11" s="108" t="s">
        <v>329</v>
      </c>
    </row>
    <row r="12" spans="2:27" ht="295.5" customHeight="1">
      <c r="B12" s="439" t="s">
        <v>333</v>
      </c>
      <c r="C12" s="119" t="s">
        <v>334</v>
      </c>
      <c r="D12" s="441" t="s">
        <v>335</v>
      </c>
      <c r="E12" s="116" t="s">
        <v>336</v>
      </c>
      <c r="F12" s="66">
        <f t="shared" ref="F12:F17" si="0">ROUNDUP(K12,1)</f>
        <v>0.5</v>
      </c>
      <c r="G12" s="444">
        <f>SUM(F12:F16)</f>
        <v>1.4</v>
      </c>
      <c r="H12" s="134" t="s">
        <v>414</v>
      </c>
      <c r="I12" s="165">
        <f>M12*N12*O12/P12</f>
        <v>0.35</v>
      </c>
      <c r="J12" s="165">
        <v>0.35</v>
      </c>
      <c r="K12" s="165">
        <f t="shared" ref="K12:K33" si="1">J12*Q12</f>
        <v>0.42</v>
      </c>
      <c r="L12" s="133" t="s">
        <v>415</v>
      </c>
      <c r="M12" s="21">
        <v>28</v>
      </c>
      <c r="N12" s="21">
        <v>1</v>
      </c>
      <c r="O12" s="109">
        <v>2</v>
      </c>
      <c r="P12" s="21">
        <v>160</v>
      </c>
      <c r="Q12" s="21">
        <v>1.2</v>
      </c>
    </row>
    <row r="13" spans="2:27" ht="204" customHeight="1">
      <c r="B13" s="439"/>
      <c r="C13" s="121" t="s">
        <v>334</v>
      </c>
      <c r="D13" s="441"/>
      <c r="E13" s="116" t="s">
        <v>336</v>
      </c>
      <c r="F13" s="66">
        <f t="shared" si="0"/>
        <v>0.5</v>
      </c>
      <c r="G13" s="444"/>
      <c r="H13" s="134" t="s">
        <v>416</v>
      </c>
      <c r="I13" s="165"/>
      <c r="J13" s="165">
        <v>0.4</v>
      </c>
      <c r="K13" s="165">
        <f>J13*Q13</f>
        <v>0.48</v>
      </c>
      <c r="L13" s="133" t="s">
        <v>417</v>
      </c>
      <c r="Q13" s="21">
        <v>1.2</v>
      </c>
    </row>
    <row r="14" spans="2:27" ht="222" customHeight="1">
      <c r="B14" s="439"/>
      <c r="C14" s="124" t="s">
        <v>334</v>
      </c>
      <c r="D14" s="106" t="s">
        <v>341</v>
      </c>
      <c r="E14" s="116" t="s">
        <v>342</v>
      </c>
      <c r="F14" s="68">
        <f t="shared" si="0"/>
        <v>0.2</v>
      </c>
      <c r="G14" s="444"/>
      <c r="H14" s="133" t="s">
        <v>418</v>
      </c>
      <c r="I14" s="166"/>
      <c r="J14" s="166">
        <v>0.1</v>
      </c>
      <c r="K14" s="166">
        <f t="shared" ref="K14:K16" si="2">J14*Q14</f>
        <v>0.12</v>
      </c>
      <c r="L14" s="133" t="s">
        <v>419</v>
      </c>
      <c r="Q14" s="21">
        <v>1.2</v>
      </c>
    </row>
    <row r="15" spans="2:27" ht="185.45" customHeight="1">
      <c r="B15" s="439"/>
      <c r="C15" s="124" t="s">
        <v>334</v>
      </c>
      <c r="D15" s="137" t="s">
        <v>345</v>
      </c>
      <c r="E15" s="138" t="s">
        <v>221</v>
      </c>
      <c r="F15" s="100">
        <f t="shared" si="0"/>
        <v>0</v>
      </c>
      <c r="G15" s="444"/>
      <c r="H15" s="139" t="s">
        <v>420</v>
      </c>
      <c r="I15" s="158"/>
      <c r="J15" s="158"/>
      <c r="K15" s="158">
        <f t="shared" si="2"/>
        <v>0</v>
      </c>
      <c r="L15" s="151"/>
      <c r="Q15" s="21">
        <v>1.2</v>
      </c>
    </row>
    <row r="16" spans="2:27" ht="59.45" customHeight="1">
      <c r="B16" s="439"/>
      <c r="C16" s="122" t="s">
        <v>334</v>
      </c>
      <c r="D16" s="105" t="s">
        <v>348</v>
      </c>
      <c r="E16" s="116" t="s">
        <v>349</v>
      </c>
      <c r="F16" s="68">
        <f t="shared" si="0"/>
        <v>0.2</v>
      </c>
      <c r="G16" s="444"/>
      <c r="H16" s="134" t="s">
        <v>350</v>
      </c>
      <c r="I16" s="166"/>
      <c r="J16" s="166">
        <v>0.1</v>
      </c>
      <c r="K16" s="166">
        <f t="shared" si="2"/>
        <v>0.12</v>
      </c>
      <c r="L16" s="133" t="s">
        <v>421</v>
      </c>
      <c r="Q16" s="21">
        <v>1.2</v>
      </c>
    </row>
    <row r="17" spans="2:27" ht="126">
      <c r="B17" s="435" t="s">
        <v>243</v>
      </c>
      <c r="C17" s="120" t="s">
        <v>352</v>
      </c>
      <c r="D17" s="137" t="s">
        <v>353</v>
      </c>
      <c r="E17" s="138" t="s">
        <v>349</v>
      </c>
      <c r="F17" s="100">
        <f t="shared" si="0"/>
        <v>0</v>
      </c>
      <c r="G17" s="442">
        <f>SUM(F17:F19)</f>
        <v>1.1000000000000001</v>
      </c>
      <c r="H17" s="139" t="s">
        <v>422</v>
      </c>
      <c r="I17" s="158"/>
      <c r="J17" s="158"/>
      <c r="K17" s="158">
        <f t="shared" si="1"/>
        <v>0</v>
      </c>
      <c r="L17" s="151"/>
      <c r="Q17" s="21">
        <v>1.2</v>
      </c>
    </row>
    <row r="18" spans="2:27" ht="155.44999999999999" customHeight="1">
      <c r="B18" s="436"/>
      <c r="C18" s="121" t="s">
        <v>352</v>
      </c>
      <c r="D18" s="137" t="s">
        <v>356</v>
      </c>
      <c r="E18" s="138" t="s">
        <v>336</v>
      </c>
      <c r="F18" s="100">
        <f t="shared" ref="F18:F28" si="3">ROUNDUP(K18,1)</f>
        <v>0</v>
      </c>
      <c r="G18" s="442"/>
      <c r="H18" s="139" t="s">
        <v>423</v>
      </c>
      <c r="I18" s="158"/>
      <c r="J18" s="158"/>
      <c r="K18" s="158">
        <f>J18*Q18</f>
        <v>0</v>
      </c>
      <c r="L18" s="151"/>
      <c r="P18" s="21">
        <v>160</v>
      </c>
      <c r="Q18" s="21">
        <v>1.2</v>
      </c>
    </row>
    <row r="19" spans="2:27" ht="288">
      <c r="B19" s="436"/>
      <c r="C19" s="122" t="s">
        <v>352</v>
      </c>
      <c r="D19" s="105" t="s">
        <v>424</v>
      </c>
      <c r="E19" s="116" t="s">
        <v>349</v>
      </c>
      <c r="F19" s="68">
        <f t="shared" si="3"/>
        <v>1.1000000000000001</v>
      </c>
      <c r="G19" s="442"/>
      <c r="H19" s="134" t="s">
        <v>425</v>
      </c>
      <c r="I19" s="166">
        <f>M19*N19*O19/P19</f>
        <v>9.0624999999999997E-2</v>
      </c>
      <c r="J19" s="166">
        <v>0.9</v>
      </c>
      <c r="K19" s="166">
        <f>J19*Q19</f>
        <v>1.08</v>
      </c>
      <c r="L19" s="133" t="s">
        <v>426</v>
      </c>
      <c r="M19" s="21">
        <v>29</v>
      </c>
      <c r="N19" s="21">
        <v>1</v>
      </c>
      <c r="O19" s="21">
        <v>0.5</v>
      </c>
      <c r="P19" s="21">
        <v>160</v>
      </c>
      <c r="Q19" s="21">
        <v>1.2</v>
      </c>
    </row>
    <row r="20" spans="2:27" ht="106.5" customHeight="1">
      <c r="B20" s="436"/>
      <c r="C20" s="120" t="s">
        <v>362</v>
      </c>
      <c r="D20" s="105" t="s">
        <v>363</v>
      </c>
      <c r="E20" s="116" t="s">
        <v>336</v>
      </c>
      <c r="F20" s="68">
        <f t="shared" si="3"/>
        <v>0.5</v>
      </c>
      <c r="G20" s="442">
        <f>SUM(F20:F23)</f>
        <v>1.5</v>
      </c>
      <c r="H20" s="134" t="s">
        <v>427</v>
      </c>
      <c r="I20" s="166"/>
      <c r="J20" s="166">
        <v>0.375</v>
      </c>
      <c r="K20" s="166">
        <f t="shared" si="1"/>
        <v>0.44999999999999996</v>
      </c>
      <c r="L20" s="133" t="s">
        <v>428</v>
      </c>
      <c r="Q20" s="21">
        <v>1.2</v>
      </c>
    </row>
    <row r="21" spans="2:27" ht="165.6" customHeight="1">
      <c r="B21" s="436"/>
      <c r="C21" s="124" t="s">
        <v>362</v>
      </c>
      <c r="D21" s="105" t="s">
        <v>366</v>
      </c>
      <c r="E21" s="116" t="s">
        <v>336</v>
      </c>
      <c r="F21" s="68">
        <f t="shared" si="3"/>
        <v>0.9</v>
      </c>
      <c r="G21" s="442"/>
      <c r="H21" s="134" t="s">
        <v>429</v>
      </c>
      <c r="I21" s="166"/>
      <c r="J21" s="166">
        <v>0.7</v>
      </c>
      <c r="K21" s="166">
        <f t="shared" si="1"/>
        <v>0.84</v>
      </c>
      <c r="L21" s="133" t="s">
        <v>430</v>
      </c>
      <c r="Q21" s="21">
        <v>1.2</v>
      </c>
      <c r="T21" s="24"/>
    </row>
    <row r="22" spans="2:27" ht="72">
      <c r="B22" s="436"/>
      <c r="C22" s="124" t="s">
        <v>369</v>
      </c>
      <c r="D22" s="105" t="s">
        <v>342</v>
      </c>
      <c r="E22" s="116" t="s">
        <v>342</v>
      </c>
      <c r="F22" s="68">
        <f t="shared" si="3"/>
        <v>0.1</v>
      </c>
      <c r="G22" s="442"/>
      <c r="H22" s="134" t="s">
        <v>370</v>
      </c>
      <c r="I22" s="166"/>
      <c r="J22" s="166">
        <v>0.05</v>
      </c>
      <c r="K22" s="166">
        <f t="shared" si="1"/>
        <v>0.06</v>
      </c>
      <c r="L22" s="133" t="s">
        <v>431</v>
      </c>
      <c r="Q22" s="21">
        <v>1.2</v>
      </c>
      <c r="T22" s="24"/>
    </row>
    <row r="23" spans="2:27">
      <c r="B23" s="436"/>
      <c r="C23" s="122" t="s">
        <v>362</v>
      </c>
      <c r="D23" s="105" t="s">
        <v>372</v>
      </c>
      <c r="E23" s="116" t="s">
        <v>372</v>
      </c>
      <c r="F23" s="68">
        <v>0</v>
      </c>
      <c r="G23" s="442"/>
      <c r="H23" s="142" t="s">
        <v>373</v>
      </c>
      <c r="I23" s="167"/>
      <c r="J23" s="167"/>
      <c r="K23" s="167">
        <f t="shared" si="1"/>
        <v>0</v>
      </c>
      <c r="L23" s="133"/>
      <c r="Q23" s="21">
        <v>1.2</v>
      </c>
      <c r="T23" s="24"/>
    </row>
    <row r="24" spans="2:27" ht="188.1" customHeight="1">
      <c r="B24" s="436"/>
      <c r="C24" s="120" t="s">
        <v>374</v>
      </c>
      <c r="D24" s="50" t="s">
        <v>234</v>
      </c>
      <c r="E24" s="116" t="s">
        <v>336</v>
      </c>
      <c r="F24" s="68">
        <f t="shared" si="3"/>
        <v>2.9</v>
      </c>
      <c r="G24" s="73">
        <f>SUM(F24:F24)</f>
        <v>2.9</v>
      </c>
      <c r="H24" s="134" t="s">
        <v>432</v>
      </c>
      <c r="I24" s="168">
        <f>(T24*U24+V24*W24+X24*Y24+Z24*AA24)/P24</f>
        <v>2.4</v>
      </c>
      <c r="J24" s="168">
        <v>2.4</v>
      </c>
      <c r="K24" s="168">
        <f t="shared" si="1"/>
        <v>2.88</v>
      </c>
      <c r="L24" s="180" t="s">
        <v>433</v>
      </c>
      <c r="M24" s="21">
        <v>94</v>
      </c>
      <c r="N24" s="21">
        <v>1</v>
      </c>
      <c r="O24" s="21">
        <v>4.5</v>
      </c>
      <c r="P24" s="21">
        <v>160</v>
      </c>
      <c r="Q24" s="21">
        <v>1.2</v>
      </c>
      <c r="R24"/>
      <c r="S24" s="21">
        <v>45</v>
      </c>
      <c r="T24" s="21">
        <v>6</v>
      </c>
      <c r="U24" s="21">
        <v>49</v>
      </c>
      <c r="V24" s="21">
        <v>3</v>
      </c>
      <c r="W24" s="21">
        <v>3</v>
      </c>
      <c r="X24" s="21">
        <v>15</v>
      </c>
      <c r="Y24" s="21">
        <v>3</v>
      </c>
      <c r="Z24" s="21">
        <v>12</v>
      </c>
      <c r="AA24" s="21">
        <v>3</v>
      </c>
    </row>
    <row r="25" spans="2:27" ht="36">
      <c r="B25" s="436"/>
      <c r="C25" s="125" t="s">
        <v>374</v>
      </c>
      <c r="D25" s="50" t="s">
        <v>234</v>
      </c>
      <c r="E25" s="116" t="s">
        <v>342</v>
      </c>
      <c r="F25" s="68">
        <f t="shared" si="3"/>
        <v>0.2</v>
      </c>
      <c r="G25" s="73">
        <f>SUM(F25:F25)</f>
        <v>0.2</v>
      </c>
      <c r="H25" s="134" t="s">
        <v>434</v>
      </c>
      <c r="I25" s="166"/>
      <c r="J25" s="166">
        <v>0.1</v>
      </c>
      <c r="K25" s="166">
        <f t="shared" si="1"/>
        <v>0.12</v>
      </c>
      <c r="L25" s="133" t="s">
        <v>435</v>
      </c>
      <c r="P25" s="21">
        <v>160</v>
      </c>
      <c r="Q25" s="21">
        <v>1.2</v>
      </c>
    </row>
    <row r="26" spans="2:27" ht="90">
      <c r="B26" s="435" t="s">
        <v>381</v>
      </c>
      <c r="C26" s="147" t="s">
        <v>235</v>
      </c>
      <c r="D26" s="99" t="s">
        <v>235</v>
      </c>
      <c r="E26" s="138" t="s">
        <v>372</v>
      </c>
      <c r="F26" s="100">
        <f t="shared" si="3"/>
        <v>0</v>
      </c>
      <c r="G26" s="73">
        <f>SUM(F26:F26)</f>
        <v>0</v>
      </c>
      <c r="H26" s="139" t="s">
        <v>436</v>
      </c>
      <c r="I26" s="158"/>
      <c r="J26" s="158"/>
      <c r="K26" s="158">
        <f t="shared" si="1"/>
        <v>0</v>
      </c>
      <c r="L26" s="151" t="s">
        <v>383</v>
      </c>
      <c r="P26" s="21">
        <v>160</v>
      </c>
      <c r="Q26" s="21">
        <v>1.2</v>
      </c>
    </row>
    <row r="27" spans="2:27" ht="90">
      <c r="B27" s="436"/>
      <c r="C27" s="125" t="s">
        <v>235</v>
      </c>
      <c r="D27" s="50" t="s">
        <v>384</v>
      </c>
      <c r="E27" s="116" t="s">
        <v>349</v>
      </c>
      <c r="F27" s="68">
        <f t="shared" si="3"/>
        <v>1.1000000000000001</v>
      </c>
      <c r="G27" s="73">
        <f>SUM(F27:F27)</f>
        <v>1.1000000000000001</v>
      </c>
      <c r="H27" s="134" t="s">
        <v>385</v>
      </c>
      <c r="I27" s="166"/>
      <c r="J27" s="166">
        <v>0.9</v>
      </c>
      <c r="K27" s="166">
        <f t="shared" si="1"/>
        <v>1.08</v>
      </c>
      <c r="L27" s="133" t="s">
        <v>437</v>
      </c>
      <c r="P27" s="21">
        <v>160</v>
      </c>
      <c r="Q27" s="21">
        <v>1.2</v>
      </c>
    </row>
    <row r="28" spans="2:27" ht="36">
      <c r="B28" s="436"/>
      <c r="C28" s="72" t="s">
        <v>236</v>
      </c>
      <c r="D28" s="50" t="s">
        <v>236</v>
      </c>
      <c r="E28" s="116" t="s">
        <v>349</v>
      </c>
      <c r="F28" s="68">
        <f t="shared" si="3"/>
        <v>0.79999999999999993</v>
      </c>
      <c r="G28" s="73">
        <f t="shared" ref="G28" si="4">SUM(F28:F28)</f>
        <v>0.79999999999999993</v>
      </c>
      <c r="H28" s="133" t="s">
        <v>387</v>
      </c>
      <c r="I28" s="166"/>
      <c r="J28" s="166">
        <v>0.75</v>
      </c>
      <c r="K28" s="166">
        <f t="shared" si="1"/>
        <v>0.75</v>
      </c>
      <c r="L28" s="133" t="s">
        <v>388</v>
      </c>
      <c r="Q28" s="21">
        <v>1</v>
      </c>
    </row>
    <row r="29" spans="2:27" ht="90">
      <c r="B29" s="436"/>
      <c r="C29" s="72" t="s">
        <v>389</v>
      </c>
      <c r="D29" s="50" t="s">
        <v>390</v>
      </c>
      <c r="E29" s="116" t="s">
        <v>349</v>
      </c>
      <c r="F29" s="68">
        <f>ROUNDUP(K29,1)</f>
        <v>1</v>
      </c>
      <c r="G29" s="442">
        <f>SUM(F29:F30)</f>
        <v>2</v>
      </c>
      <c r="H29" s="134" t="s">
        <v>438</v>
      </c>
      <c r="I29" s="166"/>
      <c r="J29" s="166">
        <v>1</v>
      </c>
      <c r="K29" s="166">
        <f t="shared" si="1"/>
        <v>1</v>
      </c>
      <c r="L29" s="133" t="s">
        <v>392</v>
      </c>
      <c r="Q29" s="21">
        <v>1</v>
      </c>
    </row>
    <row r="30" spans="2:27" ht="39.75" customHeight="1">
      <c r="B30" s="437"/>
      <c r="C30" s="126" t="s">
        <v>393</v>
      </c>
      <c r="D30" s="50" t="s">
        <v>394</v>
      </c>
      <c r="E30" s="116" t="s">
        <v>349</v>
      </c>
      <c r="F30" s="68">
        <f>ROUNDUP(K30,1)</f>
        <v>1</v>
      </c>
      <c r="G30" s="442"/>
      <c r="H30" s="143" t="s">
        <v>395</v>
      </c>
      <c r="I30" s="166"/>
      <c r="J30" s="166">
        <v>1</v>
      </c>
      <c r="K30" s="166">
        <f t="shared" si="1"/>
        <v>1</v>
      </c>
      <c r="L30" s="133" t="s">
        <v>396</v>
      </c>
      <c r="Q30" s="21">
        <v>1</v>
      </c>
    </row>
    <row r="31" spans="2:27" ht="39.75" customHeight="1">
      <c r="B31" s="438" t="s">
        <v>223</v>
      </c>
      <c r="C31" s="72"/>
      <c r="D31" s="102" t="s">
        <v>397</v>
      </c>
      <c r="E31" s="116"/>
      <c r="F31" s="68">
        <f>ROUNDUP(SUM(G12:G30)*0.15,1)</f>
        <v>1.7000000000000002</v>
      </c>
      <c r="G31" s="442">
        <f>SUM(F31:F33)</f>
        <v>2.6</v>
      </c>
      <c r="H31" s="144" t="s">
        <v>398</v>
      </c>
      <c r="I31" s="167"/>
      <c r="J31" s="167"/>
      <c r="K31" s="167"/>
      <c r="L31" s="133"/>
    </row>
    <row r="32" spans="2:27" ht="36">
      <c r="B32" s="438"/>
      <c r="C32" s="126" t="s">
        <v>399</v>
      </c>
      <c r="D32" s="50" t="s">
        <v>400</v>
      </c>
      <c r="E32" s="116" t="s">
        <v>293</v>
      </c>
      <c r="F32" s="68">
        <f>ROUNDUP(K32,1)</f>
        <v>0.4</v>
      </c>
      <c r="G32" s="442"/>
      <c r="H32" s="144" t="s">
        <v>401</v>
      </c>
      <c r="I32" s="166">
        <f>M32*N32*O32/P32</f>
        <v>0.375</v>
      </c>
      <c r="J32" s="166">
        <f>ROUNDUP(I32,1)</f>
        <v>0.4</v>
      </c>
      <c r="K32" s="166">
        <f t="shared" si="1"/>
        <v>0.4</v>
      </c>
      <c r="L32" s="133" t="s">
        <v>402</v>
      </c>
      <c r="M32" s="21">
        <v>3</v>
      </c>
      <c r="N32" s="21">
        <v>4</v>
      </c>
      <c r="O32" s="21">
        <v>5</v>
      </c>
      <c r="P32" s="21">
        <v>160</v>
      </c>
      <c r="Q32" s="21">
        <v>1</v>
      </c>
    </row>
    <row r="33" spans="2:17" ht="36">
      <c r="B33" s="438"/>
      <c r="C33" s="127" t="s">
        <v>399</v>
      </c>
      <c r="D33" s="50" t="s">
        <v>403</v>
      </c>
      <c r="E33" s="116" t="s">
        <v>293</v>
      </c>
      <c r="F33" s="68">
        <f>ROUNDUP(K33,1)</f>
        <v>0.5</v>
      </c>
      <c r="G33" s="442"/>
      <c r="H33" s="144" t="s">
        <v>404</v>
      </c>
      <c r="I33" s="166">
        <f>M33*N33*O33/P33</f>
        <v>0.5</v>
      </c>
      <c r="J33" s="166">
        <v>0.5</v>
      </c>
      <c r="K33" s="166">
        <f t="shared" si="1"/>
        <v>0.5</v>
      </c>
      <c r="L33" s="176" t="s">
        <v>439</v>
      </c>
      <c r="M33" s="21">
        <v>4</v>
      </c>
      <c r="N33" s="21">
        <v>5</v>
      </c>
      <c r="O33" s="21">
        <v>4</v>
      </c>
      <c r="P33" s="21">
        <v>160</v>
      </c>
      <c r="Q33" s="21">
        <v>1</v>
      </c>
    </row>
    <row r="34" spans="2:17">
      <c r="C34" s="440" t="s">
        <v>299</v>
      </c>
      <c r="D34" s="440"/>
      <c r="E34" s="440"/>
      <c r="F34" s="440"/>
      <c r="G34" s="73">
        <f>SUM(G12:G33)</f>
        <v>13.600000000000001</v>
      </c>
      <c r="H34" s="145"/>
      <c r="I34" s="165"/>
      <c r="J34" s="165"/>
      <c r="K34" s="165"/>
      <c r="L34" s="169" t="s">
        <v>440</v>
      </c>
    </row>
    <row r="37" spans="2:17">
      <c r="D37" s="117" t="s">
        <v>407</v>
      </c>
      <c r="E37" s="118" t="s">
        <v>262</v>
      </c>
      <c r="F37" s="118" t="s">
        <v>409</v>
      </c>
      <c r="G37" s="118" t="s">
        <v>245</v>
      </c>
      <c r="H37" s="140" t="s">
        <v>410</v>
      </c>
    </row>
    <row r="38" spans="2:17">
      <c r="D38" s="21" t="s">
        <v>349</v>
      </c>
      <c r="E38" s="67">
        <f>SUMIF($E$12:E33, D38, $F$12:F33)</f>
        <v>5.2</v>
      </c>
      <c r="F38" s="67">
        <f>ROUNDUP(E38*0.15,1)</f>
        <v>0.79999999999999993</v>
      </c>
      <c r="G38" s="65">
        <f>SUM(E38:F38)</f>
        <v>6</v>
      </c>
    </row>
    <row r="39" spans="2:17">
      <c r="D39" s="21" t="s">
        <v>219</v>
      </c>
      <c r="E39" s="67">
        <f>SUMIF($E$12:E34, D39, $F$12:F34)</f>
        <v>5.3</v>
      </c>
      <c r="F39" s="67">
        <f>ROUNDUP(E39*0.15,1)</f>
        <v>0.79999999999999993</v>
      </c>
      <c r="G39" s="65">
        <f>SUM(E39:F39)</f>
        <v>6.1</v>
      </c>
    </row>
    <row r="40" spans="2:17">
      <c r="D40" s="21" t="s">
        <v>412</v>
      </c>
      <c r="E40" s="67">
        <f>SUMIF($E$12:E35, D40, $F$12:F35)</f>
        <v>0.5</v>
      </c>
      <c r="F40" s="67">
        <f>ROUNDUP(E40*0.15,1)</f>
        <v>0.1</v>
      </c>
      <c r="G40" s="65">
        <f>SUM(E40:F40)</f>
        <v>0.6</v>
      </c>
    </row>
    <row r="41" spans="2:17">
      <c r="D41" s="21" t="s">
        <v>221</v>
      </c>
      <c r="E41" s="67">
        <f>SUMIF($E$12:E36, D41, $F$12:F36)</f>
        <v>0</v>
      </c>
      <c r="F41" s="67">
        <f>ROUNDUP(E41*0.15,1)</f>
        <v>0</v>
      </c>
      <c r="G41" s="65">
        <f>SUM(E41:F41)</f>
        <v>0</v>
      </c>
    </row>
    <row r="42" spans="2:17">
      <c r="D42" s="21" t="s">
        <v>293</v>
      </c>
      <c r="F42" s="67">
        <f ca="1">SUMIF($E$12:F37, D42, $F$12:F37)+H42</f>
        <v>0.8</v>
      </c>
      <c r="G42" s="65">
        <f ca="1">SUM(E42:F42)</f>
        <v>0.8</v>
      </c>
      <c r="H42" s="146">
        <v>-0.1</v>
      </c>
    </row>
    <row r="44" spans="2:17">
      <c r="F44" s="128" t="s">
        <v>413</v>
      </c>
      <c r="G44" s="129">
        <f ca="1">SUM(G38:G42)</f>
        <v>13.5</v>
      </c>
    </row>
    <row r="47" spans="2:17">
      <c r="D47" s="21" t="s">
        <v>408</v>
      </c>
      <c r="E47" s="118" t="s">
        <v>262</v>
      </c>
      <c r="F47" s="118" t="s">
        <v>409</v>
      </c>
      <c r="G47" s="118" t="s">
        <v>245</v>
      </c>
      <c r="H47" s="140" t="s">
        <v>410</v>
      </c>
    </row>
    <row r="48" spans="2:17">
      <c r="D48" s="21" t="s">
        <v>411</v>
      </c>
      <c r="E48" s="67">
        <f>SUMIF($C$12:C43, D48, $F$12:F43)</f>
        <v>1.4</v>
      </c>
      <c r="F48" s="67">
        <f>ROUNDUP(E48*0.15,1)</f>
        <v>0.30000000000000004</v>
      </c>
      <c r="G48" s="65">
        <f>SUM(E48:F48)</f>
        <v>1.7</v>
      </c>
    </row>
    <row r="49" spans="4:8">
      <c r="D49" s="21" t="s">
        <v>232</v>
      </c>
      <c r="E49" s="67">
        <f>SUMIF($C$12:C34, D49, $F$12:F34)</f>
        <v>1.1000000000000001</v>
      </c>
      <c r="F49" s="67">
        <f>ROUNDUP(SUM(E49:E51)*0.15,1)</f>
        <v>0.9</v>
      </c>
      <c r="G49" s="65">
        <f t="shared" ref="G49:G54" si="5">SUM(E49:F49)</f>
        <v>2</v>
      </c>
    </row>
    <row r="50" spans="4:8">
      <c r="D50" s="21" t="s">
        <v>362</v>
      </c>
      <c r="E50" s="67">
        <f>SUMIF($C$12:C34, D50, $F$12:F34)</f>
        <v>1.5</v>
      </c>
      <c r="G50" s="65">
        <f t="shared" si="5"/>
        <v>1.5</v>
      </c>
    </row>
    <row r="51" spans="4:8">
      <c r="D51" s="21" t="s">
        <v>234</v>
      </c>
      <c r="E51" s="67">
        <f>SUMIF($C$12:C34, D51, $F$12:F34)</f>
        <v>3.1</v>
      </c>
      <c r="G51" s="65">
        <f t="shared" si="5"/>
        <v>3.1</v>
      </c>
    </row>
    <row r="52" spans="4:8">
      <c r="D52" s="21" t="s">
        <v>235</v>
      </c>
      <c r="E52" s="67">
        <f>SUMIF($C$12:C35, D52, $F$12:F35)</f>
        <v>1.1000000000000001</v>
      </c>
      <c r="F52" s="67">
        <f>ROUNDUP(SUM(E52:E54)*0.15,1)</f>
        <v>0.6</v>
      </c>
      <c r="G52" s="65">
        <f t="shared" si="5"/>
        <v>1.7000000000000002</v>
      </c>
    </row>
    <row r="53" spans="4:8">
      <c r="D53" s="21" t="s">
        <v>236</v>
      </c>
      <c r="E53" s="67">
        <f>SUMIF($C$12:C36, D53, $F$12:F36)</f>
        <v>0.79999999999999993</v>
      </c>
      <c r="G53" s="65">
        <f t="shared" si="5"/>
        <v>0.79999999999999993</v>
      </c>
    </row>
    <row r="54" spans="4:8">
      <c r="D54" s="21" t="s">
        <v>237</v>
      </c>
      <c r="E54" s="67">
        <f>SUMIF($C$12:C34, D54, $F$12:F34)</f>
        <v>2</v>
      </c>
      <c r="G54" s="65">
        <f t="shared" si="5"/>
        <v>2</v>
      </c>
    </row>
    <row r="55" spans="4:8">
      <c r="D55" s="21" t="s">
        <v>399</v>
      </c>
      <c r="F55" s="67">
        <f ca="1">SUMIF($E$12:F50, D55, $F$12:F50)+H55</f>
        <v>0.8</v>
      </c>
      <c r="G55" s="65">
        <f ca="1">SUM(E55:F55)</f>
        <v>0.8</v>
      </c>
      <c r="H55" s="146">
        <v>-0.1</v>
      </c>
    </row>
    <row r="57" spans="4:8">
      <c r="F57" s="128" t="s">
        <v>413</v>
      </c>
      <c r="G57" s="129">
        <f ca="1">SUM(G48:G55)</f>
        <v>13.600000000000001</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32BFA-1982-433D-A9DB-2EE6A563A188}">
  <sheetPr>
    <tabColor rgb="FF2863C9"/>
  </sheetPr>
  <dimension ref="B1:AA58"/>
  <sheetViews>
    <sheetView topLeftCell="C32" zoomScaleNormal="100" workbookViewId="0">
      <selection activeCell="F39" sqref="F39:F43"/>
    </sheetView>
  </sheetViews>
  <sheetFormatPr defaultColWidth="8.625" defaultRowHeight="18" outlineLevelRow="1" outlineLevelCol="2"/>
  <cols>
    <col min="1" max="1" width="2.625" style="21" customWidth="1"/>
    <col min="2" max="2" width="13.625" style="21" customWidth="1"/>
    <col min="3" max="3" width="17.625" style="21" customWidth="1"/>
    <col min="4" max="4" width="35.8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301</v>
      </c>
    </row>
    <row r="3" spans="2:27" outlineLevel="1">
      <c r="B3" s="21">
        <v>1</v>
      </c>
      <c r="C3" s="21" t="s">
        <v>302</v>
      </c>
    </row>
    <row r="4" spans="2:27" outlineLevel="1">
      <c r="B4" s="21">
        <v>2</v>
      </c>
      <c r="C4" s="21" t="s">
        <v>303</v>
      </c>
    </row>
    <row r="5" spans="2:27" outlineLevel="1">
      <c r="B5" s="21">
        <v>3</v>
      </c>
      <c r="C5" s="21" t="s">
        <v>304</v>
      </c>
    </row>
    <row r="6" spans="2:27" outlineLevel="1">
      <c r="B6" s="21">
        <v>4</v>
      </c>
      <c r="C6" s="21" t="s">
        <v>305</v>
      </c>
    </row>
    <row r="7" spans="2:27" outlineLevel="1">
      <c r="B7" s="21">
        <v>5</v>
      </c>
      <c r="C7" s="21" t="s">
        <v>306</v>
      </c>
    </row>
    <row r="8" spans="2:27" outlineLevel="1"/>
    <row r="9" spans="2:27" ht="13.5" customHeight="1" outlineLevel="1"/>
    <row r="10" spans="2:27" ht="75.599999999999994" customHeight="1">
      <c r="B10" s="21" t="s">
        <v>307</v>
      </c>
      <c r="C10" s="21" t="s">
        <v>307</v>
      </c>
      <c r="D10" s="24" t="s">
        <v>308</v>
      </c>
      <c r="E10" s="113"/>
      <c r="F10" s="113" t="s">
        <v>309</v>
      </c>
      <c r="G10" s="114" t="s">
        <v>310</v>
      </c>
      <c r="L10" s="161" t="s">
        <v>311</v>
      </c>
      <c r="M10" s="443" t="s">
        <v>312</v>
      </c>
      <c r="N10" s="443"/>
      <c r="O10" s="443"/>
      <c r="P10" s="443"/>
      <c r="Q10" s="104" t="s">
        <v>313</v>
      </c>
      <c r="R10" s="104"/>
      <c r="S10" s="104"/>
      <c r="T10" s="443" t="s">
        <v>314</v>
      </c>
      <c r="U10" s="443"/>
      <c r="V10" s="443"/>
      <c r="W10" s="443"/>
      <c r="X10" s="443"/>
      <c r="Y10" s="443"/>
      <c r="Z10" s="443"/>
      <c r="AA10" s="443"/>
    </row>
    <row r="11" spans="2:27" ht="38.25" customHeight="1">
      <c r="B11" s="115" t="s">
        <v>315</v>
      </c>
      <c r="C11" s="123" t="s">
        <v>316</v>
      </c>
      <c r="D11" s="115" t="s">
        <v>317</v>
      </c>
      <c r="E11" s="69" t="s">
        <v>318</v>
      </c>
      <c r="F11" s="69" t="s">
        <v>319</v>
      </c>
      <c r="G11" s="70" t="s">
        <v>182</v>
      </c>
      <c r="H11" s="141" t="s">
        <v>178</v>
      </c>
      <c r="I11" s="162" t="s">
        <v>320</v>
      </c>
      <c r="J11" s="162" t="s">
        <v>191</v>
      </c>
      <c r="K11" s="163" t="s">
        <v>321</v>
      </c>
      <c r="L11" s="164" t="s">
        <v>322</v>
      </c>
      <c r="M11" s="107" t="s">
        <v>323</v>
      </c>
      <c r="N11" s="107" t="s">
        <v>324</v>
      </c>
      <c r="O11" s="107" t="s">
        <v>325</v>
      </c>
      <c r="P11" s="107" t="s">
        <v>326</v>
      </c>
      <c r="Q11" s="107" t="s">
        <v>327</v>
      </c>
      <c r="R11" s="107"/>
      <c r="S11" s="108"/>
      <c r="T11" s="108" t="s">
        <v>328</v>
      </c>
      <c r="U11" s="108" t="s">
        <v>329</v>
      </c>
      <c r="V11" s="108" t="s">
        <v>330</v>
      </c>
      <c r="W11" s="108" t="s">
        <v>329</v>
      </c>
      <c r="X11" s="108" t="s">
        <v>331</v>
      </c>
      <c r="Y11" s="108" t="s">
        <v>329</v>
      </c>
      <c r="Z11" s="108" t="s">
        <v>332</v>
      </c>
      <c r="AA11" s="108" t="s">
        <v>329</v>
      </c>
    </row>
    <row r="12" spans="2:27" ht="295.5" customHeight="1">
      <c r="B12" s="439" t="s">
        <v>333</v>
      </c>
      <c r="C12" s="119" t="s">
        <v>334</v>
      </c>
      <c r="D12" s="441" t="s">
        <v>335</v>
      </c>
      <c r="E12" s="116" t="s">
        <v>336</v>
      </c>
      <c r="F12" s="66">
        <f t="shared" ref="F12:F17" si="0">ROUNDUP(K12,1)</f>
        <v>0.6</v>
      </c>
      <c r="G12" s="444">
        <f>SUM(F12:F16)</f>
        <v>1.7</v>
      </c>
      <c r="H12" s="134" t="s">
        <v>441</v>
      </c>
      <c r="I12" s="165">
        <f>M12*N12*O12/P12</f>
        <v>0.4375</v>
      </c>
      <c r="J12" s="165">
        <v>0.44</v>
      </c>
      <c r="K12" s="165">
        <f t="shared" ref="K12:K34" si="1">J12*Q12</f>
        <v>0.52800000000000002</v>
      </c>
      <c r="L12" s="133" t="s">
        <v>415</v>
      </c>
      <c r="M12" s="21">
        <v>35</v>
      </c>
      <c r="N12" s="21">
        <v>1</v>
      </c>
      <c r="O12" s="109">
        <v>2</v>
      </c>
      <c r="P12" s="21">
        <v>160</v>
      </c>
      <c r="Q12" s="21">
        <v>1.2</v>
      </c>
    </row>
    <row r="13" spans="2:27" ht="204" customHeight="1">
      <c r="B13" s="439"/>
      <c r="C13" s="121" t="s">
        <v>334</v>
      </c>
      <c r="D13" s="441"/>
      <c r="E13" s="116" t="s">
        <v>336</v>
      </c>
      <c r="F13" s="66">
        <f t="shared" si="0"/>
        <v>0.5</v>
      </c>
      <c r="G13" s="444"/>
      <c r="H13" s="134" t="s">
        <v>442</v>
      </c>
      <c r="I13" s="165"/>
      <c r="J13" s="165">
        <v>0.4</v>
      </c>
      <c r="K13" s="165">
        <f>J13*Q13</f>
        <v>0.48</v>
      </c>
      <c r="L13" s="133" t="s">
        <v>417</v>
      </c>
      <c r="Q13" s="21">
        <v>1.2</v>
      </c>
    </row>
    <row r="14" spans="2:27" ht="222" customHeight="1">
      <c r="B14" s="439"/>
      <c r="C14" s="124" t="s">
        <v>334</v>
      </c>
      <c r="D14" s="106" t="s">
        <v>341</v>
      </c>
      <c r="E14" s="116" t="s">
        <v>342</v>
      </c>
      <c r="F14" s="68">
        <f t="shared" si="0"/>
        <v>0.2</v>
      </c>
      <c r="G14" s="444"/>
      <c r="H14" s="133" t="s">
        <v>443</v>
      </c>
      <c r="I14" s="166"/>
      <c r="J14" s="166">
        <v>0.1</v>
      </c>
      <c r="K14" s="166">
        <f t="shared" ref="K14:K16" si="2">J14*Q14</f>
        <v>0.12</v>
      </c>
      <c r="L14" s="133" t="s">
        <v>419</v>
      </c>
      <c r="Q14" s="21">
        <v>1.2</v>
      </c>
    </row>
    <row r="15" spans="2:27" ht="185.45" customHeight="1">
      <c r="B15" s="439"/>
      <c r="C15" s="124" t="s">
        <v>334</v>
      </c>
      <c r="D15" s="105" t="s">
        <v>345</v>
      </c>
      <c r="E15" s="116" t="s">
        <v>221</v>
      </c>
      <c r="F15" s="68">
        <f t="shared" si="0"/>
        <v>0.2</v>
      </c>
      <c r="G15" s="444"/>
      <c r="H15" s="134" t="s">
        <v>444</v>
      </c>
      <c r="I15" s="166"/>
      <c r="J15" s="166">
        <v>0.1</v>
      </c>
      <c r="K15" s="166">
        <f t="shared" si="2"/>
        <v>0.12</v>
      </c>
      <c r="L15" s="133" t="s">
        <v>347</v>
      </c>
      <c r="Q15" s="21">
        <v>1.2</v>
      </c>
    </row>
    <row r="16" spans="2:27" ht="59.45" customHeight="1">
      <c r="B16" s="439"/>
      <c r="C16" s="122" t="s">
        <v>334</v>
      </c>
      <c r="D16" s="105" t="s">
        <v>348</v>
      </c>
      <c r="E16" s="116" t="s">
        <v>349</v>
      </c>
      <c r="F16" s="68">
        <f t="shared" si="0"/>
        <v>0.2</v>
      </c>
      <c r="G16" s="444"/>
      <c r="H16" s="134" t="s">
        <v>350</v>
      </c>
      <c r="I16" s="166"/>
      <c r="J16" s="166">
        <v>0.1</v>
      </c>
      <c r="K16" s="166">
        <f t="shared" si="2"/>
        <v>0.12</v>
      </c>
      <c r="L16" s="133" t="s">
        <v>421</v>
      </c>
      <c r="Q16" s="21">
        <v>1.2</v>
      </c>
    </row>
    <row r="17" spans="2:26" ht="126">
      <c r="B17" s="435" t="s">
        <v>243</v>
      </c>
      <c r="C17" s="120" t="s">
        <v>352</v>
      </c>
      <c r="D17" s="137" t="s">
        <v>353</v>
      </c>
      <c r="E17" s="138" t="s">
        <v>349</v>
      </c>
      <c r="F17" s="100">
        <f t="shared" si="0"/>
        <v>0</v>
      </c>
      <c r="G17" s="442">
        <f>SUM(F17:F19)</f>
        <v>1.4000000000000001</v>
      </c>
      <c r="H17" s="139" t="s">
        <v>422</v>
      </c>
      <c r="I17" s="158"/>
      <c r="J17" s="158"/>
      <c r="K17" s="158">
        <f t="shared" si="1"/>
        <v>0</v>
      </c>
      <c r="L17" s="151"/>
      <c r="Q17" s="21">
        <v>1.2</v>
      </c>
    </row>
    <row r="18" spans="2:26" ht="155.44999999999999" customHeight="1">
      <c r="B18" s="436"/>
      <c r="C18" s="121" t="s">
        <v>352</v>
      </c>
      <c r="D18" s="137" t="s">
        <v>356</v>
      </c>
      <c r="E18" s="138" t="s">
        <v>336</v>
      </c>
      <c r="F18" s="100">
        <f t="shared" ref="F18:F29" si="3">ROUNDUP(K18,1)</f>
        <v>0</v>
      </c>
      <c r="G18" s="442"/>
      <c r="H18" s="139" t="s">
        <v>423</v>
      </c>
      <c r="I18" s="158"/>
      <c r="J18" s="158"/>
      <c r="K18" s="158">
        <f>J18*Q18</f>
        <v>0</v>
      </c>
      <c r="L18" s="151"/>
      <c r="P18" s="21">
        <v>160</v>
      </c>
      <c r="Q18" s="21">
        <v>1.2</v>
      </c>
    </row>
    <row r="19" spans="2:26" ht="288">
      <c r="B19" s="436"/>
      <c r="C19" s="122" t="s">
        <v>352</v>
      </c>
      <c r="D19" s="105" t="s">
        <v>424</v>
      </c>
      <c r="E19" s="116" t="s">
        <v>349</v>
      </c>
      <c r="F19" s="68">
        <f t="shared" si="3"/>
        <v>1.4000000000000001</v>
      </c>
      <c r="G19" s="442"/>
      <c r="H19" s="134" t="s">
        <v>445</v>
      </c>
      <c r="I19" s="166">
        <f>M19*N19*O19/P19</f>
        <v>0.95</v>
      </c>
      <c r="J19" s="166">
        <v>1.1000000000000001</v>
      </c>
      <c r="K19" s="166">
        <f>J19*Q19</f>
        <v>1.32</v>
      </c>
      <c r="L19" s="133" t="s">
        <v>446</v>
      </c>
      <c r="M19" s="21">
        <v>38</v>
      </c>
      <c r="N19" s="21">
        <v>1</v>
      </c>
      <c r="O19" s="21">
        <v>4</v>
      </c>
      <c r="P19" s="21">
        <v>160</v>
      </c>
      <c r="Q19" s="21">
        <v>1.2</v>
      </c>
    </row>
    <row r="20" spans="2:26" ht="106.5" customHeight="1">
      <c r="B20" s="436"/>
      <c r="C20" s="120" t="s">
        <v>362</v>
      </c>
      <c r="D20" s="105" t="s">
        <v>363</v>
      </c>
      <c r="E20" s="116" t="s">
        <v>219</v>
      </c>
      <c r="F20" s="68">
        <f t="shared" si="3"/>
        <v>0.5</v>
      </c>
      <c r="G20" s="442">
        <f>SUM(F20:F23)</f>
        <v>1.5999999999999999</v>
      </c>
      <c r="H20" s="134" t="s">
        <v>427</v>
      </c>
      <c r="I20" s="166"/>
      <c r="J20" s="166">
        <v>0.375</v>
      </c>
      <c r="K20" s="166">
        <f t="shared" si="1"/>
        <v>0.44999999999999996</v>
      </c>
      <c r="L20" s="133" t="s">
        <v>428</v>
      </c>
      <c r="Q20" s="21">
        <v>1.2</v>
      </c>
    </row>
    <row r="21" spans="2:26" ht="165.6" customHeight="1">
      <c r="B21" s="436"/>
      <c r="C21" s="124" t="s">
        <v>362</v>
      </c>
      <c r="D21" s="105" t="s">
        <v>366</v>
      </c>
      <c r="E21" s="116" t="s">
        <v>336</v>
      </c>
      <c r="F21" s="68">
        <f t="shared" si="3"/>
        <v>0.9</v>
      </c>
      <c r="G21" s="442"/>
      <c r="H21" s="134" t="s">
        <v>429</v>
      </c>
      <c r="I21" s="166"/>
      <c r="J21" s="166">
        <v>0.7</v>
      </c>
      <c r="K21" s="166">
        <f t="shared" si="1"/>
        <v>0.84</v>
      </c>
      <c r="L21" s="133" t="s">
        <v>447</v>
      </c>
      <c r="Q21" s="21">
        <v>1.2</v>
      </c>
      <c r="T21" s="24"/>
    </row>
    <row r="22" spans="2:26" ht="72">
      <c r="B22" s="436"/>
      <c r="C22" s="124" t="s">
        <v>369</v>
      </c>
      <c r="D22" s="105" t="s">
        <v>342</v>
      </c>
      <c r="E22" s="116" t="s">
        <v>342</v>
      </c>
      <c r="F22" s="68">
        <f t="shared" si="3"/>
        <v>0.2</v>
      </c>
      <c r="G22" s="442"/>
      <c r="H22" s="134" t="s">
        <v>370</v>
      </c>
      <c r="I22" s="166"/>
      <c r="J22" s="166">
        <v>0.1</v>
      </c>
      <c r="K22" s="166">
        <f t="shared" si="1"/>
        <v>0.12</v>
      </c>
      <c r="L22" s="133" t="s">
        <v>431</v>
      </c>
      <c r="Q22" s="21">
        <v>1.2</v>
      </c>
      <c r="T22" s="24"/>
    </row>
    <row r="23" spans="2:26">
      <c r="B23" s="436"/>
      <c r="C23" s="122" t="s">
        <v>362</v>
      </c>
      <c r="D23" s="105" t="s">
        <v>372</v>
      </c>
      <c r="E23" s="116" t="s">
        <v>372</v>
      </c>
      <c r="F23" s="68">
        <v>0</v>
      </c>
      <c r="G23" s="442"/>
      <c r="H23" s="142" t="s">
        <v>373</v>
      </c>
      <c r="I23" s="167"/>
      <c r="J23" s="167"/>
      <c r="K23" s="167">
        <f t="shared" si="1"/>
        <v>0</v>
      </c>
      <c r="L23" s="133"/>
      <c r="Q23" s="21">
        <v>1.2</v>
      </c>
      <c r="T23" s="24"/>
    </row>
    <row r="24" spans="2:26" ht="206.45" customHeight="1">
      <c r="B24" s="436"/>
      <c r="C24" s="120" t="s">
        <v>374</v>
      </c>
      <c r="D24" s="50" t="s">
        <v>234</v>
      </c>
      <c r="E24" s="116" t="s">
        <v>336</v>
      </c>
      <c r="F24" s="68">
        <f t="shared" si="3"/>
        <v>4.5</v>
      </c>
      <c r="G24" s="73">
        <f>SUM(F24:F24)</f>
        <v>4.5</v>
      </c>
      <c r="H24" s="134" t="s">
        <v>448</v>
      </c>
      <c r="I24" s="194">
        <f>(S24*T24+U24*V24+W24*X24+Y24*Z24)/P24</f>
        <v>3.6812499999999999</v>
      </c>
      <c r="J24" s="166">
        <v>3.7</v>
      </c>
      <c r="K24" s="166">
        <f t="shared" si="1"/>
        <v>4.4400000000000004</v>
      </c>
      <c r="L24" s="134" t="s">
        <v>449</v>
      </c>
      <c r="M24" s="21">
        <v>117</v>
      </c>
      <c r="N24" s="21">
        <v>1</v>
      </c>
      <c r="O24" s="21">
        <v>4</v>
      </c>
      <c r="P24" s="21">
        <v>160</v>
      </c>
      <c r="Q24" s="21">
        <v>1.2</v>
      </c>
      <c r="R24"/>
      <c r="S24" s="21">
        <v>83</v>
      </c>
      <c r="T24" s="21">
        <v>6</v>
      </c>
      <c r="U24" s="21">
        <v>25</v>
      </c>
      <c r="V24" s="21">
        <v>3</v>
      </c>
      <c r="Y24" s="21">
        <v>4</v>
      </c>
      <c r="Z24" s="21">
        <v>4</v>
      </c>
    </row>
    <row r="25" spans="2:26" ht="72">
      <c r="B25" s="436"/>
      <c r="C25" s="193" t="s">
        <v>374</v>
      </c>
      <c r="D25" s="50" t="s">
        <v>234</v>
      </c>
      <c r="E25" s="116" t="s">
        <v>372</v>
      </c>
      <c r="F25" s="68">
        <f t="shared" si="3"/>
        <v>0.2</v>
      </c>
      <c r="G25" s="73">
        <f>SUM(F25:F25)</f>
        <v>0.2</v>
      </c>
      <c r="H25" s="134" t="s">
        <v>450</v>
      </c>
      <c r="I25" s="194">
        <f>(S25*T25+U25*V25+W25*X25+Y25*Z25)/P25</f>
        <v>9.375E-2</v>
      </c>
      <c r="J25" s="166">
        <v>0.09</v>
      </c>
      <c r="K25" s="166">
        <f t="shared" si="1"/>
        <v>0.108</v>
      </c>
      <c r="L25" s="133" t="s">
        <v>451</v>
      </c>
      <c r="P25" s="21">
        <v>160</v>
      </c>
      <c r="Q25" s="21">
        <v>1.2</v>
      </c>
      <c r="W25" s="21">
        <v>5</v>
      </c>
      <c r="X25" s="21">
        <v>3</v>
      </c>
    </row>
    <row r="26" spans="2:26" ht="36">
      <c r="B26" s="436"/>
      <c r="C26" s="125" t="s">
        <v>374</v>
      </c>
      <c r="D26" s="50" t="s">
        <v>234</v>
      </c>
      <c r="E26" s="116" t="s">
        <v>342</v>
      </c>
      <c r="F26" s="68">
        <f t="shared" si="3"/>
        <v>0.79999999999999993</v>
      </c>
      <c r="G26" s="73">
        <f>SUM(F26:F26)</f>
        <v>0.79999999999999993</v>
      </c>
      <c r="H26" s="134" t="s">
        <v>452</v>
      </c>
      <c r="I26" s="166"/>
      <c r="J26" s="166">
        <v>0.6</v>
      </c>
      <c r="K26" s="166">
        <f t="shared" si="1"/>
        <v>0.72</v>
      </c>
      <c r="L26" s="133" t="s">
        <v>435</v>
      </c>
      <c r="P26" s="21">
        <v>160</v>
      </c>
      <c r="Q26" s="21">
        <v>1.2</v>
      </c>
    </row>
    <row r="27" spans="2:26" ht="72">
      <c r="B27" s="435" t="s">
        <v>381</v>
      </c>
      <c r="C27" s="148" t="s">
        <v>235</v>
      </c>
      <c r="D27" s="50" t="s">
        <v>235</v>
      </c>
      <c r="E27" s="116" t="s">
        <v>372</v>
      </c>
      <c r="F27" s="68">
        <f t="shared" si="3"/>
        <v>0.30000000000000004</v>
      </c>
      <c r="G27" s="73">
        <f>SUM(F27:F27)</f>
        <v>0.30000000000000004</v>
      </c>
      <c r="H27" s="134" t="s">
        <v>453</v>
      </c>
      <c r="I27" s="166"/>
      <c r="J27" s="166">
        <v>0.2</v>
      </c>
      <c r="K27" s="166">
        <f t="shared" si="1"/>
        <v>0.24</v>
      </c>
      <c r="L27" s="133" t="s">
        <v>383</v>
      </c>
      <c r="P27" s="21">
        <v>160</v>
      </c>
      <c r="Q27" s="21">
        <v>1.2</v>
      </c>
    </row>
    <row r="28" spans="2:26" ht="72">
      <c r="B28" s="436"/>
      <c r="C28" s="125" t="s">
        <v>235</v>
      </c>
      <c r="D28" s="50" t="s">
        <v>384</v>
      </c>
      <c r="E28" s="116" t="s">
        <v>349</v>
      </c>
      <c r="F28" s="68">
        <f t="shared" si="3"/>
        <v>0.5</v>
      </c>
      <c r="G28" s="73">
        <f>SUM(F28:F28)</f>
        <v>0.5</v>
      </c>
      <c r="H28" s="134" t="s">
        <v>454</v>
      </c>
      <c r="I28" s="166"/>
      <c r="J28" s="166">
        <v>0.5</v>
      </c>
      <c r="K28" s="166">
        <f t="shared" si="1"/>
        <v>0.5</v>
      </c>
      <c r="L28" s="133" t="s">
        <v>455</v>
      </c>
      <c r="P28" s="21">
        <v>160</v>
      </c>
      <c r="Q28" s="21">
        <v>1</v>
      </c>
    </row>
    <row r="29" spans="2:26" ht="36">
      <c r="B29" s="436"/>
      <c r="C29" s="72" t="s">
        <v>236</v>
      </c>
      <c r="D29" s="50" t="s">
        <v>236</v>
      </c>
      <c r="E29" s="116" t="s">
        <v>349</v>
      </c>
      <c r="F29" s="68">
        <f t="shared" si="3"/>
        <v>0.5</v>
      </c>
      <c r="G29" s="73">
        <f t="shared" ref="G29" si="4">SUM(F29:F29)</f>
        <v>0.5</v>
      </c>
      <c r="H29" s="133" t="s">
        <v>387</v>
      </c>
      <c r="I29" s="166"/>
      <c r="J29" s="166">
        <v>0.5</v>
      </c>
      <c r="K29" s="166">
        <f>J29*Q29</f>
        <v>0.5</v>
      </c>
      <c r="L29" s="133" t="s">
        <v>456</v>
      </c>
      <c r="Q29" s="21">
        <v>1</v>
      </c>
    </row>
    <row r="30" spans="2:26" ht="126">
      <c r="B30" s="436"/>
      <c r="C30" s="72" t="s">
        <v>389</v>
      </c>
      <c r="D30" s="50" t="s">
        <v>390</v>
      </c>
      <c r="E30" s="116" t="s">
        <v>349</v>
      </c>
      <c r="F30" s="68">
        <f>ROUNDUP(K30,1)</f>
        <v>0.3</v>
      </c>
      <c r="G30" s="442">
        <f>SUM(F30:F31)</f>
        <v>0.60000000000000009</v>
      </c>
      <c r="H30" s="134" t="s">
        <v>391</v>
      </c>
      <c r="I30" s="166"/>
      <c r="J30" s="166">
        <v>0.3</v>
      </c>
      <c r="K30" s="166">
        <f t="shared" si="1"/>
        <v>0.3</v>
      </c>
      <c r="L30" s="133" t="s">
        <v>457</v>
      </c>
      <c r="Q30" s="21">
        <v>1</v>
      </c>
    </row>
    <row r="31" spans="2:26" ht="39.75" customHeight="1">
      <c r="B31" s="437"/>
      <c r="C31" s="126" t="s">
        <v>393</v>
      </c>
      <c r="D31" s="50" t="s">
        <v>394</v>
      </c>
      <c r="E31" s="116" t="s">
        <v>349</v>
      </c>
      <c r="F31" s="68">
        <f>ROUNDUP(K31,1)</f>
        <v>0.30000000000000004</v>
      </c>
      <c r="G31" s="442"/>
      <c r="H31" s="143" t="s">
        <v>458</v>
      </c>
      <c r="I31" s="166"/>
      <c r="J31" s="166">
        <v>0.25</v>
      </c>
      <c r="K31" s="166">
        <f t="shared" si="1"/>
        <v>0.25</v>
      </c>
      <c r="L31" s="133" t="s">
        <v>459</v>
      </c>
      <c r="Q31" s="21">
        <v>1</v>
      </c>
    </row>
    <row r="32" spans="2:26" ht="39.75" customHeight="1">
      <c r="B32" s="438" t="s">
        <v>223</v>
      </c>
      <c r="C32" s="72"/>
      <c r="D32" s="102" t="s">
        <v>397</v>
      </c>
      <c r="E32" s="116"/>
      <c r="F32" s="68">
        <f>ROUNDUP(SUM(G12:G31)*0.15,1)</f>
        <v>1.9000000000000001</v>
      </c>
      <c r="G32" s="442">
        <f>SUM(F32:F34)</f>
        <v>2.8000000000000003</v>
      </c>
      <c r="H32" s="144" t="s">
        <v>398</v>
      </c>
      <c r="I32" s="167"/>
      <c r="J32" s="167"/>
      <c r="K32" s="167"/>
      <c r="L32" s="133"/>
    </row>
    <row r="33" spans="2:17" ht="36">
      <c r="B33" s="438"/>
      <c r="C33" s="126" t="s">
        <v>399</v>
      </c>
      <c r="D33" s="50" t="s">
        <v>400</v>
      </c>
      <c r="E33" s="116" t="s">
        <v>293</v>
      </c>
      <c r="F33" s="68">
        <f>ROUNDUP(K33,1)</f>
        <v>0.4</v>
      </c>
      <c r="G33" s="442"/>
      <c r="H33" s="144" t="s">
        <v>401</v>
      </c>
      <c r="I33" s="166">
        <f>M33*N33*O33/P33</f>
        <v>0.375</v>
      </c>
      <c r="J33" s="166">
        <f>ROUNDUP(I33,1)</f>
        <v>0.4</v>
      </c>
      <c r="K33" s="166">
        <f t="shared" si="1"/>
        <v>0.4</v>
      </c>
      <c r="L33" s="133" t="s">
        <v>402</v>
      </c>
      <c r="M33" s="21">
        <v>3</v>
      </c>
      <c r="N33" s="21">
        <v>4</v>
      </c>
      <c r="O33" s="21">
        <v>5</v>
      </c>
      <c r="P33" s="21">
        <v>160</v>
      </c>
      <c r="Q33" s="21">
        <v>1</v>
      </c>
    </row>
    <row r="34" spans="2:17" ht="36">
      <c r="B34" s="438"/>
      <c r="C34" s="127" t="s">
        <v>399</v>
      </c>
      <c r="D34" s="50" t="s">
        <v>403</v>
      </c>
      <c r="E34" s="116" t="s">
        <v>293</v>
      </c>
      <c r="F34" s="68">
        <f>ROUNDUP(K34,1)</f>
        <v>0.5</v>
      </c>
      <c r="G34" s="442"/>
      <c r="H34" s="144" t="s">
        <v>404</v>
      </c>
      <c r="I34" s="166">
        <f>M34*N34*O34/P34</f>
        <v>0.5</v>
      </c>
      <c r="J34" s="166">
        <v>0.5</v>
      </c>
      <c r="K34" s="166">
        <f t="shared" si="1"/>
        <v>0.5</v>
      </c>
      <c r="L34" s="176" t="s">
        <v>439</v>
      </c>
      <c r="M34" s="21">
        <v>4</v>
      </c>
      <c r="N34" s="21">
        <v>5</v>
      </c>
      <c r="O34" s="21">
        <v>4</v>
      </c>
      <c r="P34" s="21">
        <v>160</v>
      </c>
      <c r="Q34" s="21">
        <v>1</v>
      </c>
    </row>
    <row r="35" spans="2:17">
      <c r="C35" s="440" t="s">
        <v>299</v>
      </c>
      <c r="D35" s="440"/>
      <c r="E35" s="440"/>
      <c r="F35" s="440"/>
      <c r="G35" s="73">
        <f>SUM(G12:G34)</f>
        <v>14.9</v>
      </c>
      <c r="H35" s="145"/>
      <c r="I35" s="165"/>
      <c r="J35" s="165"/>
      <c r="K35" s="165"/>
      <c r="L35" s="169" t="s">
        <v>460</v>
      </c>
    </row>
    <row r="38" spans="2:17">
      <c r="D38" s="117" t="s">
        <v>407</v>
      </c>
      <c r="E38" s="118" t="s">
        <v>262</v>
      </c>
      <c r="F38" s="118" t="s">
        <v>409</v>
      </c>
      <c r="G38" s="118" t="s">
        <v>245</v>
      </c>
      <c r="H38" s="140" t="s">
        <v>410</v>
      </c>
    </row>
    <row r="39" spans="2:17">
      <c r="D39" s="21" t="s">
        <v>349</v>
      </c>
      <c r="E39" s="67">
        <f>SUMIF($E$12:E34, D39, $F$12:F34)</f>
        <v>3.2</v>
      </c>
      <c r="F39" s="67">
        <f>ROUNDUP(E39*0.15,1)</f>
        <v>0.5</v>
      </c>
      <c r="G39" s="65">
        <f>SUM(E39:F39)</f>
        <v>3.7</v>
      </c>
    </row>
    <row r="40" spans="2:17">
      <c r="D40" s="21" t="s">
        <v>219</v>
      </c>
      <c r="E40" s="67">
        <f>SUMIF($E$12:E35, D40, $F$12:F35)</f>
        <v>7</v>
      </c>
      <c r="F40" s="67">
        <f>ROUNDUP(E40*0.15,1)</f>
        <v>1.1000000000000001</v>
      </c>
      <c r="G40" s="65">
        <f>SUM(E40:F40)</f>
        <v>8.1</v>
      </c>
    </row>
    <row r="41" spans="2:17">
      <c r="D41" s="21" t="s">
        <v>412</v>
      </c>
      <c r="E41" s="67">
        <f>SUMIF($E$12:E36, D41, $F$12:F36)</f>
        <v>1.2</v>
      </c>
      <c r="F41" s="67">
        <f>ROUNDUP(E41*0.15,1)</f>
        <v>0.2</v>
      </c>
      <c r="G41" s="65">
        <f>SUM(E41:F41)</f>
        <v>1.4</v>
      </c>
    </row>
    <row r="42" spans="2:17">
      <c r="D42" s="21" t="s">
        <v>221</v>
      </c>
      <c r="E42" s="67">
        <f>SUMIF($E$12:E37, D42, $F$12:F37)</f>
        <v>0.70000000000000007</v>
      </c>
      <c r="F42" s="67">
        <f>ROUNDUP(E42*0.15,1)</f>
        <v>0.2</v>
      </c>
      <c r="G42" s="65">
        <f>SUM(E42:F42)</f>
        <v>0.90000000000000013</v>
      </c>
    </row>
    <row r="43" spans="2:17">
      <c r="D43" s="21" t="s">
        <v>293</v>
      </c>
      <c r="F43" s="67">
        <f ca="1">SUMIF($E$12:F38, D43, $F$12:F38)+H43</f>
        <v>0.8</v>
      </c>
      <c r="G43" s="65">
        <f ca="1">SUM(E43:F43)</f>
        <v>0.8</v>
      </c>
      <c r="H43" s="146">
        <v>-0.1</v>
      </c>
    </row>
    <row r="45" spans="2:17">
      <c r="F45" s="128" t="s">
        <v>413</v>
      </c>
      <c r="G45" s="129">
        <f ca="1">SUM(G39:G43)</f>
        <v>14.900000000000002</v>
      </c>
    </row>
    <row r="48" spans="2:17">
      <c r="D48" s="21" t="s">
        <v>408</v>
      </c>
      <c r="E48" s="118" t="s">
        <v>262</v>
      </c>
      <c r="F48" s="118" t="s">
        <v>409</v>
      </c>
      <c r="G48" s="118" t="s">
        <v>245</v>
      </c>
      <c r="H48" s="140" t="s">
        <v>410</v>
      </c>
    </row>
    <row r="49" spans="4:8">
      <c r="D49" s="21" t="s">
        <v>411</v>
      </c>
      <c r="E49" s="67">
        <f>SUMIF($C$12:C44, D49, $F$12:F44)</f>
        <v>1.7</v>
      </c>
      <c r="F49" s="67">
        <f>ROUNDUP(E49*0.15,1)</f>
        <v>0.30000000000000004</v>
      </c>
      <c r="G49" s="65">
        <f>SUM(E49:F49)</f>
        <v>2</v>
      </c>
    </row>
    <row r="50" spans="4:8">
      <c r="D50" s="21" t="s">
        <v>232</v>
      </c>
      <c r="E50" s="67">
        <f>SUMIF($C$12:C35, D50, $F$12:F35)</f>
        <v>1.4000000000000001</v>
      </c>
      <c r="F50" s="67">
        <f>ROUNDUP(SUM(E50:E52)*0.15,1)</f>
        <v>1.3</v>
      </c>
      <c r="G50" s="65">
        <f t="shared" ref="G50:G55" si="5">SUM(E50:F50)</f>
        <v>2.7</v>
      </c>
    </row>
    <row r="51" spans="4:8">
      <c r="D51" s="21" t="s">
        <v>362</v>
      </c>
      <c r="E51" s="67">
        <f>SUMIF($C$12:C35, D51, $F$12:F35)</f>
        <v>1.5999999999999999</v>
      </c>
      <c r="G51" s="65">
        <f t="shared" si="5"/>
        <v>1.5999999999999999</v>
      </c>
    </row>
    <row r="52" spans="4:8">
      <c r="D52" s="21" t="s">
        <v>234</v>
      </c>
      <c r="E52" s="67">
        <f>SUMIF($C$12:C35, D52, $F$12:F35)</f>
        <v>5.5</v>
      </c>
      <c r="G52" s="65">
        <f t="shared" si="5"/>
        <v>5.5</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399</v>
      </c>
      <c r="F56" s="67">
        <f ca="1">SUMIF($E$12:F51, D56, $F$12:F51)+H56</f>
        <v>0.8</v>
      </c>
      <c r="G56" s="65">
        <f ca="1">SUM(E56:F56)</f>
        <v>0.8</v>
      </c>
      <c r="H56" s="146">
        <v>-0.1</v>
      </c>
    </row>
    <row r="58" spans="4:8">
      <c r="F58" s="128" t="s">
        <v>413</v>
      </c>
      <c r="G58" s="129">
        <f ca="1">SUM(G49:G56)</f>
        <v>14.8</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1360-4821-4890-B00E-D2BE8BF28000}">
  <sheetPr>
    <tabColor rgb="FF2863C9"/>
  </sheetPr>
  <dimension ref="B1:AA58"/>
  <sheetViews>
    <sheetView topLeftCell="A33" zoomScaleNormal="100" workbookViewId="0">
      <selection activeCell="F39" sqref="F39:F43"/>
    </sheetView>
  </sheetViews>
  <sheetFormatPr defaultColWidth="8.625" defaultRowHeight="18" outlineLevelRow="1" outlineLevelCol="2"/>
  <cols>
    <col min="1" max="1" width="2.625" style="21" customWidth="1"/>
    <col min="2" max="2" width="13.625" style="21" customWidth="1"/>
    <col min="3" max="3" width="17.625" style="21" customWidth="1"/>
    <col min="4" max="4" width="35.875" style="21" bestFit="1" customWidth="1"/>
    <col min="5" max="6" width="17.25" style="67" bestFit="1" customWidth="1"/>
    <col min="7" max="7" width="12.625" style="65"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301</v>
      </c>
    </row>
    <row r="3" spans="2:27" outlineLevel="1">
      <c r="B3" s="21">
        <v>1</v>
      </c>
      <c r="C3" s="21" t="s">
        <v>302</v>
      </c>
    </row>
    <row r="4" spans="2:27" outlineLevel="1">
      <c r="B4" s="21">
        <v>2</v>
      </c>
      <c r="C4" s="21" t="s">
        <v>303</v>
      </c>
    </row>
    <row r="5" spans="2:27" outlineLevel="1">
      <c r="B5" s="21">
        <v>3</v>
      </c>
      <c r="C5" s="21" t="s">
        <v>304</v>
      </c>
    </row>
    <row r="6" spans="2:27" outlineLevel="1">
      <c r="B6" s="21">
        <v>4</v>
      </c>
      <c r="C6" s="21" t="s">
        <v>305</v>
      </c>
    </row>
    <row r="7" spans="2:27" outlineLevel="1">
      <c r="B7" s="21">
        <v>5</v>
      </c>
      <c r="C7" s="21" t="s">
        <v>306</v>
      </c>
    </row>
    <row r="8" spans="2:27" outlineLevel="1"/>
    <row r="9" spans="2:27" ht="13.5" customHeight="1" outlineLevel="1"/>
    <row r="10" spans="2:27" ht="75.599999999999994" customHeight="1">
      <c r="B10" s="21" t="s">
        <v>307</v>
      </c>
      <c r="C10" s="21" t="s">
        <v>307</v>
      </c>
      <c r="D10" s="24" t="s">
        <v>308</v>
      </c>
      <c r="E10" s="113"/>
      <c r="F10" s="113" t="s">
        <v>309</v>
      </c>
      <c r="G10" s="114" t="s">
        <v>310</v>
      </c>
      <c r="L10" s="161" t="s">
        <v>311</v>
      </c>
      <c r="M10" s="443" t="s">
        <v>312</v>
      </c>
      <c r="N10" s="443"/>
      <c r="O10" s="443"/>
      <c r="P10" s="443"/>
      <c r="Q10" s="104" t="s">
        <v>313</v>
      </c>
      <c r="R10" s="104"/>
      <c r="S10" s="104"/>
      <c r="T10" s="443" t="s">
        <v>314</v>
      </c>
      <c r="U10" s="443"/>
      <c r="V10" s="443"/>
      <c r="W10" s="443"/>
      <c r="X10" s="443"/>
      <c r="Y10" s="443"/>
      <c r="Z10" s="443"/>
      <c r="AA10" s="443"/>
    </row>
    <row r="11" spans="2:27" ht="38.25" customHeight="1">
      <c r="B11" s="115" t="s">
        <v>315</v>
      </c>
      <c r="C11" s="123" t="s">
        <v>316</v>
      </c>
      <c r="D11" s="115" t="s">
        <v>317</v>
      </c>
      <c r="E11" s="69" t="s">
        <v>318</v>
      </c>
      <c r="F11" s="69" t="s">
        <v>319</v>
      </c>
      <c r="G11" s="70" t="s">
        <v>182</v>
      </c>
      <c r="H11" s="141" t="s">
        <v>178</v>
      </c>
      <c r="I11" s="162" t="s">
        <v>320</v>
      </c>
      <c r="J11" s="162" t="s">
        <v>191</v>
      </c>
      <c r="K11" s="163" t="s">
        <v>321</v>
      </c>
      <c r="L11" s="164" t="s">
        <v>322</v>
      </c>
      <c r="M11" s="107" t="s">
        <v>323</v>
      </c>
      <c r="N11" s="107" t="s">
        <v>324</v>
      </c>
      <c r="O11" s="107" t="s">
        <v>325</v>
      </c>
      <c r="P11" s="107" t="s">
        <v>326</v>
      </c>
      <c r="Q11" s="107" t="s">
        <v>327</v>
      </c>
      <c r="R11" s="107"/>
      <c r="S11" s="108"/>
      <c r="T11" s="108" t="s">
        <v>328</v>
      </c>
      <c r="U11" s="108" t="s">
        <v>329</v>
      </c>
      <c r="V11" s="108" t="s">
        <v>330</v>
      </c>
      <c r="W11" s="108" t="s">
        <v>329</v>
      </c>
      <c r="X11" s="108" t="s">
        <v>331</v>
      </c>
      <c r="Y11" s="108" t="s">
        <v>329</v>
      </c>
      <c r="Z11" s="108" t="s">
        <v>332</v>
      </c>
      <c r="AA11" s="108" t="s">
        <v>329</v>
      </c>
    </row>
    <row r="12" spans="2:27" ht="295.5" customHeight="1">
      <c r="B12" s="439" t="s">
        <v>333</v>
      </c>
      <c r="C12" s="119" t="s">
        <v>334</v>
      </c>
      <c r="D12" s="441" t="s">
        <v>335</v>
      </c>
      <c r="E12" s="116" t="s">
        <v>336</v>
      </c>
      <c r="F12" s="66">
        <f t="shared" ref="F12:F17" si="0">ROUNDUP(K12,1)</f>
        <v>0.2</v>
      </c>
      <c r="G12" s="444">
        <f>SUM(F12:F16)</f>
        <v>1.2999999999999998</v>
      </c>
      <c r="H12" s="134" t="s">
        <v>461</v>
      </c>
      <c r="I12" s="165">
        <f>M12*N12*O12/P12</f>
        <v>0.1</v>
      </c>
      <c r="J12" s="165">
        <v>0.1</v>
      </c>
      <c r="K12" s="165">
        <f t="shared" ref="K12:K34" si="1">J12*Q12</f>
        <v>0.12</v>
      </c>
      <c r="L12" s="133" t="s">
        <v>415</v>
      </c>
      <c r="M12" s="21">
        <v>8</v>
      </c>
      <c r="N12" s="21">
        <v>1</v>
      </c>
      <c r="O12" s="109">
        <v>2</v>
      </c>
      <c r="P12" s="21">
        <v>160</v>
      </c>
      <c r="Q12" s="21">
        <v>1.2</v>
      </c>
    </row>
    <row r="13" spans="2:27" ht="204" customHeight="1">
      <c r="B13" s="439"/>
      <c r="C13" s="121" t="s">
        <v>334</v>
      </c>
      <c r="D13" s="441"/>
      <c r="E13" s="116" t="s">
        <v>336</v>
      </c>
      <c r="F13" s="66">
        <f t="shared" si="0"/>
        <v>0.5</v>
      </c>
      <c r="G13" s="444"/>
      <c r="H13" s="134" t="s">
        <v>442</v>
      </c>
      <c r="I13" s="165"/>
      <c r="J13" s="165">
        <v>0.4</v>
      </c>
      <c r="K13" s="165">
        <f>J13*Q13</f>
        <v>0.48</v>
      </c>
      <c r="L13" s="133" t="s">
        <v>417</v>
      </c>
      <c r="Q13" s="21">
        <v>1.2</v>
      </c>
    </row>
    <row r="14" spans="2:27" ht="222" customHeight="1">
      <c r="B14" s="439"/>
      <c r="C14" s="124" t="s">
        <v>334</v>
      </c>
      <c r="D14" s="106" t="s">
        <v>341</v>
      </c>
      <c r="E14" s="116" t="s">
        <v>342</v>
      </c>
      <c r="F14" s="68">
        <f t="shared" si="0"/>
        <v>0.2</v>
      </c>
      <c r="G14" s="444"/>
      <c r="H14" s="133" t="s">
        <v>418</v>
      </c>
      <c r="I14" s="166"/>
      <c r="J14" s="166">
        <v>0.1</v>
      </c>
      <c r="K14" s="166">
        <f t="shared" ref="K14:K16" si="2">J14*Q14</f>
        <v>0.12</v>
      </c>
      <c r="L14" s="133" t="s">
        <v>419</v>
      </c>
      <c r="Q14" s="21">
        <v>1.2</v>
      </c>
    </row>
    <row r="15" spans="2:27" ht="185.45" customHeight="1">
      <c r="B15" s="439"/>
      <c r="C15" s="124" t="s">
        <v>334</v>
      </c>
      <c r="D15" s="105" t="s">
        <v>345</v>
      </c>
      <c r="E15" s="116" t="s">
        <v>221</v>
      </c>
      <c r="F15" s="68">
        <f t="shared" si="0"/>
        <v>0.2</v>
      </c>
      <c r="G15" s="444"/>
      <c r="H15" s="134" t="s">
        <v>444</v>
      </c>
      <c r="I15" s="166"/>
      <c r="J15" s="166">
        <v>0.1</v>
      </c>
      <c r="K15" s="166">
        <f t="shared" si="2"/>
        <v>0.12</v>
      </c>
      <c r="L15" s="133" t="s">
        <v>347</v>
      </c>
      <c r="Q15" s="21">
        <v>1.2</v>
      </c>
    </row>
    <row r="16" spans="2:27" ht="59.45" customHeight="1">
      <c r="B16" s="439"/>
      <c r="C16" s="122" t="s">
        <v>334</v>
      </c>
      <c r="D16" s="105" t="s">
        <v>348</v>
      </c>
      <c r="E16" s="116" t="s">
        <v>349</v>
      </c>
      <c r="F16" s="68">
        <f t="shared" si="0"/>
        <v>0.2</v>
      </c>
      <c r="G16" s="444"/>
      <c r="H16" s="134" t="s">
        <v>350</v>
      </c>
      <c r="I16" s="166"/>
      <c r="J16" s="166">
        <v>0.1</v>
      </c>
      <c r="K16" s="166">
        <f t="shared" si="2"/>
        <v>0.12</v>
      </c>
      <c r="L16" s="133" t="s">
        <v>421</v>
      </c>
      <c r="Q16" s="21">
        <v>1.2</v>
      </c>
    </row>
    <row r="17" spans="2:27" ht="126">
      <c r="B17" s="435" t="s">
        <v>243</v>
      </c>
      <c r="C17" s="120" t="s">
        <v>352</v>
      </c>
      <c r="D17" s="137" t="s">
        <v>353</v>
      </c>
      <c r="E17" s="138" t="s">
        <v>349</v>
      </c>
      <c r="F17" s="100">
        <f t="shared" si="0"/>
        <v>0</v>
      </c>
      <c r="G17" s="442">
        <f>SUM(F17:F19)</f>
        <v>0.4</v>
      </c>
      <c r="H17" s="139" t="s">
        <v>422</v>
      </c>
      <c r="I17" s="158"/>
      <c r="J17" s="158"/>
      <c r="K17" s="158">
        <f t="shared" si="1"/>
        <v>0</v>
      </c>
      <c r="L17" s="151"/>
      <c r="Q17" s="21">
        <v>1.2</v>
      </c>
    </row>
    <row r="18" spans="2:27" ht="155.44999999999999" customHeight="1">
      <c r="B18" s="436"/>
      <c r="C18" s="121" t="s">
        <v>352</v>
      </c>
      <c r="D18" s="137" t="s">
        <v>356</v>
      </c>
      <c r="E18" s="138" t="s">
        <v>336</v>
      </c>
      <c r="F18" s="100">
        <f t="shared" ref="F18:F29" si="3">ROUNDUP(K18,1)</f>
        <v>0</v>
      </c>
      <c r="G18" s="442"/>
      <c r="H18" s="139" t="s">
        <v>423</v>
      </c>
      <c r="I18" s="158"/>
      <c r="J18" s="158"/>
      <c r="K18" s="158">
        <f>J18*Q18</f>
        <v>0</v>
      </c>
      <c r="L18" s="151"/>
      <c r="P18" s="21">
        <v>160</v>
      </c>
      <c r="Q18" s="21">
        <v>1.2</v>
      </c>
    </row>
    <row r="19" spans="2:27" ht="288">
      <c r="B19" s="436"/>
      <c r="C19" s="122" t="s">
        <v>352</v>
      </c>
      <c r="D19" s="105" t="s">
        <v>424</v>
      </c>
      <c r="E19" s="116" t="s">
        <v>349</v>
      </c>
      <c r="F19" s="68">
        <f t="shared" si="3"/>
        <v>0.4</v>
      </c>
      <c r="G19" s="442"/>
      <c r="H19" s="134" t="s">
        <v>462</v>
      </c>
      <c r="I19" s="166">
        <f>M19*N19*O19/P19</f>
        <v>0.27500000000000002</v>
      </c>
      <c r="J19" s="166">
        <v>0.28000000000000003</v>
      </c>
      <c r="K19" s="166">
        <f>J19*Q19</f>
        <v>0.33600000000000002</v>
      </c>
      <c r="L19" s="133" t="s">
        <v>463</v>
      </c>
      <c r="M19" s="21">
        <v>11</v>
      </c>
      <c r="N19" s="21">
        <v>1</v>
      </c>
      <c r="O19" s="21">
        <v>4</v>
      </c>
      <c r="P19" s="21">
        <v>160</v>
      </c>
      <c r="Q19" s="21">
        <v>1.2</v>
      </c>
    </row>
    <row r="20" spans="2:27" ht="106.5" customHeight="1">
      <c r="B20" s="436"/>
      <c r="C20" s="120" t="s">
        <v>362</v>
      </c>
      <c r="D20" s="105" t="s">
        <v>363</v>
      </c>
      <c r="E20" s="116" t="s">
        <v>336</v>
      </c>
      <c r="F20" s="68">
        <f t="shared" si="3"/>
        <v>0.5</v>
      </c>
      <c r="G20" s="442">
        <f>SUM(F20:F23)</f>
        <v>1.5999999999999999</v>
      </c>
      <c r="H20" s="134" t="s">
        <v>427</v>
      </c>
      <c r="I20" s="166"/>
      <c r="J20" s="166">
        <v>0.375</v>
      </c>
      <c r="K20" s="166">
        <f t="shared" si="1"/>
        <v>0.44999999999999996</v>
      </c>
      <c r="L20" s="133" t="s">
        <v>428</v>
      </c>
      <c r="Q20" s="21">
        <v>1.2</v>
      </c>
    </row>
    <row r="21" spans="2:27" ht="165.6" customHeight="1">
      <c r="B21" s="436"/>
      <c r="C21" s="124" t="s">
        <v>362</v>
      </c>
      <c r="D21" s="105" t="s">
        <v>366</v>
      </c>
      <c r="E21" s="116" t="s">
        <v>336</v>
      </c>
      <c r="F21" s="68">
        <f t="shared" si="3"/>
        <v>0.9</v>
      </c>
      <c r="G21" s="442"/>
      <c r="H21" s="134" t="s">
        <v>429</v>
      </c>
      <c r="I21" s="166"/>
      <c r="J21" s="166">
        <v>0.7</v>
      </c>
      <c r="K21" s="166">
        <f t="shared" si="1"/>
        <v>0.84</v>
      </c>
      <c r="L21" s="133" t="s">
        <v>447</v>
      </c>
      <c r="Q21" s="21">
        <v>1.2</v>
      </c>
      <c r="T21" s="24"/>
    </row>
    <row r="22" spans="2:27" ht="72">
      <c r="B22" s="436"/>
      <c r="C22" s="124" t="s">
        <v>369</v>
      </c>
      <c r="D22" s="105" t="s">
        <v>342</v>
      </c>
      <c r="E22" s="116" t="s">
        <v>342</v>
      </c>
      <c r="F22" s="68">
        <f t="shared" si="3"/>
        <v>0.2</v>
      </c>
      <c r="G22" s="442"/>
      <c r="H22" s="134" t="s">
        <v>370</v>
      </c>
      <c r="I22" s="166"/>
      <c r="J22" s="166">
        <v>0.1</v>
      </c>
      <c r="K22" s="166">
        <f t="shared" si="1"/>
        <v>0.12</v>
      </c>
      <c r="L22" s="133" t="s">
        <v>431</v>
      </c>
      <c r="Q22" s="21">
        <v>1.2</v>
      </c>
      <c r="T22" s="24"/>
    </row>
    <row r="23" spans="2:27">
      <c r="B23" s="436"/>
      <c r="C23" s="122" t="s">
        <v>362</v>
      </c>
      <c r="D23" s="105" t="s">
        <v>372</v>
      </c>
      <c r="E23" s="116" t="s">
        <v>372</v>
      </c>
      <c r="F23" s="68">
        <v>0</v>
      </c>
      <c r="G23" s="442"/>
      <c r="H23" s="142" t="s">
        <v>373</v>
      </c>
      <c r="I23" s="167"/>
      <c r="J23" s="167"/>
      <c r="K23" s="167">
        <f t="shared" si="1"/>
        <v>0</v>
      </c>
      <c r="L23" s="133"/>
      <c r="Q23" s="21">
        <v>1.2</v>
      </c>
      <c r="T23" s="24"/>
    </row>
    <row r="24" spans="2:27" ht="180">
      <c r="B24" s="436"/>
      <c r="C24" s="120" t="s">
        <v>374</v>
      </c>
      <c r="D24" s="50" t="s">
        <v>234</v>
      </c>
      <c r="E24" s="116" t="s">
        <v>336</v>
      </c>
      <c r="F24" s="68">
        <f t="shared" si="3"/>
        <v>0.9</v>
      </c>
      <c r="G24" s="73">
        <f>SUM(F24:F24)</f>
        <v>0.9</v>
      </c>
      <c r="H24" s="134" t="s">
        <v>464</v>
      </c>
      <c r="I24" s="178">
        <f>(T24*U24+V24*W24+X24*Y24+Z24*AA24)/P24</f>
        <v>0.71250000000000002</v>
      </c>
      <c r="J24" s="179">
        <v>0.73</v>
      </c>
      <c r="K24" s="165">
        <f t="shared" si="1"/>
        <v>0.876</v>
      </c>
      <c r="L24" s="134" t="s">
        <v>465</v>
      </c>
      <c r="M24" s="21">
        <v>21</v>
      </c>
      <c r="N24" s="21">
        <v>1</v>
      </c>
      <c r="O24" s="21">
        <v>6</v>
      </c>
      <c r="P24" s="21">
        <v>160</v>
      </c>
      <c r="Q24" s="21">
        <v>1.2</v>
      </c>
      <c r="T24" s="21">
        <v>17</v>
      </c>
      <c r="U24" s="21">
        <v>6</v>
      </c>
      <c r="V24" s="21">
        <v>1</v>
      </c>
      <c r="W24" s="21">
        <v>3</v>
      </c>
      <c r="Z24" s="21">
        <v>3</v>
      </c>
      <c r="AA24" s="21">
        <v>3</v>
      </c>
    </row>
    <row r="25" spans="2:27" ht="72">
      <c r="B25" s="436"/>
      <c r="C25" s="193" t="s">
        <v>374</v>
      </c>
      <c r="D25" s="50" t="s">
        <v>234</v>
      </c>
      <c r="E25" s="116" t="s">
        <v>372</v>
      </c>
      <c r="F25" s="68">
        <f t="shared" si="3"/>
        <v>0.1</v>
      </c>
      <c r="G25" s="73">
        <f>SUM(F25:F25)</f>
        <v>0.1</v>
      </c>
      <c r="H25" s="134" t="s">
        <v>466</v>
      </c>
      <c r="I25" s="178">
        <f>(T25*U25+V25*W25+X25*Y25+Z25*AA25)/P25</f>
        <v>1.8749999999999999E-2</v>
      </c>
      <c r="J25" s="166">
        <v>0.02</v>
      </c>
      <c r="K25" s="166">
        <f t="shared" si="1"/>
        <v>2.4E-2</v>
      </c>
      <c r="L25" s="133" t="s">
        <v>467</v>
      </c>
      <c r="P25" s="21">
        <v>160</v>
      </c>
      <c r="Q25" s="21">
        <v>1.2</v>
      </c>
      <c r="X25" s="21">
        <v>1</v>
      </c>
      <c r="Y25" s="21">
        <v>3</v>
      </c>
    </row>
    <row r="26" spans="2:27" ht="36">
      <c r="B26" s="436"/>
      <c r="C26" s="125" t="s">
        <v>374</v>
      </c>
      <c r="D26" s="50" t="s">
        <v>234</v>
      </c>
      <c r="E26" s="116" t="s">
        <v>342</v>
      </c>
      <c r="F26" s="68">
        <f t="shared" si="3"/>
        <v>0.2</v>
      </c>
      <c r="G26" s="73">
        <f>SUM(F26:F26)</f>
        <v>0.2</v>
      </c>
      <c r="H26" s="134" t="s">
        <v>468</v>
      </c>
      <c r="I26" s="166"/>
      <c r="J26" s="166">
        <v>0.1</v>
      </c>
      <c r="K26" s="166">
        <f t="shared" si="1"/>
        <v>0.12</v>
      </c>
      <c r="L26" s="133" t="s">
        <v>435</v>
      </c>
      <c r="P26" s="21">
        <v>160</v>
      </c>
      <c r="Q26" s="21">
        <v>1.2</v>
      </c>
    </row>
    <row r="27" spans="2:27" ht="72">
      <c r="B27" s="435" t="s">
        <v>381</v>
      </c>
      <c r="C27" s="148" t="s">
        <v>235</v>
      </c>
      <c r="D27" s="50" t="s">
        <v>235</v>
      </c>
      <c r="E27" s="116" t="s">
        <v>372</v>
      </c>
      <c r="F27" s="68">
        <f t="shared" si="3"/>
        <v>0.30000000000000004</v>
      </c>
      <c r="G27" s="73">
        <f>SUM(F27:F27)</f>
        <v>0.30000000000000004</v>
      </c>
      <c r="H27" s="134" t="s">
        <v>469</v>
      </c>
      <c r="I27" s="166"/>
      <c r="J27" s="166">
        <v>0.2</v>
      </c>
      <c r="K27" s="166">
        <f t="shared" si="1"/>
        <v>0.24</v>
      </c>
      <c r="L27" s="133" t="s">
        <v>383</v>
      </c>
      <c r="P27" s="21">
        <v>160</v>
      </c>
      <c r="Q27" s="21">
        <v>1.2</v>
      </c>
    </row>
    <row r="28" spans="2:27" ht="72">
      <c r="B28" s="436"/>
      <c r="C28" s="125" t="s">
        <v>235</v>
      </c>
      <c r="D28" s="50" t="s">
        <v>384</v>
      </c>
      <c r="E28" s="116" t="s">
        <v>349</v>
      </c>
      <c r="F28" s="68">
        <f t="shared" si="3"/>
        <v>0.5</v>
      </c>
      <c r="G28" s="73">
        <f>SUM(F28:F28)</f>
        <v>0.5</v>
      </c>
      <c r="H28" s="134" t="s">
        <v>470</v>
      </c>
      <c r="I28" s="166"/>
      <c r="J28" s="166">
        <v>0.5</v>
      </c>
      <c r="K28" s="166">
        <f t="shared" si="1"/>
        <v>0.5</v>
      </c>
      <c r="L28" s="133" t="s">
        <v>455</v>
      </c>
      <c r="P28" s="21">
        <v>160</v>
      </c>
      <c r="Q28" s="21">
        <v>1</v>
      </c>
    </row>
    <row r="29" spans="2:27" ht="36">
      <c r="B29" s="436"/>
      <c r="C29" s="72" t="s">
        <v>236</v>
      </c>
      <c r="D29" s="50" t="s">
        <v>236</v>
      </c>
      <c r="E29" s="116" t="s">
        <v>349</v>
      </c>
      <c r="F29" s="68">
        <f t="shared" si="3"/>
        <v>0.5</v>
      </c>
      <c r="G29" s="73">
        <f t="shared" ref="G29" si="4">SUM(F29:F29)</f>
        <v>0.5</v>
      </c>
      <c r="H29" s="133" t="s">
        <v>387</v>
      </c>
      <c r="I29" s="166"/>
      <c r="J29" s="166">
        <v>0.5</v>
      </c>
      <c r="K29" s="166">
        <f>J29*Q29</f>
        <v>0.5</v>
      </c>
      <c r="L29" s="133" t="s">
        <v>456</v>
      </c>
      <c r="Q29" s="21">
        <v>1</v>
      </c>
    </row>
    <row r="30" spans="2:27" ht="126">
      <c r="B30" s="436"/>
      <c r="C30" s="72" t="s">
        <v>389</v>
      </c>
      <c r="D30" s="50" t="s">
        <v>390</v>
      </c>
      <c r="E30" s="116" t="s">
        <v>349</v>
      </c>
      <c r="F30" s="68">
        <f>ROUNDUP(K30,1)</f>
        <v>0.3</v>
      </c>
      <c r="G30" s="442">
        <f>SUM(F30:F31)</f>
        <v>0.60000000000000009</v>
      </c>
      <c r="H30" s="134" t="s">
        <v>391</v>
      </c>
      <c r="I30" s="166"/>
      <c r="J30" s="166">
        <v>0.3</v>
      </c>
      <c r="K30" s="166">
        <f t="shared" si="1"/>
        <v>0.3</v>
      </c>
      <c r="L30" s="133" t="s">
        <v>457</v>
      </c>
      <c r="Q30" s="21">
        <v>1</v>
      </c>
    </row>
    <row r="31" spans="2:27" ht="39.75" customHeight="1">
      <c r="B31" s="437"/>
      <c r="C31" s="126" t="s">
        <v>393</v>
      </c>
      <c r="D31" s="50" t="s">
        <v>394</v>
      </c>
      <c r="E31" s="116" t="s">
        <v>349</v>
      </c>
      <c r="F31" s="68">
        <f>ROUNDUP(K31,1)</f>
        <v>0.30000000000000004</v>
      </c>
      <c r="G31" s="442"/>
      <c r="H31" s="143" t="s">
        <v>458</v>
      </c>
      <c r="I31" s="166"/>
      <c r="J31" s="166">
        <v>0.25</v>
      </c>
      <c r="K31" s="166">
        <f t="shared" si="1"/>
        <v>0.25</v>
      </c>
      <c r="L31" s="133" t="s">
        <v>459</v>
      </c>
      <c r="Q31" s="21">
        <v>1</v>
      </c>
    </row>
    <row r="32" spans="2:27" ht="39.75" customHeight="1">
      <c r="B32" s="438" t="s">
        <v>223</v>
      </c>
      <c r="C32" s="72"/>
      <c r="D32" s="102" t="s">
        <v>397</v>
      </c>
      <c r="E32" s="116"/>
      <c r="F32" s="68">
        <f>ROUNDUP(SUM(G12:G31)*0.15,1)</f>
        <v>1</v>
      </c>
      <c r="G32" s="442">
        <f>SUM(F32:F34)</f>
        <v>1.9</v>
      </c>
      <c r="H32" s="144" t="s">
        <v>398</v>
      </c>
      <c r="I32" s="167"/>
      <c r="J32" s="167"/>
      <c r="K32" s="167"/>
      <c r="L32" s="133"/>
    </row>
    <row r="33" spans="2:17" ht="36">
      <c r="B33" s="438"/>
      <c r="C33" s="126" t="s">
        <v>399</v>
      </c>
      <c r="D33" s="50" t="s">
        <v>400</v>
      </c>
      <c r="E33" s="116" t="s">
        <v>293</v>
      </c>
      <c r="F33" s="68">
        <f>ROUNDUP(K33,1)</f>
        <v>0.4</v>
      </c>
      <c r="G33" s="442"/>
      <c r="H33" s="144" t="s">
        <v>401</v>
      </c>
      <c r="I33" s="166">
        <f>M33*N33*O33/P33</f>
        <v>0.375</v>
      </c>
      <c r="J33" s="166">
        <f>ROUNDUP(I33,1)</f>
        <v>0.4</v>
      </c>
      <c r="K33" s="166">
        <f t="shared" si="1"/>
        <v>0.4</v>
      </c>
      <c r="L33" s="133" t="s">
        <v>402</v>
      </c>
      <c r="M33" s="21">
        <v>3</v>
      </c>
      <c r="N33" s="21">
        <v>4</v>
      </c>
      <c r="O33" s="21">
        <v>5</v>
      </c>
      <c r="P33" s="21">
        <v>160</v>
      </c>
      <c r="Q33" s="21">
        <v>1</v>
      </c>
    </row>
    <row r="34" spans="2:17" ht="36">
      <c r="B34" s="438"/>
      <c r="C34" s="127" t="s">
        <v>399</v>
      </c>
      <c r="D34" s="50" t="s">
        <v>403</v>
      </c>
      <c r="E34" s="116" t="s">
        <v>293</v>
      </c>
      <c r="F34" s="68">
        <f>ROUNDUP(K34,1)</f>
        <v>0.5</v>
      </c>
      <c r="G34" s="442"/>
      <c r="H34" s="144" t="s">
        <v>404</v>
      </c>
      <c r="I34" s="166">
        <f>M34*N34*O34/P34</f>
        <v>0.5</v>
      </c>
      <c r="J34" s="166">
        <v>0.5</v>
      </c>
      <c r="K34" s="166">
        <f t="shared" si="1"/>
        <v>0.5</v>
      </c>
      <c r="L34" s="176" t="s">
        <v>439</v>
      </c>
      <c r="M34" s="21">
        <v>4</v>
      </c>
      <c r="N34" s="21">
        <v>5</v>
      </c>
      <c r="O34" s="21">
        <v>4</v>
      </c>
      <c r="P34" s="21">
        <v>160</v>
      </c>
      <c r="Q34" s="21">
        <v>1</v>
      </c>
    </row>
    <row r="35" spans="2:17">
      <c r="C35" s="440" t="s">
        <v>299</v>
      </c>
      <c r="D35" s="440"/>
      <c r="E35" s="440"/>
      <c r="F35" s="440"/>
      <c r="G35" s="73">
        <f>SUM(G12:G34)</f>
        <v>8.3000000000000007</v>
      </c>
      <c r="H35" s="145"/>
      <c r="I35" s="165"/>
      <c r="J35" s="165"/>
      <c r="K35" s="165"/>
      <c r="L35" s="169" t="s">
        <v>460</v>
      </c>
    </row>
    <row r="38" spans="2:17">
      <c r="D38" s="117" t="s">
        <v>407</v>
      </c>
      <c r="E38" s="118" t="s">
        <v>262</v>
      </c>
      <c r="F38" s="118" t="s">
        <v>409</v>
      </c>
      <c r="G38" s="118" t="s">
        <v>245</v>
      </c>
      <c r="H38" s="140" t="s">
        <v>410</v>
      </c>
    </row>
    <row r="39" spans="2:17">
      <c r="D39" s="21" t="s">
        <v>349</v>
      </c>
      <c r="E39" s="67">
        <f>SUMIF($E$12:E34, D39, $F$12:F34)</f>
        <v>2.2000000000000002</v>
      </c>
      <c r="F39" s="67">
        <f>ROUNDUP(E39*0.15,1)</f>
        <v>0.4</v>
      </c>
      <c r="G39" s="65">
        <f>SUM(E39:F39)</f>
        <v>2.6</v>
      </c>
    </row>
    <row r="40" spans="2:17">
      <c r="D40" s="21" t="s">
        <v>219</v>
      </c>
      <c r="E40" s="67">
        <f>SUMIF($E$12:E35, D40, $F$12:F35)</f>
        <v>3</v>
      </c>
      <c r="F40" s="67">
        <f>ROUNDUP(E40*0.15,1)</f>
        <v>0.5</v>
      </c>
      <c r="G40" s="65">
        <f>SUM(E40:F40)</f>
        <v>3.5</v>
      </c>
    </row>
    <row r="41" spans="2:17">
      <c r="D41" s="21" t="s">
        <v>412</v>
      </c>
      <c r="E41" s="67">
        <f>SUMIF($E$12:E36, D41, $F$12:F36)</f>
        <v>0.60000000000000009</v>
      </c>
      <c r="F41" s="67">
        <f>ROUNDUP(E41*0.15,1)</f>
        <v>0.1</v>
      </c>
      <c r="G41" s="65">
        <f>SUM(E41:F41)</f>
        <v>0.70000000000000007</v>
      </c>
    </row>
    <row r="42" spans="2:17">
      <c r="D42" s="21" t="s">
        <v>221</v>
      </c>
      <c r="E42" s="67">
        <f>SUMIF($E$12:E37, D42, $F$12:F37)</f>
        <v>0.60000000000000009</v>
      </c>
      <c r="F42" s="67">
        <f>ROUNDUP(E42*0.15,1)</f>
        <v>0.1</v>
      </c>
      <c r="G42" s="65">
        <f>SUM(E42:F42)</f>
        <v>0.70000000000000007</v>
      </c>
    </row>
    <row r="43" spans="2:17">
      <c r="D43" s="21" t="s">
        <v>293</v>
      </c>
      <c r="F43" s="67">
        <f ca="1">SUMIF($E$12:F38, D43, $F$12:F38)+H43</f>
        <v>0.8</v>
      </c>
      <c r="G43" s="65">
        <f ca="1">SUM(E43:F43)</f>
        <v>0.8</v>
      </c>
      <c r="H43" s="146">
        <v>-0.1</v>
      </c>
    </row>
    <row r="45" spans="2:17">
      <c r="F45" s="128" t="s">
        <v>413</v>
      </c>
      <c r="G45" s="129">
        <f ca="1">SUM(G39:G43)</f>
        <v>8.3000000000000007</v>
      </c>
    </row>
    <row r="48" spans="2:17">
      <c r="D48" s="21" t="s">
        <v>408</v>
      </c>
      <c r="E48" s="118" t="s">
        <v>262</v>
      </c>
      <c r="F48" s="118" t="s">
        <v>409</v>
      </c>
      <c r="G48" s="118" t="s">
        <v>245</v>
      </c>
      <c r="H48" s="140" t="s">
        <v>410</v>
      </c>
    </row>
    <row r="49" spans="4:8">
      <c r="D49" s="21" t="s">
        <v>411</v>
      </c>
      <c r="E49" s="67">
        <f>SUMIF($C$12:C44, D49, $F$12:F44)</f>
        <v>1.2999999999999998</v>
      </c>
      <c r="F49" s="67">
        <f>ROUNDUP(E49*0.15,1)</f>
        <v>0.2</v>
      </c>
      <c r="G49" s="65">
        <f>SUM(E49:F49)</f>
        <v>1.4999999999999998</v>
      </c>
    </row>
    <row r="50" spans="4:8">
      <c r="D50" s="21" t="s">
        <v>232</v>
      </c>
      <c r="E50" s="67">
        <f>SUMIF($C$12:C35, D50, $F$12:F35)</f>
        <v>0.4</v>
      </c>
      <c r="F50" s="67">
        <f>ROUNDUP(SUM(E50:E52)*0.15,1)</f>
        <v>0.5</v>
      </c>
      <c r="G50" s="65">
        <f t="shared" ref="G50:G55" si="5">SUM(E50:F50)</f>
        <v>0.9</v>
      </c>
    </row>
    <row r="51" spans="4:8">
      <c r="D51" s="21" t="s">
        <v>362</v>
      </c>
      <c r="E51" s="67">
        <f>SUMIF($C$12:C35, D51, $F$12:F35)</f>
        <v>1.5999999999999999</v>
      </c>
      <c r="G51" s="65">
        <f t="shared" si="5"/>
        <v>1.5999999999999999</v>
      </c>
    </row>
    <row r="52" spans="4:8">
      <c r="D52" s="21" t="s">
        <v>234</v>
      </c>
      <c r="E52" s="67">
        <f>SUMIF($C$12:C35, D52, $F$12:F35)</f>
        <v>1.2</v>
      </c>
      <c r="G52" s="65">
        <f t="shared" si="5"/>
        <v>1.2</v>
      </c>
    </row>
    <row r="53" spans="4:8">
      <c r="D53" s="21" t="s">
        <v>235</v>
      </c>
      <c r="E53" s="67">
        <f>SUMIF($C$12:C36, D53, $F$12:F36)</f>
        <v>0.8</v>
      </c>
      <c r="F53" s="67">
        <f>ROUNDUP(SUM(E53:E55)*0.15,1)</f>
        <v>0.30000000000000004</v>
      </c>
      <c r="G53" s="65">
        <f t="shared" si="5"/>
        <v>1.1000000000000001</v>
      </c>
    </row>
    <row r="54" spans="4:8">
      <c r="D54" s="21" t="s">
        <v>236</v>
      </c>
      <c r="E54" s="67">
        <f>SUMIF($C$12:C37, D54, $F$12:F37)</f>
        <v>0.5</v>
      </c>
      <c r="G54" s="65">
        <f t="shared" si="5"/>
        <v>0.5</v>
      </c>
    </row>
    <row r="55" spans="4:8">
      <c r="D55" s="21" t="s">
        <v>237</v>
      </c>
      <c r="E55" s="67">
        <f>SUMIF($C$12:C35, D55, $F$12:F35)</f>
        <v>0.60000000000000009</v>
      </c>
      <c r="G55" s="65">
        <f t="shared" si="5"/>
        <v>0.60000000000000009</v>
      </c>
    </row>
    <row r="56" spans="4:8">
      <c r="D56" s="21" t="s">
        <v>399</v>
      </c>
      <c r="F56" s="67">
        <f ca="1">SUMIF($E$12:F51, D56, $F$12:F51)+H56</f>
        <v>0.9</v>
      </c>
      <c r="G56" s="65">
        <f ca="1">SUM(E56:F56)</f>
        <v>0.9</v>
      </c>
      <c r="H56" s="146"/>
    </row>
    <row r="58" spans="4:8">
      <c r="F58" s="128" t="s">
        <v>413</v>
      </c>
      <c r="G58" s="129">
        <f ca="1">SUM(G49:G56)</f>
        <v>8.3000000000000007</v>
      </c>
    </row>
  </sheetData>
  <autoFilter ref="B11:K35" xr:uid="{339D98F8-05A9-4E3E-BC15-5F4867DAA8C2}"/>
  <mergeCells count="13">
    <mergeCell ref="B17:B26"/>
    <mergeCell ref="G17:G19"/>
    <mergeCell ref="G20:G23"/>
    <mergeCell ref="M10:P10"/>
    <mergeCell ref="T10:AA10"/>
    <mergeCell ref="B12:B16"/>
    <mergeCell ref="D12:D13"/>
    <mergeCell ref="G12:G16"/>
    <mergeCell ref="B27:B31"/>
    <mergeCell ref="G30:G31"/>
    <mergeCell ref="B32:B34"/>
    <mergeCell ref="G32:G34"/>
    <mergeCell ref="C35:F35"/>
  </mergeCells>
  <phoneticPr fontId="1"/>
  <pageMargins left="0.7" right="0.7" top="0.75" bottom="0.75"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7A8B-B62E-4AF5-A9FD-76C1B0A276D7}">
  <sheetPr>
    <tabColor rgb="FF2863C9"/>
  </sheetPr>
  <dimension ref="B1:AA57"/>
  <sheetViews>
    <sheetView topLeftCell="A31" zoomScaleNormal="100" workbookViewId="0"/>
  </sheetViews>
  <sheetFormatPr defaultColWidth="8.625" defaultRowHeight="18" outlineLevelRow="1" outlineLevelCol="2"/>
  <cols>
    <col min="1" max="1" width="2.625" style="21" customWidth="1"/>
    <col min="2" max="2" width="13.625" style="21" customWidth="1"/>
    <col min="3" max="3" width="17.625" style="21" customWidth="1"/>
    <col min="4" max="4" width="35.875" style="21" bestFit="1" customWidth="1"/>
    <col min="5" max="5" width="17.25" style="67" bestFit="1" customWidth="1"/>
    <col min="6" max="6" width="17.25" style="146" bestFit="1" customWidth="1"/>
    <col min="7" max="7" width="12.625" style="159"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301</v>
      </c>
    </row>
    <row r="3" spans="2:27" outlineLevel="1">
      <c r="B3" s="21">
        <v>1</v>
      </c>
      <c r="C3" s="21" t="s">
        <v>302</v>
      </c>
    </row>
    <row r="4" spans="2:27" outlineLevel="1">
      <c r="B4" s="21">
        <v>2</v>
      </c>
      <c r="C4" s="21" t="s">
        <v>303</v>
      </c>
    </row>
    <row r="5" spans="2:27" outlineLevel="1">
      <c r="B5" s="21">
        <v>3</v>
      </c>
      <c r="C5" s="21" t="s">
        <v>304</v>
      </c>
    </row>
    <row r="6" spans="2:27" outlineLevel="1">
      <c r="B6" s="21">
        <v>4</v>
      </c>
      <c r="C6" s="21" t="s">
        <v>305</v>
      </c>
    </row>
    <row r="7" spans="2:27" outlineLevel="1">
      <c r="B7" s="21">
        <v>5</v>
      </c>
      <c r="C7" s="21" t="s">
        <v>306</v>
      </c>
    </row>
    <row r="8" spans="2:27" outlineLevel="1"/>
    <row r="9" spans="2:27" ht="13.5" customHeight="1" outlineLevel="1"/>
    <row r="10" spans="2:27" ht="75.599999999999994" customHeight="1">
      <c r="B10" s="21" t="s">
        <v>307</v>
      </c>
      <c r="C10" s="21" t="s">
        <v>307</v>
      </c>
      <c r="D10" s="24" t="s">
        <v>308</v>
      </c>
      <c r="E10" s="113"/>
      <c r="F10" s="113" t="s">
        <v>309</v>
      </c>
      <c r="G10" s="114" t="s">
        <v>310</v>
      </c>
      <c r="L10" s="161" t="s">
        <v>311</v>
      </c>
      <c r="M10" s="443" t="s">
        <v>312</v>
      </c>
      <c r="N10" s="443"/>
      <c r="O10" s="443"/>
      <c r="P10" s="443"/>
      <c r="Q10" s="104" t="s">
        <v>313</v>
      </c>
      <c r="R10" s="104"/>
      <c r="S10" s="104"/>
      <c r="T10" s="443" t="s">
        <v>314</v>
      </c>
      <c r="U10" s="443"/>
      <c r="V10" s="443"/>
      <c r="W10" s="443"/>
      <c r="X10" s="443"/>
      <c r="Y10" s="443"/>
      <c r="Z10" s="443"/>
      <c r="AA10" s="443"/>
    </row>
    <row r="11" spans="2:27" ht="38.25" customHeight="1">
      <c r="B11" s="115" t="s">
        <v>315</v>
      </c>
      <c r="C11" s="123" t="s">
        <v>316</v>
      </c>
      <c r="D11" s="115" t="s">
        <v>317</v>
      </c>
      <c r="E11" s="69" t="s">
        <v>318</v>
      </c>
      <c r="F11" s="162" t="s">
        <v>319</v>
      </c>
      <c r="G11" s="163" t="s">
        <v>182</v>
      </c>
      <c r="H11" s="141" t="s">
        <v>178</v>
      </c>
      <c r="I11" s="162" t="s">
        <v>320</v>
      </c>
      <c r="J11" s="162" t="s">
        <v>191</v>
      </c>
      <c r="K11" s="163" t="s">
        <v>321</v>
      </c>
      <c r="L11" s="164" t="s">
        <v>322</v>
      </c>
      <c r="M11" s="107" t="s">
        <v>323</v>
      </c>
      <c r="N11" s="107" t="s">
        <v>324</v>
      </c>
      <c r="O11" s="107" t="s">
        <v>325</v>
      </c>
      <c r="P11" s="107" t="s">
        <v>326</v>
      </c>
      <c r="Q11" s="107" t="s">
        <v>327</v>
      </c>
      <c r="R11" s="107"/>
      <c r="S11" s="108"/>
      <c r="T11" s="108" t="s">
        <v>328</v>
      </c>
      <c r="U11" s="108" t="s">
        <v>329</v>
      </c>
      <c r="V11" s="108" t="s">
        <v>330</v>
      </c>
      <c r="W11" s="108" t="s">
        <v>329</v>
      </c>
      <c r="X11" s="108" t="s">
        <v>331</v>
      </c>
      <c r="Y11" s="108" t="s">
        <v>329</v>
      </c>
      <c r="Z11" s="108" t="s">
        <v>332</v>
      </c>
      <c r="AA11" s="108" t="s">
        <v>329</v>
      </c>
    </row>
    <row r="12" spans="2:27" ht="295.5" customHeight="1">
      <c r="B12" s="439" t="s">
        <v>333</v>
      </c>
      <c r="C12" s="147" t="s">
        <v>334</v>
      </c>
      <c r="D12" s="447" t="s">
        <v>335</v>
      </c>
      <c r="E12" s="138" t="s">
        <v>336</v>
      </c>
      <c r="F12" s="157">
        <f t="shared" ref="F12:F17" si="0">ROUNDUP(K12,1)</f>
        <v>0</v>
      </c>
      <c r="G12" s="448">
        <f>SUM(F12:F16)</f>
        <v>0</v>
      </c>
      <c r="H12" s="139" t="s">
        <v>471</v>
      </c>
      <c r="I12" s="157"/>
      <c r="J12" s="157"/>
      <c r="K12" s="157">
        <f t="shared" ref="K12:K33" si="1">J12*Q12</f>
        <v>0</v>
      </c>
      <c r="L12" s="151"/>
      <c r="M12" s="21">
        <v>8</v>
      </c>
      <c r="N12" s="21">
        <v>1</v>
      </c>
      <c r="O12" s="109">
        <v>2</v>
      </c>
      <c r="P12" s="21">
        <v>160</v>
      </c>
      <c r="Q12" s="21">
        <v>1.2</v>
      </c>
    </row>
    <row r="13" spans="2:27" ht="204" customHeight="1">
      <c r="B13" s="439"/>
      <c r="C13" s="152" t="s">
        <v>334</v>
      </c>
      <c r="D13" s="447"/>
      <c r="E13" s="138" t="s">
        <v>336</v>
      </c>
      <c r="F13" s="157">
        <f t="shared" si="0"/>
        <v>0</v>
      </c>
      <c r="G13" s="448"/>
      <c r="H13" s="139" t="s">
        <v>471</v>
      </c>
      <c r="I13" s="157"/>
      <c r="J13" s="157"/>
      <c r="K13" s="157">
        <f>J13*Q13</f>
        <v>0</v>
      </c>
      <c r="L13" s="151"/>
      <c r="Q13" s="21">
        <v>1.2</v>
      </c>
    </row>
    <row r="14" spans="2:27" ht="222" customHeight="1">
      <c r="B14" s="439"/>
      <c r="C14" s="153" t="s">
        <v>334</v>
      </c>
      <c r="D14" s="150" t="s">
        <v>341</v>
      </c>
      <c r="E14" s="138" t="s">
        <v>342</v>
      </c>
      <c r="F14" s="158">
        <f t="shared" si="0"/>
        <v>0</v>
      </c>
      <c r="G14" s="448"/>
      <c r="H14" s="151" t="s">
        <v>471</v>
      </c>
      <c r="I14" s="158"/>
      <c r="J14" s="158"/>
      <c r="K14" s="158">
        <f t="shared" ref="K14:K16" si="2">J14*Q14</f>
        <v>0</v>
      </c>
      <c r="L14" s="151"/>
      <c r="Q14" s="21">
        <v>1.2</v>
      </c>
    </row>
    <row r="15" spans="2:27" ht="185.45" customHeight="1">
      <c r="B15" s="439"/>
      <c r="C15" s="153" t="s">
        <v>334</v>
      </c>
      <c r="D15" s="137" t="s">
        <v>345</v>
      </c>
      <c r="E15" s="138" t="s">
        <v>221</v>
      </c>
      <c r="F15" s="158">
        <f t="shared" si="0"/>
        <v>0</v>
      </c>
      <c r="G15" s="448"/>
      <c r="H15" s="139" t="s">
        <v>471</v>
      </c>
      <c r="I15" s="158"/>
      <c r="J15" s="158"/>
      <c r="K15" s="158">
        <f t="shared" si="2"/>
        <v>0</v>
      </c>
      <c r="L15" s="151"/>
      <c r="Q15" s="21">
        <v>1.2</v>
      </c>
    </row>
    <row r="16" spans="2:27" ht="59.45" customHeight="1">
      <c r="B16" s="439"/>
      <c r="C16" s="154" t="s">
        <v>334</v>
      </c>
      <c r="D16" s="137" t="s">
        <v>348</v>
      </c>
      <c r="E16" s="138" t="s">
        <v>349</v>
      </c>
      <c r="F16" s="158">
        <f t="shared" si="0"/>
        <v>0</v>
      </c>
      <c r="G16" s="448"/>
      <c r="H16" s="139" t="s">
        <v>471</v>
      </c>
      <c r="I16" s="158"/>
      <c r="J16" s="158"/>
      <c r="K16" s="158">
        <f t="shared" si="2"/>
        <v>0</v>
      </c>
      <c r="L16" s="151"/>
      <c r="Q16" s="21">
        <v>1.2</v>
      </c>
    </row>
    <row r="17" spans="2:27">
      <c r="B17" s="435" t="s">
        <v>243</v>
      </c>
      <c r="C17" s="155" t="s">
        <v>352</v>
      </c>
      <c r="D17" s="137" t="s">
        <v>353</v>
      </c>
      <c r="E17" s="138" t="s">
        <v>349</v>
      </c>
      <c r="F17" s="158">
        <f t="shared" si="0"/>
        <v>0</v>
      </c>
      <c r="G17" s="446">
        <f>SUM(F17:F19)</f>
        <v>0</v>
      </c>
      <c r="H17" s="139" t="s">
        <v>471</v>
      </c>
      <c r="I17" s="158"/>
      <c r="J17" s="158"/>
      <c r="K17" s="158">
        <f t="shared" si="1"/>
        <v>0</v>
      </c>
      <c r="L17" s="151"/>
      <c r="Q17" s="21">
        <v>1.2</v>
      </c>
    </row>
    <row r="18" spans="2:27" ht="155.44999999999999" customHeight="1">
      <c r="B18" s="436"/>
      <c r="C18" s="152" t="s">
        <v>352</v>
      </c>
      <c r="D18" s="137" t="s">
        <v>356</v>
      </c>
      <c r="E18" s="138" t="s">
        <v>336</v>
      </c>
      <c r="F18" s="158">
        <f t="shared" ref="F18:F28" si="3">ROUNDUP(K18,1)</f>
        <v>0</v>
      </c>
      <c r="G18" s="446"/>
      <c r="H18" s="139" t="s">
        <v>471</v>
      </c>
      <c r="I18" s="158"/>
      <c r="J18" s="158"/>
      <c r="K18" s="158">
        <f>J18*Q18</f>
        <v>0</v>
      </c>
      <c r="L18" s="151"/>
      <c r="P18" s="21">
        <v>160</v>
      </c>
      <c r="Q18" s="21">
        <v>1.2</v>
      </c>
    </row>
    <row r="19" spans="2:27" ht="36">
      <c r="B19" s="436"/>
      <c r="C19" s="154" t="s">
        <v>352</v>
      </c>
      <c r="D19" s="137" t="s">
        <v>424</v>
      </c>
      <c r="E19" s="138" t="s">
        <v>349</v>
      </c>
      <c r="F19" s="158">
        <f t="shared" si="3"/>
        <v>0</v>
      </c>
      <c r="G19" s="446"/>
      <c r="H19" s="139" t="s">
        <v>471</v>
      </c>
      <c r="I19" s="158"/>
      <c r="J19" s="158"/>
      <c r="K19" s="158">
        <f>J19*Q19</f>
        <v>0</v>
      </c>
      <c r="L19" s="151"/>
      <c r="M19" s="21">
        <v>8</v>
      </c>
      <c r="N19" s="21">
        <v>1</v>
      </c>
      <c r="O19" s="21">
        <v>0.5</v>
      </c>
      <c r="P19" s="21">
        <v>160</v>
      </c>
      <c r="Q19" s="21">
        <v>1.2</v>
      </c>
    </row>
    <row r="20" spans="2:27" ht="106.5" customHeight="1">
      <c r="B20" s="436"/>
      <c r="C20" s="155" t="s">
        <v>362</v>
      </c>
      <c r="D20" s="137" t="s">
        <v>363</v>
      </c>
      <c r="E20" s="138" t="s">
        <v>349</v>
      </c>
      <c r="F20" s="158">
        <f t="shared" si="3"/>
        <v>0</v>
      </c>
      <c r="G20" s="446">
        <f>SUM(F20:F23)</f>
        <v>0</v>
      </c>
      <c r="H20" s="139" t="s">
        <v>471</v>
      </c>
      <c r="I20" s="158"/>
      <c r="J20" s="158"/>
      <c r="K20" s="158">
        <f t="shared" si="1"/>
        <v>0</v>
      </c>
      <c r="L20" s="151"/>
      <c r="Q20" s="21">
        <v>1.2</v>
      </c>
    </row>
    <row r="21" spans="2:27" ht="165.6" customHeight="1">
      <c r="B21" s="436"/>
      <c r="C21" s="153" t="s">
        <v>362</v>
      </c>
      <c r="D21" s="137" t="s">
        <v>366</v>
      </c>
      <c r="E21" s="138" t="s">
        <v>336</v>
      </c>
      <c r="F21" s="158">
        <f t="shared" si="3"/>
        <v>0</v>
      </c>
      <c r="G21" s="446"/>
      <c r="H21" s="139" t="s">
        <v>471</v>
      </c>
      <c r="I21" s="158"/>
      <c r="J21" s="158"/>
      <c r="K21" s="158">
        <f t="shared" si="1"/>
        <v>0</v>
      </c>
      <c r="L21" s="151"/>
      <c r="Q21" s="21">
        <v>1.2</v>
      </c>
      <c r="T21" s="24"/>
    </row>
    <row r="22" spans="2:27">
      <c r="B22" s="436"/>
      <c r="C22" s="153" t="s">
        <v>369</v>
      </c>
      <c r="D22" s="137" t="s">
        <v>342</v>
      </c>
      <c r="E22" s="138" t="s">
        <v>342</v>
      </c>
      <c r="F22" s="158">
        <f t="shared" si="3"/>
        <v>0</v>
      </c>
      <c r="G22" s="446"/>
      <c r="H22" s="139" t="s">
        <v>471</v>
      </c>
      <c r="I22" s="158"/>
      <c r="J22" s="158"/>
      <c r="K22" s="158">
        <f t="shared" si="1"/>
        <v>0</v>
      </c>
      <c r="L22" s="151"/>
      <c r="Q22" s="21">
        <v>1.2</v>
      </c>
      <c r="T22" s="24"/>
    </row>
    <row r="23" spans="2:27">
      <c r="B23" s="436"/>
      <c r="C23" s="154" t="s">
        <v>362</v>
      </c>
      <c r="D23" s="137" t="s">
        <v>372</v>
      </c>
      <c r="E23" s="138" t="s">
        <v>372</v>
      </c>
      <c r="F23" s="158">
        <v>0</v>
      </c>
      <c r="G23" s="446"/>
      <c r="H23" s="139" t="s">
        <v>471</v>
      </c>
      <c r="I23" s="158"/>
      <c r="J23" s="158"/>
      <c r="K23" s="158">
        <f t="shared" si="1"/>
        <v>0</v>
      </c>
      <c r="L23" s="151"/>
      <c r="Q23" s="21">
        <v>1.2</v>
      </c>
      <c r="T23" s="24"/>
    </row>
    <row r="24" spans="2:27">
      <c r="B24" s="436"/>
      <c r="C24" s="155" t="s">
        <v>374</v>
      </c>
      <c r="D24" s="99" t="s">
        <v>234</v>
      </c>
      <c r="E24" s="138" t="s">
        <v>336</v>
      </c>
      <c r="F24" s="158">
        <f t="shared" si="3"/>
        <v>0</v>
      </c>
      <c r="G24" s="173">
        <f>SUM(F24:F24)</f>
        <v>0</v>
      </c>
      <c r="H24" s="139" t="s">
        <v>471</v>
      </c>
      <c r="I24" s="174"/>
      <c r="J24" s="175"/>
      <c r="K24" s="157">
        <f t="shared" si="1"/>
        <v>0</v>
      </c>
      <c r="L24" s="139"/>
      <c r="M24" s="21">
        <v>21</v>
      </c>
      <c r="N24" s="21">
        <v>1</v>
      </c>
      <c r="O24" s="21">
        <v>6</v>
      </c>
      <c r="P24" s="21">
        <v>160</v>
      </c>
      <c r="Q24" s="21">
        <v>1.2</v>
      </c>
      <c r="T24" s="21">
        <v>17</v>
      </c>
      <c r="U24" s="21">
        <v>6</v>
      </c>
      <c r="V24" s="21">
        <v>1</v>
      </c>
      <c r="W24" s="21">
        <v>3</v>
      </c>
      <c r="X24" s="21">
        <v>1</v>
      </c>
      <c r="Y24" s="21">
        <v>3</v>
      </c>
      <c r="Z24" s="21">
        <v>3</v>
      </c>
      <c r="AA24" s="21">
        <v>3</v>
      </c>
    </row>
    <row r="25" spans="2:27">
      <c r="B25" s="436"/>
      <c r="C25" s="156" t="s">
        <v>374</v>
      </c>
      <c r="D25" s="99" t="s">
        <v>234</v>
      </c>
      <c r="E25" s="138" t="s">
        <v>342</v>
      </c>
      <c r="F25" s="158">
        <f t="shared" si="3"/>
        <v>0</v>
      </c>
      <c r="G25" s="173">
        <f>SUM(F25:F25)</f>
        <v>0</v>
      </c>
      <c r="H25" s="139" t="s">
        <v>471</v>
      </c>
      <c r="I25" s="158"/>
      <c r="J25" s="158"/>
      <c r="K25" s="158">
        <f t="shared" si="1"/>
        <v>0</v>
      </c>
      <c r="L25" s="151"/>
      <c r="P25" s="21">
        <v>160</v>
      </c>
      <c r="Q25" s="21">
        <v>1.2</v>
      </c>
    </row>
    <row r="26" spans="2:27">
      <c r="B26" s="435" t="s">
        <v>381</v>
      </c>
      <c r="C26" s="147" t="s">
        <v>235</v>
      </c>
      <c r="D26" s="99" t="s">
        <v>235</v>
      </c>
      <c r="E26" s="138" t="s">
        <v>372</v>
      </c>
      <c r="F26" s="158">
        <f t="shared" si="3"/>
        <v>0</v>
      </c>
      <c r="G26" s="173">
        <f>SUM(F26:F26)</f>
        <v>0</v>
      </c>
      <c r="H26" s="139" t="s">
        <v>471</v>
      </c>
      <c r="I26" s="158"/>
      <c r="J26" s="158"/>
      <c r="K26" s="158">
        <f t="shared" si="1"/>
        <v>0</v>
      </c>
      <c r="L26" s="151"/>
      <c r="P26" s="21">
        <v>160</v>
      </c>
      <c r="Q26" s="21">
        <v>1.2</v>
      </c>
    </row>
    <row r="27" spans="2:27" ht="36">
      <c r="B27" s="436"/>
      <c r="C27" s="156" t="s">
        <v>235</v>
      </c>
      <c r="D27" s="99" t="s">
        <v>384</v>
      </c>
      <c r="E27" s="138" t="s">
        <v>349</v>
      </c>
      <c r="F27" s="158">
        <f t="shared" si="3"/>
        <v>0</v>
      </c>
      <c r="G27" s="173">
        <f>SUM(F27:F27)</f>
        <v>0</v>
      </c>
      <c r="H27" s="139" t="s">
        <v>472</v>
      </c>
      <c r="I27" s="158"/>
      <c r="J27" s="158"/>
      <c r="K27" s="158">
        <f t="shared" si="1"/>
        <v>0</v>
      </c>
      <c r="L27" s="151" t="s">
        <v>455</v>
      </c>
      <c r="P27" s="21">
        <v>160</v>
      </c>
      <c r="Q27" s="21">
        <v>1</v>
      </c>
    </row>
    <row r="28" spans="2:27" ht="36">
      <c r="B28" s="436"/>
      <c r="C28" s="149" t="s">
        <v>236</v>
      </c>
      <c r="D28" s="99" t="s">
        <v>236</v>
      </c>
      <c r="E28" s="138" t="s">
        <v>349</v>
      </c>
      <c r="F28" s="158">
        <f t="shared" si="3"/>
        <v>0</v>
      </c>
      <c r="G28" s="173">
        <f t="shared" ref="G28" si="4">SUM(F28:F28)</f>
        <v>0</v>
      </c>
      <c r="H28" s="151" t="s">
        <v>387</v>
      </c>
      <c r="I28" s="158"/>
      <c r="J28" s="158"/>
      <c r="K28" s="158">
        <f>J28*Q28</f>
        <v>0</v>
      </c>
      <c r="L28" s="151" t="s">
        <v>456</v>
      </c>
      <c r="Q28" s="21">
        <v>1</v>
      </c>
    </row>
    <row r="29" spans="2:27" ht="126">
      <c r="B29" s="436"/>
      <c r="C29" s="72" t="s">
        <v>389</v>
      </c>
      <c r="D29" s="50" t="s">
        <v>390</v>
      </c>
      <c r="E29" s="116" t="s">
        <v>349</v>
      </c>
      <c r="F29" s="166">
        <f>ROUNDUP(K29,1)</f>
        <v>0.1</v>
      </c>
      <c r="G29" s="445">
        <f>SUM(F29:F30)</f>
        <v>0.4</v>
      </c>
      <c r="H29" s="134" t="s">
        <v>391</v>
      </c>
      <c r="I29" s="166"/>
      <c r="J29" s="166">
        <v>0.1</v>
      </c>
      <c r="K29" s="166">
        <f t="shared" si="1"/>
        <v>0.1</v>
      </c>
      <c r="L29" s="133" t="s">
        <v>457</v>
      </c>
      <c r="Q29" s="21">
        <v>1</v>
      </c>
    </row>
    <row r="30" spans="2:27" ht="39.75" customHeight="1">
      <c r="B30" s="437"/>
      <c r="C30" s="126" t="s">
        <v>393</v>
      </c>
      <c r="D30" s="50" t="s">
        <v>394</v>
      </c>
      <c r="E30" s="116" t="s">
        <v>349</v>
      </c>
      <c r="F30" s="166">
        <f>ROUNDUP(K30,1)</f>
        <v>0.30000000000000004</v>
      </c>
      <c r="G30" s="445"/>
      <c r="H30" s="143" t="s">
        <v>458</v>
      </c>
      <c r="I30" s="166"/>
      <c r="J30" s="166">
        <v>0.25</v>
      </c>
      <c r="K30" s="166">
        <f t="shared" si="1"/>
        <v>0.25</v>
      </c>
      <c r="L30" s="133" t="s">
        <v>459</v>
      </c>
      <c r="Q30" s="21">
        <v>1</v>
      </c>
    </row>
    <row r="31" spans="2:27" ht="39.75" customHeight="1">
      <c r="B31" s="438" t="s">
        <v>223</v>
      </c>
      <c r="C31" s="72"/>
      <c r="D31" s="102" t="s">
        <v>397</v>
      </c>
      <c r="E31" s="116"/>
      <c r="F31" s="166">
        <f>ROUNDUP(SUM(G12:G30)*0.15,1)</f>
        <v>0.1</v>
      </c>
      <c r="G31" s="445">
        <f>SUM(F31:F33)</f>
        <v>0.5</v>
      </c>
      <c r="H31" s="144" t="s">
        <v>398</v>
      </c>
      <c r="I31" s="167"/>
      <c r="J31" s="167"/>
      <c r="K31" s="167"/>
      <c r="L31" s="133"/>
    </row>
    <row r="32" spans="2:27" ht="36">
      <c r="B32" s="438"/>
      <c r="C32" s="126" t="s">
        <v>399</v>
      </c>
      <c r="D32" s="50" t="s">
        <v>400</v>
      </c>
      <c r="E32" s="116" t="s">
        <v>293</v>
      </c>
      <c r="F32" s="166">
        <f>ROUNDUP(K32,1)</f>
        <v>0.2</v>
      </c>
      <c r="G32" s="445"/>
      <c r="H32" s="144" t="s">
        <v>401</v>
      </c>
      <c r="I32" s="166">
        <f>M32*N32*O32/P32</f>
        <v>0.15</v>
      </c>
      <c r="J32" s="166">
        <v>0.15</v>
      </c>
      <c r="K32" s="166">
        <f t="shared" si="1"/>
        <v>0.15</v>
      </c>
      <c r="L32" s="133" t="s">
        <v>473</v>
      </c>
      <c r="M32" s="21">
        <v>3</v>
      </c>
      <c r="N32" s="21">
        <v>4</v>
      </c>
      <c r="O32" s="21">
        <v>2</v>
      </c>
      <c r="P32" s="21">
        <v>160</v>
      </c>
      <c r="Q32" s="21">
        <v>1</v>
      </c>
    </row>
    <row r="33" spans="2:17" ht="36">
      <c r="B33" s="438"/>
      <c r="C33" s="127" t="s">
        <v>399</v>
      </c>
      <c r="D33" s="50" t="s">
        <v>403</v>
      </c>
      <c r="E33" s="116" t="s">
        <v>293</v>
      </c>
      <c r="F33" s="166">
        <f>ROUNDUP(K33,1)</f>
        <v>0.2</v>
      </c>
      <c r="G33" s="445"/>
      <c r="H33" s="144" t="s">
        <v>404</v>
      </c>
      <c r="I33" s="166">
        <f>M33*N33*O33/P33</f>
        <v>0.2</v>
      </c>
      <c r="J33" s="166">
        <v>0.2</v>
      </c>
      <c r="K33" s="166">
        <f t="shared" si="1"/>
        <v>0.2</v>
      </c>
      <c r="L33" s="176" t="s">
        <v>474</v>
      </c>
      <c r="M33" s="21">
        <v>4</v>
      </c>
      <c r="N33" s="21">
        <v>2</v>
      </c>
      <c r="O33" s="21">
        <v>4</v>
      </c>
      <c r="P33" s="21">
        <v>160</v>
      </c>
      <c r="Q33" s="21">
        <v>1</v>
      </c>
    </row>
    <row r="34" spans="2:17">
      <c r="C34" s="440" t="s">
        <v>299</v>
      </c>
      <c r="D34" s="440"/>
      <c r="E34" s="440"/>
      <c r="F34" s="440"/>
      <c r="G34" s="170">
        <f>SUM(G12:G33)</f>
        <v>0.9</v>
      </c>
      <c r="H34" s="145"/>
      <c r="I34" s="165"/>
      <c r="J34" s="165"/>
      <c r="K34" s="165"/>
      <c r="L34" s="169" t="s">
        <v>475</v>
      </c>
    </row>
    <row r="37" spans="2:17">
      <c r="D37" s="117" t="s">
        <v>407</v>
      </c>
      <c r="E37" s="118" t="s">
        <v>262</v>
      </c>
      <c r="F37" s="171" t="s">
        <v>409</v>
      </c>
      <c r="G37" s="171" t="s">
        <v>245</v>
      </c>
      <c r="H37" s="140" t="s">
        <v>410</v>
      </c>
    </row>
    <row r="38" spans="2:17">
      <c r="D38" s="21" t="s">
        <v>349</v>
      </c>
      <c r="E38" s="67">
        <f>SUMIF($E$12:E33, D38, $F$12:F33)</f>
        <v>0.4</v>
      </c>
      <c r="F38" s="146">
        <f>ROUNDUP(E38*0.15,1)</f>
        <v>0.1</v>
      </c>
      <c r="G38" s="159">
        <f>SUM(E38:F38)</f>
        <v>0.5</v>
      </c>
    </row>
    <row r="39" spans="2:17">
      <c r="D39" s="21" t="s">
        <v>219</v>
      </c>
      <c r="E39" s="67">
        <f>SUMIF($E$12:E34, D39, $F$12:F34)</f>
        <v>0</v>
      </c>
      <c r="F39" s="146">
        <f>ROUNDUP(E39*0.15,1)</f>
        <v>0</v>
      </c>
      <c r="G39" s="159">
        <f>SUM(E39:F39)</f>
        <v>0</v>
      </c>
    </row>
    <row r="40" spans="2:17">
      <c r="D40" s="21" t="s">
        <v>412</v>
      </c>
      <c r="E40" s="67">
        <f>SUMIF($E$12:E35, D40, $F$12:F35)</f>
        <v>0</v>
      </c>
      <c r="F40" s="146">
        <f>ROUNDUP(E40*0.15,1)</f>
        <v>0</v>
      </c>
      <c r="G40" s="159">
        <f>SUM(E40:F40)</f>
        <v>0</v>
      </c>
    </row>
    <row r="41" spans="2:17">
      <c r="D41" s="21" t="s">
        <v>221</v>
      </c>
      <c r="E41" s="67">
        <f>SUMIF($E$12:E36, D41, $F$12:F36)</f>
        <v>0</v>
      </c>
      <c r="F41" s="146">
        <f>ROUNDUP(E41*0.15,1)</f>
        <v>0</v>
      </c>
      <c r="G41" s="159">
        <f>SUM(E41:F41)</f>
        <v>0</v>
      </c>
    </row>
    <row r="42" spans="2:17">
      <c r="D42" s="21" t="s">
        <v>293</v>
      </c>
      <c r="F42" s="146">
        <f ca="1">SUMIF($E$12:F37, D42, $F$12:F37)+H42</f>
        <v>0.4</v>
      </c>
      <c r="G42" s="159">
        <f ca="1">SUM(E42:F42)</f>
        <v>0.4</v>
      </c>
      <c r="H42" s="146"/>
    </row>
    <row r="44" spans="2:17">
      <c r="F44" s="177" t="s">
        <v>413</v>
      </c>
      <c r="G44" s="172">
        <f ca="1">SUM(G38:G42)</f>
        <v>0.9</v>
      </c>
    </row>
    <row r="47" spans="2:17">
      <c r="D47" s="21" t="s">
        <v>408</v>
      </c>
      <c r="E47" s="118" t="s">
        <v>262</v>
      </c>
      <c r="F47" s="171" t="s">
        <v>409</v>
      </c>
      <c r="G47" s="171" t="s">
        <v>245</v>
      </c>
      <c r="H47" s="140" t="s">
        <v>410</v>
      </c>
    </row>
    <row r="48" spans="2:17">
      <c r="D48" s="21" t="s">
        <v>411</v>
      </c>
      <c r="E48" s="67">
        <f>SUMIF($C$12:C43, D48, $F$12:F43)</f>
        <v>0</v>
      </c>
      <c r="F48" s="146">
        <f>ROUNDUP(E48*0.15,1)</f>
        <v>0</v>
      </c>
      <c r="G48" s="159">
        <f>SUM(E48:F48)</f>
        <v>0</v>
      </c>
    </row>
    <row r="49" spans="4:8">
      <c r="D49" s="21" t="s">
        <v>232</v>
      </c>
      <c r="E49" s="67">
        <f>SUMIF($C$12:C34, D49, $F$12:F34)</f>
        <v>0</v>
      </c>
      <c r="F49" s="146">
        <f>ROUNDUP(SUM(E49:E51)*0.15,1)</f>
        <v>0</v>
      </c>
      <c r="G49" s="159">
        <f t="shared" ref="G49:G54" si="5">SUM(E49:F49)</f>
        <v>0</v>
      </c>
    </row>
    <row r="50" spans="4:8">
      <c r="D50" s="21" t="s">
        <v>362</v>
      </c>
      <c r="E50" s="67">
        <f>SUMIF($C$12:C34, D50, $F$12:F34)</f>
        <v>0</v>
      </c>
      <c r="G50" s="159">
        <f t="shared" si="5"/>
        <v>0</v>
      </c>
    </row>
    <row r="51" spans="4:8">
      <c r="D51" s="21" t="s">
        <v>234</v>
      </c>
      <c r="E51" s="67">
        <f>SUMIF($C$12:C34, D51, $F$12:F34)</f>
        <v>0</v>
      </c>
      <c r="G51" s="159">
        <f t="shared" si="5"/>
        <v>0</v>
      </c>
    </row>
    <row r="52" spans="4:8">
      <c r="D52" s="21" t="s">
        <v>235</v>
      </c>
      <c r="E52" s="67">
        <f>SUMIF($C$12:C35, D52, $F$12:F35)</f>
        <v>0</v>
      </c>
      <c r="F52" s="146">
        <f>ROUNDUP(SUM(E52:E54)*0.15,1)</f>
        <v>0.1</v>
      </c>
      <c r="G52" s="159">
        <f t="shared" si="5"/>
        <v>0.1</v>
      </c>
    </row>
    <row r="53" spans="4:8">
      <c r="D53" s="21" t="s">
        <v>236</v>
      </c>
      <c r="E53" s="67">
        <f>SUMIF($C$12:C36, D53, $F$12:F36)</f>
        <v>0</v>
      </c>
      <c r="G53" s="159">
        <f t="shared" si="5"/>
        <v>0</v>
      </c>
    </row>
    <row r="54" spans="4:8">
      <c r="D54" s="21" t="s">
        <v>237</v>
      </c>
      <c r="E54" s="67">
        <f>SUMIF($C$12:C34, D54, $F$12:F34)</f>
        <v>0.4</v>
      </c>
      <c r="G54" s="159">
        <f t="shared" si="5"/>
        <v>0.4</v>
      </c>
    </row>
    <row r="55" spans="4:8">
      <c r="D55" s="21" t="s">
        <v>399</v>
      </c>
      <c r="F55" s="146">
        <f ca="1">SUMIF($E$12:F50, D55, $F$12:F50)+H55</f>
        <v>0.4</v>
      </c>
      <c r="G55" s="159">
        <f ca="1">SUM(E55:F55)</f>
        <v>0.4</v>
      </c>
      <c r="H55" s="146"/>
    </row>
    <row r="57" spans="4:8">
      <c r="F57" s="177" t="s">
        <v>413</v>
      </c>
      <c r="G57" s="172">
        <f ca="1">SUM(G48:G55)</f>
        <v>0.9</v>
      </c>
    </row>
  </sheetData>
  <autoFilter ref="B11:K34" xr:uid="{339D98F8-05A9-4E3E-BC15-5F4867DAA8C2}"/>
  <mergeCells count="13">
    <mergeCell ref="B17:B25"/>
    <mergeCell ref="G17:G19"/>
    <mergeCell ref="G20:G23"/>
    <mergeCell ref="M10:P10"/>
    <mergeCell ref="T10:AA10"/>
    <mergeCell ref="B12:B16"/>
    <mergeCell ref="D12:D13"/>
    <mergeCell ref="G12:G16"/>
    <mergeCell ref="B26:B30"/>
    <mergeCell ref="G29:G30"/>
    <mergeCell ref="B31:B33"/>
    <mergeCell ref="G31:G33"/>
    <mergeCell ref="C34:F34"/>
  </mergeCells>
  <phoneticPr fontId="1"/>
  <pageMargins left="0.7" right="0.7" top="0.75" bottom="0.75"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04778-1E0B-4817-811F-9D2A63D1F95E}">
  <sheetPr>
    <tabColor rgb="FF2863C9"/>
  </sheetPr>
  <dimension ref="B1:AB46"/>
  <sheetViews>
    <sheetView topLeftCell="A19" zoomScaleNormal="100" workbookViewId="0">
      <selection activeCell="F27" sqref="F27:F32"/>
    </sheetView>
  </sheetViews>
  <sheetFormatPr defaultColWidth="8.625" defaultRowHeight="18" outlineLevelRow="1" outlineLevelCol="2"/>
  <cols>
    <col min="1" max="1" width="2.625" style="21" customWidth="1"/>
    <col min="2" max="2" width="13.625" style="21" customWidth="1"/>
    <col min="3" max="3" width="17.625" style="21" customWidth="1"/>
    <col min="4" max="4" width="35.875" style="21" bestFit="1" customWidth="1"/>
    <col min="5" max="6" width="17.25" style="67" bestFit="1" customWidth="1"/>
    <col min="7" max="7" width="12.625" style="159" customWidth="1"/>
    <col min="8" max="8" width="72" style="140" customWidth="1"/>
    <col min="9" max="10" width="8.625" style="159" customWidth="1" outlineLevel="1"/>
    <col min="11" max="11" width="21.125" style="159" customWidth="1" outlineLevel="1"/>
    <col min="12" max="12" width="56.25" style="160" customWidth="1" outlineLevel="1"/>
    <col min="13" max="18" width="8.625" style="21" customWidth="1" outlineLevel="1"/>
    <col min="19" max="19" width="8.625" style="21" customWidth="1" outlineLevel="2" collapsed="1"/>
    <col min="20" max="27" width="8.625" style="21" customWidth="1" outlineLevel="2"/>
    <col min="28" max="16384" width="8.625" style="21"/>
  </cols>
  <sheetData>
    <row r="1" spans="2:27" outlineLevel="1"/>
    <row r="2" spans="2:27" outlineLevel="1">
      <c r="B2" s="21" t="s">
        <v>301</v>
      </c>
    </row>
    <row r="3" spans="2:27" outlineLevel="1">
      <c r="B3" s="21">
        <v>1</v>
      </c>
      <c r="C3" s="21" t="s">
        <v>302</v>
      </c>
    </row>
    <row r="4" spans="2:27" outlineLevel="1">
      <c r="B4" s="21">
        <v>2</v>
      </c>
      <c r="C4" s="21" t="s">
        <v>303</v>
      </c>
    </row>
    <row r="5" spans="2:27" outlineLevel="1"/>
    <row r="6" spans="2:27" ht="13.5" customHeight="1" outlineLevel="1"/>
    <row r="7" spans="2:27" ht="75.599999999999994" customHeight="1">
      <c r="B7" s="21" t="s">
        <v>307</v>
      </c>
      <c r="C7" s="21" t="s">
        <v>307</v>
      </c>
      <c r="D7" s="24" t="s">
        <v>308</v>
      </c>
      <c r="E7" s="113"/>
      <c r="F7" s="113" t="s">
        <v>309</v>
      </c>
      <c r="G7" s="114" t="s">
        <v>310</v>
      </c>
      <c r="L7" s="161" t="s">
        <v>311</v>
      </c>
      <c r="M7" s="443" t="s">
        <v>312</v>
      </c>
      <c r="N7" s="443"/>
      <c r="O7" s="443"/>
      <c r="P7" s="443"/>
      <c r="Q7" s="104" t="s">
        <v>313</v>
      </c>
      <c r="R7" s="104"/>
      <c r="S7" s="104"/>
      <c r="T7" s="443" t="s">
        <v>314</v>
      </c>
      <c r="U7" s="443"/>
      <c r="V7" s="443"/>
      <c r="W7" s="443"/>
      <c r="X7" s="443"/>
      <c r="Y7" s="443"/>
      <c r="Z7" s="443"/>
      <c r="AA7" s="443"/>
    </row>
    <row r="8" spans="2:27" ht="38.25" customHeight="1">
      <c r="B8" s="115" t="s">
        <v>315</v>
      </c>
      <c r="C8" s="123" t="s">
        <v>316</v>
      </c>
      <c r="D8" s="115" t="s">
        <v>317</v>
      </c>
      <c r="E8" s="69" t="s">
        <v>318</v>
      </c>
      <c r="F8" s="69" t="s">
        <v>319</v>
      </c>
      <c r="G8" s="163" t="s">
        <v>182</v>
      </c>
      <c r="H8" s="141" t="s">
        <v>178</v>
      </c>
      <c r="I8" s="162" t="s">
        <v>320</v>
      </c>
      <c r="J8" s="162" t="s">
        <v>191</v>
      </c>
      <c r="K8" s="163" t="s">
        <v>321</v>
      </c>
      <c r="L8" s="164" t="s">
        <v>322</v>
      </c>
      <c r="M8" s="107" t="s">
        <v>323</v>
      </c>
      <c r="N8" s="107" t="s">
        <v>324</v>
      </c>
      <c r="O8" s="107" t="s">
        <v>325</v>
      </c>
      <c r="P8" s="107" t="s">
        <v>326</v>
      </c>
      <c r="Q8" s="107" t="s">
        <v>327</v>
      </c>
      <c r="R8" s="107"/>
      <c r="S8" s="108"/>
      <c r="T8" s="108" t="s">
        <v>328</v>
      </c>
      <c r="U8" s="108" t="s">
        <v>329</v>
      </c>
      <c r="V8" s="108" t="s">
        <v>330</v>
      </c>
      <c r="W8" s="108" t="s">
        <v>329</v>
      </c>
      <c r="X8" s="108" t="s">
        <v>331</v>
      </c>
      <c r="Y8" s="108" t="s">
        <v>329</v>
      </c>
      <c r="Z8" s="108" t="s">
        <v>332</v>
      </c>
      <c r="AA8" s="108" t="s">
        <v>329</v>
      </c>
    </row>
    <row r="9" spans="2:27" ht="229.5" customHeight="1">
      <c r="B9" s="439"/>
      <c r="C9" s="132" t="s">
        <v>334</v>
      </c>
      <c r="D9" s="106" t="s">
        <v>341</v>
      </c>
      <c r="E9" s="116" t="s">
        <v>342</v>
      </c>
      <c r="F9" s="68">
        <f>ROUNDUP(K9,1)</f>
        <v>0.30000000000000004</v>
      </c>
      <c r="G9" s="449">
        <f>SUM(F9:F10)</f>
        <v>0.5</v>
      </c>
      <c r="H9" s="133" t="s">
        <v>476</v>
      </c>
      <c r="I9" s="166"/>
      <c r="J9" s="166">
        <v>0.2</v>
      </c>
      <c r="K9" s="166">
        <f t="shared" ref="K9:K10" si="0">J9*Q9</f>
        <v>0.24</v>
      </c>
      <c r="L9" s="133" t="s">
        <v>477</v>
      </c>
      <c r="Q9" s="21">
        <v>1.2</v>
      </c>
    </row>
    <row r="10" spans="2:27" ht="59.45" customHeight="1">
      <c r="B10" s="439"/>
      <c r="C10" s="122" t="s">
        <v>334</v>
      </c>
      <c r="D10" s="105" t="s">
        <v>348</v>
      </c>
      <c r="E10" s="116" t="s">
        <v>349</v>
      </c>
      <c r="F10" s="68">
        <f>ROUNDUP(K10,1)</f>
        <v>0.2</v>
      </c>
      <c r="G10" s="449"/>
      <c r="H10" s="134" t="s">
        <v>350</v>
      </c>
      <c r="I10" s="166"/>
      <c r="J10" s="166">
        <v>0.1</v>
      </c>
      <c r="K10" s="166">
        <f t="shared" si="0"/>
        <v>0.12</v>
      </c>
      <c r="L10" s="133" t="s">
        <v>421</v>
      </c>
      <c r="Q10" s="21">
        <v>1.2</v>
      </c>
    </row>
    <row r="11" spans="2:27" ht="108">
      <c r="B11" s="435" t="s">
        <v>243</v>
      </c>
      <c r="C11" s="120" t="s">
        <v>352</v>
      </c>
      <c r="D11" s="105" t="s">
        <v>353</v>
      </c>
      <c r="E11" s="116" t="s">
        <v>349</v>
      </c>
      <c r="F11" s="68">
        <f>ROUNDUP(K11,1)</f>
        <v>0.2</v>
      </c>
      <c r="G11" s="445">
        <f>SUM(F11:F12)</f>
        <v>0.4</v>
      </c>
      <c r="H11" s="134" t="s">
        <v>354</v>
      </c>
      <c r="I11" s="166"/>
      <c r="J11" s="166">
        <v>0.1</v>
      </c>
      <c r="K11" s="166">
        <f t="shared" ref="K11:K19" si="1">J11*Q11</f>
        <v>0.12</v>
      </c>
      <c r="L11" s="133" t="s">
        <v>478</v>
      </c>
      <c r="Q11" s="21">
        <v>1.2</v>
      </c>
    </row>
    <row r="12" spans="2:27" ht="90">
      <c r="B12" s="436"/>
      <c r="C12" s="122" t="s">
        <v>352</v>
      </c>
      <c r="D12" s="105" t="s">
        <v>479</v>
      </c>
      <c r="E12" s="116" t="s">
        <v>349</v>
      </c>
      <c r="F12" s="68">
        <f t="shared" ref="F12:F16" si="2">ROUNDUP(K12,1)</f>
        <v>0.2</v>
      </c>
      <c r="G12" s="445"/>
      <c r="H12" s="134" t="s">
        <v>480</v>
      </c>
      <c r="I12" s="166"/>
      <c r="J12" s="166">
        <v>0.1</v>
      </c>
      <c r="K12" s="166">
        <f>J12*Q12</f>
        <v>0.12</v>
      </c>
      <c r="L12" s="133"/>
      <c r="M12" s="21">
        <v>1</v>
      </c>
      <c r="N12" s="21">
        <v>1</v>
      </c>
      <c r="O12" s="21">
        <v>1</v>
      </c>
      <c r="P12" s="21">
        <v>160</v>
      </c>
      <c r="Q12" s="21">
        <v>1.2</v>
      </c>
    </row>
    <row r="13" spans="2:27" ht="81" customHeight="1">
      <c r="B13" s="436"/>
      <c r="C13" s="120" t="s">
        <v>362</v>
      </c>
      <c r="D13" s="137" t="s">
        <v>363</v>
      </c>
      <c r="E13" s="138" t="s">
        <v>349</v>
      </c>
      <c r="F13" s="100">
        <f t="shared" si="2"/>
        <v>0</v>
      </c>
      <c r="G13" s="445">
        <f>SUM(F13:F14)</f>
        <v>0.7</v>
      </c>
      <c r="H13" s="139" t="s">
        <v>481</v>
      </c>
      <c r="I13" s="158"/>
      <c r="J13" s="158"/>
      <c r="K13" s="158">
        <f t="shared" si="1"/>
        <v>0</v>
      </c>
      <c r="L13" s="151" t="s">
        <v>482</v>
      </c>
      <c r="Q13" s="21">
        <v>1.2</v>
      </c>
    </row>
    <row r="14" spans="2:27" ht="108">
      <c r="B14" s="436"/>
      <c r="C14" s="124" t="s">
        <v>369</v>
      </c>
      <c r="D14" s="105" t="s">
        <v>342</v>
      </c>
      <c r="E14" s="116" t="s">
        <v>342</v>
      </c>
      <c r="F14" s="68">
        <f t="shared" si="2"/>
        <v>0.7</v>
      </c>
      <c r="G14" s="445"/>
      <c r="H14" s="134" t="s">
        <v>483</v>
      </c>
      <c r="I14" s="166"/>
      <c r="J14" s="166">
        <v>0.55000000000000004</v>
      </c>
      <c r="K14" s="166">
        <f t="shared" si="1"/>
        <v>0.66</v>
      </c>
      <c r="L14" s="133" t="s">
        <v>484</v>
      </c>
      <c r="Q14" s="21">
        <v>1.2</v>
      </c>
      <c r="T14" s="24"/>
    </row>
    <row r="15" spans="2:27" ht="90">
      <c r="B15" s="436"/>
      <c r="C15" s="136" t="s">
        <v>374</v>
      </c>
      <c r="D15" s="50" t="s">
        <v>234</v>
      </c>
      <c r="E15" s="116" t="s">
        <v>342</v>
      </c>
      <c r="F15" s="68">
        <f t="shared" si="2"/>
        <v>1.4000000000000001</v>
      </c>
      <c r="G15" s="170">
        <f>SUM(F15:F15)</f>
        <v>1.4000000000000001</v>
      </c>
      <c r="H15" s="134" t="s">
        <v>485</v>
      </c>
      <c r="I15" s="166"/>
      <c r="J15" s="166">
        <v>1.1000000000000001</v>
      </c>
      <c r="K15" s="166">
        <f t="shared" si="1"/>
        <v>1.32</v>
      </c>
      <c r="L15" s="133" t="s">
        <v>486</v>
      </c>
      <c r="P15" s="21">
        <v>160</v>
      </c>
      <c r="Q15" s="21">
        <v>1.2</v>
      </c>
    </row>
    <row r="16" spans="2:27" ht="72">
      <c r="B16" s="436"/>
      <c r="C16" s="135" t="s">
        <v>235</v>
      </c>
      <c r="D16" s="50" t="s">
        <v>384</v>
      </c>
      <c r="E16" s="116" t="s">
        <v>349</v>
      </c>
      <c r="F16" s="68">
        <f t="shared" si="2"/>
        <v>0.2</v>
      </c>
      <c r="G16" s="170">
        <f>SUM(F16:F16)</f>
        <v>0.2</v>
      </c>
      <c r="H16" s="134" t="s">
        <v>487</v>
      </c>
      <c r="I16" s="166"/>
      <c r="J16" s="166">
        <v>0.1</v>
      </c>
      <c r="K16" s="166">
        <f t="shared" si="1"/>
        <v>0.12</v>
      </c>
      <c r="L16" s="133" t="s">
        <v>488</v>
      </c>
      <c r="P16" s="21">
        <v>160</v>
      </c>
      <c r="Q16" s="21">
        <v>1.2</v>
      </c>
    </row>
    <row r="17" spans="2:17" ht="36">
      <c r="B17" s="436"/>
      <c r="C17" s="72" t="s">
        <v>236</v>
      </c>
      <c r="D17" s="50" t="s">
        <v>236</v>
      </c>
      <c r="E17" s="116" t="s">
        <v>349</v>
      </c>
      <c r="F17" s="68">
        <f>ROUNDUP(K17,1)</f>
        <v>0.1</v>
      </c>
      <c r="G17" s="170">
        <f t="shared" ref="G17" si="3">SUM(F17:F17)</f>
        <v>0.1</v>
      </c>
      <c r="H17" s="133" t="s">
        <v>387</v>
      </c>
      <c r="I17" s="166"/>
      <c r="J17" s="166">
        <v>0.1</v>
      </c>
      <c r="K17" s="166">
        <f t="shared" si="1"/>
        <v>0.1</v>
      </c>
      <c r="L17" s="133" t="s">
        <v>489</v>
      </c>
      <c r="Q17" s="21">
        <v>1</v>
      </c>
    </row>
    <row r="18" spans="2:17" ht="36">
      <c r="B18" s="436"/>
      <c r="C18" s="72" t="s">
        <v>389</v>
      </c>
      <c r="D18" s="50" t="s">
        <v>390</v>
      </c>
      <c r="E18" s="116" t="s">
        <v>349</v>
      </c>
      <c r="F18" s="68">
        <f>ROUNDUP(K18,1)</f>
        <v>1</v>
      </c>
      <c r="G18" s="445">
        <f>SUM(F18:F19)</f>
        <v>1.5</v>
      </c>
      <c r="H18" s="134" t="s">
        <v>490</v>
      </c>
      <c r="I18" s="166"/>
      <c r="J18" s="166">
        <v>1</v>
      </c>
      <c r="K18" s="166">
        <f t="shared" si="1"/>
        <v>1</v>
      </c>
      <c r="L18" s="133" t="s">
        <v>491</v>
      </c>
      <c r="Q18" s="21">
        <v>1</v>
      </c>
    </row>
    <row r="19" spans="2:17" ht="60.6" customHeight="1">
      <c r="B19" s="437"/>
      <c r="C19" s="126" t="s">
        <v>393</v>
      </c>
      <c r="D19" s="50" t="s">
        <v>394</v>
      </c>
      <c r="E19" s="116" t="s">
        <v>349</v>
      </c>
      <c r="F19" s="68">
        <f>ROUNDUP(K19,1)</f>
        <v>0.5</v>
      </c>
      <c r="G19" s="445"/>
      <c r="H19" s="134" t="s">
        <v>492</v>
      </c>
      <c r="I19" s="166"/>
      <c r="J19" s="166">
        <v>0.5</v>
      </c>
      <c r="K19" s="166">
        <f t="shared" si="1"/>
        <v>0.5</v>
      </c>
      <c r="L19" s="133" t="s">
        <v>493</v>
      </c>
      <c r="Q19" s="21">
        <v>1</v>
      </c>
    </row>
    <row r="20" spans="2:17" ht="39.75" customHeight="1">
      <c r="B20" s="438" t="s">
        <v>223</v>
      </c>
      <c r="C20" s="72"/>
      <c r="D20" s="102" t="s">
        <v>397</v>
      </c>
      <c r="E20" s="116"/>
      <c r="F20" s="68">
        <f>ROUNDUP(SUM(G9:G19)*0.15,1)</f>
        <v>0.79999999999999993</v>
      </c>
      <c r="G20" s="445">
        <f>SUM(F20:F22)</f>
        <v>0.89999999999999991</v>
      </c>
      <c r="H20" s="144" t="s">
        <v>398</v>
      </c>
      <c r="I20" s="166"/>
      <c r="J20" s="166"/>
      <c r="K20" s="166"/>
      <c r="L20" s="133"/>
    </row>
    <row r="21" spans="2:17" ht="54">
      <c r="B21" s="438"/>
      <c r="C21" s="126" t="s">
        <v>399</v>
      </c>
      <c r="D21" s="50" t="s">
        <v>400</v>
      </c>
      <c r="E21" s="116" t="s">
        <v>293</v>
      </c>
      <c r="F21" s="68">
        <f>ROUNDUP(K21,1)</f>
        <v>0</v>
      </c>
      <c r="G21" s="445"/>
      <c r="H21" s="144" t="s">
        <v>494</v>
      </c>
      <c r="I21" s="166">
        <f>M21*N21*O21/P21</f>
        <v>0</v>
      </c>
      <c r="J21" s="166">
        <f>ROUNDUP(I21,1)</f>
        <v>0</v>
      </c>
      <c r="K21" s="166">
        <f t="shared" ref="K21:K22" si="4">J21*Q21</f>
        <v>0</v>
      </c>
      <c r="L21" s="133" t="s">
        <v>495</v>
      </c>
      <c r="M21" s="21">
        <v>0</v>
      </c>
      <c r="N21" s="21">
        <v>0</v>
      </c>
      <c r="O21" s="21">
        <v>0</v>
      </c>
      <c r="P21" s="21">
        <v>160</v>
      </c>
      <c r="Q21" s="21">
        <v>1</v>
      </c>
    </row>
    <row r="22" spans="2:17" ht="36">
      <c r="B22" s="438"/>
      <c r="C22" s="127" t="s">
        <v>399</v>
      </c>
      <c r="D22" s="50" t="s">
        <v>403</v>
      </c>
      <c r="E22" s="116" t="s">
        <v>293</v>
      </c>
      <c r="F22" s="68">
        <f>ROUNDUP(K22,1)</f>
        <v>0.1</v>
      </c>
      <c r="G22" s="445"/>
      <c r="H22" s="144" t="s">
        <v>496</v>
      </c>
      <c r="I22" s="166">
        <f>M22*N22*O22/P22</f>
        <v>7.4999999999999997E-2</v>
      </c>
      <c r="J22" s="166">
        <v>0.08</v>
      </c>
      <c r="K22" s="166">
        <f t="shared" si="4"/>
        <v>0.08</v>
      </c>
      <c r="L22" s="133" t="s">
        <v>497</v>
      </c>
      <c r="M22" s="21">
        <v>3</v>
      </c>
      <c r="N22" s="21">
        <v>1</v>
      </c>
      <c r="O22" s="21">
        <v>4</v>
      </c>
      <c r="P22" s="21">
        <v>160</v>
      </c>
      <c r="Q22" s="21">
        <v>1</v>
      </c>
    </row>
    <row r="23" spans="2:17">
      <c r="C23" s="440" t="s">
        <v>299</v>
      </c>
      <c r="D23" s="440"/>
      <c r="E23" s="440"/>
      <c r="F23" s="440"/>
      <c r="G23" s="170">
        <f>SUM(G9:G22)</f>
        <v>5.7000000000000011</v>
      </c>
      <c r="H23" s="145"/>
      <c r="I23" s="165"/>
      <c r="J23" s="165"/>
      <c r="K23" s="165"/>
      <c r="L23" s="169"/>
    </row>
    <row r="26" spans="2:17">
      <c r="D26" s="117" t="s">
        <v>407</v>
      </c>
      <c r="E26" s="118" t="s">
        <v>262</v>
      </c>
      <c r="F26" s="118" t="s">
        <v>409</v>
      </c>
      <c r="G26" s="171" t="s">
        <v>245</v>
      </c>
      <c r="H26" s="140" t="s">
        <v>410</v>
      </c>
    </row>
    <row r="27" spans="2:17">
      <c r="D27" s="21" t="s">
        <v>349</v>
      </c>
      <c r="E27" s="67">
        <f>SUMIF($E$9:E22, D27, $F$9:F22)</f>
        <v>2.4</v>
      </c>
      <c r="F27" s="67">
        <f>ROUNDUP(E27*0.15,1)</f>
        <v>0.4</v>
      </c>
      <c r="G27" s="159">
        <f>SUM(E27:F27)</f>
        <v>2.8</v>
      </c>
    </row>
    <row r="28" spans="2:17">
      <c r="D28" s="21" t="s">
        <v>219</v>
      </c>
      <c r="E28" s="67">
        <f>SUMIF($E$9:E23, D28, $F$9:F23)</f>
        <v>0</v>
      </c>
      <c r="F28" s="67">
        <f>ROUNDUP(E28*0.15,1)</f>
        <v>0</v>
      </c>
      <c r="G28" s="159">
        <f>SUM(E28:F28)</f>
        <v>0</v>
      </c>
    </row>
    <row r="29" spans="2:17">
      <c r="D29" s="21" t="s">
        <v>412</v>
      </c>
      <c r="E29" s="67">
        <f>SUMIF($E$9:E24, D29, $F$9:F24)</f>
        <v>2.4000000000000004</v>
      </c>
      <c r="F29" s="67">
        <f>ROUNDUP(E29*0.15,1)</f>
        <v>0.4</v>
      </c>
      <c r="G29" s="159">
        <f>SUM(E29:F29)</f>
        <v>2.8000000000000003</v>
      </c>
    </row>
    <row r="30" spans="2:17">
      <c r="D30" s="21" t="s">
        <v>221</v>
      </c>
      <c r="E30" s="67">
        <f>SUMIF($E$9:E25, D30, $F$9:F25)</f>
        <v>0</v>
      </c>
      <c r="F30" s="67">
        <f>ROUNDUP(E30*0.15,1)</f>
        <v>0</v>
      </c>
      <c r="G30" s="159">
        <f>SUM(E30:F30)</f>
        <v>0</v>
      </c>
    </row>
    <row r="31" spans="2:17">
      <c r="D31" s="21" t="s">
        <v>293</v>
      </c>
      <c r="F31" s="67">
        <f>SUMIF($E$9:F26, D31, $F$9:G26)+H31</f>
        <v>0.1</v>
      </c>
      <c r="G31" s="159">
        <f>SUM(E31:F31)</f>
        <v>0.1</v>
      </c>
      <c r="H31" s="146"/>
    </row>
    <row r="33" spans="2:28">
      <c r="F33" s="128" t="s">
        <v>413</v>
      </c>
      <c r="G33" s="172">
        <f>SUM(G27:G31)</f>
        <v>5.6999999999999993</v>
      </c>
    </row>
    <row r="36" spans="2:28">
      <c r="D36" s="21" t="s">
        <v>408</v>
      </c>
      <c r="E36" s="118" t="s">
        <v>262</v>
      </c>
      <c r="F36" s="118" t="s">
        <v>409</v>
      </c>
      <c r="G36" s="171" t="s">
        <v>245</v>
      </c>
      <c r="H36" s="140" t="s">
        <v>410</v>
      </c>
    </row>
    <row r="37" spans="2:28">
      <c r="D37" s="21" t="s">
        <v>411</v>
      </c>
      <c r="E37" s="67">
        <f>SUMIF($C$9:C32, D37, $F$9:F32)</f>
        <v>0.5</v>
      </c>
      <c r="F37" s="67">
        <f>ROUNDUP(E37*0.15,1)</f>
        <v>0.1</v>
      </c>
      <c r="G37" s="159">
        <f>SUM(E37:F37)</f>
        <v>0.6</v>
      </c>
    </row>
    <row r="38" spans="2:28" s="65" customFormat="1">
      <c r="B38" s="21"/>
      <c r="C38" s="21"/>
      <c r="D38" s="21" t="s">
        <v>232</v>
      </c>
      <c r="E38" s="67">
        <f>SUMIF($C$9:C23, D38, $F$9:F23)</f>
        <v>0.4</v>
      </c>
      <c r="F38" s="67">
        <f>ROUNDUP(SUM(E38:E40)*0.15,1)</f>
        <v>0.4</v>
      </c>
      <c r="G38" s="159">
        <f t="shared" ref="G38:G43" si="5">SUM(E38:F38)</f>
        <v>0.8</v>
      </c>
      <c r="H38" s="140"/>
      <c r="I38" s="159"/>
      <c r="J38" s="159"/>
      <c r="K38" s="159"/>
      <c r="L38" s="160"/>
      <c r="M38" s="21"/>
      <c r="N38" s="21"/>
      <c r="O38" s="21"/>
      <c r="P38" s="21"/>
      <c r="Q38" s="21"/>
      <c r="R38" s="21"/>
      <c r="S38" s="21"/>
      <c r="T38" s="21"/>
      <c r="U38" s="21"/>
      <c r="V38" s="21"/>
      <c r="W38" s="21"/>
      <c r="X38" s="21"/>
      <c r="Y38" s="21"/>
      <c r="Z38" s="21"/>
      <c r="AA38" s="21"/>
      <c r="AB38" s="21"/>
    </row>
    <row r="39" spans="2:28" s="65" customFormat="1">
      <c r="B39" s="21"/>
      <c r="C39" s="21"/>
      <c r="D39" s="21" t="s">
        <v>362</v>
      </c>
      <c r="E39" s="67">
        <f>SUMIF($C$9:C23, D39, $F$9:F23)</f>
        <v>0.7</v>
      </c>
      <c r="F39" s="67"/>
      <c r="G39" s="159">
        <f t="shared" si="5"/>
        <v>0.7</v>
      </c>
      <c r="H39" s="140"/>
      <c r="I39" s="159"/>
      <c r="J39" s="159"/>
      <c r="K39" s="159"/>
      <c r="L39" s="160"/>
      <c r="M39" s="21"/>
      <c r="N39" s="21"/>
      <c r="O39" s="21"/>
      <c r="P39" s="21"/>
      <c r="Q39" s="21"/>
      <c r="R39" s="21"/>
      <c r="S39" s="21"/>
      <c r="T39" s="21"/>
      <c r="U39" s="21"/>
      <c r="V39" s="21"/>
      <c r="W39" s="21"/>
      <c r="X39" s="21"/>
      <c r="Y39" s="21"/>
      <c r="Z39" s="21"/>
      <c r="AA39" s="21"/>
      <c r="AB39" s="21"/>
    </row>
    <row r="40" spans="2:28" s="65" customFormat="1">
      <c r="B40" s="21"/>
      <c r="C40" s="21"/>
      <c r="D40" s="21" t="s">
        <v>234</v>
      </c>
      <c r="E40" s="67">
        <f>SUMIF($C$9:C23, D40, $F$9:F23)</f>
        <v>1.4000000000000001</v>
      </c>
      <c r="F40" s="67"/>
      <c r="G40" s="159">
        <f t="shared" si="5"/>
        <v>1.4000000000000001</v>
      </c>
      <c r="H40" s="140"/>
      <c r="I40" s="159"/>
      <c r="J40" s="159"/>
      <c r="K40" s="159"/>
      <c r="L40" s="160"/>
      <c r="M40" s="21"/>
      <c r="N40" s="21"/>
      <c r="O40" s="21"/>
      <c r="P40" s="21"/>
      <c r="Q40" s="21"/>
      <c r="R40" s="21"/>
      <c r="S40" s="21"/>
      <c r="T40" s="21"/>
      <c r="U40" s="21"/>
      <c r="V40" s="21"/>
      <c r="W40" s="21"/>
      <c r="X40" s="21"/>
      <c r="Y40" s="21"/>
      <c r="Z40" s="21"/>
      <c r="AA40" s="21"/>
      <c r="AB40" s="21"/>
    </row>
    <row r="41" spans="2:28" s="65" customFormat="1">
      <c r="B41" s="21"/>
      <c r="C41" s="21"/>
      <c r="D41" s="21" t="s">
        <v>235</v>
      </c>
      <c r="E41" s="67">
        <f>SUMIF($C$9:C24, D41, $F$9:F24)</f>
        <v>0.2</v>
      </c>
      <c r="F41" s="67">
        <f>ROUNDUP(SUM(E41:E43)*0.15,1)</f>
        <v>0.30000000000000004</v>
      </c>
      <c r="G41" s="159">
        <f t="shared" si="5"/>
        <v>0.5</v>
      </c>
      <c r="H41" s="140"/>
      <c r="I41" s="159"/>
      <c r="J41" s="159"/>
      <c r="K41" s="159"/>
      <c r="L41" s="160"/>
      <c r="M41" s="21"/>
      <c r="N41" s="21"/>
      <c r="O41" s="21"/>
      <c r="P41" s="21"/>
      <c r="Q41" s="21"/>
      <c r="R41" s="21"/>
      <c r="S41" s="21"/>
      <c r="T41" s="21"/>
      <c r="U41" s="21"/>
      <c r="V41" s="21"/>
      <c r="W41" s="21"/>
      <c r="X41" s="21"/>
      <c r="Y41" s="21"/>
      <c r="Z41" s="21"/>
      <c r="AA41" s="21"/>
      <c r="AB41" s="21"/>
    </row>
    <row r="42" spans="2:28" s="65" customFormat="1">
      <c r="B42" s="21"/>
      <c r="C42" s="21"/>
      <c r="D42" s="21" t="s">
        <v>236</v>
      </c>
      <c r="E42" s="67">
        <f>SUMIF($C$9:C25, D42, $F$9:F25)</f>
        <v>0.1</v>
      </c>
      <c r="F42" s="67"/>
      <c r="G42" s="159">
        <f t="shared" si="5"/>
        <v>0.1</v>
      </c>
      <c r="H42" s="140"/>
      <c r="I42" s="159"/>
      <c r="J42" s="159"/>
      <c r="K42" s="159"/>
      <c r="L42" s="160"/>
      <c r="M42" s="21"/>
      <c r="N42" s="21"/>
      <c r="O42" s="21"/>
      <c r="P42" s="21"/>
      <c r="Q42" s="21"/>
      <c r="R42" s="21"/>
      <c r="S42" s="21"/>
      <c r="T42" s="21"/>
      <c r="U42" s="21"/>
      <c r="V42" s="21"/>
      <c r="W42" s="21"/>
      <c r="X42" s="21"/>
      <c r="Y42" s="21"/>
      <c r="Z42" s="21"/>
      <c r="AA42" s="21"/>
      <c r="AB42" s="21"/>
    </row>
    <row r="43" spans="2:28" s="65" customFormat="1">
      <c r="B43" s="21"/>
      <c r="C43" s="21"/>
      <c r="D43" s="21" t="s">
        <v>237</v>
      </c>
      <c r="E43" s="67">
        <f>SUMIF($C$9:C23, D43, $F$9:F23)</f>
        <v>1.5</v>
      </c>
      <c r="F43" s="67"/>
      <c r="G43" s="159">
        <f t="shared" si="5"/>
        <v>1.5</v>
      </c>
      <c r="H43" s="140"/>
      <c r="I43" s="159"/>
      <c r="J43" s="159"/>
      <c r="K43" s="159"/>
      <c r="L43" s="160"/>
      <c r="M43" s="21"/>
      <c r="N43" s="21"/>
      <c r="O43" s="21"/>
      <c r="P43" s="21"/>
      <c r="Q43" s="21"/>
      <c r="R43" s="21"/>
      <c r="S43" s="21"/>
      <c r="T43" s="21"/>
      <c r="U43" s="21"/>
      <c r="V43" s="21"/>
      <c r="W43" s="21"/>
      <c r="X43" s="21"/>
      <c r="Y43" s="21"/>
      <c r="Z43" s="21"/>
      <c r="AA43" s="21"/>
      <c r="AB43" s="21"/>
    </row>
    <row r="44" spans="2:28" s="65" customFormat="1">
      <c r="B44" s="21"/>
      <c r="C44" s="21"/>
      <c r="D44" s="21" t="s">
        <v>399</v>
      </c>
      <c r="E44" s="67"/>
      <c r="F44" s="67">
        <f>SUMIF($E$9:F39, D44, $F$9:G39)+H44</f>
        <v>0.1</v>
      </c>
      <c r="G44" s="159">
        <f>SUM(E44:F44)</f>
        <v>0.1</v>
      </c>
      <c r="H44" s="146"/>
      <c r="I44" s="159"/>
      <c r="J44" s="159"/>
      <c r="K44" s="159"/>
      <c r="L44" s="160"/>
      <c r="M44" s="21"/>
      <c r="N44" s="21"/>
      <c r="O44" s="21"/>
      <c r="P44" s="21"/>
      <c r="Q44" s="21"/>
      <c r="R44" s="21"/>
      <c r="S44" s="21"/>
      <c r="T44" s="21"/>
      <c r="U44" s="21"/>
      <c r="V44" s="21"/>
      <c r="W44" s="21"/>
      <c r="X44" s="21"/>
      <c r="Y44" s="21"/>
      <c r="Z44" s="21"/>
      <c r="AA44" s="21"/>
      <c r="AB44" s="21"/>
    </row>
    <row r="46" spans="2:28" s="65" customFormat="1">
      <c r="B46" s="21"/>
      <c r="C46" s="21"/>
      <c r="D46" s="21"/>
      <c r="E46" s="67"/>
      <c r="F46" s="128" t="s">
        <v>413</v>
      </c>
      <c r="G46" s="172">
        <f>SUM(G37:G44)</f>
        <v>5.6999999999999993</v>
      </c>
      <c r="H46" s="140"/>
      <c r="I46" s="159"/>
      <c r="J46" s="159"/>
      <c r="K46" s="159"/>
      <c r="L46" s="160"/>
      <c r="M46" s="21"/>
      <c r="N46" s="21"/>
      <c r="O46" s="21"/>
      <c r="P46" s="21"/>
      <c r="Q46" s="21"/>
      <c r="R46" s="21"/>
      <c r="S46" s="21"/>
      <c r="T46" s="21"/>
      <c r="U46" s="21"/>
      <c r="V46" s="21"/>
      <c r="W46" s="21"/>
      <c r="X46" s="21"/>
      <c r="Y46" s="21"/>
      <c r="Z46" s="21"/>
      <c r="AA46" s="21"/>
      <c r="AB46" s="21"/>
    </row>
  </sheetData>
  <autoFilter ref="B8:K23" xr:uid="{339D98F8-05A9-4E3E-BC15-5F4867DAA8C2}"/>
  <mergeCells count="12">
    <mergeCell ref="M7:P7"/>
    <mergeCell ref="T7:AA7"/>
    <mergeCell ref="B9:B10"/>
    <mergeCell ref="G9:G10"/>
    <mergeCell ref="B11:B15"/>
    <mergeCell ref="G11:G12"/>
    <mergeCell ref="G13:G14"/>
    <mergeCell ref="B16:B19"/>
    <mergeCell ref="G18:G19"/>
    <mergeCell ref="B20:B22"/>
    <mergeCell ref="G20:G22"/>
    <mergeCell ref="C23:F23"/>
  </mergeCells>
  <phoneticPr fontId="1"/>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cd2f88ee6a2934efb41cd9289b91e144">
  <xsd:schema xmlns:xsd="http://www.w3.org/2001/XMLSchema" xmlns:xs="http://www.w3.org/2001/XMLSchema" xmlns:p="http://schemas.microsoft.com/office/2006/metadata/properties" xmlns:ns2="2fd442da-66a9-4fa6-ba31-eb0d54ad1381" targetNamespace="http://schemas.microsoft.com/office/2006/metadata/properties" ma:root="true" ma:fieldsID="a4c4fd50c0b00be67728f9d39ce10164"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A7A3B5-97BC-41B0-8774-012E3277B577}"/>
</file>

<file path=customXml/itemProps2.xml><?xml version="1.0" encoding="utf-8"?>
<ds:datastoreItem xmlns:ds="http://schemas.openxmlformats.org/officeDocument/2006/customXml" ds:itemID="{9BD6512D-A18B-4320-B63D-7ECD6E39B95B}"/>
</file>

<file path=customXml/itemProps3.xml><?xml version="1.0" encoding="utf-8"?>
<ds:datastoreItem xmlns:ds="http://schemas.openxmlformats.org/officeDocument/2006/customXml" ds:itemID="{4A864CA5-6A36-4D32-A246-460A558B2D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伊達 翔互</dc:creator>
  <cp:keywords/>
  <dc:description/>
  <cp:lastModifiedBy>野村康二</cp:lastModifiedBy>
  <cp:revision/>
  <dcterms:created xsi:type="dcterms:W3CDTF">2023-12-19T04:33:48Z</dcterms:created>
  <dcterms:modified xsi:type="dcterms:W3CDTF">2025-10-27T02:57:26Z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