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tion" sheetId="1" r:id="rId4"/>
    <sheet state="visible" name="BOD" sheetId="2" r:id="rId5"/>
    <sheet state="visible" name="Data Master BOD" sheetId="3" r:id="rId6"/>
    <sheet state="visible" name="Deduction" sheetId="4" r:id="rId7"/>
    <sheet state="visible" name="Sheet1" sheetId="5" r:id="rId8"/>
    <sheet state="visible" name="correction" sheetId="6" r:id="rId9"/>
  </sheets>
  <definedNames/>
  <calcPr/>
  <extLst>
    <ext uri="GoogleSheetsCustomDataVersion1">
      <go:sheetsCustomData xmlns:go="http://customooxmlschemas.google.com/" r:id="rId10" roundtripDataSignature="AMtx7mhkLSrsCbpC+M9dIZQlbRNW3aJA7g=="/>
    </ext>
  </extLst>
</workbook>
</file>

<file path=xl/sharedStrings.xml><?xml version="1.0" encoding="utf-8"?>
<sst xmlns="http://schemas.openxmlformats.org/spreadsheetml/2006/main" count="330" uniqueCount="89">
  <si>
    <t>BOD - CHIEF REMUNERATION</t>
  </si>
  <si>
    <t>PERIOD OCTOBER 2020</t>
  </si>
  <si>
    <t>Conversion rate on 15.09.2020</t>
  </si>
  <si>
    <t>BI</t>
  </si>
  <si>
    <t>BCA</t>
  </si>
  <si>
    <t>HSBC</t>
  </si>
  <si>
    <t>Average</t>
  </si>
  <si>
    <t>Rounded</t>
  </si>
  <si>
    <t>Arief Mustain</t>
  </si>
  <si>
    <t>Eyas Naif Saleh Assaf</t>
  </si>
  <si>
    <t>Irsyad Sahroni</t>
  </si>
  <si>
    <t>Vikram Sinha</t>
  </si>
  <si>
    <t>Ahmad Al Neama</t>
  </si>
  <si>
    <t>Reguler Payment</t>
  </si>
  <si>
    <t>USD</t>
  </si>
  <si>
    <t>IDR</t>
  </si>
  <si>
    <t>Basic Salary</t>
  </si>
  <si>
    <t>Retirement Allowance</t>
  </si>
  <si>
    <t>Housing Allowance</t>
  </si>
  <si>
    <t>Transport Allowance</t>
  </si>
  <si>
    <t>Ticket</t>
  </si>
  <si>
    <t>Lunch Allowance</t>
  </si>
  <si>
    <t>Secondment allowance</t>
  </si>
  <si>
    <t>Hardship allowance</t>
  </si>
  <si>
    <t>TOTAL</t>
  </si>
  <si>
    <t>Indar Atmanto</t>
  </si>
  <si>
    <t>Ritesh Kumar Singh</t>
  </si>
  <si>
    <t>Mohamed Afzal Lodhi</t>
  </si>
  <si>
    <t>Medhat Ahmed Ibrahim</t>
  </si>
  <si>
    <t>Bayu Hanantasena</t>
  </si>
  <si>
    <t>Natasha Nababan</t>
  </si>
  <si>
    <t>NON REGULER PAYMENT</t>
  </si>
  <si>
    <t>Homevisit Ticket</t>
  </si>
  <si>
    <t>Sign On Bonus</t>
  </si>
  <si>
    <t>Club Membership Joining Fee</t>
  </si>
  <si>
    <t>Advance Housing Allowance</t>
  </si>
  <si>
    <t>Jakarta, September 16, 2020</t>
  </si>
  <si>
    <t>Approved by,</t>
  </si>
  <si>
    <t>SVP - Head of HR Operations</t>
  </si>
  <si>
    <t>Erwin Muniruzaman</t>
  </si>
  <si>
    <t>NIK. 69198062</t>
  </si>
  <si>
    <t>Personnel No</t>
  </si>
  <si>
    <t>Name</t>
  </si>
  <si>
    <t>SUMMARY OF DEDUCTION FOR BOD - CXO</t>
  </si>
  <si>
    <t>DEDUCTION ITEMS</t>
  </si>
  <si>
    <t>Social Security Contribution (BPJS TK)</t>
  </si>
  <si>
    <t>Deduction of advance housing</t>
  </si>
  <si>
    <t>Apartment running cost</t>
  </si>
  <si>
    <t>Jakarta, September 22, 2020</t>
  </si>
  <si>
    <t>PERIOD OCTOBER 2019</t>
  </si>
  <si>
    <t>Rate dated :</t>
  </si>
  <si>
    <t>16.09.2019</t>
  </si>
  <si>
    <t>rounded</t>
  </si>
  <si>
    <t>Remuneration Items</t>
  </si>
  <si>
    <t>Intan Sari Katoppo</t>
  </si>
  <si>
    <t>Thomas Chevanne</t>
  </si>
  <si>
    <t>Dejan Kastelic</t>
  </si>
  <si>
    <t>Hendri Mulya Syam</t>
  </si>
  <si>
    <t>Jakarta, September 17, 2019</t>
  </si>
  <si>
    <t>Rate</t>
  </si>
  <si>
    <t>Airef Mustain</t>
  </si>
  <si>
    <t>Intan Katoppo</t>
  </si>
  <si>
    <t>No BS</t>
  </si>
  <si>
    <t>Eyas Naif Saleh</t>
  </si>
  <si>
    <t>SALARY CORRECTION FOR BOD AND CXO</t>
  </si>
  <si>
    <t>BASED NRC MEETING ON APRIL 12, 2018</t>
  </si>
  <si>
    <t>PERIOD JUNE 2018</t>
  </si>
  <si>
    <t>Prev. Amount (USD)</t>
  </si>
  <si>
    <t>New Amount (USD)</t>
  </si>
  <si>
    <t>Correction</t>
  </si>
  <si>
    <t>No. of Months</t>
  </si>
  <si>
    <t>Total Correction (USD)</t>
  </si>
  <si>
    <t>Total Correction (IDR)</t>
  </si>
  <si>
    <t>CABA PINTER (effective : April 1, 2018)</t>
  </si>
  <si>
    <t>a. Basic Salary</t>
  </si>
  <si>
    <t>b. Retirement Allowance</t>
  </si>
  <si>
    <t>HERFINI HARYONO (effective : April 1, 2018)</t>
  </si>
  <si>
    <t>THOMAS CHEVANNE (effective : April 1, 2018)</t>
  </si>
  <si>
    <t>DEJAN KASTELIC (effective : May 1, 2018)</t>
  </si>
  <si>
    <t>Jakarta, May 18, 2018</t>
  </si>
  <si>
    <t>Approved</t>
  </si>
  <si>
    <t>Group Head HR Operations</t>
  </si>
  <si>
    <t>Jeremiah Ratadhi S.</t>
  </si>
  <si>
    <t>NIK. 80035570</t>
  </si>
  <si>
    <t>*) Convertion rate dated 15.05.2018 Average Selling Rate :</t>
  </si>
  <si>
    <t xml:space="preserve">    a.  www.bi.go.id : 1 USD</t>
  </si>
  <si>
    <t xml:space="preserve">    b.  www.hsbc.co.id : 1 USD</t>
  </si>
  <si>
    <t xml:space="preserve">    c.  www.bca.co.id : 1 USD</t>
  </si>
  <si>
    <t xml:space="preserve">    Average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</si>
</sst>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(* #,##0_);_(* \(#,##0\);_(* &quot;-&quot;_);_(@_)"/>
    <numFmt numFmtId="166" formatCode="_(* #,##0.0_);_(* \(#,##0.0\);_(* &quot;-&quot;_);_(@_)"/>
    <numFmt numFmtId="167" formatCode="_(* #,##0_);_(* \(#,##0\);_(* &quot;-&quot;??_);_(@_)"/>
  </numFmts>
  <fonts count="12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  <font>
      <u/>
      <sz val="11.0"/>
      <color theme="1"/>
      <name val="Calibri"/>
    </font>
    <font>
      <b/>
      <color theme="1"/>
      <name val="Calibri"/>
    </font>
    <font>
      <sz val="11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i/>
      <sz val="11.0"/>
      <color theme="1"/>
      <name val="Calibri"/>
    </font>
    <font>
      <i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2F2F2"/>
        <bgColor rgb="FFF2F2F2"/>
      </patternFill>
    </fill>
  </fills>
  <borders count="10">
    <border/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2" fillId="0" fontId="3" numFmtId="164" xfId="0" applyBorder="1" applyFont="1" applyNumberFormat="1"/>
    <xf borderId="2" fillId="2" fontId="3" numFmtId="164" xfId="0" applyBorder="1" applyFont="1" applyNumberFormat="1"/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1" numFmtId="0" xfId="0" applyAlignment="1" applyFont="1">
      <alignment horizontal="center" shrinkToFit="0" wrapText="1"/>
    </xf>
    <xf borderId="6" fillId="3" fontId="1" numFmtId="0" xfId="0" applyBorder="1" applyFill="1" applyFont="1"/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6" fillId="0" fontId="3" numFmtId="0" xfId="0" applyBorder="1" applyFont="1"/>
    <xf borderId="6" fillId="0" fontId="3" numFmtId="165" xfId="0" applyBorder="1" applyFont="1" applyNumberFormat="1"/>
    <xf borderId="0" fillId="0" fontId="3" numFmtId="165" xfId="0" applyFont="1" applyNumberFormat="1"/>
    <xf borderId="6" fillId="0" fontId="3" numFmtId="166" xfId="0" applyBorder="1" applyFont="1" applyNumberFormat="1"/>
    <xf borderId="6" fillId="0" fontId="1" numFmtId="0" xfId="0" applyBorder="1" applyFont="1"/>
    <xf borderId="6" fillId="0" fontId="1" numFmtId="165" xfId="0" applyBorder="1" applyFont="1" applyNumberFormat="1"/>
    <xf borderId="0" fillId="0" fontId="1" numFmtId="165" xfId="0" applyFont="1" applyNumberFormat="1"/>
    <xf borderId="0" fillId="0" fontId="3" numFmtId="167" xfId="0" applyFont="1" applyNumberFormat="1"/>
    <xf borderId="7" fillId="0" fontId="1" numFmtId="0" xfId="0" applyAlignment="1" applyBorder="1" applyFont="1">
      <alignment horizontal="center" shrinkToFit="0" wrapText="1"/>
    </xf>
    <xf borderId="8" fillId="0" fontId="2" numFmtId="0" xfId="0" applyBorder="1" applyFont="1"/>
    <xf borderId="6" fillId="4" fontId="1" numFmtId="0" xfId="0" applyBorder="1" applyFill="1" applyFont="1"/>
    <xf quotePrefix="1" borderId="6" fillId="0" fontId="3" numFmtId="0" xfId="0" applyBorder="1" applyFont="1"/>
    <xf borderId="6" fillId="0" fontId="3" numFmtId="167" xfId="0" applyBorder="1" applyFont="1" applyNumberFormat="1"/>
    <xf borderId="6" fillId="0" fontId="1" numFmtId="167" xfId="0" applyBorder="1" applyFont="1" applyNumberFormat="1"/>
    <xf borderId="0" fillId="0" fontId="3" numFmtId="0" xfId="0" applyFont="1"/>
    <xf quotePrefix="1" borderId="0" fillId="0" fontId="3" numFmtId="15" xfId="0" applyFont="1" applyNumberFormat="1"/>
    <xf borderId="0" fillId="0" fontId="4" numFmtId="0" xfId="0" applyFont="1"/>
    <xf borderId="0" fillId="0" fontId="5" numFmtId="0" xfId="0" applyFont="1"/>
    <xf borderId="6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 shrinkToFit="0" vertical="bottom" wrapText="0"/>
    </xf>
    <xf borderId="6" fillId="0" fontId="4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shrinkToFit="0" wrapText="1"/>
    </xf>
    <xf borderId="6" fillId="0" fontId="4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/>
    </xf>
    <xf borderId="2" fillId="0" fontId="9" numFmtId="164" xfId="0" applyAlignment="1" applyBorder="1" applyFont="1" applyNumberFormat="1">
      <alignment horizontal="center"/>
    </xf>
    <xf borderId="2" fillId="4" fontId="9" numFmtId="164" xfId="0" applyAlignment="1" applyBorder="1" applyFont="1" applyNumberFormat="1">
      <alignment horizontal="center"/>
    </xf>
    <xf borderId="2" fillId="2" fontId="9" numFmtId="164" xfId="0" applyAlignment="1" applyBorder="1" applyFont="1" applyNumberFormat="1">
      <alignment horizontal="center"/>
    </xf>
    <xf borderId="0" fillId="0" fontId="9" numFmtId="0" xfId="0" applyFont="1"/>
    <xf borderId="7" fillId="0" fontId="8" numFmtId="0" xfId="0" applyAlignment="1" applyBorder="1" applyFont="1">
      <alignment horizontal="center" shrinkToFit="0" wrapText="1"/>
    </xf>
    <xf borderId="6" fillId="0" fontId="8" numFmtId="0" xfId="0" applyBorder="1" applyFont="1"/>
    <xf borderId="6" fillId="0" fontId="8" numFmtId="0" xfId="0" applyAlignment="1" applyBorder="1" applyFont="1">
      <alignment horizontal="center"/>
    </xf>
    <xf borderId="6" fillId="0" fontId="9" numFmtId="0" xfId="0" applyAlignment="1" applyBorder="1" applyFont="1">
      <alignment shrinkToFit="0" vertical="center" wrapText="1"/>
    </xf>
    <xf borderId="6" fillId="0" fontId="9" numFmtId="167" xfId="0" applyAlignment="1" applyBorder="1" applyFont="1" applyNumberFormat="1">
      <alignment vertical="center"/>
    </xf>
    <xf borderId="6" fillId="0" fontId="8" numFmtId="0" xfId="0" applyAlignment="1" applyBorder="1" applyFont="1">
      <alignment vertical="center"/>
    </xf>
    <xf borderId="6" fillId="0" fontId="8" numFmtId="167" xfId="0" applyAlignment="1" applyBorder="1" applyFont="1" applyNumberFormat="1">
      <alignment vertical="center"/>
    </xf>
    <xf borderId="6" fillId="3" fontId="3" numFmtId="165" xfId="0" applyBorder="1" applyFont="1" applyNumberFormat="1"/>
    <xf borderId="6" fillId="0" fontId="10" numFmtId="165" xfId="0" applyAlignment="1" applyBorder="1" applyFont="1" applyNumberFormat="1">
      <alignment horizontal="right"/>
    </xf>
    <xf borderId="6" fillId="2" fontId="10" numFmtId="165" xfId="0" applyBorder="1" applyFont="1" applyNumberFormat="1"/>
    <xf borderId="0" fillId="0" fontId="1" numFmtId="0" xfId="0" applyAlignment="1" applyFont="1">
      <alignment horizontal="center" shrinkToFit="0" vertical="center" wrapText="1"/>
    </xf>
    <xf borderId="9" fillId="5" fontId="1" numFmtId="0" xfId="0" applyBorder="1" applyFill="1" applyFont="1"/>
    <xf borderId="9" fillId="5" fontId="3" numFmtId="0" xfId="0" applyBorder="1" applyFont="1"/>
    <xf borderId="0" fillId="0" fontId="1" numFmtId="167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left"/>
    </xf>
    <xf borderId="0" fillId="0" fontId="1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0</xdr:rowOff>
    </xdr:from>
    <xdr:ext cx="7458075" cy="400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8439150" cy="5391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0</xdr:rowOff>
    </xdr:from>
    <xdr:ext cx="7458075" cy="400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8439150" cy="5391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0.5"/>
    <col customWidth="1" min="3" max="3" width="13.13"/>
    <col customWidth="1" min="4" max="4" width="9.0"/>
    <col customWidth="1" min="5" max="5" width="14.38"/>
    <col customWidth="1" min="6" max="6" width="11.63"/>
    <col customWidth="1" min="7" max="7" width="14.88"/>
    <col customWidth="1" min="8" max="8" width="7.25"/>
    <col customWidth="1" min="9" max="9" width="12.38"/>
    <col customWidth="1" min="10" max="10" width="7.5"/>
    <col customWidth="1" min="11" max="11" width="11.88"/>
    <col customWidth="1" min="12" max="12" width="7.5"/>
    <col customWidth="1" min="13" max="13" width="11.88"/>
    <col customWidth="1" min="14" max="14" width="8.88"/>
    <col customWidth="1" min="15" max="15" width="11.88"/>
    <col customWidth="1" min="16" max="26" width="7.63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/>
    <row r="5" ht="14.25" customHeight="1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4" t="s">
        <v>7</v>
      </c>
    </row>
    <row r="6" ht="14.25" customHeight="1">
      <c r="A6" s="5"/>
      <c r="B6" s="6">
        <v>14944.35</v>
      </c>
      <c r="C6" s="6">
        <v>14880.0</v>
      </c>
      <c r="D6" s="6">
        <v>15270.0</v>
      </c>
      <c r="E6" s="6">
        <f>AVERAGE(B6:D6)</f>
        <v>15031.45</v>
      </c>
      <c r="F6" s="7">
        <v>15000.0</v>
      </c>
    </row>
    <row r="7" ht="14.25" customHeight="1"/>
    <row r="8" ht="15.0" customHeight="1">
      <c r="A8" s="1"/>
      <c r="B8" s="8" t="s">
        <v>8</v>
      </c>
      <c r="C8" s="9"/>
      <c r="D8" s="8" t="s">
        <v>9</v>
      </c>
      <c r="E8" s="9"/>
      <c r="F8" s="8" t="s">
        <v>10</v>
      </c>
      <c r="G8" s="9"/>
      <c r="H8" s="8" t="s">
        <v>11</v>
      </c>
      <c r="I8" s="9"/>
      <c r="J8" s="8" t="s">
        <v>12</v>
      </c>
      <c r="K8" s="9"/>
      <c r="L8" s="10"/>
      <c r="M8" s="10"/>
    </row>
    <row r="9" ht="14.25" customHeight="1">
      <c r="A9" s="11" t="s">
        <v>13</v>
      </c>
      <c r="B9" s="12" t="s">
        <v>14</v>
      </c>
      <c r="C9" s="12" t="s">
        <v>15</v>
      </c>
      <c r="D9" s="12" t="s">
        <v>14</v>
      </c>
      <c r="E9" s="12" t="s">
        <v>15</v>
      </c>
      <c r="F9" s="12" t="s">
        <v>14</v>
      </c>
      <c r="G9" s="12" t="s">
        <v>15</v>
      </c>
      <c r="H9" s="12" t="s">
        <v>14</v>
      </c>
      <c r="I9" s="12" t="s">
        <v>15</v>
      </c>
      <c r="J9" s="12" t="s">
        <v>14</v>
      </c>
      <c r="K9" s="12" t="s">
        <v>15</v>
      </c>
      <c r="L9" s="13"/>
      <c r="M9" s="13"/>
    </row>
    <row r="10" ht="14.25" customHeight="1">
      <c r="A10" s="14" t="s">
        <v>16</v>
      </c>
      <c r="B10" s="15">
        <v>10000.0</v>
      </c>
      <c r="C10" s="15">
        <f t="shared" ref="C10:C13" si="1">B10*$F$6</f>
        <v>150000000</v>
      </c>
      <c r="D10" s="15">
        <v>5000.0</v>
      </c>
      <c r="E10" s="15">
        <f t="shared" ref="E10:E13" si="2">D10*$F$6</f>
        <v>75000000</v>
      </c>
      <c r="F10" s="15">
        <v>10000.0</v>
      </c>
      <c r="G10" s="15">
        <f t="shared" ref="G10:G13" si="3">F10*$F$6</f>
        <v>150000000</v>
      </c>
      <c r="H10" s="15">
        <v>8000.0</v>
      </c>
      <c r="I10" s="15">
        <f t="shared" ref="I10:I13" si="4">H10*$F$6</f>
        <v>120000000</v>
      </c>
      <c r="J10" s="15">
        <v>10500.0</v>
      </c>
      <c r="K10" s="15">
        <f t="shared" ref="K10:K13" si="5">J10*$F$6</f>
        <v>157500000</v>
      </c>
      <c r="L10" s="16"/>
      <c r="M10" s="16"/>
    </row>
    <row r="11" ht="14.25" customHeight="1">
      <c r="A11" s="14" t="s">
        <v>17</v>
      </c>
      <c r="B11" s="15">
        <v>0.0</v>
      </c>
      <c r="C11" s="15">
        <f t="shared" si="1"/>
        <v>0</v>
      </c>
      <c r="D11" s="15">
        <v>0.0</v>
      </c>
      <c r="E11" s="15">
        <f t="shared" si="2"/>
        <v>0</v>
      </c>
      <c r="F11" s="15">
        <f>F10*10%</f>
        <v>1000</v>
      </c>
      <c r="G11" s="15">
        <f t="shared" si="3"/>
        <v>15000000</v>
      </c>
      <c r="H11" s="17">
        <v>0.0</v>
      </c>
      <c r="I11" s="15">
        <f t="shared" si="4"/>
        <v>0</v>
      </c>
      <c r="J11" s="17">
        <v>0.0</v>
      </c>
      <c r="K11" s="15">
        <f t="shared" si="5"/>
        <v>0</v>
      </c>
      <c r="L11" s="16"/>
      <c r="M11" s="16"/>
    </row>
    <row r="12" ht="14.25" customHeight="1">
      <c r="A12" s="14" t="s">
        <v>18</v>
      </c>
      <c r="B12" s="15">
        <v>5000.0</v>
      </c>
      <c r="C12" s="15">
        <f t="shared" si="1"/>
        <v>75000000</v>
      </c>
      <c r="D12" s="15">
        <v>0.0</v>
      </c>
      <c r="E12" s="15">
        <f t="shared" si="2"/>
        <v>0</v>
      </c>
      <c r="F12" s="15">
        <v>5000.0</v>
      </c>
      <c r="G12" s="15">
        <f t="shared" si="3"/>
        <v>75000000</v>
      </c>
      <c r="H12" s="15">
        <v>0.0</v>
      </c>
      <c r="I12" s="15">
        <f t="shared" si="4"/>
        <v>0</v>
      </c>
      <c r="J12" s="15">
        <v>0.0</v>
      </c>
      <c r="K12" s="15">
        <f t="shared" si="5"/>
        <v>0</v>
      </c>
      <c r="L12" s="16"/>
      <c r="M12" s="16"/>
    </row>
    <row r="13" ht="15.0" customHeight="1">
      <c r="A13" s="14" t="s">
        <v>19</v>
      </c>
      <c r="B13" s="15">
        <v>3000.0</v>
      </c>
      <c r="C13" s="15">
        <f t="shared" si="1"/>
        <v>45000000</v>
      </c>
      <c r="D13" s="15">
        <v>0.0</v>
      </c>
      <c r="E13" s="15">
        <f t="shared" si="2"/>
        <v>0</v>
      </c>
      <c r="F13" s="15">
        <v>3000.0</v>
      </c>
      <c r="G13" s="15">
        <f t="shared" si="3"/>
        <v>45000000</v>
      </c>
      <c r="H13" s="15">
        <v>0.0</v>
      </c>
      <c r="I13" s="15">
        <f t="shared" si="4"/>
        <v>0</v>
      </c>
      <c r="J13" s="15">
        <v>0.0</v>
      </c>
      <c r="K13" s="15">
        <f t="shared" si="5"/>
        <v>0</v>
      </c>
      <c r="L13" s="16"/>
      <c r="M13" s="16"/>
    </row>
    <row r="14" ht="14.25" customHeight="1">
      <c r="A14" s="14" t="s">
        <v>20</v>
      </c>
      <c r="B14" s="15"/>
      <c r="C14" s="15"/>
      <c r="D14" s="15"/>
      <c r="E14" s="15">
        <v>1.5E8</v>
      </c>
      <c r="F14" s="15"/>
      <c r="G14" s="15"/>
      <c r="H14" s="15"/>
      <c r="I14" s="15"/>
      <c r="J14" s="15">
        <v>0.0</v>
      </c>
      <c r="K14" s="15">
        <v>0.0</v>
      </c>
      <c r="L14" s="16"/>
      <c r="M14" s="16"/>
    </row>
    <row r="15" ht="14.25" customHeight="1">
      <c r="A15" s="14" t="s">
        <v>21</v>
      </c>
      <c r="B15" s="15">
        <v>0.0</v>
      </c>
      <c r="C15" s="15">
        <v>0.0</v>
      </c>
      <c r="D15" s="15">
        <v>0.0</v>
      </c>
      <c r="E15" s="15">
        <f t="shared" ref="E15:E17" si="6">D15*$F$6</f>
        <v>0</v>
      </c>
      <c r="F15" s="15">
        <v>0.0</v>
      </c>
      <c r="G15" s="15">
        <f>120000*22</f>
        <v>2640000</v>
      </c>
      <c r="H15" s="15">
        <v>0.0</v>
      </c>
      <c r="I15" s="15">
        <v>0.0</v>
      </c>
      <c r="J15" s="15">
        <v>0.0</v>
      </c>
      <c r="K15" s="15">
        <v>0.0</v>
      </c>
      <c r="L15" s="16"/>
      <c r="M15" s="16"/>
    </row>
    <row r="16" ht="14.25" customHeight="1">
      <c r="A16" s="14" t="s">
        <v>22</v>
      </c>
      <c r="B16" s="15">
        <v>0.0</v>
      </c>
      <c r="C16" s="15">
        <f t="shared" ref="C16:C17" si="7">B16*$F$6</f>
        <v>0</v>
      </c>
      <c r="D16" s="15">
        <v>0.0</v>
      </c>
      <c r="E16" s="15">
        <f t="shared" si="6"/>
        <v>0</v>
      </c>
      <c r="F16" s="15">
        <v>0.0</v>
      </c>
      <c r="G16" s="15">
        <f t="shared" ref="G16:G17" si="8">F16*$F$6</f>
        <v>0</v>
      </c>
      <c r="H16" s="15">
        <v>0.0</v>
      </c>
      <c r="I16" s="15">
        <f t="shared" ref="I16:I17" si="9">H16*$F$6</f>
        <v>0</v>
      </c>
      <c r="J16" s="15">
        <v>0.0</v>
      </c>
      <c r="K16" s="15">
        <f t="shared" ref="K16:K17" si="10">J16*$F$6</f>
        <v>0</v>
      </c>
      <c r="L16" s="16"/>
      <c r="M16" s="16"/>
    </row>
    <row r="17" ht="14.25" customHeight="1">
      <c r="A17" s="14" t="s">
        <v>23</v>
      </c>
      <c r="B17" s="15">
        <v>0.0</v>
      </c>
      <c r="C17" s="15">
        <f t="shared" si="7"/>
        <v>0</v>
      </c>
      <c r="D17" s="15">
        <v>0.0</v>
      </c>
      <c r="E17" s="15">
        <f t="shared" si="6"/>
        <v>0</v>
      </c>
      <c r="F17" s="15">
        <v>0.0</v>
      </c>
      <c r="G17" s="15">
        <f t="shared" si="8"/>
        <v>0</v>
      </c>
      <c r="H17" s="15">
        <v>0.0</v>
      </c>
      <c r="I17" s="15">
        <f t="shared" si="9"/>
        <v>0</v>
      </c>
      <c r="J17" s="15">
        <v>0.0</v>
      </c>
      <c r="K17" s="15">
        <f t="shared" si="10"/>
        <v>0</v>
      </c>
      <c r="L17" s="16"/>
      <c r="M17" s="16"/>
    </row>
    <row r="18" ht="14.25" customHeight="1">
      <c r="A18" s="18" t="s">
        <v>24</v>
      </c>
      <c r="B18" s="19">
        <f t="shared" ref="B18:K18" si="11">SUM(B10:B17)</f>
        <v>18000</v>
      </c>
      <c r="C18" s="19">
        <f t="shared" si="11"/>
        <v>270000000</v>
      </c>
      <c r="D18" s="19">
        <f t="shared" si="11"/>
        <v>5000</v>
      </c>
      <c r="E18" s="19">
        <f t="shared" si="11"/>
        <v>225000000</v>
      </c>
      <c r="F18" s="19">
        <f t="shared" si="11"/>
        <v>19000</v>
      </c>
      <c r="G18" s="19">
        <f t="shared" si="11"/>
        <v>287640000</v>
      </c>
      <c r="H18" s="19">
        <f t="shared" si="11"/>
        <v>8000</v>
      </c>
      <c r="I18" s="19">
        <f t="shared" si="11"/>
        <v>120000000</v>
      </c>
      <c r="J18" s="19">
        <f t="shared" si="11"/>
        <v>10500</v>
      </c>
      <c r="K18" s="19">
        <f t="shared" si="11"/>
        <v>157500000</v>
      </c>
      <c r="L18" s="20"/>
      <c r="M18" s="20"/>
    </row>
    <row r="19" ht="14.25" customHeight="1"/>
    <row r="20" ht="15.0" customHeight="1">
      <c r="B20" s="8" t="s">
        <v>25</v>
      </c>
      <c r="C20" s="9"/>
      <c r="D20" s="8" t="s">
        <v>26</v>
      </c>
      <c r="E20" s="9"/>
      <c r="F20" s="8" t="s">
        <v>27</v>
      </c>
      <c r="G20" s="9"/>
      <c r="H20" s="8" t="s">
        <v>28</v>
      </c>
      <c r="I20" s="9"/>
      <c r="J20" s="8" t="s">
        <v>29</v>
      </c>
      <c r="K20" s="9"/>
      <c r="L20" s="8" t="s">
        <v>30</v>
      </c>
      <c r="M20" s="9"/>
    </row>
    <row r="21" ht="14.25" customHeight="1">
      <c r="A21" s="11" t="s">
        <v>13</v>
      </c>
      <c r="B21" s="12" t="s">
        <v>14</v>
      </c>
      <c r="C21" s="12" t="s">
        <v>15</v>
      </c>
      <c r="D21" s="12" t="s">
        <v>14</v>
      </c>
      <c r="E21" s="12" t="s">
        <v>15</v>
      </c>
      <c r="F21" s="12" t="s">
        <v>14</v>
      </c>
      <c r="G21" s="12" t="s">
        <v>15</v>
      </c>
      <c r="H21" s="12" t="s">
        <v>14</v>
      </c>
      <c r="I21" s="12" t="s">
        <v>15</v>
      </c>
      <c r="J21" s="12" t="s">
        <v>14</v>
      </c>
      <c r="K21" s="12" t="s">
        <v>15</v>
      </c>
      <c r="L21" s="12" t="s">
        <v>14</v>
      </c>
      <c r="M21" s="12" t="s">
        <v>15</v>
      </c>
    </row>
    <row r="22" ht="14.25" customHeight="1">
      <c r="A22" s="14" t="s">
        <v>16</v>
      </c>
      <c r="B22" s="15">
        <v>0.0</v>
      </c>
      <c r="C22" s="15">
        <v>1.04274E8</v>
      </c>
      <c r="D22" s="15">
        <v>24000.0</v>
      </c>
      <c r="E22" s="15">
        <f>D22*$F$6</f>
        <v>360000000</v>
      </c>
      <c r="F22" s="15">
        <v>5000.0</v>
      </c>
      <c r="G22" s="15">
        <f>F22*$F$6</f>
        <v>75000000</v>
      </c>
      <c r="H22" s="15">
        <v>29000.0</v>
      </c>
      <c r="I22" s="15">
        <f>H22*$F$6</f>
        <v>435000000</v>
      </c>
      <c r="J22" s="15">
        <v>0.0</v>
      </c>
      <c r="K22" s="15">
        <v>1.19E8</v>
      </c>
      <c r="L22" s="15">
        <v>0.0</v>
      </c>
      <c r="M22" s="15">
        <v>1.45E8</v>
      </c>
    </row>
    <row r="23" ht="14.25" customHeight="1">
      <c r="A23" s="14" t="s">
        <v>17</v>
      </c>
      <c r="B23" s="15">
        <v>0.0</v>
      </c>
      <c r="C23" s="15">
        <f>C22*10%</f>
        <v>10427400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</row>
    <row r="24" ht="14.25" customHeight="1">
      <c r="A24" s="14" t="s">
        <v>18</v>
      </c>
      <c r="B24" s="15">
        <v>5000.0</v>
      </c>
      <c r="C24" s="15">
        <f t="shared" ref="C24:C25" si="12">B24*$F$6</f>
        <v>75000000</v>
      </c>
      <c r="D24" s="15">
        <v>5000.0</v>
      </c>
      <c r="E24" s="15">
        <f t="shared" ref="E24:E25" si="13">D24*$F$6</f>
        <v>75000000</v>
      </c>
      <c r="F24" s="15">
        <v>0.0</v>
      </c>
      <c r="G24" s="15">
        <f t="shared" ref="G24:G25" si="14">F24*$F$6</f>
        <v>0</v>
      </c>
      <c r="H24" s="15">
        <v>5000.0</v>
      </c>
      <c r="I24" s="15">
        <f t="shared" ref="I24:I25" si="15">H24*$F$6</f>
        <v>75000000</v>
      </c>
      <c r="J24" s="15">
        <v>5000.0</v>
      </c>
      <c r="K24" s="15">
        <f t="shared" ref="K24:K25" si="16">J24*$F$6</f>
        <v>75000000</v>
      </c>
      <c r="L24" s="15">
        <v>5000.0</v>
      </c>
      <c r="M24" s="15">
        <f t="shared" ref="M24:M25" si="17">L24*$F$6</f>
        <v>75000000</v>
      </c>
    </row>
    <row r="25" ht="14.25" customHeight="1">
      <c r="A25" s="14" t="s">
        <v>19</v>
      </c>
      <c r="B25" s="15">
        <v>3000.0</v>
      </c>
      <c r="C25" s="15">
        <f t="shared" si="12"/>
        <v>45000000</v>
      </c>
      <c r="D25" s="15">
        <v>3000.0</v>
      </c>
      <c r="E25" s="15">
        <f t="shared" si="13"/>
        <v>45000000</v>
      </c>
      <c r="F25" s="15">
        <v>0.0</v>
      </c>
      <c r="G25" s="15">
        <f t="shared" si="14"/>
        <v>0</v>
      </c>
      <c r="H25" s="15">
        <v>3000.0</v>
      </c>
      <c r="I25" s="15">
        <f t="shared" si="15"/>
        <v>45000000</v>
      </c>
      <c r="J25" s="15">
        <v>3000.0</v>
      </c>
      <c r="K25" s="15">
        <f t="shared" si="16"/>
        <v>45000000</v>
      </c>
      <c r="L25" s="15">
        <v>3000.0</v>
      </c>
      <c r="M25" s="15">
        <f t="shared" si="17"/>
        <v>45000000</v>
      </c>
    </row>
    <row r="26" ht="14.25" customHeight="1">
      <c r="A26" s="14" t="s">
        <v>21</v>
      </c>
      <c r="B26" s="15">
        <v>0.0</v>
      </c>
      <c r="C26" s="15">
        <f>120000*22</f>
        <v>2640000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</row>
    <row r="27" ht="14.25" customHeight="1">
      <c r="A27" s="18" t="s">
        <v>24</v>
      </c>
      <c r="B27" s="19">
        <f t="shared" ref="B27:M27" si="18">SUM(B22:B26)</f>
        <v>8000</v>
      </c>
      <c r="C27" s="19">
        <f t="shared" si="18"/>
        <v>237341400</v>
      </c>
      <c r="D27" s="19">
        <f t="shared" si="18"/>
        <v>32000</v>
      </c>
      <c r="E27" s="19">
        <f t="shared" si="18"/>
        <v>480000000</v>
      </c>
      <c r="F27" s="19">
        <f t="shared" si="18"/>
        <v>5000</v>
      </c>
      <c r="G27" s="19">
        <f t="shared" si="18"/>
        <v>75000000</v>
      </c>
      <c r="H27" s="19">
        <f t="shared" si="18"/>
        <v>37000</v>
      </c>
      <c r="I27" s="19">
        <f t="shared" si="18"/>
        <v>555000000</v>
      </c>
      <c r="J27" s="19">
        <f t="shared" si="18"/>
        <v>8000</v>
      </c>
      <c r="K27" s="19">
        <f t="shared" si="18"/>
        <v>239000000</v>
      </c>
      <c r="L27" s="19">
        <f t="shared" si="18"/>
        <v>8000</v>
      </c>
      <c r="M27" s="19">
        <f t="shared" si="18"/>
        <v>265000000</v>
      </c>
      <c r="N27" s="16"/>
      <c r="O27" s="21">
        <f>N27*14000</f>
        <v>0</v>
      </c>
    </row>
    <row r="28" ht="14.25" customHeight="1"/>
    <row r="29" ht="14.25" customHeight="1">
      <c r="B29" s="22" t="s">
        <v>11</v>
      </c>
      <c r="C29" s="23"/>
      <c r="D29" s="8" t="s">
        <v>26</v>
      </c>
      <c r="E29" s="9"/>
      <c r="F29" s="22" t="s">
        <v>30</v>
      </c>
      <c r="G29" s="23"/>
    </row>
    <row r="30" ht="14.25" customHeight="1">
      <c r="A30" s="24" t="s">
        <v>31</v>
      </c>
      <c r="B30" s="12" t="s">
        <v>14</v>
      </c>
      <c r="C30" s="12" t="s">
        <v>15</v>
      </c>
      <c r="D30" s="12" t="s">
        <v>14</v>
      </c>
      <c r="E30" s="12" t="s">
        <v>15</v>
      </c>
      <c r="F30" s="12" t="s">
        <v>14</v>
      </c>
      <c r="G30" s="12" t="s">
        <v>15</v>
      </c>
    </row>
    <row r="31" ht="14.25" customHeight="1">
      <c r="A31" s="25" t="s">
        <v>32</v>
      </c>
      <c r="B31" s="26">
        <v>0.0</v>
      </c>
      <c r="C31" s="26">
        <v>4.26E8</v>
      </c>
      <c r="D31" s="26">
        <v>0.0</v>
      </c>
      <c r="E31" s="26">
        <f t="shared" ref="E31:E34" si="19">D31*$F$6</f>
        <v>0</v>
      </c>
      <c r="F31" s="26">
        <v>0.0</v>
      </c>
      <c r="G31" s="26">
        <v>0.0</v>
      </c>
    </row>
    <row r="32" ht="14.25" customHeight="1">
      <c r="A32" s="14" t="s">
        <v>33</v>
      </c>
      <c r="B32" s="26">
        <v>0.0</v>
      </c>
      <c r="C32" s="26">
        <v>0.0</v>
      </c>
      <c r="D32" s="26">
        <v>0.0</v>
      </c>
      <c r="E32" s="26">
        <f t="shared" si="19"/>
        <v>0</v>
      </c>
      <c r="F32" s="26">
        <v>0.0</v>
      </c>
      <c r="G32" s="26">
        <v>1.0E9</v>
      </c>
    </row>
    <row r="33" ht="14.25" customHeight="1">
      <c r="A33" s="14" t="s">
        <v>34</v>
      </c>
      <c r="B33" s="26">
        <v>0.0</v>
      </c>
      <c r="C33" s="26">
        <v>0.0</v>
      </c>
      <c r="D33" s="26">
        <v>0.0</v>
      </c>
      <c r="E33" s="26">
        <f t="shared" si="19"/>
        <v>0</v>
      </c>
      <c r="F33" s="26">
        <v>0.0</v>
      </c>
      <c r="G33" s="26">
        <v>1.5E8</v>
      </c>
    </row>
    <row r="34" ht="14.25" customHeight="1">
      <c r="A34" s="14" t="s">
        <v>35</v>
      </c>
      <c r="B34" s="26">
        <v>0.0</v>
      </c>
      <c r="C34" s="26">
        <v>0.0</v>
      </c>
      <c r="D34" s="26">
        <v>45000.0</v>
      </c>
      <c r="E34" s="26">
        <f t="shared" si="19"/>
        <v>675000000</v>
      </c>
      <c r="F34" s="26">
        <v>0.0</v>
      </c>
      <c r="G34" s="26">
        <v>0.0</v>
      </c>
    </row>
    <row r="35" ht="14.25" customHeight="1">
      <c r="A35" s="18" t="s">
        <v>24</v>
      </c>
      <c r="B35" s="27">
        <f t="shared" ref="B35:G35" si="20">SUM(B31:B34)</f>
        <v>0</v>
      </c>
      <c r="C35" s="27">
        <f t="shared" si="20"/>
        <v>426000000</v>
      </c>
      <c r="D35" s="27">
        <f t="shared" si="20"/>
        <v>45000</v>
      </c>
      <c r="E35" s="27">
        <f t="shared" si="20"/>
        <v>675000000</v>
      </c>
      <c r="F35" s="27">
        <f t="shared" si="20"/>
        <v>0</v>
      </c>
      <c r="G35" s="27">
        <f t="shared" si="20"/>
        <v>1150000000</v>
      </c>
    </row>
    <row r="36" ht="14.25" customHeight="1">
      <c r="A36" s="28"/>
      <c r="B36" s="28"/>
      <c r="C36" s="28"/>
      <c r="D36" s="28"/>
      <c r="E36" s="28"/>
    </row>
    <row r="37" ht="14.25" customHeight="1">
      <c r="A37" s="29" t="s">
        <v>36</v>
      </c>
    </row>
    <row r="38" ht="14.25" customHeight="1"/>
    <row r="39" ht="14.25" customHeight="1">
      <c r="A39" s="30" t="s">
        <v>37</v>
      </c>
      <c r="H39" s="16"/>
    </row>
    <row r="40" ht="14.25" customHeight="1">
      <c r="A40" s="30" t="s">
        <v>38</v>
      </c>
      <c r="E40" s="16"/>
      <c r="G40" s="16"/>
    </row>
    <row r="41" ht="14.25" customHeight="1"/>
    <row r="42" ht="14.25" customHeight="1"/>
    <row r="43" ht="14.25" customHeight="1"/>
    <row r="44" ht="14.25" customHeight="1">
      <c r="H44" s="31"/>
    </row>
    <row r="45" ht="14.25" customHeight="1">
      <c r="A45" s="31" t="s">
        <v>39</v>
      </c>
    </row>
    <row r="46" ht="14.25" customHeight="1">
      <c r="A46" s="30" t="s">
        <v>40</v>
      </c>
    </row>
    <row r="47" ht="7.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D20:E20"/>
    <mergeCell ref="F20:G20"/>
    <mergeCell ref="B29:C29"/>
    <mergeCell ref="D29:E29"/>
    <mergeCell ref="F29:G29"/>
    <mergeCell ref="H20:I20"/>
    <mergeCell ref="J20:K20"/>
    <mergeCell ref="L20:M20"/>
    <mergeCell ref="A5:A6"/>
    <mergeCell ref="B8:C8"/>
    <mergeCell ref="D8:E8"/>
    <mergeCell ref="F8:G8"/>
    <mergeCell ref="H8:I8"/>
    <mergeCell ref="J8:K8"/>
    <mergeCell ref="B20:C20"/>
  </mergeCells>
  <printOptions horizontalCentered="1"/>
  <pageMargins bottom="0.0" footer="0.0" header="0.0" left="0.0" right="0.0" top="0.0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0.5"/>
    <col customWidth="1" min="3" max="3" width="13.13"/>
    <col customWidth="1" min="4" max="4" width="9.0"/>
    <col customWidth="1" min="5" max="5" width="14.38"/>
    <col customWidth="1" min="6" max="6" width="11.63"/>
    <col customWidth="1" min="7" max="7" width="14.88"/>
    <col customWidth="1" min="8" max="8" width="7.25"/>
    <col customWidth="1" min="9" max="9" width="12.38"/>
    <col customWidth="1" min="10" max="10" width="7.5"/>
    <col customWidth="1" min="11" max="11" width="11.88"/>
    <col customWidth="1" min="12" max="12" width="7.5"/>
    <col customWidth="1" min="13" max="13" width="11.88"/>
    <col customWidth="1" min="14" max="14" width="8.88"/>
    <col customWidth="1" min="15" max="15" width="11.88"/>
    <col customWidth="1" min="16" max="26" width="7.63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/>
    <row r="5" ht="14.25" customHeight="1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4" t="s">
        <v>7</v>
      </c>
    </row>
    <row r="6" ht="14.25" customHeight="1">
      <c r="A6" s="5"/>
      <c r="B6" s="6">
        <v>14944.35</v>
      </c>
      <c r="C6" s="6">
        <v>14880.0</v>
      </c>
      <c r="D6" s="6">
        <v>15270.0</v>
      </c>
      <c r="E6" s="6">
        <f>AVERAGE(B6:D6)</f>
        <v>15031.45</v>
      </c>
      <c r="F6" s="7">
        <v>15000.0</v>
      </c>
    </row>
    <row r="7" ht="14.25" customHeight="1"/>
    <row r="8" ht="15.0" customHeight="1">
      <c r="A8" s="1"/>
      <c r="B8" s="8" t="s">
        <v>8</v>
      </c>
      <c r="C8" s="9"/>
      <c r="D8" s="8" t="s">
        <v>9</v>
      </c>
      <c r="E8" s="9"/>
      <c r="F8" s="8" t="s">
        <v>10</v>
      </c>
      <c r="G8" s="9"/>
      <c r="H8" s="8" t="s">
        <v>11</v>
      </c>
      <c r="I8" s="9"/>
      <c r="J8" s="8" t="s">
        <v>12</v>
      </c>
      <c r="K8" s="9"/>
      <c r="L8" s="8" t="s">
        <v>25</v>
      </c>
      <c r="M8" s="9"/>
      <c r="N8" s="8" t="s">
        <v>26</v>
      </c>
      <c r="O8" s="9"/>
      <c r="P8" s="8" t="s">
        <v>27</v>
      </c>
      <c r="Q8" s="9"/>
      <c r="R8" s="8" t="s">
        <v>28</v>
      </c>
      <c r="S8" s="9"/>
      <c r="T8" s="8" t="s">
        <v>29</v>
      </c>
      <c r="U8" s="9"/>
      <c r="V8" s="8" t="s">
        <v>30</v>
      </c>
      <c r="W8" s="9"/>
    </row>
    <row r="9" ht="14.25" customHeight="1">
      <c r="A9" s="11" t="s">
        <v>13</v>
      </c>
      <c r="B9" s="12" t="s">
        <v>14</v>
      </c>
      <c r="C9" s="12" t="s">
        <v>15</v>
      </c>
      <c r="D9" s="12" t="s">
        <v>14</v>
      </c>
      <c r="E9" s="12" t="s">
        <v>15</v>
      </c>
      <c r="F9" s="12" t="s">
        <v>14</v>
      </c>
      <c r="G9" s="12" t="s">
        <v>15</v>
      </c>
      <c r="H9" s="12" t="s">
        <v>14</v>
      </c>
      <c r="I9" s="12" t="s">
        <v>15</v>
      </c>
      <c r="J9" s="12" t="s">
        <v>14</v>
      </c>
      <c r="K9" s="12" t="s">
        <v>15</v>
      </c>
      <c r="L9" s="12" t="s">
        <v>14</v>
      </c>
      <c r="M9" s="12" t="s">
        <v>15</v>
      </c>
      <c r="N9" s="12" t="s">
        <v>14</v>
      </c>
      <c r="O9" s="12" t="s">
        <v>15</v>
      </c>
      <c r="P9" s="12" t="s">
        <v>14</v>
      </c>
      <c r="Q9" s="12" t="s">
        <v>15</v>
      </c>
      <c r="R9" s="12" t="s">
        <v>14</v>
      </c>
      <c r="S9" s="12" t="s">
        <v>15</v>
      </c>
      <c r="T9" s="12" t="s">
        <v>14</v>
      </c>
      <c r="U9" s="12" t="s">
        <v>15</v>
      </c>
      <c r="V9" s="12" t="s">
        <v>14</v>
      </c>
      <c r="W9" s="12" t="s">
        <v>15</v>
      </c>
    </row>
    <row r="10" ht="14.25" customHeight="1">
      <c r="A10" s="14" t="s">
        <v>16</v>
      </c>
      <c r="B10" s="15">
        <v>10000.0</v>
      </c>
      <c r="C10" s="15">
        <f t="shared" ref="C10:C13" si="1">B10*$F$6</f>
        <v>150000000</v>
      </c>
      <c r="D10" s="15">
        <v>5000.0</v>
      </c>
      <c r="E10" s="15">
        <f t="shared" ref="E10:E13" si="2">D10*$F$6</f>
        <v>75000000</v>
      </c>
      <c r="F10" s="15">
        <v>10000.0</v>
      </c>
      <c r="G10" s="15">
        <f t="shared" ref="G10:G13" si="3">F10*$F$6</f>
        <v>150000000</v>
      </c>
      <c r="H10" s="15">
        <v>8000.0</v>
      </c>
      <c r="I10" s="15">
        <f t="shared" ref="I10:I13" si="4">H10*$F$6</f>
        <v>120000000</v>
      </c>
      <c r="J10" s="15">
        <v>10500.0</v>
      </c>
      <c r="K10" s="15">
        <f t="shared" ref="K10:K13" si="5">J10*$F$6</f>
        <v>157500000</v>
      </c>
      <c r="L10" s="15">
        <v>0.0</v>
      </c>
      <c r="M10" s="15">
        <v>1.04274E8</v>
      </c>
      <c r="N10" s="15">
        <v>24000.0</v>
      </c>
      <c r="O10" s="15">
        <f>N10*$F$6</f>
        <v>360000000</v>
      </c>
      <c r="P10" s="15">
        <v>5000.0</v>
      </c>
      <c r="Q10" s="15">
        <f>P10*$F$6</f>
        <v>75000000</v>
      </c>
      <c r="R10" s="15">
        <v>29000.0</v>
      </c>
      <c r="S10" s="15">
        <f>R10*$F$6</f>
        <v>435000000</v>
      </c>
      <c r="T10" s="15">
        <v>0.0</v>
      </c>
      <c r="U10" s="15">
        <v>1.19E8</v>
      </c>
      <c r="V10" s="15">
        <v>0.0</v>
      </c>
      <c r="W10" s="15">
        <v>1.45E8</v>
      </c>
    </row>
    <row r="11" ht="14.25" customHeight="1">
      <c r="A11" s="14" t="s">
        <v>17</v>
      </c>
      <c r="B11" s="15">
        <v>0.0</v>
      </c>
      <c r="C11" s="15">
        <f t="shared" si="1"/>
        <v>0</v>
      </c>
      <c r="D11" s="15">
        <v>0.0</v>
      </c>
      <c r="E11" s="15">
        <f t="shared" si="2"/>
        <v>0</v>
      </c>
      <c r="F11" s="15">
        <f>F10*10%</f>
        <v>1000</v>
      </c>
      <c r="G11" s="15">
        <f t="shared" si="3"/>
        <v>15000000</v>
      </c>
      <c r="H11" s="17">
        <v>0.0</v>
      </c>
      <c r="I11" s="15">
        <f t="shared" si="4"/>
        <v>0</v>
      </c>
      <c r="J11" s="17">
        <v>0.0</v>
      </c>
      <c r="K11" s="15">
        <f t="shared" si="5"/>
        <v>0</v>
      </c>
      <c r="L11" s="15">
        <v>0.0</v>
      </c>
      <c r="M11" s="15">
        <f>M10*10%</f>
        <v>10427400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</row>
    <row r="12" ht="14.25" customHeight="1">
      <c r="A12" s="14" t="s">
        <v>18</v>
      </c>
      <c r="B12" s="15">
        <v>5000.0</v>
      </c>
      <c r="C12" s="15">
        <f t="shared" si="1"/>
        <v>75000000</v>
      </c>
      <c r="D12" s="15">
        <v>0.0</v>
      </c>
      <c r="E12" s="15">
        <f t="shared" si="2"/>
        <v>0</v>
      </c>
      <c r="F12" s="15">
        <v>5000.0</v>
      </c>
      <c r="G12" s="15">
        <f t="shared" si="3"/>
        <v>75000000</v>
      </c>
      <c r="H12" s="15">
        <v>0.0</v>
      </c>
      <c r="I12" s="15">
        <f t="shared" si="4"/>
        <v>0</v>
      </c>
      <c r="J12" s="15">
        <v>0.0</v>
      </c>
      <c r="K12" s="15">
        <f t="shared" si="5"/>
        <v>0</v>
      </c>
      <c r="L12" s="15">
        <v>5000.0</v>
      </c>
      <c r="M12" s="15">
        <f t="shared" ref="M12:M13" si="6">L12*$F$6</f>
        <v>75000000</v>
      </c>
      <c r="N12" s="15">
        <v>5000.0</v>
      </c>
      <c r="O12" s="15">
        <f t="shared" ref="O12:O13" si="7">N12*$F$6</f>
        <v>75000000</v>
      </c>
      <c r="P12" s="15">
        <v>0.0</v>
      </c>
      <c r="Q12" s="15">
        <f t="shared" ref="Q12:Q13" si="8">P12*$F$6</f>
        <v>0</v>
      </c>
      <c r="R12" s="15">
        <v>5000.0</v>
      </c>
      <c r="S12" s="15">
        <f t="shared" ref="S12:S13" si="9">R12*$F$6</f>
        <v>75000000</v>
      </c>
      <c r="T12" s="15">
        <v>5000.0</v>
      </c>
      <c r="U12" s="15">
        <f t="shared" ref="U12:U13" si="10">T12*$F$6</f>
        <v>75000000</v>
      </c>
      <c r="V12" s="15">
        <v>5000.0</v>
      </c>
      <c r="W12" s="15">
        <f t="shared" ref="W12:W13" si="11">V12*$F$6</f>
        <v>75000000</v>
      </c>
    </row>
    <row r="13" ht="15.0" customHeight="1">
      <c r="A13" s="14" t="s">
        <v>19</v>
      </c>
      <c r="B13" s="15">
        <v>3000.0</v>
      </c>
      <c r="C13" s="15">
        <f t="shared" si="1"/>
        <v>45000000</v>
      </c>
      <c r="D13" s="15">
        <v>0.0</v>
      </c>
      <c r="E13" s="15">
        <f t="shared" si="2"/>
        <v>0</v>
      </c>
      <c r="F13" s="15">
        <v>3000.0</v>
      </c>
      <c r="G13" s="15">
        <f t="shared" si="3"/>
        <v>45000000</v>
      </c>
      <c r="H13" s="15">
        <v>0.0</v>
      </c>
      <c r="I13" s="15">
        <f t="shared" si="4"/>
        <v>0</v>
      </c>
      <c r="J13" s="15">
        <v>0.0</v>
      </c>
      <c r="K13" s="15">
        <f t="shared" si="5"/>
        <v>0</v>
      </c>
      <c r="L13" s="15">
        <v>3000.0</v>
      </c>
      <c r="M13" s="15">
        <f t="shared" si="6"/>
        <v>45000000</v>
      </c>
      <c r="N13" s="15">
        <v>3000.0</v>
      </c>
      <c r="O13" s="15">
        <f t="shared" si="7"/>
        <v>45000000</v>
      </c>
      <c r="P13" s="15">
        <v>0.0</v>
      </c>
      <c r="Q13" s="15">
        <f t="shared" si="8"/>
        <v>0</v>
      </c>
      <c r="R13" s="15">
        <v>3000.0</v>
      </c>
      <c r="S13" s="15">
        <f t="shared" si="9"/>
        <v>45000000</v>
      </c>
      <c r="T13" s="15">
        <v>3000.0</v>
      </c>
      <c r="U13" s="15">
        <f t="shared" si="10"/>
        <v>45000000</v>
      </c>
      <c r="V13" s="15">
        <v>3000.0</v>
      </c>
      <c r="W13" s="15">
        <f t="shared" si="11"/>
        <v>45000000</v>
      </c>
    </row>
    <row r="14" ht="14.25" customHeight="1">
      <c r="A14" s="14" t="s">
        <v>20</v>
      </c>
      <c r="B14" s="15"/>
      <c r="C14" s="15"/>
      <c r="D14" s="15"/>
      <c r="E14" s="15">
        <v>1.5E8</v>
      </c>
      <c r="F14" s="15"/>
      <c r="G14" s="15"/>
      <c r="H14" s="15"/>
      <c r="I14" s="15"/>
      <c r="J14" s="15">
        <v>0.0</v>
      </c>
      <c r="K14" s="15">
        <v>0.0</v>
      </c>
      <c r="L14" s="16"/>
      <c r="M14" s="16"/>
    </row>
    <row r="15" ht="14.25" customHeight="1">
      <c r="A15" s="14" t="s">
        <v>21</v>
      </c>
      <c r="B15" s="15">
        <v>0.0</v>
      </c>
      <c r="C15" s="15">
        <v>0.0</v>
      </c>
      <c r="D15" s="15">
        <v>0.0</v>
      </c>
      <c r="E15" s="15">
        <f t="shared" ref="E15:E17" si="12">D15*$F$6</f>
        <v>0</v>
      </c>
      <c r="F15" s="15">
        <v>0.0</v>
      </c>
      <c r="G15" s="15">
        <f>120000*22</f>
        <v>2640000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f>120000*22</f>
        <v>2640000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</row>
    <row r="16" ht="14.25" customHeight="1">
      <c r="A16" s="14" t="s">
        <v>22</v>
      </c>
      <c r="B16" s="15">
        <v>0.0</v>
      </c>
      <c r="C16" s="15">
        <f t="shared" ref="C16:C17" si="13">B16*$F$6</f>
        <v>0</v>
      </c>
      <c r="D16" s="15">
        <v>0.0</v>
      </c>
      <c r="E16" s="15">
        <f t="shared" si="12"/>
        <v>0</v>
      </c>
      <c r="F16" s="15">
        <v>0.0</v>
      </c>
      <c r="G16" s="15">
        <f t="shared" ref="G16:G17" si="14">F16*$F$6</f>
        <v>0</v>
      </c>
      <c r="H16" s="15">
        <v>0.0</v>
      </c>
      <c r="I16" s="15">
        <f t="shared" ref="I16:I17" si="15">H16*$F$6</f>
        <v>0</v>
      </c>
      <c r="J16" s="15">
        <v>0.0</v>
      </c>
      <c r="K16" s="15">
        <f t="shared" ref="K16:K17" si="16">J16*$F$6</f>
        <v>0</v>
      </c>
      <c r="L16" s="16"/>
      <c r="M16" s="16"/>
    </row>
    <row r="17" ht="14.25" customHeight="1">
      <c r="A17" s="14" t="s">
        <v>23</v>
      </c>
      <c r="B17" s="15">
        <v>0.0</v>
      </c>
      <c r="C17" s="15">
        <f t="shared" si="13"/>
        <v>0</v>
      </c>
      <c r="D17" s="15">
        <v>0.0</v>
      </c>
      <c r="E17" s="15">
        <f t="shared" si="12"/>
        <v>0</v>
      </c>
      <c r="F17" s="15">
        <v>0.0</v>
      </c>
      <c r="G17" s="15">
        <f t="shared" si="14"/>
        <v>0</v>
      </c>
      <c r="H17" s="15">
        <v>0.0</v>
      </c>
      <c r="I17" s="15">
        <f t="shared" si="15"/>
        <v>0</v>
      </c>
      <c r="J17" s="15">
        <v>0.0</v>
      </c>
      <c r="K17" s="15">
        <f t="shared" si="16"/>
        <v>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0.0</v>
      </c>
      <c r="U17" s="15">
        <v>0.0</v>
      </c>
    </row>
    <row r="18" ht="14.25" customHeight="1">
      <c r="A18" s="18" t="s">
        <v>24</v>
      </c>
      <c r="B18" s="19">
        <f t="shared" ref="B18:W18" si="17">SUM(B10:B17)</f>
        <v>18000</v>
      </c>
      <c r="C18" s="19">
        <f t="shared" si="17"/>
        <v>270000000</v>
      </c>
      <c r="D18" s="19">
        <f t="shared" si="17"/>
        <v>5000</v>
      </c>
      <c r="E18" s="19">
        <f t="shared" si="17"/>
        <v>225000000</v>
      </c>
      <c r="F18" s="19">
        <f t="shared" si="17"/>
        <v>19000</v>
      </c>
      <c r="G18" s="19">
        <f t="shared" si="17"/>
        <v>287640000</v>
      </c>
      <c r="H18" s="19">
        <f t="shared" si="17"/>
        <v>8000</v>
      </c>
      <c r="I18" s="19">
        <f t="shared" si="17"/>
        <v>120000000</v>
      </c>
      <c r="J18" s="19">
        <f t="shared" si="17"/>
        <v>10500</v>
      </c>
      <c r="K18" s="19">
        <f t="shared" si="17"/>
        <v>157500000</v>
      </c>
      <c r="L18" s="19">
        <f t="shared" si="17"/>
        <v>8000</v>
      </c>
      <c r="M18" s="19">
        <f t="shared" si="17"/>
        <v>237341400</v>
      </c>
      <c r="N18" s="19">
        <f t="shared" si="17"/>
        <v>32000</v>
      </c>
      <c r="O18" s="19">
        <f t="shared" si="17"/>
        <v>480000000</v>
      </c>
      <c r="P18" s="19">
        <f t="shared" si="17"/>
        <v>5000</v>
      </c>
      <c r="Q18" s="19">
        <f t="shared" si="17"/>
        <v>75000000</v>
      </c>
      <c r="R18" s="19">
        <f t="shared" si="17"/>
        <v>37000</v>
      </c>
      <c r="S18" s="19">
        <f t="shared" si="17"/>
        <v>555000000</v>
      </c>
      <c r="T18" s="19">
        <f t="shared" si="17"/>
        <v>8000</v>
      </c>
      <c r="U18" s="19">
        <f t="shared" si="17"/>
        <v>239000000</v>
      </c>
      <c r="V18" s="19">
        <f t="shared" si="17"/>
        <v>8000</v>
      </c>
      <c r="W18" s="19">
        <f t="shared" si="17"/>
        <v>265000000</v>
      </c>
    </row>
    <row r="19" ht="14.25" customHeight="1"/>
    <row r="20" ht="14.25" customHeight="1"/>
    <row r="21" ht="14.25" customHeight="1">
      <c r="B21" s="22" t="s">
        <v>11</v>
      </c>
      <c r="C21" s="23"/>
      <c r="D21" s="8" t="s">
        <v>26</v>
      </c>
      <c r="E21" s="9"/>
      <c r="F21" s="22" t="s">
        <v>30</v>
      </c>
      <c r="G21" s="23"/>
    </row>
    <row r="22" ht="14.25" customHeight="1">
      <c r="A22" s="24" t="s">
        <v>31</v>
      </c>
      <c r="B22" s="12" t="s">
        <v>14</v>
      </c>
      <c r="C22" s="12" t="s">
        <v>15</v>
      </c>
      <c r="D22" s="12" t="s">
        <v>14</v>
      </c>
      <c r="E22" s="12" t="s">
        <v>15</v>
      </c>
      <c r="F22" s="12" t="s">
        <v>14</v>
      </c>
      <c r="G22" s="12" t="s">
        <v>15</v>
      </c>
    </row>
    <row r="23" ht="14.25" customHeight="1">
      <c r="A23" s="25" t="s">
        <v>32</v>
      </c>
      <c r="B23" s="26">
        <v>0.0</v>
      </c>
      <c r="C23" s="26">
        <v>4.26E8</v>
      </c>
      <c r="D23" s="26">
        <v>0.0</v>
      </c>
      <c r="E23" s="26">
        <f t="shared" ref="E23:E26" si="18">D23*$F$6</f>
        <v>0</v>
      </c>
      <c r="F23" s="26">
        <v>0.0</v>
      </c>
      <c r="G23" s="26">
        <v>0.0</v>
      </c>
    </row>
    <row r="24" ht="14.25" customHeight="1">
      <c r="A24" s="14" t="s">
        <v>33</v>
      </c>
      <c r="B24" s="26">
        <v>0.0</v>
      </c>
      <c r="C24" s="26">
        <v>0.0</v>
      </c>
      <c r="D24" s="26">
        <v>0.0</v>
      </c>
      <c r="E24" s="26">
        <f t="shared" si="18"/>
        <v>0</v>
      </c>
      <c r="F24" s="26">
        <v>0.0</v>
      </c>
      <c r="G24" s="26">
        <v>1.0E9</v>
      </c>
    </row>
    <row r="25" ht="14.25" customHeight="1">
      <c r="A25" s="14" t="s">
        <v>34</v>
      </c>
      <c r="B25" s="26">
        <v>0.0</v>
      </c>
      <c r="C25" s="26">
        <v>0.0</v>
      </c>
      <c r="D25" s="26">
        <v>0.0</v>
      </c>
      <c r="E25" s="26">
        <f t="shared" si="18"/>
        <v>0</v>
      </c>
      <c r="F25" s="26">
        <v>0.0</v>
      </c>
      <c r="G25" s="26">
        <v>1.5E8</v>
      </c>
    </row>
    <row r="26" ht="14.25" customHeight="1">
      <c r="A26" s="14" t="s">
        <v>35</v>
      </c>
      <c r="B26" s="26">
        <v>0.0</v>
      </c>
      <c r="C26" s="26">
        <v>0.0</v>
      </c>
      <c r="D26" s="26">
        <v>45000.0</v>
      </c>
      <c r="E26" s="26">
        <f t="shared" si="18"/>
        <v>675000000</v>
      </c>
      <c r="F26" s="26">
        <v>0.0</v>
      </c>
      <c r="G26" s="26">
        <v>0.0</v>
      </c>
    </row>
    <row r="27" ht="14.25" customHeight="1">
      <c r="A27" s="18" t="s">
        <v>24</v>
      </c>
      <c r="B27" s="27">
        <f t="shared" ref="B27:G27" si="19">SUM(B23:B26)</f>
        <v>0</v>
      </c>
      <c r="C27" s="27">
        <f t="shared" si="19"/>
        <v>426000000</v>
      </c>
      <c r="D27" s="27">
        <f t="shared" si="19"/>
        <v>45000</v>
      </c>
      <c r="E27" s="27">
        <f t="shared" si="19"/>
        <v>675000000</v>
      </c>
      <c r="F27" s="27">
        <f t="shared" si="19"/>
        <v>0</v>
      </c>
      <c r="G27" s="27">
        <f t="shared" si="19"/>
        <v>1150000000</v>
      </c>
    </row>
    <row r="28" ht="14.25" customHeight="1">
      <c r="A28" s="28"/>
      <c r="B28" s="28"/>
      <c r="C28" s="28"/>
      <c r="D28" s="28"/>
      <c r="E28" s="28"/>
    </row>
    <row r="29" ht="14.25" customHeight="1">
      <c r="A29" s="29" t="s">
        <v>36</v>
      </c>
    </row>
    <row r="30" ht="14.25" customHeight="1"/>
    <row r="31" ht="14.25" customHeight="1">
      <c r="A31" s="30" t="s">
        <v>37</v>
      </c>
      <c r="H31" s="16"/>
    </row>
    <row r="32" ht="14.25" customHeight="1">
      <c r="A32" s="30" t="s">
        <v>38</v>
      </c>
      <c r="E32" s="16"/>
      <c r="G32" s="16"/>
    </row>
    <row r="33" ht="14.25" customHeight="1"/>
    <row r="34" ht="14.25" customHeight="1"/>
    <row r="35" ht="14.25" customHeight="1"/>
    <row r="36" ht="14.25" customHeight="1">
      <c r="H36" s="31"/>
    </row>
    <row r="37" ht="14.25" customHeight="1">
      <c r="A37" s="31" t="s">
        <v>39</v>
      </c>
    </row>
    <row r="38" ht="14.25" customHeight="1">
      <c r="A38" s="30" t="s">
        <v>40</v>
      </c>
    </row>
    <row r="39" ht="7.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5">
    <mergeCell ref="N8:O8"/>
    <mergeCell ref="P8:Q8"/>
    <mergeCell ref="R8:S8"/>
    <mergeCell ref="T8:U8"/>
    <mergeCell ref="V8:W8"/>
    <mergeCell ref="B21:C21"/>
    <mergeCell ref="D21:E21"/>
    <mergeCell ref="F21:G21"/>
    <mergeCell ref="A5:A6"/>
    <mergeCell ref="B8:C8"/>
    <mergeCell ref="D8:E8"/>
    <mergeCell ref="F8:G8"/>
    <mergeCell ref="H8:I8"/>
    <mergeCell ref="J8:K8"/>
    <mergeCell ref="L8:M8"/>
  </mergeCells>
  <printOptions horizontalCentered="1"/>
  <pageMargins bottom="0.0" footer="0.0" header="0.0" left="0.0" right="0.0" top="0.0"/>
  <pageSetup paperSize="9" scale="8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5"/>
  </cols>
  <sheetData>
    <row r="1">
      <c r="A1" s="32" t="s">
        <v>41</v>
      </c>
      <c r="B1" s="32" t="s">
        <v>42</v>
      </c>
    </row>
    <row r="2">
      <c r="A2" s="33">
        <v>3.0000031E7</v>
      </c>
      <c r="B2" s="34" t="s">
        <v>8</v>
      </c>
    </row>
    <row r="3">
      <c r="A3" s="33">
        <v>3.0000032E7</v>
      </c>
      <c r="B3" s="35" t="s">
        <v>9</v>
      </c>
      <c r="C3" s="10"/>
    </row>
    <row r="4">
      <c r="A4" s="33">
        <v>3.0000028E7</v>
      </c>
      <c r="B4" s="35" t="s">
        <v>10</v>
      </c>
      <c r="C4" s="10"/>
    </row>
    <row r="5">
      <c r="A5" s="33">
        <v>3.0000033E7</v>
      </c>
      <c r="B5" s="35" t="s">
        <v>11</v>
      </c>
      <c r="C5" s="10"/>
    </row>
    <row r="6">
      <c r="A6" s="33">
        <v>3.0000034E7</v>
      </c>
      <c r="B6" s="35" t="s">
        <v>12</v>
      </c>
      <c r="C6" s="10"/>
    </row>
    <row r="7">
      <c r="A7" s="33">
        <v>6332.0</v>
      </c>
      <c r="B7" s="35" t="s">
        <v>25</v>
      </c>
      <c r="C7" s="10"/>
    </row>
    <row r="8">
      <c r="A8" s="33">
        <v>8096.0</v>
      </c>
      <c r="B8" s="35" t="s">
        <v>26</v>
      </c>
      <c r="C8" s="10"/>
    </row>
    <row r="9">
      <c r="A9" s="33">
        <v>8087.0</v>
      </c>
      <c r="B9" s="35" t="s">
        <v>27</v>
      </c>
      <c r="C9" s="10"/>
    </row>
    <row r="10">
      <c r="A10" s="36"/>
      <c r="B10" s="35" t="s">
        <v>28</v>
      </c>
      <c r="C10" s="10"/>
    </row>
    <row r="11">
      <c r="A11" s="36"/>
      <c r="B11" s="35" t="s">
        <v>29</v>
      </c>
      <c r="C11" s="10"/>
    </row>
    <row r="12">
      <c r="A12" s="36"/>
      <c r="B12" s="35" t="s">
        <v>30</v>
      </c>
      <c r="C1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3.75"/>
    <col customWidth="1" min="3" max="3" width="13.88"/>
    <col customWidth="1" min="4" max="4" width="10.0"/>
    <col customWidth="1" min="5" max="5" width="11.38"/>
    <col customWidth="1" min="6" max="6" width="9.5"/>
    <col customWidth="1" min="7" max="7" width="12.5"/>
    <col customWidth="1" min="8" max="26" width="7.63"/>
  </cols>
  <sheetData>
    <row r="1" ht="14.25" customHeight="1">
      <c r="A1" s="1" t="s">
        <v>43</v>
      </c>
    </row>
    <row r="2" ht="14.25" customHeight="1">
      <c r="A2" s="1" t="s">
        <v>1</v>
      </c>
    </row>
    <row r="3" ht="14.25" customHeight="1"/>
    <row r="4" ht="14.25" customHeight="1"/>
    <row r="5" ht="14.25" customHeight="1">
      <c r="A5" s="37" t="s">
        <v>2</v>
      </c>
      <c r="B5" s="38" t="s">
        <v>3</v>
      </c>
      <c r="C5" s="38" t="s">
        <v>4</v>
      </c>
      <c r="D5" s="38" t="s">
        <v>5</v>
      </c>
      <c r="E5" s="39" t="s">
        <v>6</v>
      </c>
      <c r="F5" s="40" t="s">
        <v>7</v>
      </c>
    </row>
    <row r="6" ht="14.25" customHeight="1">
      <c r="A6" s="5"/>
      <c r="B6" s="41">
        <v>14944.35</v>
      </c>
      <c r="C6" s="41">
        <v>14880.0</v>
      </c>
      <c r="D6" s="41">
        <v>15270.0</v>
      </c>
      <c r="E6" s="42">
        <f>AVERAGE(B6:D6)</f>
        <v>15031.45</v>
      </c>
      <c r="F6" s="43">
        <v>15000.0</v>
      </c>
    </row>
    <row r="7" ht="14.25" customHeight="1"/>
    <row r="8" ht="14.25" customHeight="1"/>
    <row r="9" ht="14.25" customHeight="1">
      <c r="A9" s="44"/>
      <c r="B9" s="45" t="s">
        <v>12</v>
      </c>
      <c r="C9" s="23"/>
      <c r="D9" s="45" t="s">
        <v>26</v>
      </c>
      <c r="E9" s="23"/>
      <c r="F9" s="45" t="s">
        <v>27</v>
      </c>
      <c r="G9" s="23"/>
    </row>
    <row r="10" ht="14.25" customHeight="1">
      <c r="A10" s="46" t="s">
        <v>44</v>
      </c>
      <c r="B10" s="47" t="s">
        <v>14</v>
      </c>
      <c r="C10" s="47" t="s">
        <v>15</v>
      </c>
      <c r="D10" s="47" t="s">
        <v>14</v>
      </c>
      <c r="E10" s="47" t="s">
        <v>15</v>
      </c>
      <c r="F10" s="47" t="s">
        <v>14</v>
      </c>
      <c r="G10" s="47" t="s">
        <v>15</v>
      </c>
    </row>
    <row r="11" ht="14.25" customHeight="1">
      <c r="A11" s="48" t="s">
        <v>45</v>
      </c>
      <c r="B11" s="49">
        <v>-210.0</v>
      </c>
      <c r="C11" s="49">
        <v>-3150000.0</v>
      </c>
      <c r="D11" s="49">
        <f>-2%*24000</f>
        <v>-480</v>
      </c>
      <c r="E11" s="49">
        <f t="shared" ref="E11:E12" si="1">D11*15000</f>
        <v>-7200000</v>
      </c>
      <c r="F11" s="49">
        <v>-100.0</v>
      </c>
      <c r="G11" s="49">
        <f t="shared" ref="G11:G12" si="2">F11*15000</f>
        <v>-1500000</v>
      </c>
    </row>
    <row r="12" ht="21.75" customHeight="1">
      <c r="A12" s="48" t="s">
        <v>46</v>
      </c>
      <c r="B12" s="49">
        <v>-8271.400533333333</v>
      </c>
      <c r="C12" s="49">
        <v>-1.24071008E8</v>
      </c>
      <c r="D12" s="49">
        <v>-5000.0</v>
      </c>
      <c r="E12" s="49">
        <f t="shared" si="1"/>
        <v>-75000000</v>
      </c>
      <c r="F12" s="49">
        <v>-4900.0</v>
      </c>
      <c r="G12" s="49">
        <f t="shared" si="2"/>
        <v>-73500000</v>
      </c>
    </row>
    <row r="13" ht="27.0" customHeight="1">
      <c r="A13" s="48" t="s">
        <v>47</v>
      </c>
      <c r="B13" s="49">
        <v>-1978.5994666666666</v>
      </c>
      <c r="C13" s="49">
        <v>-2.9678992E7</v>
      </c>
      <c r="D13" s="49">
        <v>0.0</v>
      </c>
      <c r="E13" s="49">
        <v>0.0</v>
      </c>
      <c r="F13" s="49">
        <v>0.0</v>
      </c>
      <c r="G13" s="49"/>
    </row>
    <row r="14" ht="26.25" customHeight="1">
      <c r="A14" s="50" t="s">
        <v>24</v>
      </c>
      <c r="B14" s="51">
        <f t="shared" ref="B14:G14" si="3">SUM(B11:B13)</f>
        <v>-10460</v>
      </c>
      <c r="C14" s="51">
        <f t="shared" si="3"/>
        <v>-156900000</v>
      </c>
      <c r="D14" s="51">
        <f t="shared" si="3"/>
        <v>-5480</v>
      </c>
      <c r="E14" s="51">
        <f t="shared" si="3"/>
        <v>-82200000</v>
      </c>
      <c r="F14" s="51">
        <f t="shared" si="3"/>
        <v>-5000</v>
      </c>
      <c r="G14" s="51">
        <f t="shared" si="3"/>
        <v>-75000000</v>
      </c>
    </row>
    <row r="15" ht="14.25" customHeight="1"/>
    <row r="16" ht="14.25" customHeight="1"/>
    <row r="17" ht="14.25" customHeight="1"/>
    <row r="18" ht="14.25" customHeight="1">
      <c r="A18" s="29" t="s">
        <v>48</v>
      </c>
    </row>
    <row r="19" ht="14.25" customHeight="1"/>
    <row r="20" ht="14.25" customHeight="1">
      <c r="A20" s="30" t="s">
        <v>37</v>
      </c>
    </row>
    <row r="21" ht="14.25" customHeight="1">
      <c r="A21" s="30" t="s">
        <v>38</v>
      </c>
    </row>
    <row r="22" ht="14.25" customHeight="1"/>
    <row r="23" ht="14.25" customHeight="1"/>
    <row r="24" ht="14.25" customHeight="1"/>
    <row r="25" ht="14.25" customHeight="1"/>
    <row r="26" ht="14.25" customHeight="1">
      <c r="A26" s="31" t="s">
        <v>39</v>
      </c>
    </row>
    <row r="27" ht="14.25" customHeight="1">
      <c r="A27" s="30" t="s">
        <v>40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5:A6"/>
    <mergeCell ref="B9:C9"/>
    <mergeCell ref="D9:E9"/>
    <mergeCell ref="F9:G9"/>
  </mergeCells>
  <printOptions horizontalCentered="1"/>
  <pageMargins bottom="0.75" footer="0.0" header="0.0" left="0.2" right="0.2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9.25"/>
    <col customWidth="1" min="3" max="3" width="11.63"/>
    <col customWidth="1" min="4" max="4" width="7.38"/>
    <col customWidth="1" min="5" max="5" width="11.63"/>
    <col customWidth="1" min="6" max="6" width="8.25"/>
    <col customWidth="1" min="7" max="7" width="11.63"/>
    <col customWidth="1" min="8" max="8" width="8.0"/>
    <col customWidth="1" min="9" max="9" width="11.63"/>
    <col customWidth="1" min="10" max="10" width="7.75"/>
    <col customWidth="1" min="11" max="11" width="11.63"/>
    <col customWidth="1" min="12" max="12" width="7.88"/>
    <col customWidth="1" min="13" max="13" width="11.63"/>
    <col customWidth="1" min="14" max="14" width="6.63"/>
    <col customWidth="1" min="15" max="15" width="10.63"/>
    <col customWidth="1" min="16" max="17" width="14.75"/>
    <col customWidth="1" min="18" max="19" width="13.13"/>
    <col customWidth="1" min="20" max="20" width="12.25"/>
    <col customWidth="1" min="21" max="26" width="7.63"/>
  </cols>
  <sheetData>
    <row r="1" ht="14.25" customHeight="1">
      <c r="A1" s="1" t="s">
        <v>0</v>
      </c>
    </row>
    <row r="2" ht="14.25" customHeight="1">
      <c r="A2" s="1" t="s">
        <v>49</v>
      </c>
    </row>
    <row r="3" ht="14.25" customHeight="1"/>
    <row r="4" ht="14.25" customHeight="1"/>
    <row r="5" ht="14.25" customHeight="1">
      <c r="A5" s="14" t="s">
        <v>50</v>
      </c>
      <c r="B5" s="14" t="s">
        <v>51</v>
      </c>
    </row>
    <row r="6" ht="14.25" customHeight="1">
      <c r="A6" s="14" t="s">
        <v>3</v>
      </c>
      <c r="B6" s="15">
        <v>14090.0</v>
      </c>
    </row>
    <row r="7" ht="14.25" customHeight="1">
      <c r="A7" s="14" t="s">
        <v>4</v>
      </c>
      <c r="B7" s="15">
        <v>14049.0</v>
      </c>
    </row>
    <row r="8" ht="14.25" customHeight="1">
      <c r="A8" s="14" t="s">
        <v>5</v>
      </c>
      <c r="B8" s="15">
        <v>14250.0</v>
      </c>
    </row>
    <row r="9" ht="14.25" customHeight="1">
      <c r="A9" s="14" t="s">
        <v>6</v>
      </c>
      <c r="B9" s="52">
        <f>ROUNDDOWN(AVERAGE(B6:B8),0)</f>
        <v>14129</v>
      </c>
    </row>
    <row r="10" ht="14.25" customHeight="1">
      <c r="A10" s="53" t="s">
        <v>52</v>
      </c>
      <c r="B10" s="54">
        <v>14000.0</v>
      </c>
    </row>
    <row r="11" ht="14.25" customHeight="1"/>
    <row r="12" ht="15.0" customHeight="1">
      <c r="A12" s="1"/>
      <c r="B12" s="8" t="s">
        <v>8</v>
      </c>
      <c r="C12" s="9"/>
      <c r="D12" s="8" t="s">
        <v>9</v>
      </c>
      <c r="E12" s="9"/>
      <c r="F12" s="8" t="s">
        <v>10</v>
      </c>
      <c r="G12" s="9"/>
      <c r="H12" s="8" t="s">
        <v>11</v>
      </c>
      <c r="I12" s="9"/>
      <c r="J12" s="8" t="s">
        <v>12</v>
      </c>
      <c r="K12" s="9"/>
      <c r="L12" s="10"/>
      <c r="M12" s="10"/>
    </row>
    <row r="13" ht="14.25" customHeight="1">
      <c r="A13" s="18" t="s">
        <v>53</v>
      </c>
      <c r="B13" s="12" t="s">
        <v>14</v>
      </c>
      <c r="C13" s="12" t="s">
        <v>15</v>
      </c>
      <c r="D13" s="12" t="s">
        <v>14</v>
      </c>
      <c r="E13" s="12" t="s">
        <v>15</v>
      </c>
      <c r="F13" s="12" t="s">
        <v>14</v>
      </c>
      <c r="G13" s="12" t="s">
        <v>15</v>
      </c>
      <c r="H13" s="12" t="s">
        <v>14</v>
      </c>
      <c r="I13" s="12" t="s">
        <v>15</v>
      </c>
      <c r="J13" s="12" t="s">
        <v>14</v>
      </c>
      <c r="K13" s="12" t="s">
        <v>15</v>
      </c>
      <c r="L13" s="13"/>
      <c r="M13" s="13"/>
    </row>
    <row r="14" ht="14.25" customHeight="1">
      <c r="A14" s="14" t="s">
        <v>16</v>
      </c>
      <c r="B14" s="15">
        <v>8150.0</v>
      </c>
      <c r="C14" s="15">
        <f t="shared" ref="C14:C17" si="1">B14*$B$10</f>
        <v>114100000</v>
      </c>
      <c r="D14" s="15">
        <v>0.0</v>
      </c>
      <c r="E14" s="15">
        <f t="shared" ref="E14:E20" si="2">D14*$B$10</f>
        <v>0</v>
      </c>
      <c r="F14" s="15">
        <v>8148.0</v>
      </c>
      <c r="G14" s="15">
        <f t="shared" ref="G14:G17" si="3">F14*$B$10</f>
        <v>114072000</v>
      </c>
      <c r="H14" s="15">
        <v>0.0</v>
      </c>
      <c r="I14" s="15">
        <f t="shared" ref="I14:I17" si="4">H14*$B$10</f>
        <v>0</v>
      </c>
      <c r="J14" s="15">
        <v>0.0</v>
      </c>
      <c r="K14" s="15">
        <f t="shared" ref="K14:K17" si="5">J14*$B$10</f>
        <v>0</v>
      </c>
      <c r="L14" s="16"/>
      <c r="M14" s="16"/>
    </row>
    <row r="15" ht="14.25" customHeight="1">
      <c r="A15" s="14" t="s">
        <v>17</v>
      </c>
      <c r="B15" s="15">
        <v>0.0</v>
      </c>
      <c r="C15" s="15">
        <f t="shared" si="1"/>
        <v>0</v>
      </c>
      <c r="D15" s="15">
        <v>0.0</v>
      </c>
      <c r="E15" s="15">
        <f t="shared" si="2"/>
        <v>0</v>
      </c>
      <c r="F15" s="17">
        <f>F14*10%</f>
        <v>814.8</v>
      </c>
      <c r="G15" s="15">
        <f t="shared" si="3"/>
        <v>11407200</v>
      </c>
      <c r="H15" s="17">
        <v>0.0</v>
      </c>
      <c r="I15" s="15">
        <f t="shared" si="4"/>
        <v>0</v>
      </c>
      <c r="J15" s="17">
        <v>0.0</v>
      </c>
      <c r="K15" s="15">
        <f t="shared" si="5"/>
        <v>0</v>
      </c>
      <c r="L15" s="16"/>
      <c r="M15" s="16"/>
    </row>
    <row r="16" ht="14.25" customHeight="1">
      <c r="A16" s="14" t="s">
        <v>18</v>
      </c>
      <c r="B16" s="15">
        <v>5000.0</v>
      </c>
      <c r="C16" s="15">
        <f t="shared" si="1"/>
        <v>70000000</v>
      </c>
      <c r="D16" s="15">
        <v>5000.0</v>
      </c>
      <c r="E16" s="15">
        <f t="shared" si="2"/>
        <v>70000000</v>
      </c>
      <c r="F16" s="15">
        <v>5000.0</v>
      </c>
      <c r="G16" s="15">
        <f t="shared" si="3"/>
        <v>70000000</v>
      </c>
      <c r="H16" s="15">
        <v>5000.0</v>
      </c>
      <c r="I16" s="15">
        <f t="shared" si="4"/>
        <v>70000000</v>
      </c>
      <c r="J16" s="15">
        <v>6350.0</v>
      </c>
      <c r="K16" s="15">
        <f t="shared" si="5"/>
        <v>88900000</v>
      </c>
      <c r="L16" s="16"/>
      <c r="M16" s="16"/>
    </row>
    <row r="17" ht="15.0" customHeight="1">
      <c r="A17" s="14" t="s">
        <v>19</v>
      </c>
      <c r="B17" s="15">
        <v>3000.0</v>
      </c>
      <c r="C17" s="15">
        <f t="shared" si="1"/>
        <v>42000000</v>
      </c>
      <c r="D17" s="15">
        <v>0.0</v>
      </c>
      <c r="E17" s="15">
        <f t="shared" si="2"/>
        <v>0</v>
      </c>
      <c r="F17" s="15">
        <v>3000.0</v>
      </c>
      <c r="G17" s="15">
        <f t="shared" si="3"/>
        <v>42000000</v>
      </c>
      <c r="H17" s="15">
        <v>3000.0</v>
      </c>
      <c r="I17" s="15">
        <f t="shared" si="4"/>
        <v>42000000</v>
      </c>
      <c r="J17" s="15">
        <v>4150.0</v>
      </c>
      <c r="K17" s="15">
        <f t="shared" si="5"/>
        <v>58100000</v>
      </c>
      <c r="L17" s="16"/>
      <c r="M17" s="16"/>
    </row>
    <row r="18" ht="14.25" customHeight="1">
      <c r="A18" s="14" t="s">
        <v>21</v>
      </c>
      <c r="B18" s="15">
        <v>0.0</v>
      </c>
      <c r="C18" s="15">
        <v>0.0</v>
      </c>
      <c r="D18" s="15">
        <v>0.0</v>
      </c>
      <c r="E18" s="15">
        <f t="shared" si="2"/>
        <v>0</v>
      </c>
      <c r="F18" s="15">
        <v>0.0</v>
      </c>
      <c r="G18" s="15">
        <f>120000*22</f>
        <v>2640000</v>
      </c>
      <c r="H18" s="15">
        <v>0.0</v>
      </c>
      <c r="I18" s="15">
        <v>0.0</v>
      </c>
      <c r="J18" s="15">
        <v>0.0</v>
      </c>
      <c r="K18" s="15">
        <v>0.0</v>
      </c>
      <c r="L18" s="16"/>
      <c r="M18" s="16"/>
    </row>
    <row r="19" ht="14.25" customHeight="1">
      <c r="A19" s="14" t="s">
        <v>22</v>
      </c>
      <c r="B19" s="15">
        <v>0.0</v>
      </c>
      <c r="C19" s="15">
        <f t="shared" ref="C19:C20" si="6">B19*$B$10</f>
        <v>0</v>
      </c>
      <c r="D19" s="15">
        <v>0.0</v>
      </c>
      <c r="E19" s="15">
        <f t="shared" si="2"/>
        <v>0</v>
      </c>
      <c r="F19" s="15">
        <v>0.0</v>
      </c>
      <c r="G19" s="15">
        <f t="shared" ref="G19:G20" si="7">F19*$B$10</f>
        <v>0</v>
      </c>
      <c r="H19" s="15">
        <v>0.0</v>
      </c>
      <c r="I19" s="15">
        <f t="shared" ref="I19:I20" si="8">H19*$B$10</f>
        <v>0</v>
      </c>
      <c r="J19" s="15">
        <v>0.0</v>
      </c>
      <c r="K19" s="15">
        <f t="shared" ref="K19:K20" si="9">J19*$B$10</f>
        <v>0</v>
      </c>
      <c r="L19" s="16"/>
      <c r="M19" s="16"/>
    </row>
    <row r="20" ht="14.25" customHeight="1">
      <c r="A20" s="14" t="s">
        <v>23</v>
      </c>
      <c r="B20" s="15">
        <v>0.0</v>
      </c>
      <c r="C20" s="15">
        <f t="shared" si="6"/>
        <v>0</v>
      </c>
      <c r="D20" s="15">
        <v>0.0</v>
      </c>
      <c r="E20" s="15">
        <f t="shared" si="2"/>
        <v>0</v>
      </c>
      <c r="F20" s="15">
        <v>0.0</v>
      </c>
      <c r="G20" s="15">
        <f t="shared" si="7"/>
        <v>0</v>
      </c>
      <c r="H20" s="15">
        <v>0.0</v>
      </c>
      <c r="I20" s="15">
        <f t="shared" si="8"/>
        <v>0</v>
      </c>
      <c r="J20" s="15">
        <v>0.0</v>
      </c>
      <c r="K20" s="15">
        <f t="shared" si="9"/>
        <v>0</v>
      </c>
      <c r="L20" s="16"/>
      <c r="M20" s="16"/>
    </row>
    <row r="21" ht="14.25" customHeight="1">
      <c r="A21" s="14" t="s">
        <v>20</v>
      </c>
      <c r="B21" s="15"/>
      <c r="C21" s="15"/>
      <c r="D21" s="15"/>
      <c r="E21" s="15">
        <v>7.5E7</v>
      </c>
      <c r="F21" s="15"/>
      <c r="G21" s="15"/>
      <c r="H21" s="15"/>
      <c r="I21" s="15"/>
      <c r="J21" s="15">
        <v>0.0</v>
      </c>
      <c r="K21" s="15">
        <v>0.0</v>
      </c>
      <c r="L21" s="16"/>
      <c r="M21" s="16"/>
    </row>
    <row r="22" ht="14.25" customHeight="1">
      <c r="A22" s="18" t="s">
        <v>24</v>
      </c>
      <c r="B22" s="19">
        <f t="shared" ref="B22:K22" si="10">SUM(B14:B21)</f>
        <v>16150</v>
      </c>
      <c r="C22" s="19">
        <f t="shared" si="10"/>
        <v>226100000</v>
      </c>
      <c r="D22" s="19">
        <f t="shared" si="10"/>
        <v>5000</v>
      </c>
      <c r="E22" s="19">
        <f t="shared" si="10"/>
        <v>145000000</v>
      </c>
      <c r="F22" s="19">
        <f t="shared" si="10"/>
        <v>16962.8</v>
      </c>
      <c r="G22" s="19">
        <f t="shared" si="10"/>
        <v>240119200</v>
      </c>
      <c r="H22" s="19">
        <f t="shared" si="10"/>
        <v>8000</v>
      </c>
      <c r="I22" s="19">
        <f t="shared" si="10"/>
        <v>112000000</v>
      </c>
      <c r="J22" s="19">
        <f t="shared" si="10"/>
        <v>10500</v>
      </c>
      <c r="K22" s="19">
        <f t="shared" si="10"/>
        <v>147000000</v>
      </c>
      <c r="L22" s="20"/>
      <c r="M22" s="20"/>
      <c r="Q22" s="16">
        <f>B22+D22+H22+J22+F22</f>
        <v>56612.8</v>
      </c>
      <c r="R22" s="16">
        <f>Q22*14500</f>
        <v>820885600</v>
      </c>
      <c r="S22" s="16">
        <v>1.2776356E9</v>
      </c>
      <c r="T22" s="16">
        <f>R22-S22</f>
        <v>-456750000</v>
      </c>
    </row>
    <row r="23" ht="14.25" customHeight="1"/>
    <row r="24" ht="14.25" customHeight="1"/>
    <row r="25" ht="15.0" customHeight="1">
      <c r="B25" s="8" t="s">
        <v>25</v>
      </c>
      <c r="C25" s="9"/>
      <c r="D25" s="8" t="s">
        <v>54</v>
      </c>
      <c r="E25" s="9"/>
      <c r="F25" s="8" t="s">
        <v>55</v>
      </c>
      <c r="G25" s="9"/>
      <c r="H25" s="8" t="s">
        <v>56</v>
      </c>
      <c r="I25" s="9"/>
      <c r="J25" s="8" t="s">
        <v>57</v>
      </c>
      <c r="K25" s="9"/>
      <c r="L25" s="8" t="s">
        <v>26</v>
      </c>
      <c r="M25" s="9"/>
      <c r="N25" s="8" t="s">
        <v>27</v>
      </c>
      <c r="O25" s="9"/>
    </row>
    <row r="26" ht="14.25" customHeight="1">
      <c r="A26" s="18" t="s">
        <v>53</v>
      </c>
      <c r="B26" s="12" t="s">
        <v>14</v>
      </c>
      <c r="C26" s="12" t="s">
        <v>15</v>
      </c>
      <c r="D26" s="12" t="s">
        <v>14</v>
      </c>
      <c r="E26" s="12" t="s">
        <v>15</v>
      </c>
      <c r="F26" s="12" t="s">
        <v>14</v>
      </c>
      <c r="G26" s="12" t="s">
        <v>15</v>
      </c>
      <c r="H26" s="12" t="s">
        <v>14</v>
      </c>
      <c r="I26" s="12" t="s">
        <v>15</v>
      </c>
      <c r="J26" s="12" t="s">
        <v>14</v>
      </c>
      <c r="K26" s="12" t="s">
        <v>15</v>
      </c>
      <c r="L26" s="12" t="s">
        <v>14</v>
      </c>
      <c r="M26" s="12" t="s">
        <v>15</v>
      </c>
      <c r="N26" s="12" t="s">
        <v>14</v>
      </c>
      <c r="O26" s="12" t="s">
        <v>15</v>
      </c>
    </row>
    <row r="27" ht="14.25" customHeight="1">
      <c r="A27" s="14" t="s">
        <v>16</v>
      </c>
      <c r="B27" s="15">
        <v>0.0</v>
      </c>
      <c r="C27" s="15">
        <v>1.04274E8</v>
      </c>
      <c r="D27" s="15">
        <v>0.0</v>
      </c>
      <c r="E27" s="15">
        <v>3.2875E8</v>
      </c>
      <c r="F27" s="15">
        <v>17000.0</v>
      </c>
      <c r="G27" s="15">
        <f t="shared" ref="G27:G30" si="12">F27*$B$10</f>
        <v>238000000</v>
      </c>
      <c r="H27" s="15">
        <v>24000.0</v>
      </c>
      <c r="I27" s="15">
        <f t="shared" ref="I27:I30" si="13">H27*$B$10</f>
        <v>336000000</v>
      </c>
      <c r="J27" s="15">
        <v>0.0</v>
      </c>
      <c r="K27" s="15">
        <v>1.835E8</v>
      </c>
      <c r="L27" s="15">
        <v>24000.0</v>
      </c>
      <c r="M27" s="15">
        <f>L27*$B$10</f>
        <v>336000000</v>
      </c>
      <c r="N27" s="15">
        <v>0.0</v>
      </c>
      <c r="O27" s="15">
        <f>N27*$B$10</f>
        <v>0</v>
      </c>
    </row>
    <row r="28" ht="14.25" customHeight="1">
      <c r="A28" s="14" t="s">
        <v>17</v>
      </c>
      <c r="B28" s="15">
        <v>0.0</v>
      </c>
      <c r="C28" s="15">
        <f t="shared" ref="C28:D28" si="11">C27*10%</f>
        <v>10427400</v>
      </c>
      <c r="D28" s="15">
        <f t="shared" si="11"/>
        <v>0</v>
      </c>
      <c r="E28" s="15">
        <f t="shared" ref="E28:E30" si="14">D28*$B$10</f>
        <v>0</v>
      </c>
      <c r="F28" s="15">
        <f>F27*10%</f>
        <v>1700</v>
      </c>
      <c r="G28" s="15">
        <f t="shared" si="12"/>
        <v>23800000</v>
      </c>
      <c r="H28" s="15">
        <f>H27*10%</f>
        <v>2400</v>
      </c>
      <c r="I28" s="15">
        <f t="shared" si="13"/>
        <v>33600000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</row>
    <row r="29" ht="14.25" customHeight="1">
      <c r="A29" s="14" t="s">
        <v>18</v>
      </c>
      <c r="B29" s="15">
        <v>5000.0</v>
      </c>
      <c r="C29" s="15">
        <f t="shared" ref="C29:C30" si="15">B29*$B$10</f>
        <v>70000000</v>
      </c>
      <c r="D29" s="15">
        <v>5000.0</v>
      </c>
      <c r="E29" s="15">
        <f t="shared" si="14"/>
        <v>70000000</v>
      </c>
      <c r="F29" s="15">
        <v>5000.0</v>
      </c>
      <c r="G29" s="15">
        <f t="shared" si="12"/>
        <v>70000000</v>
      </c>
      <c r="H29" s="15">
        <v>5000.0</v>
      </c>
      <c r="I29" s="15">
        <f t="shared" si="13"/>
        <v>70000000</v>
      </c>
      <c r="J29" s="15">
        <v>5000.0</v>
      </c>
      <c r="K29" s="15">
        <f t="shared" ref="K29:K30" si="16">J29*$B$10</f>
        <v>70000000</v>
      </c>
      <c r="L29" s="15">
        <v>5000.0</v>
      </c>
      <c r="M29" s="15">
        <f t="shared" ref="M29:M30" si="17">L29*$B$10</f>
        <v>70000000</v>
      </c>
      <c r="N29" s="15">
        <v>5000.0</v>
      </c>
      <c r="O29" s="15">
        <f t="shared" ref="O29:O30" si="18">N29*$B$10</f>
        <v>70000000</v>
      </c>
    </row>
    <row r="30" ht="14.25" customHeight="1">
      <c r="A30" s="14" t="s">
        <v>19</v>
      </c>
      <c r="B30" s="15">
        <v>3000.0</v>
      </c>
      <c r="C30" s="15">
        <f t="shared" si="15"/>
        <v>42000000</v>
      </c>
      <c r="D30" s="15">
        <v>3000.0</v>
      </c>
      <c r="E30" s="15">
        <f t="shared" si="14"/>
        <v>42000000</v>
      </c>
      <c r="F30" s="15">
        <v>3000.0</v>
      </c>
      <c r="G30" s="15">
        <f t="shared" si="12"/>
        <v>42000000</v>
      </c>
      <c r="H30" s="15">
        <v>3000.0</v>
      </c>
      <c r="I30" s="15">
        <f t="shared" si="13"/>
        <v>42000000</v>
      </c>
      <c r="J30" s="15">
        <v>3000.0</v>
      </c>
      <c r="K30" s="15">
        <f t="shared" si="16"/>
        <v>42000000</v>
      </c>
      <c r="L30" s="15">
        <v>3000.0</v>
      </c>
      <c r="M30" s="15">
        <f t="shared" si="17"/>
        <v>42000000</v>
      </c>
      <c r="N30" s="15">
        <v>0.0</v>
      </c>
      <c r="O30" s="15">
        <f t="shared" si="18"/>
        <v>0</v>
      </c>
    </row>
    <row r="31" ht="14.25" customHeight="1">
      <c r="A31" s="14" t="s">
        <v>21</v>
      </c>
      <c r="B31" s="15">
        <v>0.0</v>
      </c>
      <c r="C31" s="15">
        <f>120000*22</f>
        <v>2640000</v>
      </c>
      <c r="D31" s="15">
        <v>0.0</v>
      </c>
      <c r="E31" s="15">
        <v>0.0</v>
      </c>
      <c r="F31" s="15">
        <v>0.0</v>
      </c>
      <c r="G31" s="15">
        <f>120000*22</f>
        <v>2640000</v>
      </c>
      <c r="H31" s="15">
        <v>0.0</v>
      </c>
      <c r="I31" s="15">
        <f>120000*22</f>
        <v>2640000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</row>
    <row r="32" ht="14.25" customHeight="1">
      <c r="A32" s="18" t="s">
        <v>24</v>
      </c>
      <c r="B32" s="19">
        <f t="shared" ref="B32:O32" si="19">SUM(B27:B31)</f>
        <v>8000</v>
      </c>
      <c r="C32" s="19">
        <f t="shared" si="19"/>
        <v>229341400</v>
      </c>
      <c r="D32" s="19">
        <f t="shared" si="19"/>
        <v>8000</v>
      </c>
      <c r="E32" s="19">
        <f t="shared" si="19"/>
        <v>440750000</v>
      </c>
      <c r="F32" s="19">
        <f t="shared" si="19"/>
        <v>26700</v>
      </c>
      <c r="G32" s="19">
        <f t="shared" si="19"/>
        <v>376440000</v>
      </c>
      <c r="H32" s="19">
        <f t="shared" si="19"/>
        <v>34400</v>
      </c>
      <c r="I32" s="19">
        <f t="shared" si="19"/>
        <v>484240000</v>
      </c>
      <c r="J32" s="19">
        <f t="shared" si="19"/>
        <v>8000</v>
      </c>
      <c r="K32" s="19">
        <f t="shared" si="19"/>
        <v>295500000</v>
      </c>
      <c r="L32" s="19">
        <f t="shared" si="19"/>
        <v>32000</v>
      </c>
      <c r="M32" s="19">
        <f t="shared" si="19"/>
        <v>448000000</v>
      </c>
      <c r="N32" s="19">
        <f t="shared" si="19"/>
        <v>5000</v>
      </c>
      <c r="O32" s="19">
        <f t="shared" si="19"/>
        <v>70000000</v>
      </c>
      <c r="Q32" s="16">
        <f>B32+D32+H32+J32+F32+N32+L32</f>
        <v>122100</v>
      </c>
      <c r="R32" s="16">
        <f>Q32*14500</f>
        <v>1770450000</v>
      </c>
      <c r="S32" s="21">
        <v>1.23395E9</v>
      </c>
      <c r="T32" s="16">
        <f>R32-S32</f>
        <v>536500000</v>
      </c>
    </row>
    <row r="33" ht="14.25" customHeight="1">
      <c r="R33" s="16">
        <f>R32+R22</f>
        <v>2591335600</v>
      </c>
    </row>
    <row r="34" ht="14.25" customHeight="1">
      <c r="Q34" s="21">
        <v>2.4130792E9</v>
      </c>
    </row>
    <row r="35" ht="14.25" customHeight="1">
      <c r="A35" s="29" t="s">
        <v>58</v>
      </c>
      <c r="Q35" s="21">
        <f>R33-Q34</f>
        <v>178256400</v>
      </c>
    </row>
    <row r="36" ht="14.25" customHeight="1">
      <c r="H36" s="16"/>
    </row>
    <row r="37" ht="14.25" customHeight="1">
      <c r="A37" s="30" t="s">
        <v>37</v>
      </c>
    </row>
    <row r="38" ht="14.25" customHeight="1">
      <c r="A38" s="30" t="s">
        <v>38</v>
      </c>
    </row>
    <row r="39" ht="14.25" customHeight="1"/>
    <row r="40" ht="14.25" customHeight="1"/>
    <row r="41" ht="14.25" customHeight="1">
      <c r="H41" s="31"/>
    </row>
    <row r="42" ht="14.25" customHeight="1"/>
    <row r="43" ht="14.25" customHeight="1">
      <c r="A43" s="31" t="s">
        <v>39</v>
      </c>
    </row>
    <row r="44" ht="14.25" customHeight="1">
      <c r="A44" s="30" t="s">
        <v>40</v>
      </c>
    </row>
    <row r="45" ht="7.5" customHeight="1"/>
    <row r="46" ht="14.25" customHeight="1"/>
    <row r="47" ht="14.25" customHeight="1"/>
    <row r="48" ht="14.25" customHeight="1"/>
    <row r="49" ht="14.25" customHeight="1"/>
    <row r="50" ht="14.25" customHeight="1">
      <c r="A50" s="1"/>
      <c r="B50" s="8" t="s">
        <v>8</v>
      </c>
      <c r="C50" s="9"/>
      <c r="D50" s="8" t="s">
        <v>9</v>
      </c>
      <c r="E50" s="9"/>
      <c r="F50" s="8" t="s">
        <v>10</v>
      </c>
      <c r="G50" s="9"/>
    </row>
    <row r="51" ht="14.25" customHeight="1">
      <c r="A51" s="18" t="s">
        <v>53</v>
      </c>
      <c r="B51" s="12" t="s">
        <v>14</v>
      </c>
      <c r="C51" s="12" t="s">
        <v>15</v>
      </c>
      <c r="D51" s="12" t="s">
        <v>14</v>
      </c>
      <c r="E51" s="12" t="s">
        <v>15</v>
      </c>
      <c r="F51" s="12" t="s">
        <v>14</v>
      </c>
      <c r="G51" s="12" t="s">
        <v>15</v>
      </c>
    </row>
    <row r="52" ht="14.25" customHeight="1">
      <c r="A52" s="14" t="s">
        <v>16</v>
      </c>
      <c r="B52" s="15">
        <v>8150.0</v>
      </c>
      <c r="C52" s="15">
        <f>B52*$B$10</f>
        <v>114100000</v>
      </c>
      <c r="D52" s="15">
        <v>0.0</v>
      </c>
      <c r="E52" s="15">
        <f>D52*$B$10</f>
        <v>0</v>
      </c>
      <c r="F52" s="15">
        <v>8148.0</v>
      </c>
      <c r="G52" s="15">
        <f>F52*$B$10</f>
        <v>114072000</v>
      </c>
    </row>
    <row r="53" ht="14.25" customHeight="1">
      <c r="B53" s="8" t="s">
        <v>25</v>
      </c>
      <c r="C53" s="9"/>
      <c r="D53" s="8" t="s">
        <v>54</v>
      </c>
      <c r="E53" s="9"/>
      <c r="F53" s="8" t="s">
        <v>55</v>
      </c>
      <c r="G53" s="9"/>
      <c r="H53" s="8" t="s">
        <v>56</v>
      </c>
      <c r="I53" s="9"/>
      <c r="J53" s="8" t="s">
        <v>57</v>
      </c>
      <c r="K53" s="9"/>
      <c r="L53" s="10"/>
      <c r="M53" s="10"/>
    </row>
    <row r="54" ht="14.25" customHeight="1">
      <c r="A54" s="18" t="s">
        <v>53</v>
      </c>
      <c r="B54" s="12" t="s">
        <v>14</v>
      </c>
      <c r="C54" s="12" t="s">
        <v>15</v>
      </c>
      <c r="D54" s="12" t="s">
        <v>14</v>
      </c>
      <c r="E54" s="12" t="s">
        <v>15</v>
      </c>
      <c r="F54" s="12" t="s">
        <v>14</v>
      </c>
      <c r="G54" s="12" t="s">
        <v>15</v>
      </c>
      <c r="H54" s="12" t="s">
        <v>14</v>
      </c>
      <c r="I54" s="12" t="s">
        <v>15</v>
      </c>
      <c r="J54" s="12" t="s">
        <v>14</v>
      </c>
      <c r="K54" s="12" t="s">
        <v>15</v>
      </c>
      <c r="L54" s="13"/>
      <c r="M54" s="13"/>
    </row>
    <row r="55" ht="14.25" customHeight="1">
      <c r="A55" s="14" t="s">
        <v>16</v>
      </c>
      <c r="B55" s="15">
        <v>0.0</v>
      </c>
      <c r="C55" s="15">
        <v>1.00263E8</v>
      </c>
      <c r="D55" s="15">
        <v>0.0</v>
      </c>
      <c r="E55" s="15">
        <v>3.2875E8</v>
      </c>
      <c r="F55" s="15">
        <v>17000.0</v>
      </c>
      <c r="G55" s="15">
        <f>F55*$B$10</f>
        <v>238000000</v>
      </c>
      <c r="H55" s="15">
        <v>24000.0</v>
      </c>
      <c r="I55" s="15">
        <f>H55*$B$10</f>
        <v>336000000</v>
      </c>
      <c r="J55" s="15">
        <v>0.0</v>
      </c>
      <c r="K55" s="15">
        <v>1.835E8</v>
      </c>
      <c r="L55" s="16"/>
      <c r="M55" s="16"/>
    </row>
    <row r="56" ht="14.25" customHeight="1"/>
    <row r="57" ht="14.25" customHeight="1"/>
    <row r="58" ht="14.25" customHeight="1">
      <c r="B58" s="30" t="s">
        <v>14</v>
      </c>
      <c r="C58" s="30" t="s">
        <v>59</v>
      </c>
      <c r="D58" s="30" t="s">
        <v>15</v>
      </c>
    </row>
    <row r="59" ht="14.25" customHeight="1">
      <c r="A59" s="30" t="s">
        <v>60</v>
      </c>
      <c r="B59" s="26">
        <v>8150.0</v>
      </c>
      <c r="C59" s="21">
        <v>14500.0</v>
      </c>
      <c r="D59" s="21">
        <f t="shared" ref="D59:D60" si="20">B59*C59</f>
        <v>118175000</v>
      </c>
    </row>
    <row r="60" ht="14.25" customHeight="1">
      <c r="A60" s="30" t="s">
        <v>10</v>
      </c>
      <c r="B60" s="21">
        <v>8148.0</v>
      </c>
      <c r="C60" s="21">
        <v>14500.0</v>
      </c>
      <c r="D60" s="21">
        <f t="shared" si="20"/>
        <v>118146000</v>
      </c>
    </row>
    <row r="61" ht="14.25" customHeight="1">
      <c r="A61" s="30" t="s">
        <v>25</v>
      </c>
      <c r="B61" s="21"/>
      <c r="C61" s="21"/>
      <c r="D61" s="26">
        <v>1.00263E8</v>
      </c>
    </row>
    <row r="62" ht="14.25" customHeight="1">
      <c r="A62" s="30" t="s">
        <v>55</v>
      </c>
      <c r="B62" s="21">
        <v>17000.0</v>
      </c>
      <c r="C62" s="21">
        <v>14500.0</v>
      </c>
      <c r="D62" s="21">
        <f t="shared" ref="D62:D63" si="21">B62*C62</f>
        <v>246500000</v>
      </c>
    </row>
    <row r="63" ht="14.25" customHeight="1">
      <c r="A63" s="30" t="s">
        <v>56</v>
      </c>
      <c r="B63" s="21">
        <v>24000.0</v>
      </c>
      <c r="C63" s="21">
        <v>14500.0</v>
      </c>
      <c r="D63" s="21">
        <f t="shared" si="21"/>
        <v>348000000</v>
      </c>
    </row>
    <row r="64" ht="14.25" customHeight="1">
      <c r="A64" s="30" t="s">
        <v>61</v>
      </c>
      <c r="B64" s="21"/>
      <c r="C64" s="21"/>
      <c r="D64" s="26">
        <v>3.2875E8</v>
      </c>
    </row>
    <row r="65" ht="14.25" customHeight="1">
      <c r="A65" s="30" t="s">
        <v>57</v>
      </c>
      <c r="B65" s="21"/>
      <c r="C65" s="21"/>
      <c r="D65" s="21">
        <v>1.835E8</v>
      </c>
    </row>
    <row r="66" ht="14.25" customHeight="1">
      <c r="D66" s="21">
        <f>SUM(D59:D65)</f>
        <v>1443334000</v>
      </c>
    </row>
    <row r="67" ht="14.25" customHeight="1"/>
    <row r="68" ht="14.25" customHeight="1">
      <c r="A68" s="30" t="s">
        <v>62</v>
      </c>
    </row>
    <row r="69" ht="14.25" customHeight="1">
      <c r="A69" s="30" t="s">
        <v>63</v>
      </c>
    </row>
    <row r="70" ht="14.25" customHeight="1">
      <c r="A70" s="30" t="s">
        <v>12</v>
      </c>
    </row>
    <row r="71" ht="14.25" customHeight="1">
      <c r="A71" s="30" t="s">
        <v>11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F25:G25"/>
    <mergeCell ref="H25:I25"/>
    <mergeCell ref="L25:M25"/>
    <mergeCell ref="N25:O25"/>
    <mergeCell ref="B12:C12"/>
    <mergeCell ref="D12:E12"/>
    <mergeCell ref="F12:G12"/>
    <mergeCell ref="H12:I12"/>
    <mergeCell ref="J12:K12"/>
    <mergeCell ref="D25:E25"/>
    <mergeCell ref="J25:K25"/>
    <mergeCell ref="H53:I53"/>
    <mergeCell ref="J53:K53"/>
    <mergeCell ref="B25:C25"/>
    <mergeCell ref="B50:C50"/>
    <mergeCell ref="D50:E50"/>
    <mergeCell ref="F50:G50"/>
    <mergeCell ref="B53:C53"/>
    <mergeCell ref="D53:E53"/>
    <mergeCell ref="F53:G53"/>
  </mergeCells>
  <printOptions horizontalCentered="1"/>
  <pageMargins bottom="0.15748031496063" footer="0.0" header="0.0" left="0.0" right="0.0" top="0.157480315"/>
  <pageSetup paperSize="9" scale="8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6.13"/>
    <col customWidth="1" min="3" max="3" width="11.63"/>
    <col customWidth="1" min="4" max="4" width="11.13"/>
    <col customWidth="1" min="5" max="5" width="10.0"/>
    <col customWidth="1" min="6" max="6" width="8.0"/>
    <col customWidth="1" min="7" max="7" width="10.5"/>
    <col customWidth="1" min="8" max="8" width="12.25"/>
    <col customWidth="1" min="9" max="26" width="7.63"/>
  </cols>
  <sheetData>
    <row r="1" ht="14.25" customHeight="1">
      <c r="A1" s="1" t="s">
        <v>64</v>
      </c>
    </row>
    <row r="2" ht="14.25" customHeight="1">
      <c r="A2" s="1" t="s">
        <v>65</v>
      </c>
    </row>
    <row r="3" ht="14.25" customHeight="1">
      <c r="A3" s="1" t="s">
        <v>66</v>
      </c>
    </row>
    <row r="4" ht="14.25" customHeight="1"/>
    <row r="5" ht="14.25" customHeight="1"/>
    <row r="6" ht="14.25" customHeight="1">
      <c r="C6" s="55" t="s">
        <v>67</v>
      </c>
      <c r="D6" s="55" t="s">
        <v>68</v>
      </c>
      <c r="E6" s="55" t="s">
        <v>69</v>
      </c>
      <c r="F6" s="55" t="s">
        <v>70</v>
      </c>
      <c r="G6" s="55" t="s">
        <v>71</v>
      </c>
      <c r="H6" s="55" t="s">
        <v>72</v>
      </c>
    </row>
    <row r="7" ht="14.25" customHeight="1">
      <c r="A7" s="56" t="s">
        <v>73</v>
      </c>
      <c r="B7" s="57"/>
      <c r="C7" s="57"/>
      <c r="D7" s="57"/>
      <c r="E7" s="57"/>
      <c r="F7" s="57"/>
      <c r="G7" s="57"/>
      <c r="H7" s="57"/>
    </row>
    <row r="8" ht="14.25" customHeight="1">
      <c r="B8" s="30" t="s">
        <v>74</v>
      </c>
      <c r="C8" s="21">
        <v>16614.0</v>
      </c>
      <c r="D8" s="21">
        <v>17500.0</v>
      </c>
      <c r="E8" s="21">
        <f t="shared" ref="E8:E9" si="2">D8-C8</f>
        <v>886</v>
      </c>
      <c r="F8" s="21">
        <v>2.0</v>
      </c>
      <c r="G8" s="21">
        <f t="shared" ref="G8:G9" si="3">E8*F8</f>
        <v>1772</v>
      </c>
      <c r="H8" s="58">
        <f t="shared" ref="H8:H9" si="4">G8*14000</f>
        <v>24808000</v>
      </c>
    </row>
    <row r="9" ht="14.25" customHeight="1">
      <c r="B9" s="30" t="s">
        <v>75</v>
      </c>
      <c r="C9" s="21">
        <f t="shared" ref="C9:D9" si="1">10%*C8</f>
        <v>1661.4</v>
      </c>
      <c r="D9" s="21">
        <f t="shared" si="1"/>
        <v>1750</v>
      </c>
      <c r="E9" s="21">
        <f t="shared" si="2"/>
        <v>88.6</v>
      </c>
      <c r="F9" s="21">
        <v>2.0</v>
      </c>
      <c r="G9" s="21">
        <f t="shared" si="3"/>
        <v>177.2</v>
      </c>
      <c r="H9" s="58">
        <f t="shared" si="4"/>
        <v>2480800</v>
      </c>
    </row>
    <row r="10" ht="14.25" customHeight="1">
      <c r="H10" s="1"/>
    </row>
    <row r="11" ht="14.25" customHeight="1">
      <c r="H11" s="1"/>
    </row>
    <row r="12" ht="14.25" customHeight="1">
      <c r="A12" s="56" t="s">
        <v>76</v>
      </c>
      <c r="B12" s="57"/>
      <c r="C12" s="57"/>
      <c r="D12" s="57"/>
      <c r="E12" s="57"/>
      <c r="F12" s="57"/>
      <c r="G12" s="57"/>
      <c r="H12" s="56"/>
    </row>
    <row r="13" ht="14.25" customHeight="1">
      <c r="B13" s="30" t="s">
        <v>74</v>
      </c>
      <c r="C13" s="21">
        <v>15000.0</v>
      </c>
      <c r="D13" s="21">
        <v>17000.0</v>
      </c>
      <c r="E13" s="21">
        <f t="shared" ref="E13:E14" si="6">D13-C13</f>
        <v>2000</v>
      </c>
      <c r="F13" s="21">
        <v>2.0</v>
      </c>
      <c r="G13" s="21">
        <f t="shared" ref="G13:G14" si="7">E13*F13</f>
        <v>4000</v>
      </c>
      <c r="H13" s="58">
        <f t="shared" ref="H13:H14" si="8">G13*14000</f>
        <v>56000000</v>
      </c>
    </row>
    <row r="14" ht="14.25" customHeight="1">
      <c r="B14" s="30" t="s">
        <v>75</v>
      </c>
      <c r="C14" s="21">
        <f t="shared" ref="C14:D14" si="5">10%*C13</f>
        <v>1500</v>
      </c>
      <c r="D14" s="21">
        <f t="shared" si="5"/>
        <v>1700</v>
      </c>
      <c r="E14" s="21">
        <f t="shared" si="6"/>
        <v>200</v>
      </c>
      <c r="F14" s="21">
        <v>2.0</v>
      </c>
      <c r="G14" s="21">
        <f t="shared" si="7"/>
        <v>400</v>
      </c>
      <c r="H14" s="58">
        <f t="shared" si="8"/>
        <v>5600000</v>
      </c>
    </row>
    <row r="15" ht="14.25" customHeight="1">
      <c r="H15" s="1"/>
    </row>
    <row r="16" ht="14.25" customHeight="1">
      <c r="H16" s="1"/>
    </row>
    <row r="17" ht="14.25" customHeight="1">
      <c r="A17" s="56" t="s">
        <v>77</v>
      </c>
      <c r="B17" s="57"/>
      <c r="C17" s="57"/>
      <c r="D17" s="57"/>
      <c r="E17" s="57"/>
      <c r="F17" s="57"/>
      <c r="G17" s="57"/>
      <c r="H17" s="56"/>
    </row>
    <row r="18" ht="14.25" customHeight="1">
      <c r="B18" s="30" t="s">
        <v>74</v>
      </c>
      <c r="C18" s="21">
        <v>15000.0</v>
      </c>
      <c r="D18" s="21">
        <v>17000.0</v>
      </c>
      <c r="E18" s="21">
        <f t="shared" ref="E18:E19" si="10">D18-C18</f>
        <v>2000</v>
      </c>
      <c r="F18" s="21">
        <v>2.0</v>
      </c>
      <c r="G18" s="21">
        <f t="shared" ref="G18:G19" si="11">E18*F18</f>
        <v>4000</v>
      </c>
      <c r="H18" s="58">
        <f t="shared" ref="H18:H19" si="12">G18*14000</f>
        <v>56000000</v>
      </c>
    </row>
    <row r="19" ht="14.25" customHeight="1">
      <c r="B19" s="30" t="s">
        <v>75</v>
      </c>
      <c r="C19" s="21">
        <f t="shared" ref="C19:D19" si="9">10%*C18</f>
        <v>1500</v>
      </c>
      <c r="D19" s="21">
        <f t="shared" si="9"/>
        <v>1700</v>
      </c>
      <c r="E19" s="21">
        <f t="shared" si="10"/>
        <v>200</v>
      </c>
      <c r="F19" s="21">
        <v>2.0</v>
      </c>
      <c r="G19" s="21">
        <f t="shared" si="11"/>
        <v>400</v>
      </c>
      <c r="H19" s="58">
        <f t="shared" si="12"/>
        <v>5600000</v>
      </c>
    </row>
    <row r="20" ht="14.25" customHeight="1">
      <c r="H20" s="1"/>
    </row>
    <row r="21" ht="14.25" customHeight="1">
      <c r="H21" s="1"/>
    </row>
    <row r="22" ht="14.25" customHeight="1">
      <c r="A22" s="56" t="s">
        <v>78</v>
      </c>
      <c r="B22" s="57"/>
      <c r="C22" s="57"/>
      <c r="D22" s="57"/>
      <c r="E22" s="57"/>
      <c r="F22" s="57"/>
      <c r="G22" s="57"/>
      <c r="H22" s="56"/>
    </row>
    <row r="23" ht="14.25" customHeight="1">
      <c r="B23" s="30" t="s">
        <v>74</v>
      </c>
      <c r="C23" s="21">
        <v>22500.0</v>
      </c>
      <c r="D23" s="21">
        <v>24000.0</v>
      </c>
      <c r="E23" s="21">
        <f t="shared" ref="E23:E24" si="14">D23-C23</f>
        <v>1500</v>
      </c>
      <c r="F23" s="21">
        <v>1.0</v>
      </c>
      <c r="G23" s="21">
        <f t="shared" ref="G23:G24" si="15">E23*F23</f>
        <v>1500</v>
      </c>
      <c r="H23" s="58">
        <f t="shared" ref="H23:H24" si="16">G23*14000</f>
        <v>21000000</v>
      </c>
    </row>
    <row r="24" ht="14.25" customHeight="1">
      <c r="B24" s="30" t="s">
        <v>75</v>
      </c>
      <c r="C24" s="21">
        <f t="shared" ref="C24:D24" si="13">10%*C23</f>
        <v>2250</v>
      </c>
      <c r="D24" s="21">
        <f t="shared" si="13"/>
        <v>2400</v>
      </c>
      <c r="E24" s="21">
        <f t="shared" si="14"/>
        <v>150</v>
      </c>
      <c r="F24" s="21">
        <v>1.0</v>
      </c>
      <c r="G24" s="21">
        <f t="shared" si="15"/>
        <v>150</v>
      </c>
      <c r="H24" s="58">
        <f t="shared" si="16"/>
        <v>2100000</v>
      </c>
    </row>
    <row r="25" ht="14.25" customHeight="1"/>
    <row r="26" ht="14.25" customHeight="1"/>
    <row r="27" ht="14.25" customHeight="1"/>
    <row r="28" ht="14.25" customHeight="1">
      <c r="A28" s="29" t="s">
        <v>79</v>
      </c>
    </row>
    <row r="29" ht="14.25" customHeight="1"/>
    <row r="30" ht="14.25" customHeight="1">
      <c r="A30" s="30" t="s">
        <v>80</v>
      </c>
    </row>
    <row r="31" ht="14.25" customHeight="1">
      <c r="A31" s="30" t="s">
        <v>81</v>
      </c>
    </row>
    <row r="32" ht="14.25" customHeight="1"/>
    <row r="33" ht="14.25" customHeight="1"/>
    <row r="34" ht="14.25" customHeight="1"/>
    <row r="35" ht="14.25" customHeight="1"/>
    <row r="36" ht="14.25" customHeight="1">
      <c r="A36" s="31" t="s">
        <v>82</v>
      </c>
    </row>
    <row r="37" ht="14.25" customHeight="1">
      <c r="A37" s="30" t="s">
        <v>83</v>
      </c>
    </row>
    <row r="38" ht="14.25" customHeight="1"/>
    <row r="39" ht="14.25" customHeight="1"/>
    <row r="40" ht="14.25" customHeight="1"/>
    <row r="41" ht="14.25" customHeight="1">
      <c r="A41" s="59" t="s">
        <v>84</v>
      </c>
      <c r="B41" s="59"/>
      <c r="C41" s="44"/>
      <c r="D41" s="44"/>
      <c r="E41" s="44"/>
      <c r="F41" s="44"/>
    </row>
    <row r="42" ht="14.25" customHeight="1">
      <c r="A42" s="59" t="s">
        <v>85</v>
      </c>
      <c r="B42" s="59"/>
      <c r="C42" s="60">
        <v>14090.0</v>
      </c>
      <c r="E42" s="60"/>
      <c r="F42" s="44"/>
    </row>
    <row r="43" ht="14.25" customHeight="1">
      <c r="A43" s="59" t="s">
        <v>86</v>
      </c>
      <c r="B43" s="59"/>
      <c r="C43" s="60">
        <v>14300.0</v>
      </c>
      <c r="E43" s="60"/>
      <c r="F43" s="44"/>
    </row>
    <row r="44" ht="14.25" customHeight="1">
      <c r="A44" s="59" t="s">
        <v>87</v>
      </c>
      <c r="B44" s="59"/>
      <c r="C44" s="60">
        <v>14031.0</v>
      </c>
      <c r="E44" s="60"/>
      <c r="F44" s="44"/>
    </row>
    <row r="45" ht="14.25" customHeight="1">
      <c r="A45" s="44"/>
      <c r="B45" s="61" t="s">
        <v>88</v>
      </c>
      <c r="C45" s="60">
        <f>ROUNDDOWN(AVERAGE(C42:C44),0)</f>
        <v>14140</v>
      </c>
      <c r="D45" s="61" t="s">
        <v>7</v>
      </c>
      <c r="E45" s="60">
        <f>ROUNDDOWN(C45,-3)</f>
        <v>14000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orizontalCentered="1"/>
  <pageMargins bottom="0.25" footer="0.0" header="0.0" left="0.0" right="0.0" top="0.75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2014-06-26T01:37:23Z</dcterms:created>
  <dc:creator>Hadi Santoso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