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y\Downloads\Compressed\cloneBr\clone\"/>
    </mc:Choice>
  </mc:AlternateContent>
  <xr:revisionPtr revIDLastSave="0" documentId="13_ncr:1_{036BB2F9-99D0-4FF9-918C-AAC4CC01BA5E}" xr6:coauthVersionLast="45" xr6:coauthVersionMax="45" xr10:uidLastSave="{00000000-0000-0000-0000-000000000000}"/>
  <bookViews>
    <workbookView xWindow="-120" yWindow="-120" windowWidth="24240" windowHeight="13290" activeTab="2" xr2:uid="{00000000-000D-0000-FFFF-FFFF00000000}"/>
  </bookViews>
  <sheets>
    <sheet name="Remuneration" sheetId="1" r:id="rId1"/>
    <sheet name="BOD" sheetId="2" r:id="rId2"/>
    <sheet name="Data Master BOD" sheetId="3" r:id="rId3"/>
    <sheet name="Deduction" sheetId="4" r:id="rId4"/>
    <sheet name="Sheet1" sheetId="5" r:id="rId5"/>
    <sheet name="correction" sheetId="6" r:id="rId6"/>
  </sheets>
  <calcPr calcId="181029"/>
  <extLst>
    <ext uri="GoogleSheetsCustomDataVersion1">
      <go:sheetsCustomData xmlns:go="http://customooxmlschemas.google.com/" r:id="rId10" roundtripDataSignature="AMtx7mhkLSrsCbpC+M9dIZQlbRNW3aJA7g=="/>
    </ext>
  </extLst>
</workbook>
</file>

<file path=xl/calcChain.xml><?xml version="1.0" encoding="utf-8"?>
<calcChain xmlns="http://schemas.openxmlformats.org/spreadsheetml/2006/main">
  <c r="C45" i="6" l="1"/>
  <c r="E45" i="6" s="1"/>
  <c r="D24" i="6"/>
  <c r="E24" i="6" s="1"/>
  <c r="G24" i="6" s="1"/>
  <c r="H24" i="6" s="1"/>
  <c r="C24" i="6"/>
  <c r="E23" i="6"/>
  <c r="G23" i="6" s="1"/>
  <c r="H23" i="6" s="1"/>
  <c r="D19" i="6"/>
  <c r="E19" i="6" s="1"/>
  <c r="G19" i="6" s="1"/>
  <c r="H19" i="6" s="1"/>
  <c r="C19" i="6"/>
  <c r="E18" i="6"/>
  <c r="G18" i="6" s="1"/>
  <c r="H18" i="6" s="1"/>
  <c r="D14" i="6"/>
  <c r="E14" i="6" s="1"/>
  <c r="G14" i="6" s="1"/>
  <c r="H14" i="6" s="1"/>
  <c r="C14" i="6"/>
  <c r="E13" i="6"/>
  <c r="G13" i="6" s="1"/>
  <c r="H13" i="6" s="1"/>
  <c r="D9" i="6"/>
  <c r="E9" i="6" s="1"/>
  <c r="G9" i="6" s="1"/>
  <c r="H9" i="6" s="1"/>
  <c r="C9" i="6"/>
  <c r="E8" i="6"/>
  <c r="G8" i="6" s="1"/>
  <c r="H8" i="6" s="1"/>
  <c r="D63" i="5"/>
  <c r="D62" i="5"/>
  <c r="D60" i="5"/>
  <c r="D59" i="5"/>
  <c r="D66" i="5" s="1"/>
  <c r="I55" i="5"/>
  <c r="G55" i="5"/>
  <c r="G52" i="5"/>
  <c r="E52" i="5"/>
  <c r="C52" i="5"/>
  <c r="N32" i="5"/>
  <c r="L32" i="5"/>
  <c r="J32" i="5"/>
  <c r="F32" i="5"/>
  <c r="B32" i="5"/>
  <c r="I31" i="5"/>
  <c r="G31" i="5"/>
  <c r="C31" i="5"/>
  <c r="O30" i="5"/>
  <c r="M30" i="5"/>
  <c r="K30" i="5"/>
  <c r="I30" i="5"/>
  <c r="G30" i="5"/>
  <c r="E30" i="5"/>
  <c r="C30" i="5"/>
  <c r="O29" i="5"/>
  <c r="M29" i="5"/>
  <c r="K29" i="5"/>
  <c r="K32" i="5" s="1"/>
  <c r="I29" i="5"/>
  <c r="G29" i="5"/>
  <c r="E29" i="5"/>
  <c r="C29" i="5"/>
  <c r="H28" i="5"/>
  <c r="H32" i="5" s="1"/>
  <c r="G28" i="5"/>
  <c r="F28" i="5"/>
  <c r="D28" i="5"/>
  <c r="D32" i="5" s="1"/>
  <c r="C28" i="5"/>
  <c r="C32" i="5" s="1"/>
  <c r="O27" i="5"/>
  <c r="O32" i="5" s="1"/>
  <c r="M27" i="5"/>
  <c r="M32" i="5" s="1"/>
  <c r="I27" i="5"/>
  <c r="G27" i="5"/>
  <c r="G32" i="5" s="1"/>
  <c r="J22" i="5"/>
  <c r="H22" i="5"/>
  <c r="F22" i="5"/>
  <c r="D22" i="5"/>
  <c r="C22" i="5"/>
  <c r="B22" i="5"/>
  <c r="Q22" i="5" s="1"/>
  <c r="R22" i="5" s="1"/>
  <c r="T22" i="5" s="1"/>
  <c r="K20" i="5"/>
  <c r="I20" i="5"/>
  <c r="G20" i="5"/>
  <c r="E20" i="5"/>
  <c r="C20" i="5"/>
  <c r="K19" i="5"/>
  <c r="I19" i="5"/>
  <c r="G19" i="5"/>
  <c r="E19" i="5"/>
  <c r="C19" i="5"/>
  <c r="G18" i="5"/>
  <c r="E18" i="5"/>
  <c r="K17" i="5"/>
  <c r="I17" i="5"/>
  <c r="G17" i="5"/>
  <c r="E17" i="5"/>
  <c r="C17" i="5"/>
  <c r="K16" i="5"/>
  <c r="I16" i="5"/>
  <c r="G16" i="5"/>
  <c r="E16" i="5"/>
  <c r="C16" i="5"/>
  <c r="K15" i="5"/>
  <c r="K22" i="5" s="1"/>
  <c r="I15" i="5"/>
  <c r="F15" i="5"/>
  <c r="G15" i="5" s="1"/>
  <c r="E15" i="5"/>
  <c r="C15" i="5"/>
  <c r="K14" i="5"/>
  <c r="I14" i="5"/>
  <c r="I22" i="5" s="1"/>
  <c r="G14" i="5"/>
  <c r="E14" i="5"/>
  <c r="E22" i="5" s="1"/>
  <c r="C14" i="5"/>
  <c r="B9" i="5"/>
  <c r="G14" i="4"/>
  <c r="F14" i="4"/>
  <c r="D14" i="4"/>
  <c r="C14" i="4"/>
  <c r="B14" i="4"/>
  <c r="G12" i="4"/>
  <c r="E12" i="4"/>
  <c r="G11" i="4"/>
  <c r="E11" i="4"/>
  <c r="E14" i="4" s="1"/>
  <c r="D11" i="4"/>
  <c r="E6" i="4"/>
  <c r="G27" i="2"/>
  <c r="F27" i="2"/>
  <c r="D27" i="2"/>
  <c r="C27" i="2"/>
  <c r="B27" i="2"/>
  <c r="E26" i="2"/>
  <c r="E25" i="2"/>
  <c r="E24" i="2"/>
  <c r="E23" i="2"/>
  <c r="E27" i="2" s="1"/>
  <c r="V18" i="2"/>
  <c r="U18" i="2"/>
  <c r="T18" i="2"/>
  <c r="R18" i="2"/>
  <c r="P18" i="2"/>
  <c r="N18" i="2"/>
  <c r="M18" i="2"/>
  <c r="L18" i="2"/>
  <c r="J18" i="2"/>
  <c r="H18" i="2"/>
  <c r="D18" i="2"/>
  <c r="B18" i="2"/>
  <c r="K17" i="2"/>
  <c r="I17" i="2"/>
  <c r="G17" i="2"/>
  <c r="E17" i="2"/>
  <c r="C17" i="2"/>
  <c r="K16" i="2"/>
  <c r="I16" i="2"/>
  <c r="G16" i="2"/>
  <c r="E16" i="2"/>
  <c r="C16" i="2"/>
  <c r="M15" i="2"/>
  <c r="G15" i="2"/>
  <c r="E15" i="2"/>
  <c r="W13" i="2"/>
  <c r="U13" i="2"/>
  <c r="S13" i="2"/>
  <c r="Q13" i="2"/>
  <c r="Q18" i="2" s="1"/>
  <c r="O13" i="2"/>
  <c r="M13" i="2"/>
  <c r="K13" i="2"/>
  <c r="I13" i="2"/>
  <c r="I18" i="2" s="1"/>
  <c r="G13" i="2"/>
  <c r="E13" i="2"/>
  <c r="C13" i="2"/>
  <c r="W12" i="2"/>
  <c r="W18" i="2" s="1"/>
  <c r="U12" i="2"/>
  <c r="S12" i="2"/>
  <c r="Q12" i="2"/>
  <c r="O12" i="2"/>
  <c r="M12" i="2"/>
  <c r="K12" i="2"/>
  <c r="I12" i="2"/>
  <c r="G12" i="2"/>
  <c r="E12" i="2"/>
  <c r="C12" i="2"/>
  <c r="M11" i="2"/>
  <c r="K11" i="2"/>
  <c r="I11" i="2"/>
  <c r="F11" i="2"/>
  <c r="G11" i="2" s="1"/>
  <c r="E11" i="2"/>
  <c r="C11" i="2"/>
  <c r="S10" i="2"/>
  <c r="S18" i="2" s="1"/>
  <c r="Q10" i="2"/>
  <c r="O10" i="2"/>
  <c r="O18" i="2" s="1"/>
  <c r="K10" i="2"/>
  <c r="K18" i="2" s="1"/>
  <c r="I10" i="2"/>
  <c r="G10" i="2"/>
  <c r="G18" i="2" s="1"/>
  <c r="E10" i="2"/>
  <c r="E18" i="2" s="1"/>
  <c r="C10" i="2"/>
  <c r="C18" i="2" s="1"/>
  <c r="E6" i="2"/>
  <c r="G35" i="1"/>
  <c r="F35" i="1"/>
  <c r="D35" i="1"/>
  <c r="C35" i="1"/>
  <c r="B35" i="1"/>
  <c r="E34" i="1"/>
  <c r="E33" i="1"/>
  <c r="E32" i="1"/>
  <c r="E31" i="1"/>
  <c r="E35" i="1" s="1"/>
  <c r="O27" i="1"/>
  <c r="L27" i="1"/>
  <c r="J27" i="1"/>
  <c r="H27" i="1"/>
  <c r="F27" i="1"/>
  <c r="D27" i="1"/>
  <c r="B27" i="1"/>
  <c r="C26" i="1"/>
  <c r="M25" i="1"/>
  <c r="K25" i="1"/>
  <c r="K27" i="1" s="1"/>
  <c r="I25" i="1"/>
  <c r="G25" i="1"/>
  <c r="E25" i="1"/>
  <c r="C25" i="1"/>
  <c r="C27" i="1" s="1"/>
  <c r="M24" i="1"/>
  <c r="M27" i="1" s="1"/>
  <c r="K24" i="1"/>
  <c r="I24" i="1"/>
  <c r="G24" i="1"/>
  <c r="G27" i="1" s="1"/>
  <c r="E24" i="1"/>
  <c r="C24" i="1"/>
  <c r="C23" i="1"/>
  <c r="I22" i="1"/>
  <c r="I27" i="1" s="1"/>
  <c r="G22" i="1"/>
  <c r="E22" i="1"/>
  <c r="E27" i="1" s="1"/>
  <c r="J18" i="1"/>
  <c r="H18" i="1"/>
  <c r="F18" i="1"/>
  <c r="D18" i="1"/>
  <c r="B18" i="1"/>
  <c r="K17" i="1"/>
  <c r="I17" i="1"/>
  <c r="G17" i="1"/>
  <c r="E17" i="1"/>
  <c r="C17" i="1"/>
  <c r="K16" i="1"/>
  <c r="I16" i="1"/>
  <c r="G16" i="1"/>
  <c r="E16" i="1"/>
  <c r="C16" i="1"/>
  <c r="G15" i="1"/>
  <c r="E15" i="1"/>
  <c r="K13" i="1"/>
  <c r="I13" i="1"/>
  <c r="G13" i="1"/>
  <c r="E13" i="1"/>
  <c r="C13" i="1"/>
  <c r="K12" i="1"/>
  <c r="I12" i="1"/>
  <c r="G12" i="1"/>
  <c r="E12" i="1"/>
  <c r="C12" i="1"/>
  <c r="K11" i="1"/>
  <c r="I11" i="1"/>
  <c r="I18" i="1" s="1"/>
  <c r="G11" i="1"/>
  <c r="F11" i="1"/>
  <c r="E11" i="1"/>
  <c r="C11" i="1"/>
  <c r="K10" i="1"/>
  <c r="K18" i="1" s="1"/>
  <c r="I10" i="1"/>
  <c r="G10" i="1"/>
  <c r="G18" i="1" s="1"/>
  <c r="E10" i="1"/>
  <c r="E18" i="1" s="1"/>
  <c r="C10" i="1"/>
  <c r="C18" i="1" s="1"/>
  <c r="E6" i="1"/>
  <c r="Q32" i="5" l="1"/>
  <c r="R32" i="5" s="1"/>
  <c r="G22" i="5"/>
  <c r="F18" i="2"/>
  <c r="E28" i="5"/>
  <c r="E32" i="5" s="1"/>
  <c r="I28" i="5"/>
  <c r="I32" i="5" s="1"/>
  <c r="R33" i="5" l="1"/>
  <c r="Q35" i="5" s="1"/>
  <c r="T32" i="5"/>
</calcChain>
</file>

<file path=xl/sharedStrings.xml><?xml version="1.0" encoding="utf-8"?>
<sst xmlns="http://schemas.openxmlformats.org/spreadsheetml/2006/main" count="330" uniqueCount="89">
  <si>
    <t>BOD - CHIEF REMUNERATION</t>
  </si>
  <si>
    <t>PERIOD OCTOBER 2020</t>
  </si>
  <si>
    <t>Conversion rate on 15.09.2020</t>
  </si>
  <si>
    <t>BI</t>
  </si>
  <si>
    <t>BCA</t>
  </si>
  <si>
    <t>HSBC</t>
  </si>
  <si>
    <t>Average</t>
  </si>
  <si>
    <t>Rounded</t>
  </si>
  <si>
    <t>Arief Mustain</t>
  </si>
  <si>
    <t>Eyas Naif Saleh Assaf</t>
  </si>
  <si>
    <t>Irsyad Sahroni</t>
  </si>
  <si>
    <t>Vikram Sinha</t>
  </si>
  <si>
    <t>Ahmad Al Neama</t>
  </si>
  <si>
    <t>Reguler Payment</t>
  </si>
  <si>
    <t>USD</t>
  </si>
  <si>
    <t>IDR</t>
  </si>
  <si>
    <t>Basic Salary</t>
  </si>
  <si>
    <t>Retirement Allowance</t>
  </si>
  <si>
    <t>Housing Allowance</t>
  </si>
  <si>
    <t>Transport Allowance</t>
  </si>
  <si>
    <t>Ticket</t>
  </si>
  <si>
    <t>Lunch Allowance</t>
  </si>
  <si>
    <t>Secondment allowance</t>
  </si>
  <si>
    <t>Hardship allowance</t>
  </si>
  <si>
    <t>TOTAL</t>
  </si>
  <si>
    <t>Indar Atmanto</t>
  </si>
  <si>
    <t>Ritesh Kumar Singh</t>
  </si>
  <si>
    <t>Mohamed Afzal Lodhi</t>
  </si>
  <si>
    <t>Medhat Ahmed Ibrahim</t>
  </si>
  <si>
    <t>Bayu Hanantasena</t>
  </si>
  <si>
    <t>Natasha Nababan</t>
  </si>
  <si>
    <t>NON REGULER PAYMENT</t>
  </si>
  <si>
    <t>Homevisit Ticket</t>
  </si>
  <si>
    <t>Sign On Bonus</t>
  </si>
  <si>
    <t>Club Membership Joining Fee</t>
  </si>
  <si>
    <t>Advance Housing Allowance</t>
  </si>
  <si>
    <t>Jakarta, September 16, 2020</t>
  </si>
  <si>
    <t>Approved by,</t>
  </si>
  <si>
    <t>SVP - Head of HR Operations</t>
  </si>
  <si>
    <t>Erwin Muniruzaman</t>
  </si>
  <si>
    <t>NIK. 69198062</t>
  </si>
  <si>
    <t>Personnel No</t>
  </si>
  <si>
    <t>Name</t>
  </si>
  <si>
    <t>SUMMARY OF DEDUCTION FOR BOD - CXO</t>
  </si>
  <si>
    <t>DEDUCTION ITEMS</t>
  </si>
  <si>
    <t>Social Security Contribution (BPJS TK)</t>
  </si>
  <si>
    <t>Deduction of advance housing</t>
  </si>
  <si>
    <t>Apartment running cost</t>
  </si>
  <si>
    <t>Jakarta, September 22, 2020</t>
  </si>
  <si>
    <t>PERIOD OCTOBER 2019</t>
  </si>
  <si>
    <t>Rate dated :</t>
  </si>
  <si>
    <t>16.09.2019</t>
  </si>
  <si>
    <t>rounded</t>
  </si>
  <si>
    <t>Remuneration Items</t>
  </si>
  <si>
    <t>Intan Sari Katoppo</t>
  </si>
  <si>
    <t>Thomas Chevanne</t>
  </si>
  <si>
    <t>Dejan Kastelic</t>
  </si>
  <si>
    <t>Hendri Mulya Syam</t>
  </si>
  <si>
    <t>Jakarta, September 17, 2019</t>
  </si>
  <si>
    <t>Rate</t>
  </si>
  <si>
    <t>Airef Mustain</t>
  </si>
  <si>
    <t>Intan Katoppo</t>
  </si>
  <si>
    <t>No BS</t>
  </si>
  <si>
    <t>Eyas Naif Saleh</t>
  </si>
  <si>
    <t>SALARY CORRECTION FOR BOD AND CXO</t>
  </si>
  <si>
    <t>BASED NRC MEETING ON APRIL 12, 2018</t>
  </si>
  <si>
    <t>PERIOD JUNE 2018</t>
  </si>
  <si>
    <t>Prev. Amount (USD)</t>
  </si>
  <si>
    <t>New Amount (USD)</t>
  </si>
  <si>
    <t>Correction</t>
  </si>
  <si>
    <t>No. of Months</t>
  </si>
  <si>
    <t>Total Correction (USD)</t>
  </si>
  <si>
    <t>Total Correction (IDR)</t>
  </si>
  <si>
    <t>CABA PINTER (effective : April 1, 2018)</t>
  </si>
  <si>
    <t>a. Basic Salary</t>
  </si>
  <si>
    <t>b. Retirement Allowance</t>
  </si>
  <si>
    <t>HERFINI HARYONO (effective : April 1, 2018)</t>
  </si>
  <si>
    <t>THOMAS CHEVANNE (effective : April 1, 2018)</t>
  </si>
  <si>
    <t>DEJAN KASTELIC (effective : May 1, 2018)</t>
  </si>
  <si>
    <t>Jakarta, May 18, 2018</t>
  </si>
  <si>
    <t>Approved</t>
  </si>
  <si>
    <t>Group Head HR Operations</t>
  </si>
  <si>
    <t>Jeremiah Ratadhi S.</t>
  </si>
  <si>
    <t>NIK. 80035570</t>
  </si>
  <si>
    <t>*) Convertion rate dated 15.05.2018 Average Selling Rate :</t>
  </si>
  <si>
    <t xml:space="preserve">    a.  www.bi.go.id : 1 USD</t>
  </si>
  <si>
    <t xml:space="preserve">    b.  www.hsbc.co.id : 1 USD</t>
  </si>
  <si>
    <t xml:space="preserve">    c.  www.bca.co.id : 1 USD</t>
  </si>
  <si>
    <t xml:space="preserve">    Average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</si>
</sst>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_);_(@_)"/>
    <numFmt numFmtId="166" formatCode="_(* #,##0.0_);_(* \(#,##0.0\);_(* &quot;-&quot;_);_(@_)"/>
    <numFmt numFmtId="167" formatCode="_(* #,##0_);_(* \(#,##0\);_(* &quot;-&quot;??_);_(@_)"/>
  </numFmts>
  <fonts count="12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b/>
      <sz val="10"/>
      <color theme="1"/>
      <name val="Calibri"/>
    </font>
    <font>
      <sz val="10"/>
      <color theme="1"/>
      <name val="Calibri"/>
    </font>
    <font>
      <i/>
      <sz val="11"/>
      <color theme="1"/>
      <name val="Calibri"/>
    </font>
    <font>
      <i/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F2F2F2"/>
        <b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3" fillId="0" borderId="2" xfId="0" applyNumberFormat="1" applyFont="1" applyBorder="1"/>
    <xf numFmtId="164" fontId="3" fillId="2" borderId="2" xfId="0" applyNumberFormat="1" applyFont="1" applyFill="1" applyBorder="1"/>
    <xf numFmtId="0" fontId="1" fillId="0" borderId="0" xfId="0" applyFont="1" applyAlignment="1">
      <alignment horizontal="center" wrapText="1"/>
    </xf>
    <xf numFmtId="0" fontId="1" fillId="3" borderId="6" xfId="0" applyFont="1" applyFill="1" applyBorder="1"/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0" xfId="0" applyNumberFormat="1" applyFont="1"/>
    <xf numFmtId="166" fontId="3" fillId="0" borderId="6" xfId="0" applyNumberFormat="1" applyFont="1" applyBorder="1"/>
    <xf numFmtId="0" fontId="1" fillId="0" borderId="6" xfId="0" applyFont="1" applyBorder="1"/>
    <xf numFmtId="165" fontId="1" fillId="0" borderId="6" xfId="0" applyNumberFormat="1" applyFont="1" applyBorder="1"/>
    <xf numFmtId="165" fontId="1" fillId="0" borderId="0" xfId="0" applyNumberFormat="1" applyFont="1"/>
    <xf numFmtId="167" fontId="3" fillId="0" borderId="0" xfId="0" applyNumberFormat="1" applyFont="1"/>
    <xf numFmtId="0" fontId="1" fillId="4" borderId="6" xfId="0" applyFont="1" applyFill="1" applyBorder="1"/>
    <xf numFmtId="0" fontId="3" fillId="0" borderId="6" xfId="0" quotePrefix="1" applyFont="1" applyBorder="1"/>
    <xf numFmtId="167" fontId="3" fillId="0" borderId="6" xfId="0" applyNumberFormat="1" applyFont="1" applyBorder="1"/>
    <xf numFmtId="167" fontId="1" fillId="0" borderId="6" xfId="0" applyNumberFormat="1" applyFont="1" applyBorder="1"/>
    <xf numFmtId="0" fontId="3" fillId="0" borderId="0" xfId="0" applyFont="1"/>
    <xf numFmtId="15" fontId="3" fillId="0" borderId="0" xfId="0" quotePrefix="1" applyNumberFormat="1" applyFont="1"/>
    <xf numFmtId="0" fontId="4" fillId="0" borderId="0" xfId="0" applyFont="1"/>
    <xf numFmtId="0" fontId="5" fillId="0" borderId="0" xfId="0" applyFont="1"/>
    <xf numFmtId="0" fontId="6" fillId="0" borderId="6" xfId="0" applyFont="1" applyBorder="1" applyAlignment="1">
      <alignment horizontal="center"/>
    </xf>
    <xf numFmtId="0" fontId="7" fillId="0" borderId="0" xfId="0" applyFont="1" applyAlignment="1"/>
    <xf numFmtId="0" fontId="4" fillId="0" borderId="6" xfId="0" applyFont="1" applyBorder="1" applyAlignment="1">
      <alignment horizontal="left"/>
    </xf>
    <xf numFmtId="0" fontId="3" fillId="0" borderId="6" xfId="0" applyFont="1" applyBorder="1" applyAlignment="1">
      <alignment horizontal="left" wrapText="1"/>
    </xf>
    <xf numFmtId="0" fontId="8" fillId="0" borderId="2" xfId="0" applyFont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64" fontId="9" fillId="4" borderId="2" xfId="0" applyNumberFormat="1" applyFont="1" applyFill="1" applyBorder="1" applyAlignment="1">
      <alignment horizontal="center"/>
    </xf>
    <xf numFmtId="164" fontId="9" fillId="2" borderId="2" xfId="0" applyNumberFormat="1" applyFont="1" applyFill="1" applyBorder="1" applyAlignment="1">
      <alignment horizontal="center"/>
    </xf>
    <xf numFmtId="0" fontId="9" fillId="0" borderId="0" xfId="0" applyFont="1"/>
    <xf numFmtId="0" fontId="8" fillId="0" borderId="6" xfId="0" applyFont="1" applyBorder="1"/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vertical="center" wrapText="1"/>
    </xf>
    <xf numFmtId="167" fontId="9" fillId="0" borderId="6" xfId="0" applyNumberFormat="1" applyFont="1" applyBorder="1" applyAlignment="1">
      <alignment vertical="center"/>
    </xf>
    <xf numFmtId="0" fontId="8" fillId="0" borderId="6" xfId="0" applyFont="1" applyBorder="1" applyAlignment="1">
      <alignment vertical="center"/>
    </xf>
    <xf numFmtId="167" fontId="8" fillId="0" borderId="6" xfId="0" applyNumberFormat="1" applyFont="1" applyBorder="1" applyAlignment="1">
      <alignment vertical="center"/>
    </xf>
    <xf numFmtId="165" fontId="3" fillId="3" borderId="6" xfId="0" applyNumberFormat="1" applyFont="1" applyFill="1" applyBorder="1"/>
    <xf numFmtId="165" fontId="10" fillId="0" borderId="6" xfId="0" applyNumberFormat="1" applyFont="1" applyBorder="1" applyAlignment="1">
      <alignment horizontal="right"/>
    </xf>
    <xf numFmtId="165" fontId="10" fillId="2" borderId="6" xfId="0" applyNumberFormat="1" applyFont="1" applyFill="1" applyBorder="1"/>
    <xf numFmtId="0" fontId="1" fillId="0" borderId="0" xfId="0" applyFont="1" applyAlignment="1">
      <alignment horizontal="center" vertical="center" wrapText="1"/>
    </xf>
    <xf numFmtId="0" fontId="1" fillId="5" borderId="9" xfId="0" applyFont="1" applyFill="1" applyBorder="1"/>
    <xf numFmtId="0" fontId="3" fillId="5" borderId="9" xfId="0" applyFont="1" applyFill="1" applyBorder="1"/>
    <xf numFmtId="167" fontId="1" fillId="0" borderId="0" xfId="0" applyNumberFormat="1" applyFont="1"/>
    <xf numFmtId="0" fontId="11" fillId="0" borderId="0" xfId="0" applyFont="1"/>
    <xf numFmtId="164" fontId="11" fillId="0" borderId="0" xfId="0" applyNumberFormat="1" applyFont="1" applyAlignment="1">
      <alignment horizontal="left"/>
    </xf>
    <xf numFmtId="0" fontId="11" fillId="0" borderId="0" xfId="0" applyFont="1" applyAlignment="1">
      <alignment horizontal="right"/>
    </xf>
    <xf numFmtId="0" fontId="1" fillId="0" borderId="4" xfId="0" applyFont="1" applyBorder="1" applyAlignment="1">
      <alignment horizontal="center" wrapText="1"/>
    </xf>
    <xf numFmtId="0" fontId="2" fillId="0" borderId="5" xfId="0" applyFont="1" applyBorder="1"/>
    <xf numFmtId="0" fontId="1" fillId="0" borderId="7" xfId="0" applyFont="1" applyBorder="1" applyAlignment="1">
      <alignment horizontal="center" wrapText="1"/>
    </xf>
    <xf numFmtId="0" fontId="2" fillId="0" borderId="8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51</xdr:row>
      <xdr:rowOff>0</xdr:rowOff>
    </xdr:from>
    <xdr:ext cx="7458075" cy="4000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0</xdr:rowOff>
    </xdr:from>
    <xdr:ext cx="8439150" cy="53911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43</xdr:row>
      <xdr:rowOff>0</xdr:rowOff>
    </xdr:from>
    <xdr:ext cx="7458075" cy="4000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68</xdr:row>
      <xdr:rowOff>0</xdr:rowOff>
    </xdr:from>
    <xdr:ext cx="8439150" cy="53911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workbookViewId="0"/>
  </sheetViews>
  <sheetFormatPr defaultColWidth="12.625" defaultRowHeight="15" customHeight="1" x14ac:dyDescent="0.2"/>
  <cols>
    <col min="1" max="1" width="23.25" customWidth="1"/>
    <col min="2" max="2" width="10.5" customWidth="1"/>
    <col min="3" max="3" width="13.125" customWidth="1"/>
    <col min="4" max="4" width="9" customWidth="1"/>
    <col min="5" max="5" width="14.375" customWidth="1"/>
    <col min="6" max="6" width="11.625" customWidth="1"/>
    <col min="7" max="7" width="14.875" customWidth="1"/>
    <col min="8" max="8" width="7.25" customWidth="1"/>
    <col min="9" max="9" width="12.375" customWidth="1"/>
    <col min="10" max="10" width="7.5" customWidth="1"/>
    <col min="11" max="11" width="11.875" customWidth="1"/>
    <col min="12" max="12" width="7.5" customWidth="1"/>
    <col min="13" max="13" width="11.875" customWidth="1"/>
    <col min="14" max="14" width="8.875" customWidth="1"/>
    <col min="15" max="15" width="11.875" customWidth="1"/>
    <col min="16" max="26" width="7.625" customWidth="1"/>
  </cols>
  <sheetData>
    <row r="1" spans="1:13" ht="14.25" customHeight="1" x14ac:dyDescent="0.25">
      <c r="A1" s="1" t="s">
        <v>0</v>
      </c>
    </row>
    <row r="2" spans="1:13" ht="14.25" customHeight="1" x14ac:dyDescent="0.25">
      <c r="A2" s="1" t="s">
        <v>1</v>
      </c>
    </row>
    <row r="3" spans="1:13" ht="14.25" customHeight="1" x14ac:dyDescent="0.2"/>
    <row r="4" spans="1:13" ht="14.25" customHeight="1" x14ac:dyDescent="0.2"/>
    <row r="5" spans="1:13" ht="14.25" customHeight="1" x14ac:dyDescent="0.25">
      <c r="A5" s="57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3" t="s">
        <v>7</v>
      </c>
    </row>
    <row r="6" spans="1:13" ht="14.25" customHeight="1" x14ac:dyDescent="0.25">
      <c r="A6" s="58"/>
      <c r="B6" s="4">
        <v>14944.35</v>
      </c>
      <c r="C6" s="4">
        <v>14880</v>
      </c>
      <c r="D6" s="4">
        <v>15270</v>
      </c>
      <c r="E6" s="4">
        <f>AVERAGE(B6:D6)</f>
        <v>15031.449999999999</v>
      </c>
      <c r="F6" s="5">
        <v>15000</v>
      </c>
    </row>
    <row r="7" spans="1:13" ht="14.25" customHeight="1" x14ac:dyDescent="0.2"/>
    <row r="8" spans="1:13" ht="15" customHeight="1" x14ac:dyDescent="0.25">
      <c r="A8" s="1"/>
      <c r="B8" s="53" t="s">
        <v>8</v>
      </c>
      <c r="C8" s="54"/>
      <c r="D8" s="53" t="s">
        <v>9</v>
      </c>
      <c r="E8" s="54"/>
      <c r="F8" s="53" t="s">
        <v>10</v>
      </c>
      <c r="G8" s="54"/>
      <c r="H8" s="53" t="s">
        <v>11</v>
      </c>
      <c r="I8" s="54"/>
      <c r="J8" s="53" t="s">
        <v>12</v>
      </c>
      <c r="K8" s="54"/>
      <c r="L8" s="6"/>
      <c r="M8" s="6"/>
    </row>
    <row r="9" spans="1:13" ht="14.25" customHeight="1" x14ac:dyDescent="0.25">
      <c r="A9" s="7" t="s">
        <v>13</v>
      </c>
      <c r="B9" s="8" t="s">
        <v>14</v>
      </c>
      <c r="C9" s="8" t="s">
        <v>15</v>
      </c>
      <c r="D9" s="8" t="s">
        <v>14</v>
      </c>
      <c r="E9" s="8" t="s">
        <v>15</v>
      </c>
      <c r="F9" s="8" t="s">
        <v>14</v>
      </c>
      <c r="G9" s="8" t="s">
        <v>15</v>
      </c>
      <c r="H9" s="8" t="s">
        <v>14</v>
      </c>
      <c r="I9" s="8" t="s">
        <v>15</v>
      </c>
      <c r="J9" s="8" t="s">
        <v>14</v>
      </c>
      <c r="K9" s="8" t="s">
        <v>15</v>
      </c>
      <c r="L9" s="9"/>
      <c r="M9" s="9"/>
    </row>
    <row r="10" spans="1:13" ht="14.25" customHeight="1" x14ac:dyDescent="0.25">
      <c r="A10" s="10" t="s">
        <v>16</v>
      </c>
      <c r="B10" s="11">
        <v>10000</v>
      </c>
      <c r="C10" s="11">
        <f t="shared" ref="C10:C13" si="0">B10*$F$6</f>
        <v>150000000</v>
      </c>
      <c r="D10" s="11">
        <v>5000</v>
      </c>
      <c r="E10" s="11">
        <f t="shared" ref="E10:E13" si="1">D10*$F$6</f>
        <v>75000000</v>
      </c>
      <c r="F10" s="11">
        <v>10000</v>
      </c>
      <c r="G10" s="11">
        <f t="shared" ref="G10:G13" si="2">F10*$F$6</f>
        <v>150000000</v>
      </c>
      <c r="H10" s="11">
        <v>8000</v>
      </c>
      <c r="I10" s="11">
        <f t="shared" ref="I10:I13" si="3">H10*$F$6</f>
        <v>120000000</v>
      </c>
      <c r="J10" s="11">
        <v>10500</v>
      </c>
      <c r="K10" s="11">
        <f t="shared" ref="K10:K13" si="4">J10*$F$6</f>
        <v>157500000</v>
      </c>
      <c r="L10" s="12"/>
      <c r="M10" s="12"/>
    </row>
    <row r="11" spans="1:13" ht="14.25" customHeight="1" x14ac:dyDescent="0.25">
      <c r="A11" s="10" t="s">
        <v>17</v>
      </c>
      <c r="B11" s="11">
        <v>0</v>
      </c>
      <c r="C11" s="11">
        <f t="shared" si="0"/>
        <v>0</v>
      </c>
      <c r="D11" s="11">
        <v>0</v>
      </c>
      <c r="E11" s="11">
        <f t="shared" si="1"/>
        <v>0</v>
      </c>
      <c r="F11" s="11">
        <f>F10*10%</f>
        <v>1000</v>
      </c>
      <c r="G11" s="11">
        <f t="shared" si="2"/>
        <v>15000000</v>
      </c>
      <c r="H11" s="13">
        <v>0</v>
      </c>
      <c r="I11" s="11">
        <f t="shared" si="3"/>
        <v>0</v>
      </c>
      <c r="J11" s="13">
        <v>0</v>
      </c>
      <c r="K11" s="11">
        <f t="shared" si="4"/>
        <v>0</v>
      </c>
      <c r="L11" s="12"/>
      <c r="M11" s="12"/>
    </row>
    <row r="12" spans="1:13" ht="14.25" customHeight="1" x14ac:dyDescent="0.25">
      <c r="A12" s="10" t="s">
        <v>18</v>
      </c>
      <c r="B12" s="11">
        <v>5000</v>
      </c>
      <c r="C12" s="11">
        <f t="shared" si="0"/>
        <v>75000000</v>
      </c>
      <c r="D12" s="11">
        <v>0</v>
      </c>
      <c r="E12" s="11">
        <f t="shared" si="1"/>
        <v>0</v>
      </c>
      <c r="F12" s="11">
        <v>5000</v>
      </c>
      <c r="G12" s="11">
        <f t="shared" si="2"/>
        <v>75000000</v>
      </c>
      <c r="H12" s="11">
        <v>0</v>
      </c>
      <c r="I12" s="11">
        <f t="shared" si="3"/>
        <v>0</v>
      </c>
      <c r="J12" s="11">
        <v>0</v>
      </c>
      <c r="K12" s="11">
        <f t="shared" si="4"/>
        <v>0</v>
      </c>
      <c r="L12" s="12"/>
      <c r="M12" s="12"/>
    </row>
    <row r="13" spans="1:13" ht="15" customHeight="1" x14ac:dyDescent="0.25">
      <c r="A13" s="10" t="s">
        <v>19</v>
      </c>
      <c r="B13" s="11">
        <v>3000</v>
      </c>
      <c r="C13" s="11">
        <f t="shared" si="0"/>
        <v>45000000</v>
      </c>
      <c r="D13" s="11">
        <v>0</v>
      </c>
      <c r="E13" s="11">
        <f t="shared" si="1"/>
        <v>0</v>
      </c>
      <c r="F13" s="11">
        <v>3000</v>
      </c>
      <c r="G13" s="11">
        <f t="shared" si="2"/>
        <v>45000000</v>
      </c>
      <c r="H13" s="11">
        <v>0</v>
      </c>
      <c r="I13" s="11">
        <f t="shared" si="3"/>
        <v>0</v>
      </c>
      <c r="J13" s="11">
        <v>0</v>
      </c>
      <c r="K13" s="11">
        <f t="shared" si="4"/>
        <v>0</v>
      </c>
      <c r="L13" s="12"/>
      <c r="M13" s="12"/>
    </row>
    <row r="14" spans="1:13" ht="14.25" customHeight="1" x14ac:dyDescent="0.25">
      <c r="A14" s="10" t="s">
        <v>20</v>
      </c>
      <c r="B14" s="11"/>
      <c r="C14" s="11"/>
      <c r="D14" s="11"/>
      <c r="E14" s="11">
        <v>150000000</v>
      </c>
      <c r="F14" s="11"/>
      <c r="G14" s="11"/>
      <c r="H14" s="11"/>
      <c r="I14" s="11"/>
      <c r="J14" s="11">
        <v>0</v>
      </c>
      <c r="K14" s="11">
        <v>0</v>
      </c>
      <c r="L14" s="12"/>
      <c r="M14" s="12"/>
    </row>
    <row r="15" spans="1:13" ht="14.25" customHeight="1" x14ac:dyDescent="0.25">
      <c r="A15" s="10" t="s">
        <v>21</v>
      </c>
      <c r="B15" s="11">
        <v>0</v>
      </c>
      <c r="C15" s="11">
        <v>0</v>
      </c>
      <c r="D15" s="11">
        <v>0</v>
      </c>
      <c r="E15" s="11">
        <f t="shared" ref="E15:E17" si="5">D15*$F$6</f>
        <v>0</v>
      </c>
      <c r="F15" s="11">
        <v>0</v>
      </c>
      <c r="G15" s="11">
        <f>120000*22</f>
        <v>2640000</v>
      </c>
      <c r="H15" s="11">
        <v>0</v>
      </c>
      <c r="I15" s="11">
        <v>0</v>
      </c>
      <c r="J15" s="11">
        <v>0</v>
      </c>
      <c r="K15" s="11">
        <v>0</v>
      </c>
      <c r="L15" s="12"/>
      <c r="M15" s="12"/>
    </row>
    <row r="16" spans="1:13" ht="14.25" customHeight="1" x14ac:dyDescent="0.25">
      <c r="A16" s="10" t="s">
        <v>22</v>
      </c>
      <c r="B16" s="11">
        <v>0</v>
      </c>
      <c r="C16" s="11">
        <f t="shared" ref="C16:C17" si="6">B16*$F$6</f>
        <v>0</v>
      </c>
      <c r="D16" s="11">
        <v>0</v>
      </c>
      <c r="E16" s="11">
        <f t="shared" si="5"/>
        <v>0</v>
      </c>
      <c r="F16" s="11">
        <v>0</v>
      </c>
      <c r="G16" s="11">
        <f t="shared" ref="G16:G17" si="7">F16*$F$6</f>
        <v>0</v>
      </c>
      <c r="H16" s="11">
        <v>0</v>
      </c>
      <c r="I16" s="11">
        <f t="shared" ref="I16:I17" si="8">H16*$F$6</f>
        <v>0</v>
      </c>
      <c r="J16" s="11">
        <v>0</v>
      </c>
      <c r="K16" s="11">
        <f t="shared" ref="K16:K17" si="9">J16*$F$6</f>
        <v>0</v>
      </c>
      <c r="L16" s="12"/>
      <c r="M16" s="12"/>
    </row>
    <row r="17" spans="1:15" ht="14.25" customHeight="1" x14ac:dyDescent="0.25">
      <c r="A17" s="10" t="s">
        <v>23</v>
      </c>
      <c r="B17" s="11">
        <v>0</v>
      </c>
      <c r="C17" s="11">
        <f t="shared" si="6"/>
        <v>0</v>
      </c>
      <c r="D17" s="11">
        <v>0</v>
      </c>
      <c r="E17" s="11">
        <f t="shared" si="5"/>
        <v>0</v>
      </c>
      <c r="F17" s="11">
        <v>0</v>
      </c>
      <c r="G17" s="11">
        <f t="shared" si="7"/>
        <v>0</v>
      </c>
      <c r="H17" s="11">
        <v>0</v>
      </c>
      <c r="I17" s="11">
        <f t="shared" si="8"/>
        <v>0</v>
      </c>
      <c r="J17" s="11">
        <v>0</v>
      </c>
      <c r="K17" s="11">
        <f t="shared" si="9"/>
        <v>0</v>
      </c>
      <c r="L17" s="12"/>
      <c r="M17" s="12"/>
    </row>
    <row r="18" spans="1:15" ht="14.25" customHeight="1" x14ac:dyDescent="0.25">
      <c r="A18" s="14" t="s">
        <v>24</v>
      </c>
      <c r="B18" s="15">
        <f t="shared" ref="B18:K18" si="10">SUM(B10:B17)</f>
        <v>18000</v>
      </c>
      <c r="C18" s="15">
        <f t="shared" si="10"/>
        <v>270000000</v>
      </c>
      <c r="D18" s="15">
        <f t="shared" si="10"/>
        <v>5000</v>
      </c>
      <c r="E18" s="15">
        <f t="shared" si="10"/>
        <v>225000000</v>
      </c>
      <c r="F18" s="15">
        <f t="shared" si="10"/>
        <v>19000</v>
      </c>
      <c r="G18" s="15">
        <f t="shared" si="10"/>
        <v>287640000</v>
      </c>
      <c r="H18" s="15">
        <f t="shared" si="10"/>
        <v>8000</v>
      </c>
      <c r="I18" s="15">
        <f t="shared" si="10"/>
        <v>120000000</v>
      </c>
      <c r="J18" s="15">
        <f t="shared" si="10"/>
        <v>10500</v>
      </c>
      <c r="K18" s="15">
        <f t="shared" si="10"/>
        <v>157500000</v>
      </c>
      <c r="L18" s="16"/>
      <c r="M18" s="16"/>
    </row>
    <row r="19" spans="1:15" ht="14.25" customHeight="1" x14ac:dyDescent="0.2"/>
    <row r="20" spans="1:15" ht="15" customHeight="1" x14ac:dyDescent="0.25">
      <c r="B20" s="53" t="s">
        <v>25</v>
      </c>
      <c r="C20" s="54"/>
      <c r="D20" s="53" t="s">
        <v>26</v>
      </c>
      <c r="E20" s="54"/>
      <c r="F20" s="53" t="s">
        <v>27</v>
      </c>
      <c r="G20" s="54"/>
      <c r="H20" s="53" t="s">
        <v>28</v>
      </c>
      <c r="I20" s="54"/>
      <c r="J20" s="53" t="s">
        <v>29</v>
      </c>
      <c r="K20" s="54"/>
      <c r="L20" s="53" t="s">
        <v>30</v>
      </c>
      <c r="M20" s="54"/>
    </row>
    <row r="21" spans="1:15" ht="14.25" customHeight="1" x14ac:dyDescent="0.25">
      <c r="A21" s="7" t="s">
        <v>13</v>
      </c>
      <c r="B21" s="8" t="s">
        <v>14</v>
      </c>
      <c r="C21" s="8" t="s">
        <v>15</v>
      </c>
      <c r="D21" s="8" t="s">
        <v>14</v>
      </c>
      <c r="E21" s="8" t="s">
        <v>15</v>
      </c>
      <c r="F21" s="8" t="s">
        <v>14</v>
      </c>
      <c r="G21" s="8" t="s">
        <v>15</v>
      </c>
      <c r="H21" s="8" t="s">
        <v>14</v>
      </c>
      <c r="I21" s="8" t="s">
        <v>15</v>
      </c>
      <c r="J21" s="8" t="s">
        <v>14</v>
      </c>
      <c r="K21" s="8" t="s">
        <v>15</v>
      </c>
      <c r="L21" s="8" t="s">
        <v>14</v>
      </c>
      <c r="M21" s="8" t="s">
        <v>15</v>
      </c>
    </row>
    <row r="22" spans="1:15" ht="14.25" customHeight="1" x14ac:dyDescent="0.25">
      <c r="A22" s="10" t="s">
        <v>16</v>
      </c>
      <c r="B22" s="11">
        <v>0</v>
      </c>
      <c r="C22" s="11">
        <v>104274000</v>
      </c>
      <c r="D22" s="11">
        <v>24000</v>
      </c>
      <c r="E22" s="11">
        <f>D22*$F$6</f>
        <v>360000000</v>
      </c>
      <c r="F22" s="11">
        <v>5000</v>
      </c>
      <c r="G22" s="11">
        <f>F22*$F$6</f>
        <v>75000000</v>
      </c>
      <c r="H22" s="11">
        <v>29000</v>
      </c>
      <c r="I22" s="11">
        <f>H22*$F$6</f>
        <v>435000000</v>
      </c>
      <c r="J22" s="11">
        <v>0</v>
      </c>
      <c r="K22" s="11">
        <v>119000000</v>
      </c>
      <c r="L22" s="11">
        <v>0</v>
      </c>
      <c r="M22" s="11">
        <v>145000000</v>
      </c>
    </row>
    <row r="23" spans="1:15" ht="14.25" customHeight="1" x14ac:dyDescent="0.25">
      <c r="A23" s="10" t="s">
        <v>17</v>
      </c>
      <c r="B23" s="11">
        <v>0</v>
      </c>
      <c r="C23" s="11">
        <f>C22*10%</f>
        <v>10427400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</row>
    <row r="24" spans="1:15" ht="14.25" customHeight="1" x14ac:dyDescent="0.25">
      <c r="A24" s="10" t="s">
        <v>18</v>
      </c>
      <c r="B24" s="11">
        <v>5000</v>
      </c>
      <c r="C24" s="11">
        <f t="shared" ref="C24:C25" si="11">B24*$F$6</f>
        <v>75000000</v>
      </c>
      <c r="D24" s="11">
        <v>5000</v>
      </c>
      <c r="E24" s="11">
        <f t="shared" ref="E24:E25" si="12">D24*$F$6</f>
        <v>75000000</v>
      </c>
      <c r="F24" s="11">
        <v>0</v>
      </c>
      <c r="G24" s="11">
        <f t="shared" ref="G24:G25" si="13">F24*$F$6</f>
        <v>0</v>
      </c>
      <c r="H24" s="11">
        <v>5000</v>
      </c>
      <c r="I24" s="11">
        <f t="shared" ref="I24:I25" si="14">H24*$F$6</f>
        <v>75000000</v>
      </c>
      <c r="J24" s="11">
        <v>5000</v>
      </c>
      <c r="K24" s="11">
        <f t="shared" ref="K24:K25" si="15">J24*$F$6</f>
        <v>75000000</v>
      </c>
      <c r="L24" s="11">
        <v>5000</v>
      </c>
      <c r="M24" s="11">
        <f t="shared" ref="M24:M25" si="16">L24*$F$6</f>
        <v>75000000</v>
      </c>
    </row>
    <row r="25" spans="1:15" ht="14.25" customHeight="1" x14ac:dyDescent="0.25">
      <c r="A25" s="10" t="s">
        <v>19</v>
      </c>
      <c r="B25" s="11">
        <v>3000</v>
      </c>
      <c r="C25" s="11">
        <f t="shared" si="11"/>
        <v>45000000</v>
      </c>
      <c r="D25" s="11">
        <v>3000</v>
      </c>
      <c r="E25" s="11">
        <f t="shared" si="12"/>
        <v>45000000</v>
      </c>
      <c r="F25" s="11">
        <v>0</v>
      </c>
      <c r="G25" s="11">
        <f t="shared" si="13"/>
        <v>0</v>
      </c>
      <c r="H25" s="11">
        <v>3000</v>
      </c>
      <c r="I25" s="11">
        <f t="shared" si="14"/>
        <v>45000000</v>
      </c>
      <c r="J25" s="11">
        <v>3000</v>
      </c>
      <c r="K25" s="11">
        <f t="shared" si="15"/>
        <v>45000000</v>
      </c>
      <c r="L25" s="11">
        <v>3000</v>
      </c>
      <c r="M25" s="11">
        <f t="shared" si="16"/>
        <v>45000000</v>
      </c>
    </row>
    <row r="26" spans="1:15" ht="14.25" customHeight="1" x14ac:dyDescent="0.25">
      <c r="A26" s="10" t="s">
        <v>21</v>
      </c>
      <c r="B26" s="11">
        <v>0</v>
      </c>
      <c r="C26" s="11">
        <f>120000*22</f>
        <v>2640000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</row>
    <row r="27" spans="1:15" ht="14.25" customHeight="1" x14ac:dyDescent="0.25">
      <c r="A27" s="14" t="s">
        <v>24</v>
      </c>
      <c r="B27" s="15">
        <f t="shared" ref="B27:M27" si="17">SUM(B22:B26)</f>
        <v>8000</v>
      </c>
      <c r="C27" s="15">
        <f t="shared" si="17"/>
        <v>237341400</v>
      </c>
      <c r="D27" s="15">
        <f t="shared" si="17"/>
        <v>32000</v>
      </c>
      <c r="E27" s="15">
        <f t="shared" si="17"/>
        <v>480000000</v>
      </c>
      <c r="F27" s="15">
        <f t="shared" si="17"/>
        <v>5000</v>
      </c>
      <c r="G27" s="15">
        <f t="shared" si="17"/>
        <v>75000000</v>
      </c>
      <c r="H27" s="15">
        <f t="shared" si="17"/>
        <v>37000</v>
      </c>
      <c r="I27" s="15">
        <f t="shared" si="17"/>
        <v>555000000</v>
      </c>
      <c r="J27" s="15">
        <f t="shared" si="17"/>
        <v>8000</v>
      </c>
      <c r="K27" s="15">
        <f t="shared" si="17"/>
        <v>239000000</v>
      </c>
      <c r="L27" s="15">
        <f t="shared" si="17"/>
        <v>8000</v>
      </c>
      <c r="M27" s="15">
        <f t="shared" si="17"/>
        <v>265000000</v>
      </c>
      <c r="N27" s="12"/>
      <c r="O27" s="17">
        <f>N27*14000</f>
        <v>0</v>
      </c>
    </row>
    <row r="28" spans="1:15" ht="14.25" customHeight="1" x14ac:dyDescent="0.2"/>
    <row r="29" spans="1:15" ht="14.25" customHeight="1" x14ac:dyDescent="0.25">
      <c r="B29" s="55" t="s">
        <v>11</v>
      </c>
      <c r="C29" s="56"/>
      <c r="D29" s="53" t="s">
        <v>26</v>
      </c>
      <c r="E29" s="54"/>
      <c r="F29" s="55" t="s">
        <v>30</v>
      </c>
      <c r="G29" s="56"/>
    </row>
    <row r="30" spans="1:15" ht="14.25" customHeight="1" x14ac:dyDescent="0.25">
      <c r="A30" s="18" t="s">
        <v>31</v>
      </c>
      <c r="B30" s="8" t="s">
        <v>14</v>
      </c>
      <c r="C30" s="8" t="s">
        <v>15</v>
      </c>
      <c r="D30" s="8" t="s">
        <v>14</v>
      </c>
      <c r="E30" s="8" t="s">
        <v>15</v>
      </c>
      <c r="F30" s="8" t="s">
        <v>14</v>
      </c>
      <c r="G30" s="8" t="s">
        <v>15</v>
      </c>
    </row>
    <row r="31" spans="1:15" ht="14.25" customHeight="1" x14ac:dyDescent="0.25">
      <c r="A31" s="19" t="s">
        <v>32</v>
      </c>
      <c r="B31" s="20">
        <v>0</v>
      </c>
      <c r="C31" s="20">
        <v>426000000</v>
      </c>
      <c r="D31" s="20">
        <v>0</v>
      </c>
      <c r="E31" s="20">
        <f t="shared" ref="E31:E34" si="18">D31*$F$6</f>
        <v>0</v>
      </c>
      <c r="F31" s="20">
        <v>0</v>
      </c>
      <c r="G31" s="20">
        <v>0</v>
      </c>
    </row>
    <row r="32" spans="1:15" ht="14.25" customHeight="1" x14ac:dyDescent="0.25">
      <c r="A32" s="10" t="s">
        <v>33</v>
      </c>
      <c r="B32" s="20">
        <v>0</v>
      </c>
      <c r="C32" s="20">
        <v>0</v>
      </c>
      <c r="D32" s="20">
        <v>0</v>
      </c>
      <c r="E32" s="20">
        <f t="shared" si="18"/>
        <v>0</v>
      </c>
      <c r="F32" s="20">
        <v>0</v>
      </c>
      <c r="G32" s="20">
        <v>1000000000</v>
      </c>
    </row>
    <row r="33" spans="1:8" ht="14.25" customHeight="1" x14ac:dyDescent="0.25">
      <c r="A33" s="10" t="s">
        <v>34</v>
      </c>
      <c r="B33" s="20">
        <v>0</v>
      </c>
      <c r="C33" s="20">
        <v>0</v>
      </c>
      <c r="D33" s="20">
        <v>0</v>
      </c>
      <c r="E33" s="20">
        <f t="shared" si="18"/>
        <v>0</v>
      </c>
      <c r="F33" s="20">
        <v>0</v>
      </c>
      <c r="G33" s="20">
        <v>150000000</v>
      </c>
    </row>
    <row r="34" spans="1:8" ht="14.25" customHeight="1" x14ac:dyDescent="0.25">
      <c r="A34" s="10" t="s">
        <v>35</v>
      </c>
      <c r="B34" s="20">
        <v>0</v>
      </c>
      <c r="C34" s="20">
        <v>0</v>
      </c>
      <c r="D34" s="20">
        <v>45000</v>
      </c>
      <c r="E34" s="20">
        <f t="shared" si="18"/>
        <v>675000000</v>
      </c>
      <c r="F34" s="20">
        <v>0</v>
      </c>
      <c r="G34" s="20">
        <v>0</v>
      </c>
    </row>
    <row r="35" spans="1:8" ht="14.25" customHeight="1" x14ac:dyDescent="0.25">
      <c r="A35" s="14" t="s">
        <v>24</v>
      </c>
      <c r="B35" s="21">
        <f t="shared" ref="B35:G35" si="19">SUM(B31:B34)</f>
        <v>0</v>
      </c>
      <c r="C35" s="21">
        <f t="shared" si="19"/>
        <v>426000000</v>
      </c>
      <c r="D35" s="21">
        <f t="shared" si="19"/>
        <v>45000</v>
      </c>
      <c r="E35" s="21">
        <f t="shared" si="19"/>
        <v>675000000</v>
      </c>
      <c r="F35" s="21">
        <f t="shared" si="19"/>
        <v>0</v>
      </c>
      <c r="G35" s="21">
        <f t="shared" si="19"/>
        <v>1150000000</v>
      </c>
    </row>
    <row r="36" spans="1:8" ht="14.25" customHeight="1" x14ac:dyDescent="0.25">
      <c r="A36" s="22"/>
      <c r="B36" s="22"/>
      <c r="C36" s="22"/>
      <c r="D36" s="22"/>
      <c r="E36" s="22"/>
    </row>
    <row r="37" spans="1:8" ht="14.25" customHeight="1" x14ac:dyDescent="0.25">
      <c r="A37" s="23" t="s">
        <v>36</v>
      </c>
    </row>
    <row r="38" spans="1:8" ht="14.25" customHeight="1" x14ac:dyDescent="0.2"/>
    <row r="39" spans="1:8" ht="14.25" customHeight="1" x14ac:dyDescent="0.25">
      <c r="A39" s="24" t="s">
        <v>37</v>
      </c>
      <c r="H39" s="12"/>
    </row>
    <row r="40" spans="1:8" ht="14.25" customHeight="1" x14ac:dyDescent="0.25">
      <c r="A40" s="24" t="s">
        <v>38</v>
      </c>
      <c r="E40" s="12"/>
      <c r="G40" s="12"/>
    </row>
    <row r="41" spans="1:8" ht="14.25" customHeight="1" x14ac:dyDescent="0.2"/>
    <row r="42" spans="1:8" ht="14.25" customHeight="1" x14ac:dyDescent="0.2"/>
    <row r="43" spans="1:8" ht="14.25" customHeight="1" x14ac:dyDescent="0.2"/>
    <row r="44" spans="1:8" ht="14.25" customHeight="1" x14ac:dyDescent="0.25">
      <c r="H44" s="25"/>
    </row>
    <row r="45" spans="1:8" ht="14.25" customHeight="1" x14ac:dyDescent="0.25">
      <c r="A45" s="25" t="s">
        <v>39</v>
      </c>
    </row>
    <row r="46" spans="1:8" ht="14.25" customHeight="1" x14ac:dyDescent="0.25">
      <c r="A46" s="24" t="s">
        <v>40</v>
      </c>
    </row>
    <row r="47" spans="1:8" ht="7.5" customHeight="1" x14ac:dyDescent="0.2"/>
    <row r="48" spans="1: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5">
    <mergeCell ref="H20:I20"/>
    <mergeCell ref="J20:K20"/>
    <mergeCell ref="L20:M20"/>
    <mergeCell ref="A5:A6"/>
    <mergeCell ref="B8:C8"/>
    <mergeCell ref="D8:E8"/>
    <mergeCell ref="F8:G8"/>
    <mergeCell ref="H8:I8"/>
    <mergeCell ref="J8:K8"/>
    <mergeCell ref="B20:C20"/>
    <mergeCell ref="D20:E20"/>
    <mergeCell ref="F20:G20"/>
    <mergeCell ref="B29:C29"/>
    <mergeCell ref="D29:E29"/>
    <mergeCell ref="F29:G29"/>
  </mergeCells>
  <printOptions horizontalCentered="1"/>
  <pageMargins left="0" right="0" top="0" bottom="0" header="0" footer="0"/>
  <pageSetup paperSize="9" scale="8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2"/>
  <sheetViews>
    <sheetView workbookViewId="0"/>
  </sheetViews>
  <sheetFormatPr defaultColWidth="12.625" defaultRowHeight="15" customHeight="1" x14ac:dyDescent="0.2"/>
  <cols>
    <col min="1" max="1" width="23.25" customWidth="1"/>
    <col min="2" max="2" width="10.5" customWidth="1"/>
    <col min="3" max="3" width="13.125" customWidth="1"/>
    <col min="4" max="4" width="9" customWidth="1"/>
    <col min="5" max="5" width="14.375" customWidth="1"/>
    <col min="6" max="6" width="11.625" customWidth="1"/>
    <col min="7" max="7" width="14.875" customWidth="1"/>
    <col min="8" max="8" width="7.25" customWidth="1"/>
    <col min="9" max="9" width="12.375" customWidth="1"/>
    <col min="10" max="10" width="7.5" customWidth="1"/>
    <col min="11" max="11" width="11.875" customWidth="1"/>
    <col min="12" max="12" width="7.5" customWidth="1"/>
    <col min="13" max="13" width="11.875" customWidth="1"/>
    <col min="14" max="14" width="8.875" customWidth="1"/>
    <col min="15" max="15" width="11.875" customWidth="1"/>
    <col min="16" max="26" width="7.625" customWidth="1"/>
  </cols>
  <sheetData>
    <row r="1" spans="1:23" ht="14.25" customHeight="1" x14ac:dyDescent="0.25">
      <c r="A1" s="1" t="s">
        <v>0</v>
      </c>
    </row>
    <row r="2" spans="1:23" ht="14.25" customHeight="1" x14ac:dyDescent="0.25">
      <c r="A2" s="1" t="s">
        <v>1</v>
      </c>
    </row>
    <row r="3" spans="1:23" ht="14.25" customHeight="1" x14ac:dyDescent="0.2"/>
    <row r="4" spans="1:23" ht="14.25" customHeight="1" x14ac:dyDescent="0.2"/>
    <row r="5" spans="1:23" ht="14.25" customHeight="1" x14ac:dyDescent="0.25">
      <c r="A5" s="57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3" t="s">
        <v>7</v>
      </c>
    </row>
    <row r="6" spans="1:23" ht="14.25" customHeight="1" x14ac:dyDescent="0.25">
      <c r="A6" s="58"/>
      <c r="B6" s="4">
        <v>14944.35</v>
      </c>
      <c r="C6" s="4">
        <v>14880</v>
      </c>
      <c r="D6" s="4">
        <v>15270</v>
      </c>
      <c r="E6" s="4">
        <f>AVERAGE(B6:D6)</f>
        <v>15031.449999999999</v>
      </c>
      <c r="F6" s="5">
        <v>15000</v>
      </c>
    </row>
    <row r="7" spans="1:23" ht="14.25" customHeight="1" x14ac:dyDescent="0.2"/>
    <row r="8" spans="1:23" ht="15" customHeight="1" x14ac:dyDescent="0.25">
      <c r="A8" s="1"/>
      <c r="B8" s="53" t="s">
        <v>8</v>
      </c>
      <c r="C8" s="54"/>
      <c r="D8" s="53" t="s">
        <v>9</v>
      </c>
      <c r="E8" s="54"/>
      <c r="F8" s="53" t="s">
        <v>10</v>
      </c>
      <c r="G8" s="54"/>
      <c r="H8" s="53" t="s">
        <v>11</v>
      </c>
      <c r="I8" s="54"/>
      <c r="J8" s="53" t="s">
        <v>12</v>
      </c>
      <c r="K8" s="54"/>
      <c r="L8" s="53" t="s">
        <v>25</v>
      </c>
      <c r="M8" s="54"/>
      <c r="N8" s="53" t="s">
        <v>26</v>
      </c>
      <c r="O8" s="54"/>
      <c r="P8" s="53" t="s">
        <v>27</v>
      </c>
      <c r="Q8" s="54"/>
      <c r="R8" s="53" t="s">
        <v>28</v>
      </c>
      <c r="S8" s="54"/>
      <c r="T8" s="53" t="s">
        <v>29</v>
      </c>
      <c r="U8" s="54"/>
      <c r="V8" s="53" t="s">
        <v>30</v>
      </c>
      <c r="W8" s="54"/>
    </row>
    <row r="9" spans="1:23" ht="14.25" customHeight="1" x14ac:dyDescent="0.25">
      <c r="A9" s="7" t="s">
        <v>13</v>
      </c>
      <c r="B9" s="8" t="s">
        <v>14</v>
      </c>
      <c r="C9" s="8" t="s">
        <v>15</v>
      </c>
      <c r="D9" s="8" t="s">
        <v>14</v>
      </c>
      <c r="E9" s="8" t="s">
        <v>15</v>
      </c>
      <c r="F9" s="8" t="s">
        <v>14</v>
      </c>
      <c r="G9" s="8" t="s">
        <v>15</v>
      </c>
      <c r="H9" s="8" t="s">
        <v>14</v>
      </c>
      <c r="I9" s="8" t="s">
        <v>15</v>
      </c>
      <c r="J9" s="8" t="s">
        <v>14</v>
      </c>
      <c r="K9" s="8" t="s">
        <v>15</v>
      </c>
      <c r="L9" s="8" t="s">
        <v>14</v>
      </c>
      <c r="M9" s="8" t="s">
        <v>15</v>
      </c>
      <c r="N9" s="8" t="s">
        <v>14</v>
      </c>
      <c r="O9" s="8" t="s">
        <v>15</v>
      </c>
      <c r="P9" s="8" t="s">
        <v>14</v>
      </c>
      <c r="Q9" s="8" t="s">
        <v>15</v>
      </c>
      <c r="R9" s="8" t="s">
        <v>14</v>
      </c>
      <c r="S9" s="8" t="s">
        <v>15</v>
      </c>
      <c r="T9" s="8" t="s">
        <v>14</v>
      </c>
      <c r="U9" s="8" t="s">
        <v>15</v>
      </c>
      <c r="V9" s="8" t="s">
        <v>14</v>
      </c>
      <c r="W9" s="8" t="s">
        <v>15</v>
      </c>
    </row>
    <row r="10" spans="1:23" ht="14.25" customHeight="1" x14ac:dyDescent="0.25">
      <c r="A10" s="10" t="s">
        <v>16</v>
      </c>
      <c r="B10" s="11">
        <v>10000</v>
      </c>
      <c r="C10" s="11">
        <f t="shared" ref="C10:C13" si="0">B10*$F$6</f>
        <v>150000000</v>
      </c>
      <c r="D10" s="11">
        <v>5000</v>
      </c>
      <c r="E10" s="11">
        <f t="shared" ref="E10:E13" si="1">D10*$F$6</f>
        <v>75000000</v>
      </c>
      <c r="F10" s="11">
        <v>10000</v>
      </c>
      <c r="G10" s="11">
        <f t="shared" ref="G10:G13" si="2">F10*$F$6</f>
        <v>150000000</v>
      </c>
      <c r="H10" s="11">
        <v>8000</v>
      </c>
      <c r="I10" s="11">
        <f t="shared" ref="I10:I13" si="3">H10*$F$6</f>
        <v>120000000</v>
      </c>
      <c r="J10" s="11">
        <v>10500</v>
      </c>
      <c r="K10" s="11">
        <f t="shared" ref="K10:K13" si="4">J10*$F$6</f>
        <v>157500000</v>
      </c>
      <c r="L10" s="11">
        <v>0</v>
      </c>
      <c r="M10" s="11">
        <v>104274000</v>
      </c>
      <c r="N10" s="11">
        <v>24000</v>
      </c>
      <c r="O10" s="11">
        <f>N10*$F$6</f>
        <v>360000000</v>
      </c>
      <c r="P10" s="11">
        <v>5000</v>
      </c>
      <c r="Q10" s="11">
        <f>P10*$F$6</f>
        <v>75000000</v>
      </c>
      <c r="R10" s="11">
        <v>29000</v>
      </c>
      <c r="S10" s="11">
        <f>R10*$F$6</f>
        <v>435000000</v>
      </c>
      <c r="T10" s="11">
        <v>0</v>
      </c>
      <c r="U10" s="11">
        <v>119000000</v>
      </c>
      <c r="V10" s="11">
        <v>0</v>
      </c>
      <c r="W10" s="11">
        <v>145000000</v>
      </c>
    </row>
    <row r="11" spans="1:23" ht="14.25" customHeight="1" x14ac:dyDescent="0.25">
      <c r="A11" s="10" t="s">
        <v>17</v>
      </c>
      <c r="B11" s="11">
        <v>0</v>
      </c>
      <c r="C11" s="11">
        <f t="shared" si="0"/>
        <v>0</v>
      </c>
      <c r="D11" s="11">
        <v>0</v>
      </c>
      <c r="E11" s="11">
        <f t="shared" si="1"/>
        <v>0</v>
      </c>
      <c r="F11" s="11">
        <f>F10*10%</f>
        <v>1000</v>
      </c>
      <c r="G11" s="11">
        <f t="shared" si="2"/>
        <v>15000000</v>
      </c>
      <c r="H11" s="13">
        <v>0</v>
      </c>
      <c r="I11" s="11">
        <f t="shared" si="3"/>
        <v>0</v>
      </c>
      <c r="J11" s="13">
        <v>0</v>
      </c>
      <c r="K11" s="11">
        <f t="shared" si="4"/>
        <v>0</v>
      </c>
      <c r="L11" s="11">
        <v>0</v>
      </c>
      <c r="M11" s="11">
        <f>M10*10%</f>
        <v>10427400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</row>
    <row r="12" spans="1:23" ht="14.25" customHeight="1" x14ac:dyDescent="0.25">
      <c r="A12" s="10" t="s">
        <v>18</v>
      </c>
      <c r="B12" s="11">
        <v>5000</v>
      </c>
      <c r="C12" s="11">
        <f t="shared" si="0"/>
        <v>75000000</v>
      </c>
      <c r="D12" s="11">
        <v>0</v>
      </c>
      <c r="E12" s="11">
        <f t="shared" si="1"/>
        <v>0</v>
      </c>
      <c r="F12" s="11">
        <v>5000</v>
      </c>
      <c r="G12" s="11">
        <f t="shared" si="2"/>
        <v>75000000</v>
      </c>
      <c r="H12" s="11">
        <v>0</v>
      </c>
      <c r="I12" s="11">
        <f t="shared" si="3"/>
        <v>0</v>
      </c>
      <c r="J12" s="11">
        <v>0</v>
      </c>
      <c r="K12" s="11">
        <f t="shared" si="4"/>
        <v>0</v>
      </c>
      <c r="L12" s="11">
        <v>5000</v>
      </c>
      <c r="M12" s="11">
        <f t="shared" ref="M12:M13" si="5">L12*$F$6</f>
        <v>75000000</v>
      </c>
      <c r="N12" s="11">
        <v>5000</v>
      </c>
      <c r="O12" s="11">
        <f t="shared" ref="O12:O13" si="6">N12*$F$6</f>
        <v>75000000</v>
      </c>
      <c r="P12" s="11">
        <v>0</v>
      </c>
      <c r="Q12" s="11">
        <f t="shared" ref="Q12:Q13" si="7">P12*$F$6</f>
        <v>0</v>
      </c>
      <c r="R12" s="11">
        <v>5000</v>
      </c>
      <c r="S12" s="11">
        <f t="shared" ref="S12:S13" si="8">R12*$F$6</f>
        <v>75000000</v>
      </c>
      <c r="T12" s="11">
        <v>5000</v>
      </c>
      <c r="U12" s="11">
        <f t="shared" ref="U12:U13" si="9">T12*$F$6</f>
        <v>75000000</v>
      </c>
      <c r="V12" s="11">
        <v>5000</v>
      </c>
      <c r="W12" s="11">
        <f t="shared" ref="W12:W13" si="10">V12*$F$6</f>
        <v>75000000</v>
      </c>
    </row>
    <row r="13" spans="1:23" ht="15" customHeight="1" x14ac:dyDescent="0.25">
      <c r="A13" s="10" t="s">
        <v>19</v>
      </c>
      <c r="B13" s="11">
        <v>3000</v>
      </c>
      <c r="C13" s="11">
        <f t="shared" si="0"/>
        <v>45000000</v>
      </c>
      <c r="D13" s="11">
        <v>0</v>
      </c>
      <c r="E13" s="11">
        <f t="shared" si="1"/>
        <v>0</v>
      </c>
      <c r="F13" s="11">
        <v>3000</v>
      </c>
      <c r="G13" s="11">
        <f t="shared" si="2"/>
        <v>45000000</v>
      </c>
      <c r="H13" s="11">
        <v>0</v>
      </c>
      <c r="I13" s="11">
        <f t="shared" si="3"/>
        <v>0</v>
      </c>
      <c r="J13" s="11">
        <v>0</v>
      </c>
      <c r="K13" s="11">
        <f t="shared" si="4"/>
        <v>0</v>
      </c>
      <c r="L13" s="11">
        <v>3000</v>
      </c>
      <c r="M13" s="11">
        <f t="shared" si="5"/>
        <v>45000000</v>
      </c>
      <c r="N13" s="11">
        <v>3000</v>
      </c>
      <c r="O13" s="11">
        <f t="shared" si="6"/>
        <v>45000000</v>
      </c>
      <c r="P13" s="11">
        <v>0</v>
      </c>
      <c r="Q13" s="11">
        <f t="shared" si="7"/>
        <v>0</v>
      </c>
      <c r="R13" s="11">
        <v>3000</v>
      </c>
      <c r="S13" s="11">
        <f t="shared" si="8"/>
        <v>45000000</v>
      </c>
      <c r="T13" s="11">
        <v>3000</v>
      </c>
      <c r="U13" s="11">
        <f t="shared" si="9"/>
        <v>45000000</v>
      </c>
      <c r="V13" s="11">
        <v>3000</v>
      </c>
      <c r="W13" s="11">
        <f t="shared" si="10"/>
        <v>45000000</v>
      </c>
    </row>
    <row r="14" spans="1:23" ht="14.25" customHeight="1" x14ac:dyDescent="0.25">
      <c r="A14" s="10" t="s">
        <v>20</v>
      </c>
      <c r="B14" s="11"/>
      <c r="C14" s="11"/>
      <c r="D14" s="11"/>
      <c r="E14" s="11">
        <v>150000000</v>
      </c>
      <c r="F14" s="11"/>
      <c r="G14" s="11"/>
      <c r="H14" s="11"/>
      <c r="I14" s="11"/>
      <c r="J14" s="11">
        <v>0</v>
      </c>
      <c r="K14" s="11">
        <v>0</v>
      </c>
      <c r="L14" s="12"/>
      <c r="M14" s="12"/>
    </row>
    <row r="15" spans="1:23" ht="14.25" customHeight="1" x14ac:dyDescent="0.25">
      <c r="A15" s="10" t="s">
        <v>21</v>
      </c>
      <c r="B15" s="11">
        <v>0</v>
      </c>
      <c r="C15" s="11">
        <v>0</v>
      </c>
      <c r="D15" s="11">
        <v>0</v>
      </c>
      <c r="E15" s="11">
        <f t="shared" ref="E15:E17" si="11">D15*$F$6</f>
        <v>0</v>
      </c>
      <c r="F15" s="11">
        <v>0</v>
      </c>
      <c r="G15" s="11">
        <f>120000*22</f>
        <v>2640000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f>120000*22</f>
        <v>2640000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</row>
    <row r="16" spans="1:23" ht="14.25" customHeight="1" x14ac:dyDescent="0.25">
      <c r="A16" s="10" t="s">
        <v>22</v>
      </c>
      <c r="B16" s="11">
        <v>0</v>
      </c>
      <c r="C16" s="11">
        <f t="shared" ref="C16:C17" si="12">B16*$F$6</f>
        <v>0</v>
      </c>
      <c r="D16" s="11">
        <v>0</v>
      </c>
      <c r="E16" s="11">
        <f t="shared" si="11"/>
        <v>0</v>
      </c>
      <c r="F16" s="11">
        <v>0</v>
      </c>
      <c r="G16" s="11">
        <f t="shared" ref="G16:G17" si="13">F16*$F$6</f>
        <v>0</v>
      </c>
      <c r="H16" s="11">
        <v>0</v>
      </c>
      <c r="I16" s="11">
        <f t="shared" ref="I16:I17" si="14">H16*$F$6</f>
        <v>0</v>
      </c>
      <c r="J16" s="11">
        <v>0</v>
      </c>
      <c r="K16" s="11">
        <f t="shared" ref="K16:K17" si="15">J16*$F$6</f>
        <v>0</v>
      </c>
      <c r="L16" s="12"/>
      <c r="M16" s="12"/>
    </row>
    <row r="17" spans="1:23" ht="14.25" customHeight="1" x14ac:dyDescent="0.25">
      <c r="A17" s="10" t="s">
        <v>23</v>
      </c>
      <c r="B17" s="11">
        <v>0</v>
      </c>
      <c r="C17" s="11">
        <f t="shared" si="12"/>
        <v>0</v>
      </c>
      <c r="D17" s="11">
        <v>0</v>
      </c>
      <c r="E17" s="11">
        <f t="shared" si="11"/>
        <v>0</v>
      </c>
      <c r="F17" s="11">
        <v>0</v>
      </c>
      <c r="G17" s="11">
        <f t="shared" si="13"/>
        <v>0</v>
      </c>
      <c r="H17" s="11">
        <v>0</v>
      </c>
      <c r="I17" s="11">
        <f t="shared" si="14"/>
        <v>0</v>
      </c>
      <c r="J17" s="11">
        <v>0</v>
      </c>
      <c r="K17" s="11">
        <f t="shared" si="15"/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</row>
    <row r="18" spans="1:23" ht="14.25" customHeight="1" x14ac:dyDescent="0.25">
      <c r="A18" s="14" t="s">
        <v>24</v>
      </c>
      <c r="B18" s="15">
        <f t="shared" ref="B18:W18" si="16">SUM(B10:B17)</f>
        <v>18000</v>
      </c>
      <c r="C18" s="15">
        <f t="shared" si="16"/>
        <v>270000000</v>
      </c>
      <c r="D18" s="15">
        <f t="shared" si="16"/>
        <v>5000</v>
      </c>
      <c r="E18" s="15">
        <f t="shared" si="16"/>
        <v>225000000</v>
      </c>
      <c r="F18" s="15">
        <f t="shared" si="16"/>
        <v>19000</v>
      </c>
      <c r="G18" s="15">
        <f t="shared" si="16"/>
        <v>287640000</v>
      </c>
      <c r="H18" s="15">
        <f t="shared" si="16"/>
        <v>8000</v>
      </c>
      <c r="I18" s="15">
        <f t="shared" si="16"/>
        <v>120000000</v>
      </c>
      <c r="J18" s="15">
        <f t="shared" si="16"/>
        <v>10500</v>
      </c>
      <c r="K18" s="15">
        <f t="shared" si="16"/>
        <v>157500000</v>
      </c>
      <c r="L18" s="15">
        <f t="shared" si="16"/>
        <v>8000</v>
      </c>
      <c r="M18" s="15">
        <f t="shared" si="16"/>
        <v>237341400</v>
      </c>
      <c r="N18" s="15">
        <f t="shared" si="16"/>
        <v>32000</v>
      </c>
      <c r="O18" s="15">
        <f t="shared" si="16"/>
        <v>480000000</v>
      </c>
      <c r="P18" s="15">
        <f t="shared" si="16"/>
        <v>5000</v>
      </c>
      <c r="Q18" s="15">
        <f t="shared" si="16"/>
        <v>75000000</v>
      </c>
      <c r="R18" s="15">
        <f t="shared" si="16"/>
        <v>37000</v>
      </c>
      <c r="S18" s="15">
        <f t="shared" si="16"/>
        <v>555000000</v>
      </c>
      <c r="T18" s="15">
        <f t="shared" si="16"/>
        <v>8000</v>
      </c>
      <c r="U18" s="15">
        <f t="shared" si="16"/>
        <v>239000000</v>
      </c>
      <c r="V18" s="15">
        <f t="shared" si="16"/>
        <v>8000</v>
      </c>
      <c r="W18" s="15">
        <f t="shared" si="16"/>
        <v>265000000</v>
      </c>
    </row>
    <row r="19" spans="1:23" ht="14.25" customHeight="1" x14ac:dyDescent="0.2"/>
    <row r="20" spans="1:23" ht="14.25" customHeight="1" x14ac:dyDescent="0.2"/>
    <row r="21" spans="1:23" ht="14.25" customHeight="1" x14ac:dyDescent="0.25">
      <c r="B21" s="55" t="s">
        <v>11</v>
      </c>
      <c r="C21" s="56"/>
      <c r="D21" s="53" t="s">
        <v>26</v>
      </c>
      <c r="E21" s="54"/>
      <c r="F21" s="55" t="s">
        <v>30</v>
      </c>
      <c r="G21" s="56"/>
    </row>
    <row r="22" spans="1:23" ht="14.25" customHeight="1" x14ac:dyDescent="0.25">
      <c r="A22" s="18" t="s">
        <v>31</v>
      </c>
      <c r="B22" s="8" t="s">
        <v>14</v>
      </c>
      <c r="C22" s="8" t="s">
        <v>15</v>
      </c>
      <c r="D22" s="8" t="s">
        <v>14</v>
      </c>
      <c r="E22" s="8" t="s">
        <v>15</v>
      </c>
      <c r="F22" s="8" t="s">
        <v>14</v>
      </c>
      <c r="G22" s="8" t="s">
        <v>15</v>
      </c>
    </row>
    <row r="23" spans="1:23" ht="14.25" customHeight="1" x14ac:dyDescent="0.25">
      <c r="A23" s="19" t="s">
        <v>32</v>
      </c>
      <c r="B23" s="20">
        <v>0</v>
      </c>
      <c r="C23" s="20">
        <v>426000000</v>
      </c>
      <c r="D23" s="20">
        <v>0</v>
      </c>
      <c r="E23" s="20">
        <f t="shared" ref="E23:E26" si="17">D23*$F$6</f>
        <v>0</v>
      </c>
      <c r="F23" s="20">
        <v>0</v>
      </c>
      <c r="G23" s="20">
        <v>0</v>
      </c>
    </row>
    <row r="24" spans="1:23" ht="14.25" customHeight="1" x14ac:dyDescent="0.25">
      <c r="A24" s="10" t="s">
        <v>33</v>
      </c>
      <c r="B24" s="20">
        <v>0</v>
      </c>
      <c r="C24" s="20">
        <v>0</v>
      </c>
      <c r="D24" s="20">
        <v>0</v>
      </c>
      <c r="E24" s="20">
        <f t="shared" si="17"/>
        <v>0</v>
      </c>
      <c r="F24" s="20">
        <v>0</v>
      </c>
      <c r="G24" s="20">
        <v>1000000000</v>
      </c>
    </row>
    <row r="25" spans="1:23" ht="14.25" customHeight="1" x14ac:dyDescent="0.25">
      <c r="A25" s="10" t="s">
        <v>34</v>
      </c>
      <c r="B25" s="20">
        <v>0</v>
      </c>
      <c r="C25" s="20">
        <v>0</v>
      </c>
      <c r="D25" s="20">
        <v>0</v>
      </c>
      <c r="E25" s="20">
        <f t="shared" si="17"/>
        <v>0</v>
      </c>
      <c r="F25" s="20">
        <v>0</v>
      </c>
      <c r="G25" s="20">
        <v>150000000</v>
      </c>
    </row>
    <row r="26" spans="1:23" ht="14.25" customHeight="1" x14ac:dyDescent="0.25">
      <c r="A26" s="10" t="s">
        <v>35</v>
      </c>
      <c r="B26" s="20">
        <v>0</v>
      </c>
      <c r="C26" s="20">
        <v>0</v>
      </c>
      <c r="D26" s="20">
        <v>45000</v>
      </c>
      <c r="E26" s="20">
        <f t="shared" si="17"/>
        <v>675000000</v>
      </c>
      <c r="F26" s="20">
        <v>0</v>
      </c>
      <c r="G26" s="20">
        <v>0</v>
      </c>
    </row>
    <row r="27" spans="1:23" ht="14.25" customHeight="1" x14ac:dyDescent="0.25">
      <c r="A27" s="14" t="s">
        <v>24</v>
      </c>
      <c r="B27" s="21">
        <f t="shared" ref="B27:G27" si="18">SUM(B23:B26)</f>
        <v>0</v>
      </c>
      <c r="C27" s="21">
        <f t="shared" si="18"/>
        <v>426000000</v>
      </c>
      <c r="D27" s="21">
        <f t="shared" si="18"/>
        <v>45000</v>
      </c>
      <c r="E27" s="21">
        <f t="shared" si="18"/>
        <v>675000000</v>
      </c>
      <c r="F27" s="21">
        <f t="shared" si="18"/>
        <v>0</v>
      </c>
      <c r="G27" s="21">
        <f t="shared" si="18"/>
        <v>1150000000</v>
      </c>
    </row>
    <row r="28" spans="1:23" ht="14.25" customHeight="1" x14ac:dyDescent="0.25">
      <c r="A28" s="22"/>
      <c r="B28" s="22"/>
      <c r="C28" s="22"/>
      <c r="D28" s="22"/>
      <c r="E28" s="22"/>
    </row>
    <row r="29" spans="1:23" ht="14.25" customHeight="1" x14ac:dyDescent="0.25">
      <c r="A29" s="23" t="s">
        <v>36</v>
      </c>
    </row>
    <row r="30" spans="1:23" ht="14.25" customHeight="1" x14ac:dyDescent="0.2"/>
    <row r="31" spans="1:23" ht="14.25" customHeight="1" x14ac:dyDescent="0.25">
      <c r="A31" s="24" t="s">
        <v>37</v>
      </c>
      <c r="H31" s="12"/>
    </row>
    <row r="32" spans="1:23" ht="14.25" customHeight="1" x14ac:dyDescent="0.25">
      <c r="A32" s="24" t="s">
        <v>38</v>
      </c>
      <c r="E32" s="12"/>
      <c r="G32" s="12"/>
    </row>
    <row r="33" spans="1:8" ht="14.25" customHeight="1" x14ac:dyDescent="0.2"/>
    <row r="34" spans="1:8" ht="14.25" customHeight="1" x14ac:dyDescent="0.2"/>
    <row r="35" spans="1:8" ht="14.25" customHeight="1" x14ac:dyDescent="0.2"/>
    <row r="36" spans="1:8" ht="14.25" customHeight="1" x14ac:dyDescent="0.25">
      <c r="H36" s="25"/>
    </row>
    <row r="37" spans="1:8" ht="14.25" customHeight="1" x14ac:dyDescent="0.25">
      <c r="A37" s="25" t="s">
        <v>39</v>
      </c>
    </row>
    <row r="38" spans="1:8" ht="14.25" customHeight="1" x14ac:dyDescent="0.25">
      <c r="A38" s="24" t="s">
        <v>40</v>
      </c>
    </row>
    <row r="39" spans="1:8" ht="7.5" customHeight="1" x14ac:dyDescent="0.2"/>
    <row r="40" spans="1:8" ht="14.25" customHeight="1" x14ac:dyDescent="0.2"/>
    <row r="41" spans="1:8" ht="14.25" customHeight="1" x14ac:dyDescent="0.2"/>
    <row r="42" spans="1:8" ht="14.25" customHeight="1" x14ac:dyDescent="0.2"/>
    <row r="43" spans="1:8" ht="14.25" customHeight="1" x14ac:dyDescent="0.2"/>
    <row r="44" spans="1:8" ht="14.25" customHeight="1" x14ac:dyDescent="0.2"/>
    <row r="45" spans="1:8" ht="14.25" customHeight="1" x14ac:dyDescent="0.2"/>
    <row r="46" spans="1:8" ht="14.25" customHeight="1" x14ac:dyDescent="0.2"/>
    <row r="47" spans="1:8" ht="14.25" customHeight="1" x14ac:dyDescent="0.2"/>
    <row r="48" spans="1: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</sheetData>
  <mergeCells count="15">
    <mergeCell ref="H8:I8"/>
    <mergeCell ref="J8:K8"/>
    <mergeCell ref="L8:M8"/>
    <mergeCell ref="B21:C21"/>
    <mergeCell ref="D21:E21"/>
    <mergeCell ref="F21:G21"/>
    <mergeCell ref="A5:A6"/>
    <mergeCell ref="B8:C8"/>
    <mergeCell ref="D8:E8"/>
    <mergeCell ref="F8:G8"/>
    <mergeCell ref="N8:O8"/>
    <mergeCell ref="P8:Q8"/>
    <mergeCell ref="R8:S8"/>
    <mergeCell ref="T8:U8"/>
    <mergeCell ref="V8:W8"/>
  </mergeCells>
  <printOptions horizontalCentered="1"/>
  <pageMargins left="0" right="0" top="0" bottom="0" header="0" footer="0"/>
  <pageSetup paperSize="9" scale="8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2"/>
  <sheetViews>
    <sheetView tabSelected="1" workbookViewId="0">
      <selection activeCell="F10" sqref="F10"/>
    </sheetView>
  </sheetViews>
  <sheetFormatPr defaultColWidth="12.625" defaultRowHeight="15" customHeight="1" x14ac:dyDescent="0.2"/>
  <cols>
    <col min="2" max="2" width="29.5" customWidth="1"/>
  </cols>
  <sheetData>
    <row r="1" spans="1:3" x14ac:dyDescent="0.25">
      <c r="A1" s="26" t="s">
        <v>41</v>
      </c>
      <c r="B1" s="26" t="s">
        <v>42</v>
      </c>
    </row>
    <row r="2" spans="1:3" x14ac:dyDescent="0.25">
      <c r="A2" s="27">
        <v>30000031</v>
      </c>
      <c r="B2" s="28" t="s">
        <v>8</v>
      </c>
    </row>
    <row r="3" spans="1:3" x14ac:dyDescent="0.25">
      <c r="A3" s="27">
        <v>30000032</v>
      </c>
      <c r="B3" s="29" t="s">
        <v>9</v>
      </c>
      <c r="C3" s="6"/>
    </row>
    <row r="4" spans="1:3" x14ac:dyDescent="0.25">
      <c r="A4" s="27">
        <v>30000028</v>
      </c>
      <c r="B4" s="29" t="s">
        <v>10</v>
      </c>
      <c r="C4" s="6"/>
    </row>
    <row r="5" spans="1:3" x14ac:dyDescent="0.25">
      <c r="A5" s="27">
        <v>30000033</v>
      </c>
      <c r="B5" s="29" t="s">
        <v>11</v>
      </c>
      <c r="C5" s="6"/>
    </row>
    <row r="6" spans="1:3" x14ac:dyDescent="0.25">
      <c r="A6" s="27">
        <v>30000034</v>
      </c>
      <c r="B6" s="29" t="s">
        <v>12</v>
      </c>
      <c r="C6" s="6"/>
    </row>
    <row r="7" spans="1:3" x14ac:dyDescent="0.25">
      <c r="A7" s="27">
        <v>6332</v>
      </c>
      <c r="B7" s="29" t="s">
        <v>25</v>
      </c>
      <c r="C7" s="6"/>
    </row>
    <row r="8" spans="1:3" x14ac:dyDescent="0.25">
      <c r="A8" s="27">
        <v>8096</v>
      </c>
      <c r="B8" s="29" t="s">
        <v>26</v>
      </c>
      <c r="C8" s="6"/>
    </row>
    <row r="9" spans="1:3" x14ac:dyDescent="0.25">
      <c r="A9" s="27">
        <v>8087</v>
      </c>
      <c r="B9" s="29" t="s">
        <v>27</v>
      </c>
      <c r="C9" s="6"/>
    </row>
    <row r="10" spans="1:3" x14ac:dyDescent="0.25">
      <c r="A10" s="27">
        <v>8088</v>
      </c>
      <c r="B10" s="29" t="s">
        <v>28</v>
      </c>
      <c r="C10" s="6"/>
    </row>
    <row r="11" spans="1:3" x14ac:dyDescent="0.25">
      <c r="A11" s="27">
        <v>8089</v>
      </c>
      <c r="B11" s="29" t="s">
        <v>29</v>
      </c>
      <c r="C11" s="6"/>
    </row>
    <row r="12" spans="1:3" x14ac:dyDescent="0.25">
      <c r="A12" s="27">
        <v>8082</v>
      </c>
      <c r="B12" s="29" t="s">
        <v>30</v>
      </c>
      <c r="C1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/>
  </sheetViews>
  <sheetFormatPr defaultColWidth="12.625" defaultRowHeight="15" customHeight="1" x14ac:dyDescent="0.2"/>
  <cols>
    <col min="1" max="1" width="23.5" customWidth="1"/>
    <col min="2" max="2" width="13.75" customWidth="1"/>
    <col min="3" max="3" width="13.875" customWidth="1"/>
    <col min="4" max="4" width="10" customWidth="1"/>
    <col min="5" max="5" width="11.375" customWidth="1"/>
    <col min="6" max="6" width="9.5" customWidth="1"/>
    <col min="7" max="7" width="12.5" customWidth="1"/>
    <col min="8" max="26" width="7.625" customWidth="1"/>
  </cols>
  <sheetData>
    <row r="1" spans="1:7" ht="14.25" customHeight="1" x14ac:dyDescent="0.25">
      <c r="A1" s="1" t="s">
        <v>43</v>
      </c>
    </row>
    <row r="2" spans="1:7" ht="14.25" customHeight="1" x14ac:dyDescent="0.25">
      <c r="A2" s="1" t="s">
        <v>1</v>
      </c>
    </row>
    <row r="3" spans="1:7" ht="14.25" customHeight="1" x14ac:dyDescent="0.2"/>
    <row r="4" spans="1:7" ht="14.25" customHeight="1" x14ac:dyDescent="0.2"/>
    <row r="5" spans="1:7" ht="14.25" customHeight="1" x14ac:dyDescent="0.2">
      <c r="A5" s="59" t="s">
        <v>2</v>
      </c>
      <c r="B5" s="30" t="s">
        <v>3</v>
      </c>
      <c r="C5" s="30" t="s">
        <v>4</v>
      </c>
      <c r="D5" s="30" t="s">
        <v>5</v>
      </c>
      <c r="E5" s="31" t="s">
        <v>6</v>
      </c>
      <c r="F5" s="32" t="s">
        <v>7</v>
      </c>
    </row>
    <row r="6" spans="1:7" ht="14.25" customHeight="1" x14ac:dyDescent="0.2">
      <c r="A6" s="58"/>
      <c r="B6" s="33">
        <v>14944.35</v>
      </c>
      <c r="C6" s="33">
        <v>14880</v>
      </c>
      <c r="D6" s="33">
        <v>15270</v>
      </c>
      <c r="E6" s="34">
        <f>AVERAGE(B6:D6)</f>
        <v>15031.449999999999</v>
      </c>
      <c r="F6" s="35">
        <v>15000</v>
      </c>
    </row>
    <row r="7" spans="1:7" ht="14.25" customHeight="1" x14ac:dyDescent="0.2"/>
    <row r="8" spans="1:7" ht="14.25" customHeight="1" x14ac:dyDescent="0.2"/>
    <row r="9" spans="1:7" ht="14.25" customHeight="1" x14ac:dyDescent="0.2">
      <c r="A9" s="36"/>
      <c r="B9" s="60" t="s">
        <v>12</v>
      </c>
      <c r="C9" s="56"/>
      <c r="D9" s="60" t="s">
        <v>26</v>
      </c>
      <c r="E9" s="56"/>
      <c r="F9" s="60" t="s">
        <v>27</v>
      </c>
      <c r="G9" s="56"/>
    </row>
    <row r="10" spans="1:7" ht="14.25" customHeight="1" x14ac:dyDescent="0.2">
      <c r="A10" s="37" t="s">
        <v>44</v>
      </c>
      <c r="B10" s="38" t="s">
        <v>14</v>
      </c>
      <c r="C10" s="38" t="s">
        <v>15</v>
      </c>
      <c r="D10" s="38" t="s">
        <v>14</v>
      </c>
      <c r="E10" s="38" t="s">
        <v>15</v>
      </c>
      <c r="F10" s="38" t="s">
        <v>14</v>
      </c>
      <c r="G10" s="38" t="s">
        <v>15</v>
      </c>
    </row>
    <row r="11" spans="1:7" ht="14.25" customHeight="1" x14ac:dyDescent="0.2">
      <c r="A11" s="39" t="s">
        <v>45</v>
      </c>
      <c r="B11" s="40">
        <v>-210</v>
      </c>
      <c r="C11" s="40">
        <v>-3150000</v>
      </c>
      <c r="D11" s="40">
        <f>-2%*24000</f>
        <v>-480</v>
      </c>
      <c r="E11" s="40">
        <f t="shared" ref="E11:E12" si="0">D11*15000</f>
        <v>-7200000</v>
      </c>
      <c r="F11" s="40">
        <v>-100</v>
      </c>
      <c r="G11" s="40">
        <f t="shared" ref="G11:G12" si="1">F11*15000</f>
        <v>-1500000</v>
      </c>
    </row>
    <row r="12" spans="1:7" ht="21.75" customHeight="1" x14ac:dyDescent="0.2">
      <c r="A12" s="39" t="s">
        <v>46</v>
      </c>
      <c r="B12" s="40">
        <v>-8271.4005333333334</v>
      </c>
      <c r="C12" s="40">
        <v>-124071008</v>
      </c>
      <c r="D12" s="40">
        <v>-5000</v>
      </c>
      <c r="E12" s="40">
        <f t="shared" si="0"/>
        <v>-75000000</v>
      </c>
      <c r="F12" s="40">
        <v>-4900</v>
      </c>
      <c r="G12" s="40">
        <f t="shared" si="1"/>
        <v>-73500000</v>
      </c>
    </row>
    <row r="13" spans="1:7" ht="27" customHeight="1" x14ac:dyDescent="0.2">
      <c r="A13" s="39" t="s">
        <v>47</v>
      </c>
      <c r="B13" s="40">
        <v>-1978.5994666666666</v>
      </c>
      <c r="C13" s="40">
        <v>-29678992</v>
      </c>
      <c r="D13" s="40">
        <v>0</v>
      </c>
      <c r="E13" s="40">
        <v>0</v>
      </c>
      <c r="F13" s="40">
        <v>0</v>
      </c>
      <c r="G13" s="40"/>
    </row>
    <row r="14" spans="1:7" ht="26.25" customHeight="1" x14ac:dyDescent="0.2">
      <c r="A14" s="41" t="s">
        <v>24</v>
      </c>
      <c r="B14" s="42">
        <f t="shared" ref="B14:G14" si="2">SUM(B11:B13)</f>
        <v>-10460</v>
      </c>
      <c r="C14" s="42">
        <f t="shared" si="2"/>
        <v>-156900000</v>
      </c>
      <c r="D14" s="42">
        <f t="shared" si="2"/>
        <v>-5480</v>
      </c>
      <c r="E14" s="42">
        <f t="shared" si="2"/>
        <v>-82200000</v>
      </c>
      <c r="F14" s="42">
        <f t="shared" si="2"/>
        <v>-5000</v>
      </c>
      <c r="G14" s="42">
        <f t="shared" si="2"/>
        <v>-75000000</v>
      </c>
    </row>
    <row r="15" spans="1:7" ht="14.25" customHeight="1" x14ac:dyDescent="0.2"/>
    <row r="16" spans="1:7" ht="14.25" customHeight="1" x14ac:dyDescent="0.2"/>
    <row r="17" spans="1:1" ht="14.25" customHeight="1" x14ac:dyDescent="0.2"/>
    <row r="18" spans="1:1" ht="14.25" customHeight="1" x14ac:dyDescent="0.25">
      <c r="A18" s="23" t="s">
        <v>48</v>
      </c>
    </row>
    <row r="19" spans="1:1" ht="14.25" customHeight="1" x14ac:dyDescent="0.2"/>
    <row r="20" spans="1:1" ht="14.25" customHeight="1" x14ac:dyDescent="0.25">
      <c r="A20" s="24" t="s">
        <v>37</v>
      </c>
    </row>
    <row r="21" spans="1:1" ht="14.25" customHeight="1" x14ac:dyDescent="0.25">
      <c r="A21" s="24" t="s">
        <v>38</v>
      </c>
    </row>
    <row r="22" spans="1:1" ht="14.25" customHeight="1" x14ac:dyDescent="0.2"/>
    <row r="23" spans="1:1" ht="14.25" customHeight="1" x14ac:dyDescent="0.2"/>
    <row r="24" spans="1:1" ht="14.25" customHeight="1" x14ac:dyDescent="0.2"/>
    <row r="25" spans="1:1" ht="14.25" customHeight="1" x14ac:dyDescent="0.2"/>
    <row r="26" spans="1:1" ht="14.25" customHeight="1" x14ac:dyDescent="0.25">
      <c r="A26" s="25" t="s">
        <v>39</v>
      </c>
    </row>
    <row r="27" spans="1:1" ht="14.25" customHeight="1" x14ac:dyDescent="0.25">
      <c r="A27" s="24" t="s">
        <v>40</v>
      </c>
    </row>
    <row r="28" spans="1:1" ht="14.25" customHeight="1" x14ac:dyDescent="0.2"/>
    <row r="29" spans="1:1" ht="14.25" customHeight="1" x14ac:dyDescent="0.2"/>
    <row r="30" spans="1:1" ht="14.25" customHeight="1" x14ac:dyDescent="0.2"/>
    <row r="31" spans="1:1" ht="14.25" customHeight="1" x14ac:dyDescent="0.2"/>
    <row r="32" spans="1:1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4">
    <mergeCell ref="A5:A6"/>
    <mergeCell ref="B9:C9"/>
    <mergeCell ref="D9:E9"/>
    <mergeCell ref="F9:G9"/>
  </mergeCells>
  <printOptions horizontalCentered="1"/>
  <pageMargins left="0.2" right="0.2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00"/>
  <sheetViews>
    <sheetView workbookViewId="0"/>
  </sheetViews>
  <sheetFormatPr defaultColWidth="12.625" defaultRowHeight="15" customHeight="1" x14ac:dyDescent="0.2"/>
  <cols>
    <col min="1" max="1" width="19.5" customWidth="1"/>
    <col min="2" max="2" width="9.25" customWidth="1"/>
    <col min="3" max="3" width="11.625" customWidth="1"/>
    <col min="4" max="4" width="7.375" customWidth="1"/>
    <col min="5" max="5" width="11.625" customWidth="1"/>
    <col min="6" max="6" width="8.25" customWidth="1"/>
    <col min="7" max="7" width="11.625" customWidth="1"/>
    <col min="8" max="8" width="8" customWidth="1"/>
    <col min="9" max="9" width="11.625" customWidth="1"/>
    <col min="10" max="10" width="7.75" customWidth="1"/>
    <col min="11" max="11" width="11.625" customWidth="1"/>
    <col min="12" max="12" width="7.875" customWidth="1"/>
    <col min="13" max="13" width="11.625" customWidth="1"/>
    <col min="14" max="14" width="6.625" customWidth="1"/>
    <col min="15" max="15" width="10.625" customWidth="1"/>
    <col min="16" max="17" width="14.75" customWidth="1"/>
    <col min="18" max="19" width="13.125" customWidth="1"/>
    <col min="20" max="20" width="12.25" customWidth="1"/>
    <col min="21" max="26" width="7.625" customWidth="1"/>
  </cols>
  <sheetData>
    <row r="1" spans="1:13" ht="14.25" customHeight="1" x14ac:dyDescent="0.25">
      <c r="A1" s="1" t="s">
        <v>0</v>
      </c>
    </row>
    <row r="2" spans="1:13" ht="14.25" customHeight="1" x14ac:dyDescent="0.25">
      <c r="A2" s="1" t="s">
        <v>49</v>
      </c>
    </row>
    <row r="3" spans="1:13" ht="14.25" customHeight="1" x14ac:dyDescent="0.2"/>
    <row r="4" spans="1:13" ht="14.25" customHeight="1" x14ac:dyDescent="0.2"/>
    <row r="5" spans="1:13" ht="14.25" customHeight="1" x14ac:dyDescent="0.25">
      <c r="A5" s="10" t="s">
        <v>50</v>
      </c>
      <c r="B5" s="10" t="s">
        <v>51</v>
      </c>
    </row>
    <row r="6" spans="1:13" ht="14.25" customHeight="1" x14ac:dyDescent="0.25">
      <c r="A6" s="10" t="s">
        <v>3</v>
      </c>
      <c r="B6" s="11">
        <v>14090</v>
      </c>
    </row>
    <row r="7" spans="1:13" ht="14.25" customHeight="1" x14ac:dyDescent="0.25">
      <c r="A7" s="10" t="s">
        <v>4</v>
      </c>
      <c r="B7" s="11">
        <v>14049</v>
      </c>
    </row>
    <row r="8" spans="1:13" ht="14.25" customHeight="1" x14ac:dyDescent="0.25">
      <c r="A8" s="10" t="s">
        <v>5</v>
      </c>
      <c r="B8" s="11">
        <v>14250</v>
      </c>
    </row>
    <row r="9" spans="1:13" ht="14.25" customHeight="1" x14ac:dyDescent="0.25">
      <c r="A9" s="10" t="s">
        <v>6</v>
      </c>
      <c r="B9" s="43">
        <f>ROUNDDOWN(AVERAGE(B6:B8),0)</f>
        <v>14129</v>
      </c>
    </row>
    <row r="10" spans="1:13" ht="14.25" customHeight="1" x14ac:dyDescent="0.25">
      <c r="A10" s="44" t="s">
        <v>52</v>
      </c>
      <c r="B10" s="45">
        <v>14000</v>
      </c>
    </row>
    <row r="11" spans="1:13" ht="14.25" customHeight="1" x14ac:dyDescent="0.2"/>
    <row r="12" spans="1:13" ht="15" customHeight="1" x14ac:dyDescent="0.25">
      <c r="A12" s="1"/>
      <c r="B12" s="53" t="s">
        <v>8</v>
      </c>
      <c r="C12" s="54"/>
      <c r="D12" s="53" t="s">
        <v>9</v>
      </c>
      <c r="E12" s="54"/>
      <c r="F12" s="53" t="s">
        <v>10</v>
      </c>
      <c r="G12" s="54"/>
      <c r="H12" s="53" t="s">
        <v>11</v>
      </c>
      <c r="I12" s="54"/>
      <c r="J12" s="53" t="s">
        <v>12</v>
      </c>
      <c r="K12" s="54"/>
      <c r="L12" s="6"/>
      <c r="M12" s="6"/>
    </row>
    <row r="13" spans="1:13" ht="14.25" customHeight="1" x14ac:dyDescent="0.25">
      <c r="A13" s="14" t="s">
        <v>53</v>
      </c>
      <c r="B13" s="8" t="s">
        <v>14</v>
      </c>
      <c r="C13" s="8" t="s">
        <v>15</v>
      </c>
      <c r="D13" s="8" t="s">
        <v>14</v>
      </c>
      <c r="E13" s="8" t="s">
        <v>15</v>
      </c>
      <c r="F13" s="8" t="s">
        <v>14</v>
      </c>
      <c r="G13" s="8" t="s">
        <v>15</v>
      </c>
      <c r="H13" s="8" t="s">
        <v>14</v>
      </c>
      <c r="I13" s="8" t="s">
        <v>15</v>
      </c>
      <c r="J13" s="8" t="s">
        <v>14</v>
      </c>
      <c r="K13" s="8" t="s">
        <v>15</v>
      </c>
      <c r="L13" s="9"/>
      <c r="M13" s="9"/>
    </row>
    <row r="14" spans="1:13" ht="14.25" customHeight="1" x14ac:dyDescent="0.25">
      <c r="A14" s="10" t="s">
        <v>16</v>
      </c>
      <c r="B14" s="11">
        <v>8150</v>
      </c>
      <c r="C14" s="11">
        <f t="shared" ref="C14:C17" si="0">B14*$B$10</f>
        <v>114100000</v>
      </c>
      <c r="D14" s="11">
        <v>0</v>
      </c>
      <c r="E14" s="11">
        <f t="shared" ref="E14:E20" si="1">D14*$B$10</f>
        <v>0</v>
      </c>
      <c r="F14" s="11">
        <v>8148</v>
      </c>
      <c r="G14" s="11">
        <f t="shared" ref="G14:G17" si="2">F14*$B$10</f>
        <v>114072000</v>
      </c>
      <c r="H14" s="11">
        <v>0</v>
      </c>
      <c r="I14" s="11">
        <f t="shared" ref="I14:I17" si="3">H14*$B$10</f>
        <v>0</v>
      </c>
      <c r="J14" s="11">
        <v>0</v>
      </c>
      <c r="K14" s="11">
        <f t="shared" ref="K14:K17" si="4">J14*$B$10</f>
        <v>0</v>
      </c>
      <c r="L14" s="12"/>
      <c r="M14" s="12"/>
    </row>
    <row r="15" spans="1:13" ht="14.25" customHeight="1" x14ac:dyDescent="0.25">
      <c r="A15" s="10" t="s">
        <v>17</v>
      </c>
      <c r="B15" s="11">
        <v>0</v>
      </c>
      <c r="C15" s="11">
        <f t="shared" si="0"/>
        <v>0</v>
      </c>
      <c r="D15" s="11">
        <v>0</v>
      </c>
      <c r="E15" s="11">
        <f t="shared" si="1"/>
        <v>0</v>
      </c>
      <c r="F15" s="13">
        <f>F14*10%</f>
        <v>814.80000000000007</v>
      </c>
      <c r="G15" s="11">
        <f t="shared" si="2"/>
        <v>11407200.000000002</v>
      </c>
      <c r="H15" s="13">
        <v>0</v>
      </c>
      <c r="I15" s="11">
        <f t="shared" si="3"/>
        <v>0</v>
      </c>
      <c r="J15" s="13">
        <v>0</v>
      </c>
      <c r="K15" s="11">
        <f t="shared" si="4"/>
        <v>0</v>
      </c>
      <c r="L15" s="12"/>
      <c r="M15" s="12"/>
    </row>
    <row r="16" spans="1:13" ht="14.25" customHeight="1" x14ac:dyDescent="0.25">
      <c r="A16" s="10" t="s">
        <v>18</v>
      </c>
      <c r="B16" s="11">
        <v>5000</v>
      </c>
      <c r="C16" s="11">
        <f t="shared" si="0"/>
        <v>70000000</v>
      </c>
      <c r="D16" s="11">
        <v>5000</v>
      </c>
      <c r="E16" s="11">
        <f t="shared" si="1"/>
        <v>70000000</v>
      </c>
      <c r="F16" s="11">
        <v>5000</v>
      </c>
      <c r="G16" s="11">
        <f t="shared" si="2"/>
        <v>70000000</v>
      </c>
      <c r="H16" s="11">
        <v>5000</v>
      </c>
      <c r="I16" s="11">
        <f t="shared" si="3"/>
        <v>70000000</v>
      </c>
      <c r="J16" s="11">
        <v>6350</v>
      </c>
      <c r="K16" s="11">
        <f t="shared" si="4"/>
        <v>88900000</v>
      </c>
      <c r="L16" s="12"/>
      <c r="M16" s="12"/>
    </row>
    <row r="17" spans="1:20" ht="15" customHeight="1" x14ac:dyDescent="0.25">
      <c r="A17" s="10" t="s">
        <v>19</v>
      </c>
      <c r="B17" s="11">
        <v>3000</v>
      </c>
      <c r="C17" s="11">
        <f t="shared" si="0"/>
        <v>42000000</v>
      </c>
      <c r="D17" s="11">
        <v>0</v>
      </c>
      <c r="E17" s="11">
        <f t="shared" si="1"/>
        <v>0</v>
      </c>
      <c r="F17" s="11">
        <v>3000</v>
      </c>
      <c r="G17" s="11">
        <f t="shared" si="2"/>
        <v>42000000</v>
      </c>
      <c r="H17" s="11">
        <v>3000</v>
      </c>
      <c r="I17" s="11">
        <f t="shared" si="3"/>
        <v>42000000</v>
      </c>
      <c r="J17" s="11">
        <v>4150</v>
      </c>
      <c r="K17" s="11">
        <f t="shared" si="4"/>
        <v>58100000</v>
      </c>
      <c r="L17" s="12"/>
      <c r="M17" s="12"/>
    </row>
    <row r="18" spans="1:20" ht="14.25" customHeight="1" x14ac:dyDescent="0.25">
      <c r="A18" s="10" t="s">
        <v>21</v>
      </c>
      <c r="B18" s="11">
        <v>0</v>
      </c>
      <c r="C18" s="11">
        <v>0</v>
      </c>
      <c r="D18" s="11">
        <v>0</v>
      </c>
      <c r="E18" s="11">
        <f t="shared" si="1"/>
        <v>0</v>
      </c>
      <c r="F18" s="11">
        <v>0</v>
      </c>
      <c r="G18" s="11">
        <f>120000*22</f>
        <v>2640000</v>
      </c>
      <c r="H18" s="11">
        <v>0</v>
      </c>
      <c r="I18" s="11">
        <v>0</v>
      </c>
      <c r="J18" s="11">
        <v>0</v>
      </c>
      <c r="K18" s="11">
        <v>0</v>
      </c>
      <c r="L18" s="12"/>
      <c r="M18" s="12"/>
    </row>
    <row r="19" spans="1:20" ht="14.25" customHeight="1" x14ac:dyDescent="0.25">
      <c r="A19" s="10" t="s">
        <v>22</v>
      </c>
      <c r="B19" s="11">
        <v>0</v>
      </c>
      <c r="C19" s="11">
        <f t="shared" ref="C19:C20" si="5">B19*$B$10</f>
        <v>0</v>
      </c>
      <c r="D19" s="11">
        <v>0</v>
      </c>
      <c r="E19" s="11">
        <f t="shared" si="1"/>
        <v>0</v>
      </c>
      <c r="F19" s="11">
        <v>0</v>
      </c>
      <c r="G19" s="11">
        <f t="shared" ref="G19:G20" si="6">F19*$B$10</f>
        <v>0</v>
      </c>
      <c r="H19" s="11">
        <v>0</v>
      </c>
      <c r="I19" s="11">
        <f t="shared" ref="I19:I20" si="7">H19*$B$10</f>
        <v>0</v>
      </c>
      <c r="J19" s="11">
        <v>0</v>
      </c>
      <c r="K19" s="11">
        <f t="shared" ref="K19:K20" si="8">J19*$B$10</f>
        <v>0</v>
      </c>
      <c r="L19" s="12"/>
      <c r="M19" s="12"/>
    </row>
    <row r="20" spans="1:20" ht="14.25" customHeight="1" x14ac:dyDescent="0.25">
      <c r="A20" s="10" t="s">
        <v>23</v>
      </c>
      <c r="B20" s="11">
        <v>0</v>
      </c>
      <c r="C20" s="11">
        <f t="shared" si="5"/>
        <v>0</v>
      </c>
      <c r="D20" s="11">
        <v>0</v>
      </c>
      <c r="E20" s="11">
        <f t="shared" si="1"/>
        <v>0</v>
      </c>
      <c r="F20" s="11">
        <v>0</v>
      </c>
      <c r="G20" s="11">
        <f t="shared" si="6"/>
        <v>0</v>
      </c>
      <c r="H20" s="11">
        <v>0</v>
      </c>
      <c r="I20" s="11">
        <f t="shared" si="7"/>
        <v>0</v>
      </c>
      <c r="J20" s="11">
        <v>0</v>
      </c>
      <c r="K20" s="11">
        <f t="shared" si="8"/>
        <v>0</v>
      </c>
      <c r="L20" s="12"/>
      <c r="M20" s="12"/>
    </row>
    <row r="21" spans="1:20" ht="14.25" customHeight="1" x14ac:dyDescent="0.25">
      <c r="A21" s="10" t="s">
        <v>20</v>
      </c>
      <c r="B21" s="11"/>
      <c r="C21" s="11"/>
      <c r="D21" s="11"/>
      <c r="E21" s="11">
        <v>75000000</v>
      </c>
      <c r="F21" s="11"/>
      <c r="G21" s="11"/>
      <c r="H21" s="11"/>
      <c r="I21" s="11"/>
      <c r="J21" s="11">
        <v>0</v>
      </c>
      <c r="K21" s="11">
        <v>0</v>
      </c>
      <c r="L21" s="12"/>
      <c r="M21" s="12"/>
    </row>
    <row r="22" spans="1:20" ht="14.25" customHeight="1" x14ac:dyDescent="0.25">
      <c r="A22" s="14" t="s">
        <v>24</v>
      </c>
      <c r="B22" s="15">
        <f t="shared" ref="B22:K22" si="9">SUM(B14:B21)</f>
        <v>16150</v>
      </c>
      <c r="C22" s="15">
        <f t="shared" si="9"/>
        <v>226100000</v>
      </c>
      <c r="D22" s="15">
        <f t="shared" si="9"/>
        <v>5000</v>
      </c>
      <c r="E22" s="15">
        <f t="shared" si="9"/>
        <v>145000000</v>
      </c>
      <c r="F22" s="15">
        <f t="shared" si="9"/>
        <v>16962.8</v>
      </c>
      <c r="G22" s="15">
        <f t="shared" si="9"/>
        <v>240119200</v>
      </c>
      <c r="H22" s="15">
        <f t="shared" si="9"/>
        <v>8000</v>
      </c>
      <c r="I22" s="15">
        <f t="shared" si="9"/>
        <v>112000000</v>
      </c>
      <c r="J22" s="15">
        <f t="shared" si="9"/>
        <v>10500</v>
      </c>
      <c r="K22" s="15">
        <f t="shared" si="9"/>
        <v>147000000</v>
      </c>
      <c r="L22" s="16"/>
      <c r="M22" s="16"/>
      <c r="Q22" s="12">
        <f>B22+D22+H22+J22+F22</f>
        <v>56612.800000000003</v>
      </c>
      <c r="R22" s="12">
        <f>Q22*14500</f>
        <v>820885600</v>
      </c>
      <c r="S22" s="12">
        <v>1277635600</v>
      </c>
      <c r="T22" s="12">
        <f>R22-S22</f>
        <v>-456750000</v>
      </c>
    </row>
    <row r="23" spans="1:20" ht="14.25" customHeight="1" x14ac:dyDescent="0.2"/>
    <row r="24" spans="1:20" ht="14.25" customHeight="1" x14ac:dyDescent="0.2"/>
    <row r="25" spans="1:20" ht="15" customHeight="1" x14ac:dyDescent="0.25">
      <c r="B25" s="53" t="s">
        <v>25</v>
      </c>
      <c r="C25" s="54"/>
      <c r="D25" s="53" t="s">
        <v>54</v>
      </c>
      <c r="E25" s="54"/>
      <c r="F25" s="53" t="s">
        <v>55</v>
      </c>
      <c r="G25" s="54"/>
      <c r="H25" s="53" t="s">
        <v>56</v>
      </c>
      <c r="I25" s="54"/>
      <c r="J25" s="53" t="s">
        <v>57</v>
      </c>
      <c r="K25" s="54"/>
      <c r="L25" s="53" t="s">
        <v>26</v>
      </c>
      <c r="M25" s="54"/>
      <c r="N25" s="53" t="s">
        <v>27</v>
      </c>
      <c r="O25" s="54"/>
    </row>
    <row r="26" spans="1:20" ht="14.25" customHeight="1" x14ac:dyDescent="0.25">
      <c r="A26" s="14" t="s">
        <v>53</v>
      </c>
      <c r="B26" s="8" t="s">
        <v>14</v>
      </c>
      <c r="C26" s="8" t="s">
        <v>15</v>
      </c>
      <c r="D26" s="8" t="s">
        <v>14</v>
      </c>
      <c r="E26" s="8" t="s">
        <v>15</v>
      </c>
      <c r="F26" s="8" t="s">
        <v>14</v>
      </c>
      <c r="G26" s="8" t="s">
        <v>15</v>
      </c>
      <c r="H26" s="8" t="s">
        <v>14</v>
      </c>
      <c r="I26" s="8" t="s">
        <v>15</v>
      </c>
      <c r="J26" s="8" t="s">
        <v>14</v>
      </c>
      <c r="K26" s="8" t="s">
        <v>15</v>
      </c>
      <c r="L26" s="8" t="s">
        <v>14</v>
      </c>
      <c r="M26" s="8" t="s">
        <v>15</v>
      </c>
      <c r="N26" s="8" t="s">
        <v>14</v>
      </c>
      <c r="O26" s="8" t="s">
        <v>15</v>
      </c>
    </row>
    <row r="27" spans="1:20" ht="14.25" customHeight="1" x14ac:dyDescent="0.25">
      <c r="A27" s="10" t="s">
        <v>16</v>
      </c>
      <c r="B27" s="11">
        <v>0</v>
      </c>
      <c r="C27" s="11">
        <v>104274000</v>
      </c>
      <c r="D27" s="11">
        <v>0</v>
      </c>
      <c r="E27" s="11">
        <v>328750000</v>
      </c>
      <c r="F27" s="11">
        <v>17000</v>
      </c>
      <c r="G27" s="11">
        <f t="shared" ref="G27:G30" si="10">F27*$B$10</f>
        <v>238000000</v>
      </c>
      <c r="H27" s="11">
        <v>24000</v>
      </c>
      <c r="I27" s="11">
        <f t="shared" ref="I27:I30" si="11">H27*$B$10</f>
        <v>336000000</v>
      </c>
      <c r="J27" s="11">
        <v>0</v>
      </c>
      <c r="K27" s="11">
        <v>183500000</v>
      </c>
      <c r="L27" s="11">
        <v>24000</v>
      </c>
      <c r="M27" s="11">
        <f>L27*$B$10</f>
        <v>336000000</v>
      </c>
      <c r="N27" s="11">
        <v>0</v>
      </c>
      <c r="O27" s="11">
        <f>N27*$B$10</f>
        <v>0</v>
      </c>
    </row>
    <row r="28" spans="1:20" ht="14.25" customHeight="1" x14ac:dyDescent="0.25">
      <c r="A28" s="10" t="s">
        <v>17</v>
      </c>
      <c r="B28" s="11">
        <v>0</v>
      </c>
      <c r="C28" s="11">
        <f t="shared" ref="C28:D28" si="12">C27*10%</f>
        <v>10427400</v>
      </c>
      <c r="D28" s="11">
        <f t="shared" si="12"/>
        <v>0</v>
      </c>
      <c r="E28" s="11">
        <f t="shared" ref="E28:E30" si="13">D28*$B$10</f>
        <v>0</v>
      </c>
      <c r="F28" s="11">
        <f>F27*10%</f>
        <v>1700</v>
      </c>
      <c r="G28" s="11">
        <f t="shared" si="10"/>
        <v>23800000</v>
      </c>
      <c r="H28" s="11">
        <f>H27*10%</f>
        <v>2400</v>
      </c>
      <c r="I28" s="11">
        <f t="shared" si="11"/>
        <v>33600000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</row>
    <row r="29" spans="1:20" ht="14.25" customHeight="1" x14ac:dyDescent="0.25">
      <c r="A29" s="10" t="s">
        <v>18</v>
      </c>
      <c r="B29" s="11">
        <v>5000</v>
      </c>
      <c r="C29" s="11">
        <f t="shared" ref="C29:C30" si="14">B29*$B$10</f>
        <v>70000000</v>
      </c>
      <c r="D29" s="11">
        <v>5000</v>
      </c>
      <c r="E29" s="11">
        <f t="shared" si="13"/>
        <v>70000000</v>
      </c>
      <c r="F29" s="11">
        <v>5000</v>
      </c>
      <c r="G29" s="11">
        <f t="shared" si="10"/>
        <v>70000000</v>
      </c>
      <c r="H29" s="11">
        <v>5000</v>
      </c>
      <c r="I29" s="11">
        <f t="shared" si="11"/>
        <v>70000000</v>
      </c>
      <c r="J29" s="11">
        <v>5000</v>
      </c>
      <c r="K29" s="11">
        <f t="shared" ref="K29:K30" si="15">J29*$B$10</f>
        <v>70000000</v>
      </c>
      <c r="L29" s="11">
        <v>5000</v>
      </c>
      <c r="M29" s="11">
        <f t="shared" ref="M29:M30" si="16">L29*$B$10</f>
        <v>70000000</v>
      </c>
      <c r="N29" s="11">
        <v>5000</v>
      </c>
      <c r="O29" s="11">
        <f t="shared" ref="O29:O30" si="17">N29*$B$10</f>
        <v>70000000</v>
      </c>
    </row>
    <row r="30" spans="1:20" ht="14.25" customHeight="1" x14ac:dyDescent="0.25">
      <c r="A30" s="10" t="s">
        <v>19</v>
      </c>
      <c r="B30" s="11">
        <v>3000</v>
      </c>
      <c r="C30" s="11">
        <f t="shared" si="14"/>
        <v>42000000</v>
      </c>
      <c r="D30" s="11">
        <v>3000</v>
      </c>
      <c r="E30" s="11">
        <f t="shared" si="13"/>
        <v>42000000</v>
      </c>
      <c r="F30" s="11">
        <v>3000</v>
      </c>
      <c r="G30" s="11">
        <f t="shared" si="10"/>
        <v>42000000</v>
      </c>
      <c r="H30" s="11">
        <v>3000</v>
      </c>
      <c r="I30" s="11">
        <f t="shared" si="11"/>
        <v>42000000</v>
      </c>
      <c r="J30" s="11">
        <v>3000</v>
      </c>
      <c r="K30" s="11">
        <f t="shared" si="15"/>
        <v>42000000</v>
      </c>
      <c r="L30" s="11">
        <v>3000</v>
      </c>
      <c r="M30" s="11">
        <f t="shared" si="16"/>
        <v>42000000</v>
      </c>
      <c r="N30" s="11">
        <v>0</v>
      </c>
      <c r="O30" s="11">
        <f t="shared" si="17"/>
        <v>0</v>
      </c>
    </row>
    <row r="31" spans="1:20" ht="14.25" customHeight="1" x14ac:dyDescent="0.25">
      <c r="A31" s="10" t="s">
        <v>21</v>
      </c>
      <c r="B31" s="11">
        <v>0</v>
      </c>
      <c r="C31" s="11">
        <f>120000*22</f>
        <v>2640000</v>
      </c>
      <c r="D31" s="11">
        <v>0</v>
      </c>
      <c r="E31" s="11">
        <v>0</v>
      </c>
      <c r="F31" s="11">
        <v>0</v>
      </c>
      <c r="G31" s="11">
        <f>120000*22</f>
        <v>2640000</v>
      </c>
      <c r="H31" s="11">
        <v>0</v>
      </c>
      <c r="I31" s="11">
        <f>120000*22</f>
        <v>2640000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</row>
    <row r="32" spans="1:20" ht="14.25" customHeight="1" x14ac:dyDescent="0.25">
      <c r="A32" s="14" t="s">
        <v>24</v>
      </c>
      <c r="B32" s="15">
        <f t="shared" ref="B32:O32" si="18">SUM(B27:B31)</f>
        <v>8000</v>
      </c>
      <c r="C32" s="15">
        <f t="shared" si="18"/>
        <v>229341400</v>
      </c>
      <c r="D32" s="15">
        <f t="shared" si="18"/>
        <v>8000</v>
      </c>
      <c r="E32" s="15">
        <f t="shared" si="18"/>
        <v>440750000</v>
      </c>
      <c r="F32" s="15">
        <f t="shared" si="18"/>
        <v>26700</v>
      </c>
      <c r="G32" s="15">
        <f t="shared" si="18"/>
        <v>376440000</v>
      </c>
      <c r="H32" s="15">
        <f t="shared" si="18"/>
        <v>34400</v>
      </c>
      <c r="I32" s="15">
        <f t="shared" si="18"/>
        <v>484240000</v>
      </c>
      <c r="J32" s="15">
        <f t="shared" si="18"/>
        <v>8000</v>
      </c>
      <c r="K32" s="15">
        <f t="shared" si="18"/>
        <v>295500000</v>
      </c>
      <c r="L32" s="15">
        <f t="shared" si="18"/>
        <v>32000</v>
      </c>
      <c r="M32" s="15">
        <f t="shared" si="18"/>
        <v>448000000</v>
      </c>
      <c r="N32" s="15">
        <f t="shared" si="18"/>
        <v>5000</v>
      </c>
      <c r="O32" s="15">
        <f t="shared" si="18"/>
        <v>70000000</v>
      </c>
      <c r="Q32" s="12">
        <f>B32+D32+H32+J32+F32+N32+L32</f>
        <v>122100</v>
      </c>
      <c r="R32" s="12">
        <f>Q32*14500</f>
        <v>1770450000</v>
      </c>
      <c r="S32" s="17">
        <v>1233950000</v>
      </c>
      <c r="T32" s="12">
        <f>R32-S32</f>
        <v>536500000</v>
      </c>
    </row>
    <row r="33" spans="1:18" ht="14.25" customHeight="1" x14ac:dyDescent="0.25">
      <c r="R33" s="12">
        <f>R32+R22</f>
        <v>2591335600</v>
      </c>
    </row>
    <row r="34" spans="1:18" ht="14.25" customHeight="1" x14ac:dyDescent="0.25">
      <c r="Q34" s="17">
        <v>2413079200</v>
      </c>
    </row>
    <row r="35" spans="1:18" ht="14.25" customHeight="1" x14ac:dyDescent="0.25">
      <c r="A35" s="23" t="s">
        <v>58</v>
      </c>
      <c r="Q35" s="17">
        <f>R33-Q34</f>
        <v>178256400</v>
      </c>
    </row>
    <row r="36" spans="1:18" ht="14.25" customHeight="1" x14ac:dyDescent="0.25">
      <c r="H36" s="12"/>
    </row>
    <row r="37" spans="1:18" ht="14.25" customHeight="1" x14ac:dyDescent="0.25">
      <c r="A37" s="24" t="s">
        <v>37</v>
      </c>
    </row>
    <row r="38" spans="1:18" ht="14.25" customHeight="1" x14ac:dyDescent="0.25">
      <c r="A38" s="24" t="s">
        <v>38</v>
      </c>
    </row>
    <row r="39" spans="1:18" ht="14.25" customHeight="1" x14ac:dyDescent="0.2"/>
    <row r="40" spans="1:18" ht="14.25" customHeight="1" x14ac:dyDescent="0.2"/>
    <row r="41" spans="1:18" ht="14.25" customHeight="1" x14ac:dyDescent="0.25">
      <c r="H41" s="25"/>
    </row>
    <row r="42" spans="1:18" ht="14.25" customHeight="1" x14ac:dyDescent="0.2"/>
    <row r="43" spans="1:18" ht="14.25" customHeight="1" x14ac:dyDescent="0.25">
      <c r="A43" s="25" t="s">
        <v>39</v>
      </c>
    </row>
    <row r="44" spans="1:18" ht="14.25" customHeight="1" x14ac:dyDescent="0.25">
      <c r="A44" s="24" t="s">
        <v>40</v>
      </c>
    </row>
    <row r="45" spans="1:18" ht="7.5" customHeight="1" x14ac:dyDescent="0.2"/>
    <row r="46" spans="1:18" ht="14.25" customHeight="1" x14ac:dyDescent="0.2"/>
    <row r="47" spans="1:18" ht="14.25" customHeight="1" x14ac:dyDescent="0.2"/>
    <row r="48" spans="1:18" ht="14.25" customHeight="1" x14ac:dyDescent="0.2"/>
    <row r="49" spans="1:13" ht="14.25" customHeight="1" x14ac:dyDescent="0.2"/>
    <row r="50" spans="1:13" ht="14.25" customHeight="1" x14ac:dyDescent="0.25">
      <c r="A50" s="1"/>
      <c r="B50" s="53" t="s">
        <v>8</v>
      </c>
      <c r="C50" s="54"/>
      <c r="D50" s="53" t="s">
        <v>9</v>
      </c>
      <c r="E50" s="54"/>
      <c r="F50" s="53" t="s">
        <v>10</v>
      </c>
      <c r="G50" s="54"/>
    </row>
    <row r="51" spans="1:13" ht="14.25" customHeight="1" x14ac:dyDescent="0.25">
      <c r="A51" s="14" t="s">
        <v>53</v>
      </c>
      <c r="B51" s="8" t="s">
        <v>14</v>
      </c>
      <c r="C51" s="8" t="s">
        <v>15</v>
      </c>
      <c r="D51" s="8" t="s">
        <v>14</v>
      </c>
      <c r="E51" s="8" t="s">
        <v>15</v>
      </c>
      <c r="F51" s="8" t="s">
        <v>14</v>
      </c>
      <c r="G51" s="8" t="s">
        <v>15</v>
      </c>
    </row>
    <row r="52" spans="1:13" ht="14.25" customHeight="1" x14ac:dyDescent="0.25">
      <c r="A52" s="10" t="s">
        <v>16</v>
      </c>
      <c r="B52" s="11">
        <v>8150</v>
      </c>
      <c r="C52" s="11">
        <f>B52*$B$10</f>
        <v>114100000</v>
      </c>
      <c r="D52" s="11">
        <v>0</v>
      </c>
      <c r="E52" s="11">
        <f>D52*$B$10</f>
        <v>0</v>
      </c>
      <c r="F52" s="11">
        <v>8148</v>
      </c>
      <c r="G52" s="11">
        <f>F52*$B$10</f>
        <v>114072000</v>
      </c>
    </row>
    <row r="53" spans="1:13" ht="14.25" customHeight="1" x14ac:dyDescent="0.25">
      <c r="B53" s="53" t="s">
        <v>25</v>
      </c>
      <c r="C53" s="54"/>
      <c r="D53" s="53" t="s">
        <v>54</v>
      </c>
      <c r="E53" s="54"/>
      <c r="F53" s="53" t="s">
        <v>55</v>
      </c>
      <c r="G53" s="54"/>
      <c r="H53" s="53" t="s">
        <v>56</v>
      </c>
      <c r="I53" s="54"/>
      <c r="J53" s="53" t="s">
        <v>57</v>
      </c>
      <c r="K53" s="54"/>
      <c r="L53" s="6"/>
      <c r="M53" s="6"/>
    </row>
    <row r="54" spans="1:13" ht="14.25" customHeight="1" x14ac:dyDescent="0.25">
      <c r="A54" s="14" t="s">
        <v>53</v>
      </c>
      <c r="B54" s="8" t="s">
        <v>14</v>
      </c>
      <c r="C54" s="8" t="s">
        <v>15</v>
      </c>
      <c r="D54" s="8" t="s">
        <v>14</v>
      </c>
      <c r="E54" s="8" t="s">
        <v>15</v>
      </c>
      <c r="F54" s="8" t="s">
        <v>14</v>
      </c>
      <c r="G54" s="8" t="s">
        <v>15</v>
      </c>
      <c r="H54" s="8" t="s">
        <v>14</v>
      </c>
      <c r="I54" s="8" t="s">
        <v>15</v>
      </c>
      <c r="J54" s="8" t="s">
        <v>14</v>
      </c>
      <c r="K54" s="8" t="s">
        <v>15</v>
      </c>
      <c r="L54" s="9"/>
      <c r="M54" s="9"/>
    </row>
    <row r="55" spans="1:13" ht="14.25" customHeight="1" x14ac:dyDescent="0.25">
      <c r="A55" s="10" t="s">
        <v>16</v>
      </c>
      <c r="B55" s="11">
        <v>0</v>
      </c>
      <c r="C55" s="11">
        <v>100263000</v>
      </c>
      <c r="D55" s="11">
        <v>0</v>
      </c>
      <c r="E55" s="11">
        <v>328750000</v>
      </c>
      <c r="F55" s="11">
        <v>17000</v>
      </c>
      <c r="G55" s="11">
        <f>F55*$B$10</f>
        <v>238000000</v>
      </c>
      <c r="H55" s="11">
        <v>24000</v>
      </c>
      <c r="I55" s="11">
        <f>H55*$B$10</f>
        <v>336000000</v>
      </c>
      <c r="J55" s="11">
        <v>0</v>
      </c>
      <c r="K55" s="11">
        <v>183500000</v>
      </c>
      <c r="L55" s="12"/>
      <c r="M55" s="12"/>
    </row>
    <row r="56" spans="1:13" ht="14.25" customHeight="1" x14ac:dyDescent="0.2"/>
    <row r="57" spans="1:13" ht="14.25" customHeight="1" x14ac:dyDescent="0.2"/>
    <row r="58" spans="1:13" ht="14.25" customHeight="1" x14ac:dyDescent="0.25">
      <c r="B58" s="24" t="s">
        <v>14</v>
      </c>
      <c r="C58" s="24" t="s">
        <v>59</v>
      </c>
      <c r="D58" s="24" t="s">
        <v>15</v>
      </c>
    </row>
    <row r="59" spans="1:13" ht="14.25" customHeight="1" x14ac:dyDescent="0.25">
      <c r="A59" s="24" t="s">
        <v>60</v>
      </c>
      <c r="B59" s="20">
        <v>8150</v>
      </c>
      <c r="C59" s="17">
        <v>14500</v>
      </c>
      <c r="D59" s="17">
        <f t="shared" ref="D59:D60" si="19">B59*C59</f>
        <v>118175000</v>
      </c>
    </row>
    <row r="60" spans="1:13" ht="14.25" customHeight="1" x14ac:dyDescent="0.25">
      <c r="A60" s="24" t="s">
        <v>10</v>
      </c>
      <c r="B60" s="17">
        <v>8148</v>
      </c>
      <c r="C60" s="17">
        <v>14500</v>
      </c>
      <c r="D60" s="17">
        <f t="shared" si="19"/>
        <v>118146000</v>
      </c>
    </row>
    <row r="61" spans="1:13" ht="14.25" customHeight="1" x14ac:dyDescent="0.25">
      <c r="A61" s="24" t="s">
        <v>25</v>
      </c>
      <c r="B61" s="17"/>
      <c r="C61" s="17"/>
      <c r="D61" s="20">
        <v>100263000</v>
      </c>
    </row>
    <row r="62" spans="1:13" ht="14.25" customHeight="1" x14ac:dyDescent="0.25">
      <c r="A62" s="24" t="s">
        <v>55</v>
      </c>
      <c r="B62" s="17">
        <v>17000</v>
      </c>
      <c r="C62" s="17">
        <v>14500</v>
      </c>
      <c r="D62" s="17">
        <f t="shared" ref="D62:D63" si="20">B62*C62</f>
        <v>246500000</v>
      </c>
    </row>
    <row r="63" spans="1:13" ht="14.25" customHeight="1" x14ac:dyDescent="0.25">
      <c r="A63" s="24" t="s">
        <v>56</v>
      </c>
      <c r="B63" s="17">
        <v>24000</v>
      </c>
      <c r="C63" s="17">
        <v>14500</v>
      </c>
      <c r="D63" s="17">
        <f t="shared" si="20"/>
        <v>348000000</v>
      </c>
    </row>
    <row r="64" spans="1:13" ht="14.25" customHeight="1" x14ac:dyDescent="0.25">
      <c r="A64" s="24" t="s">
        <v>61</v>
      </c>
      <c r="B64" s="17"/>
      <c r="C64" s="17"/>
      <c r="D64" s="20">
        <v>328750000</v>
      </c>
    </row>
    <row r="65" spans="1:4" ht="14.25" customHeight="1" x14ac:dyDescent="0.25">
      <c r="A65" s="24" t="s">
        <v>57</v>
      </c>
      <c r="B65" s="17"/>
      <c r="C65" s="17"/>
      <c r="D65" s="17">
        <v>183500000</v>
      </c>
    </row>
    <row r="66" spans="1:4" ht="14.25" customHeight="1" x14ac:dyDescent="0.25">
      <c r="D66" s="17">
        <f>SUM(D59:D65)</f>
        <v>1443334000</v>
      </c>
    </row>
    <row r="67" spans="1:4" ht="14.25" customHeight="1" x14ac:dyDescent="0.2"/>
    <row r="68" spans="1:4" ht="14.25" customHeight="1" x14ac:dyDescent="0.25">
      <c r="A68" s="24" t="s">
        <v>62</v>
      </c>
    </row>
    <row r="69" spans="1:4" ht="14.25" customHeight="1" x14ac:dyDescent="0.25">
      <c r="A69" s="24" t="s">
        <v>63</v>
      </c>
    </row>
    <row r="70" spans="1:4" ht="14.25" customHeight="1" x14ac:dyDescent="0.25">
      <c r="A70" s="24" t="s">
        <v>12</v>
      </c>
    </row>
    <row r="71" spans="1:4" ht="14.25" customHeight="1" x14ac:dyDescent="0.25">
      <c r="A71" s="24" t="s">
        <v>11</v>
      </c>
    </row>
    <row r="72" spans="1:4" ht="14.25" customHeight="1" x14ac:dyDescent="0.2"/>
    <row r="73" spans="1:4" ht="14.25" customHeight="1" x14ac:dyDescent="0.2"/>
    <row r="74" spans="1:4" ht="14.25" customHeight="1" x14ac:dyDescent="0.2"/>
    <row r="75" spans="1:4" ht="14.25" customHeight="1" x14ac:dyDescent="0.2"/>
    <row r="76" spans="1:4" ht="14.25" customHeight="1" x14ac:dyDescent="0.2"/>
    <row r="77" spans="1:4" ht="14.25" customHeight="1" x14ac:dyDescent="0.2"/>
    <row r="78" spans="1:4" ht="14.25" customHeight="1" x14ac:dyDescent="0.2"/>
    <row r="79" spans="1:4" ht="14.25" customHeight="1" x14ac:dyDescent="0.2"/>
    <row r="80" spans="1:4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0">
    <mergeCell ref="H53:I53"/>
    <mergeCell ref="J53:K53"/>
    <mergeCell ref="B25:C25"/>
    <mergeCell ref="B50:C50"/>
    <mergeCell ref="D50:E50"/>
    <mergeCell ref="F50:G50"/>
    <mergeCell ref="B53:C53"/>
    <mergeCell ref="D53:E53"/>
    <mergeCell ref="F53:G53"/>
    <mergeCell ref="F25:G25"/>
    <mergeCell ref="H25:I25"/>
    <mergeCell ref="L25:M25"/>
    <mergeCell ref="N25:O25"/>
    <mergeCell ref="B12:C12"/>
    <mergeCell ref="D12:E12"/>
    <mergeCell ref="F12:G12"/>
    <mergeCell ref="H12:I12"/>
    <mergeCell ref="J12:K12"/>
    <mergeCell ref="D25:E25"/>
    <mergeCell ref="J25:K25"/>
  </mergeCells>
  <printOptions horizontalCentered="1"/>
  <pageMargins left="0" right="0" top="0.15748031500000001" bottom="0.15748031496063" header="0" footer="0"/>
  <pageSetup paperSize="9" scale="8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/>
  </sheetViews>
  <sheetFormatPr defaultColWidth="12.625" defaultRowHeight="15" customHeight="1" x14ac:dyDescent="0.2"/>
  <cols>
    <col min="1" max="1" width="4.375" customWidth="1"/>
    <col min="2" max="2" width="26.125" customWidth="1"/>
    <col min="3" max="3" width="11.625" customWidth="1"/>
    <col min="4" max="4" width="11.125" customWidth="1"/>
    <col min="5" max="5" width="10" customWidth="1"/>
    <col min="6" max="6" width="8" customWidth="1"/>
    <col min="7" max="7" width="10.5" customWidth="1"/>
    <col min="8" max="8" width="12.25" customWidth="1"/>
    <col min="9" max="26" width="7.625" customWidth="1"/>
  </cols>
  <sheetData>
    <row r="1" spans="1:8" ht="14.25" customHeight="1" x14ac:dyDescent="0.25">
      <c r="A1" s="1" t="s">
        <v>64</v>
      </c>
    </row>
    <row r="2" spans="1:8" ht="14.25" customHeight="1" x14ac:dyDescent="0.25">
      <c r="A2" s="1" t="s">
        <v>65</v>
      </c>
    </row>
    <row r="3" spans="1:8" ht="14.25" customHeight="1" x14ac:dyDescent="0.25">
      <c r="A3" s="1" t="s">
        <v>66</v>
      </c>
    </row>
    <row r="4" spans="1:8" ht="14.25" customHeight="1" x14ac:dyDescent="0.2"/>
    <row r="5" spans="1:8" ht="14.25" customHeight="1" x14ac:dyDescent="0.2"/>
    <row r="6" spans="1:8" ht="14.25" customHeight="1" x14ac:dyDescent="0.2">
      <c r="C6" s="46" t="s">
        <v>67</v>
      </c>
      <c r="D6" s="46" t="s">
        <v>68</v>
      </c>
      <c r="E6" s="46" t="s">
        <v>69</v>
      </c>
      <c r="F6" s="46" t="s">
        <v>70</v>
      </c>
      <c r="G6" s="46" t="s">
        <v>71</v>
      </c>
      <c r="H6" s="46" t="s">
        <v>72</v>
      </c>
    </row>
    <row r="7" spans="1:8" ht="14.25" customHeight="1" x14ac:dyDescent="0.25">
      <c r="A7" s="47" t="s">
        <v>73</v>
      </c>
      <c r="B7" s="48"/>
      <c r="C7" s="48"/>
      <c r="D7" s="48"/>
      <c r="E7" s="48"/>
      <c r="F7" s="48"/>
      <c r="G7" s="48"/>
      <c r="H7" s="48"/>
    </row>
    <row r="8" spans="1:8" ht="14.25" customHeight="1" x14ac:dyDescent="0.25">
      <c r="B8" s="24" t="s">
        <v>74</v>
      </c>
      <c r="C8" s="17">
        <v>16614</v>
      </c>
      <c r="D8" s="17">
        <v>17500</v>
      </c>
      <c r="E8" s="17">
        <f t="shared" ref="E8:E9" si="0">D8-C8</f>
        <v>886</v>
      </c>
      <c r="F8" s="17">
        <v>2</v>
      </c>
      <c r="G8" s="17">
        <f t="shared" ref="G8:G9" si="1">E8*F8</f>
        <v>1772</v>
      </c>
      <c r="H8" s="49">
        <f t="shared" ref="H8:H9" si="2">G8*14000</f>
        <v>24808000</v>
      </c>
    </row>
    <row r="9" spans="1:8" ht="14.25" customHeight="1" x14ac:dyDescent="0.25">
      <c r="B9" s="24" t="s">
        <v>75</v>
      </c>
      <c r="C9" s="17">
        <f t="shared" ref="C9:D9" si="3">10%*C8</f>
        <v>1661.4</v>
      </c>
      <c r="D9" s="17">
        <f t="shared" si="3"/>
        <v>1750</v>
      </c>
      <c r="E9" s="17">
        <f t="shared" si="0"/>
        <v>88.599999999999909</v>
      </c>
      <c r="F9" s="17">
        <v>2</v>
      </c>
      <c r="G9" s="17">
        <f t="shared" si="1"/>
        <v>177.19999999999982</v>
      </c>
      <c r="H9" s="49">
        <f t="shared" si="2"/>
        <v>2480799.9999999977</v>
      </c>
    </row>
    <row r="10" spans="1:8" ht="14.25" customHeight="1" x14ac:dyDescent="0.25">
      <c r="H10" s="1"/>
    </row>
    <row r="11" spans="1:8" ht="14.25" customHeight="1" x14ac:dyDescent="0.25">
      <c r="H11" s="1"/>
    </row>
    <row r="12" spans="1:8" ht="14.25" customHeight="1" x14ac:dyDescent="0.25">
      <c r="A12" s="47" t="s">
        <v>76</v>
      </c>
      <c r="B12" s="48"/>
      <c r="C12" s="48"/>
      <c r="D12" s="48"/>
      <c r="E12" s="48"/>
      <c r="F12" s="48"/>
      <c r="G12" s="48"/>
      <c r="H12" s="47"/>
    </row>
    <row r="13" spans="1:8" ht="14.25" customHeight="1" x14ac:dyDescent="0.25">
      <c r="B13" s="24" t="s">
        <v>74</v>
      </c>
      <c r="C13" s="17">
        <v>15000</v>
      </c>
      <c r="D13" s="17">
        <v>17000</v>
      </c>
      <c r="E13" s="17">
        <f t="shared" ref="E13:E14" si="4">D13-C13</f>
        <v>2000</v>
      </c>
      <c r="F13" s="17">
        <v>2</v>
      </c>
      <c r="G13" s="17">
        <f t="shared" ref="G13:G14" si="5">E13*F13</f>
        <v>4000</v>
      </c>
      <c r="H13" s="49">
        <f t="shared" ref="H13:H14" si="6">G13*14000</f>
        <v>56000000</v>
      </c>
    </row>
    <row r="14" spans="1:8" ht="14.25" customHeight="1" x14ac:dyDescent="0.25">
      <c r="B14" s="24" t="s">
        <v>75</v>
      </c>
      <c r="C14" s="17">
        <f t="shared" ref="C14:D14" si="7">10%*C13</f>
        <v>1500</v>
      </c>
      <c r="D14" s="17">
        <f t="shared" si="7"/>
        <v>1700</v>
      </c>
      <c r="E14" s="17">
        <f t="shared" si="4"/>
        <v>200</v>
      </c>
      <c r="F14" s="17">
        <v>2</v>
      </c>
      <c r="G14" s="17">
        <f t="shared" si="5"/>
        <v>400</v>
      </c>
      <c r="H14" s="49">
        <f t="shared" si="6"/>
        <v>5600000</v>
      </c>
    </row>
    <row r="15" spans="1:8" ht="14.25" customHeight="1" x14ac:dyDescent="0.25">
      <c r="H15" s="1"/>
    </row>
    <row r="16" spans="1:8" ht="14.25" customHeight="1" x14ac:dyDescent="0.25">
      <c r="H16" s="1"/>
    </row>
    <row r="17" spans="1:8" ht="14.25" customHeight="1" x14ac:dyDescent="0.25">
      <c r="A17" s="47" t="s">
        <v>77</v>
      </c>
      <c r="B17" s="48"/>
      <c r="C17" s="48"/>
      <c r="D17" s="48"/>
      <c r="E17" s="48"/>
      <c r="F17" s="48"/>
      <c r="G17" s="48"/>
      <c r="H17" s="47"/>
    </row>
    <row r="18" spans="1:8" ht="14.25" customHeight="1" x14ac:dyDescent="0.25">
      <c r="B18" s="24" t="s">
        <v>74</v>
      </c>
      <c r="C18" s="17">
        <v>15000</v>
      </c>
      <c r="D18" s="17">
        <v>17000</v>
      </c>
      <c r="E18" s="17">
        <f t="shared" ref="E18:E19" si="8">D18-C18</f>
        <v>2000</v>
      </c>
      <c r="F18" s="17">
        <v>2</v>
      </c>
      <c r="G18" s="17">
        <f t="shared" ref="G18:G19" si="9">E18*F18</f>
        <v>4000</v>
      </c>
      <c r="H18" s="49">
        <f t="shared" ref="H18:H19" si="10">G18*14000</f>
        <v>56000000</v>
      </c>
    </row>
    <row r="19" spans="1:8" ht="14.25" customHeight="1" x14ac:dyDescent="0.25">
      <c r="B19" s="24" t="s">
        <v>75</v>
      </c>
      <c r="C19" s="17">
        <f t="shared" ref="C19:D19" si="11">10%*C18</f>
        <v>1500</v>
      </c>
      <c r="D19" s="17">
        <f t="shared" si="11"/>
        <v>1700</v>
      </c>
      <c r="E19" s="17">
        <f t="shared" si="8"/>
        <v>200</v>
      </c>
      <c r="F19" s="17">
        <v>2</v>
      </c>
      <c r="G19" s="17">
        <f t="shared" si="9"/>
        <v>400</v>
      </c>
      <c r="H19" s="49">
        <f t="shared" si="10"/>
        <v>5600000</v>
      </c>
    </row>
    <row r="20" spans="1:8" ht="14.25" customHeight="1" x14ac:dyDescent="0.25">
      <c r="H20" s="1"/>
    </row>
    <row r="21" spans="1:8" ht="14.25" customHeight="1" x14ac:dyDescent="0.25">
      <c r="H21" s="1"/>
    </row>
    <row r="22" spans="1:8" ht="14.25" customHeight="1" x14ac:dyDescent="0.25">
      <c r="A22" s="47" t="s">
        <v>78</v>
      </c>
      <c r="B22" s="48"/>
      <c r="C22" s="48"/>
      <c r="D22" s="48"/>
      <c r="E22" s="48"/>
      <c r="F22" s="48"/>
      <c r="G22" s="48"/>
      <c r="H22" s="47"/>
    </row>
    <row r="23" spans="1:8" ht="14.25" customHeight="1" x14ac:dyDescent="0.25">
      <c r="B23" s="24" t="s">
        <v>74</v>
      </c>
      <c r="C23" s="17">
        <v>22500</v>
      </c>
      <c r="D23" s="17">
        <v>24000</v>
      </c>
      <c r="E23" s="17">
        <f t="shared" ref="E23:E24" si="12">D23-C23</f>
        <v>1500</v>
      </c>
      <c r="F23" s="17">
        <v>1</v>
      </c>
      <c r="G23" s="17">
        <f t="shared" ref="G23:G24" si="13">E23*F23</f>
        <v>1500</v>
      </c>
      <c r="H23" s="49">
        <f t="shared" ref="H23:H24" si="14">G23*14000</f>
        <v>21000000</v>
      </c>
    </row>
    <row r="24" spans="1:8" ht="14.25" customHeight="1" x14ac:dyDescent="0.25">
      <c r="B24" s="24" t="s">
        <v>75</v>
      </c>
      <c r="C24" s="17">
        <f t="shared" ref="C24:D24" si="15">10%*C23</f>
        <v>2250</v>
      </c>
      <c r="D24" s="17">
        <f t="shared" si="15"/>
        <v>2400</v>
      </c>
      <c r="E24" s="17">
        <f t="shared" si="12"/>
        <v>150</v>
      </c>
      <c r="F24" s="17">
        <v>1</v>
      </c>
      <c r="G24" s="17">
        <f t="shared" si="13"/>
        <v>150</v>
      </c>
      <c r="H24" s="49">
        <f t="shared" si="14"/>
        <v>2100000</v>
      </c>
    </row>
    <row r="25" spans="1:8" ht="14.25" customHeight="1" x14ac:dyDescent="0.2"/>
    <row r="26" spans="1:8" ht="14.25" customHeight="1" x14ac:dyDescent="0.2"/>
    <row r="27" spans="1:8" ht="14.25" customHeight="1" x14ac:dyDescent="0.2"/>
    <row r="28" spans="1:8" ht="14.25" customHeight="1" x14ac:dyDescent="0.25">
      <c r="A28" s="23" t="s">
        <v>79</v>
      </c>
    </row>
    <row r="29" spans="1:8" ht="14.25" customHeight="1" x14ac:dyDescent="0.2"/>
    <row r="30" spans="1:8" ht="14.25" customHeight="1" x14ac:dyDescent="0.25">
      <c r="A30" s="24" t="s">
        <v>80</v>
      </c>
    </row>
    <row r="31" spans="1:8" ht="14.25" customHeight="1" x14ac:dyDescent="0.25">
      <c r="A31" s="24" t="s">
        <v>81</v>
      </c>
    </row>
    <row r="32" spans="1:8" ht="14.25" customHeight="1" x14ac:dyDescent="0.2"/>
    <row r="33" spans="1:6" ht="14.25" customHeight="1" x14ac:dyDescent="0.2"/>
    <row r="34" spans="1:6" ht="14.25" customHeight="1" x14ac:dyDescent="0.2"/>
    <row r="35" spans="1:6" ht="14.25" customHeight="1" x14ac:dyDescent="0.2"/>
    <row r="36" spans="1:6" ht="14.25" customHeight="1" x14ac:dyDescent="0.25">
      <c r="A36" s="25" t="s">
        <v>82</v>
      </c>
    </row>
    <row r="37" spans="1:6" ht="14.25" customHeight="1" x14ac:dyDescent="0.25">
      <c r="A37" s="24" t="s">
        <v>83</v>
      </c>
    </row>
    <row r="38" spans="1:6" ht="14.25" customHeight="1" x14ac:dyDescent="0.2"/>
    <row r="39" spans="1:6" ht="14.25" customHeight="1" x14ac:dyDescent="0.2"/>
    <row r="40" spans="1:6" ht="14.25" customHeight="1" x14ac:dyDescent="0.2"/>
    <row r="41" spans="1:6" ht="14.25" customHeight="1" x14ac:dyDescent="0.2">
      <c r="A41" s="50" t="s">
        <v>84</v>
      </c>
      <c r="B41" s="50"/>
      <c r="C41" s="36"/>
      <c r="D41" s="36"/>
      <c r="E41" s="36"/>
      <c r="F41" s="36"/>
    </row>
    <row r="42" spans="1:6" ht="14.25" customHeight="1" x14ac:dyDescent="0.2">
      <c r="A42" s="50" t="s">
        <v>85</v>
      </c>
      <c r="B42" s="50"/>
      <c r="C42" s="51">
        <v>14090</v>
      </c>
      <c r="E42" s="51"/>
      <c r="F42" s="36"/>
    </row>
    <row r="43" spans="1:6" ht="14.25" customHeight="1" x14ac:dyDescent="0.2">
      <c r="A43" s="50" t="s">
        <v>86</v>
      </c>
      <c r="B43" s="50"/>
      <c r="C43" s="51">
        <v>14300</v>
      </c>
      <c r="E43" s="51"/>
      <c r="F43" s="36"/>
    </row>
    <row r="44" spans="1:6" ht="14.25" customHeight="1" x14ac:dyDescent="0.2">
      <c r="A44" s="50" t="s">
        <v>87</v>
      </c>
      <c r="B44" s="50"/>
      <c r="C44" s="51">
        <v>14031</v>
      </c>
      <c r="E44" s="51"/>
      <c r="F44" s="36"/>
    </row>
    <row r="45" spans="1:6" ht="14.25" customHeight="1" x14ac:dyDescent="0.2">
      <c r="A45" s="36"/>
      <c r="B45" s="52" t="s">
        <v>88</v>
      </c>
      <c r="C45" s="51">
        <f>ROUNDDOWN(AVERAGE(C42:C44),0)</f>
        <v>14140</v>
      </c>
      <c r="D45" s="52" t="s">
        <v>7</v>
      </c>
      <c r="E45" s="51">
        <f>ROUNDDOWN(C45,-3)</f>
        <v>14000</v>
      </c>
    </row>
    <row r="46" spans="1:6" ht="14.25" customHeight="1" x14ac:dyDescent="0.2"/>
    <row r="47" spans="1:6" ht="14.25" customHeight="1" x14ac:dyDescent="0.2"/>
    <row r="48" spans="1: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rintOptions horizontalCentered="1"/>
  <pageMargins left="0" right="0" top="0.75" bottom="0.25" header="0" footer="0"/>
  <pageSetup paperSize="9" scale="9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Remuneration</vt:lpstr>
      <vt:lpstr>BOD</vt:lpstr>
      <vt:lpstr>Data Master BOD</vt:lpstr>
      <vt:lpstr>Deduction</vt:lpstr>
      <vt:lpstr>Sheet1</vt:lpstr>
      <vt:lpstr>correction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 Santoso</dc:creator>
  <cp:lastModifiedBy>sy</cp:lastModifiedBy>
  <dcterms:created xsi:type="dcterms:W3CDTF">2014-06-26T01:37:23Z</dcterms:created>
  <dcterms:modified xsi:type="dcterms:W3CDTF">2020-11-11T00:45:23Z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0x010100D56B68CCC7875A44A54B5979E382C097</vt:lpwstr>
  </property>
</Properties>
</file>