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Maletin de trabajo\SEVERO OCHOA\OPENTRONS\Colony picker\MANUSCRIPT\Supplementary Material\"/>
    </mc:Choice>
  </mc:AlternateContent>
  <bookViews>
    <workbookView xWindow="0" yWindow="0" windowWidth="21570" windowHeight="8085"/>
  </bookViews>
  <sheets>
    <sheet name="PARSED data" sheetId="1" r:id="rId1"/>
  </sheets>
  <calcPr calcId="162913"/>
</workbook>
</file>

<file path=xl/calcChain.xml><?xml version="1.0" encoding="utf-8"?>
<calcChain xmlns="http://schemas.openxmlformats.org/spreadsheetml/2006/main">
  <c r="D56" i="1" l="1"/>
  <c r="H50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L50" i="1"/>
  <c r="D60" i="1" s="1"/>
  <c r="M50" i="1" l="1"/>
  <c r="H4" i="1"/>
  <c r="D50" i="1"/>
  <c r="E50" i="1"/>
  <c r="F50" i="1"/>
  <c r="G50" i="1"/>
  <c r="I50" i="1"/>
  <c r="J50" i="1"/>
  <c r="K50" i="1"/>
  <c r="C50" i="1"/>
  <c r="D55" i="1" l="1"/>
  <c r="D54" i="1"/>
  <c r="D64" i="1" l="1"/>
  <c r="D61" i="1"/>
  <c r="D65" i="1"/>
  <c r="D62" i="1"/>
  <c r="D63" i="1" s="1"/>
</calcChain>
</file>

<file path=xl/sharedStrings.xml><?xml version="1.0" encoding="utf-8"?>
<sst xmlns="http://schemas.openxmlformats.org/spreadsheetml/2006/main" count="82" uniqueCount="77">
  <si>
    <t>Plate_number</t>
  </si>
  <si>
    <t>TOTAL</t>
  </si>
  <si>
    <t>True Positives (TP)</t>
  </si>
  <si>
    <t>AGGREGATED STATISTICS</t>
  </si>
  <si>
    <t>False Positives (FP)</t>
  </si>
  <si>
    <t>False Negative</t>
  </si>
  <si>
    <t>True Negatives</t>
  </si>
  <si>
    <t>Accuracy</t>
  </si>
  <si>
    <t>Missclassification Rate</t>
  </si>
  <si>
    <t>Sensitivity</t>
  </si>
  <si>
    <t>Precision</t>
  </si>
  <si>
    <t>%</t>
  </si>
  <si>
    <t>% OF INCORRECT PREDICTIONS</t>
  </si>
  <si>
    <t>% OF CORRECT PREDICTIONS FOR ACTUAL COLONIES</t>
  </si>
  <si>
    <t>% OF CORRECT PREDICTIONS FOR ELEMENTS CLASSIFIED AS POSITIVE</t>
  </si>
  <si>
    <t>Real colony number</t>
  </si>
  <si>
    <t>Detectron 2 Segmented_colonies</t>
  </si>
  <si>
    <t>True_positive</t>
  </si>
  <si>
    <t>Colonies_in_groups_picked_as_single (counts)</t>
  </si>
  <si>
    <t>Single_colonies_picked_as_group (counts)</t>
  </si>
  <si>
    <t>Noise / Artifacts deteced &amp; picked</t>
  </si>
  <si>
    <t>% OF CORRECT PREDICTIONS OVER SAMPLE</t>
  </si>
  <si>
    <t>% OF CORRECT PREDICTIONS OVER DETECTION</t>
  </si>
  <si>
    <t>Not_processed</t>
  </si>
  <si>
    <t>Non detected</t>
  </si>
  <si>
    <t>Not pickable (border)</t>
  </si>
  <si>
    <t>% OF CORRECT PREDICTIONS AND PICKABLE</t>
  </si>
  <si>
    <t>PERFORMANCE METRICS</t>
  </si>
  <si>
    <t>File_name</t>
  </si>
  <si>
    <t>objects_picked_as_group (groups)</t>
  </si>
  <si>
    <t>objects_in_groups_picked_as_single (groups)</t>
  </si>
  <si>
    <t>RAW performance (pickable)</t>
  </si>
  <si>
    <t>RAW performance (screened)</t>
  </si>
  <si>
    <t>ME3I_white__201222_132051</t>
  </si>
  <si>
    <t>ME3I_white__191222_165157</t>
  </si>
  <si>
    <t>ME3I_white__191222_153138</t>
  </si>
  <si>
    <t>ME3I_white__191222_134206</t>
  </si>
  <si>
    <t>ME3I_white__171222_172854</t>
  </si>
  <si>
    <t>ME3I_white__171222_170502</t>
  </si>
  <si>
    <t>ME3I_white__171222_165759</t>
  </si>
  <si>
    <t>ME3I_white__171222_153252</t>
  </si>
  <si>
    <t>ME3I_white__141222_200518</t>
  </si>
  <si>
    <t>ME3I_white__141222_194911</t>
  </si>
  <si>
    <t>ME3I_white__141222_173206</t>
  </si>
  <si>
    <t>ME3I_white__141222_171813</t>
  </si>
  <si>
    <t>ME3I_white__141222_171219</t>
  </si>
  <si>
    <t>ME3I_white__141222_170704</t>
  </si>
  <si>
    <t>ME3I_white__141222_170105</t>
  </si>
  <si>
    <t>ME3I_white__141222_154910</t>
  </si>
  <si>
    <t>ME3I_white__141222_152812</t>
  </si>
  <si>
    <t>ME3I_white__141222_125109</t>
  </si>
  <si>
    <t>ME3I_white__141222_122103</t>
  </si>
  <si>
    <t>ME3I_white__141222_093447</t>
  </si>
  <si>
    <t>ME3I_white__141222_090546</t>
  </si>
  <si>
    <t>ME3I_white__131222_133335</t>
  </si>
  <si>
    <t>ME3I_white__131222_131504</t>
  </si>
  <si>
    <t>ME3I_white__131222_124939</t>
  </si>
  <si>
    <t>ME3I_white__131222_121341</t>
  </si>
  <si>
    <t>ME3I_white__131222_114423</t>
  </si>
  <si>
    <t>ME3I_white__131222_111339</t>
  </si>
  <si>
    <t>ME3I_white__131222_092926</t>
  </si>
  <si>
    <t>ME3I_white__121222_160821</t>
  </si>
  <si>
    <t>ME3I_white__121222_152019</t>
  </si>
  <si>
    <t>ME3I_white__121222_124603</t>
  </si>
  <si>
    <t>ME3I_white__121222_122003</t>
  </si>
  <si>
    <t>ME3I_white__121222_120254</t>
  </si>
  <si>
    <t>ME3I_white__121222_114402</t>
  </si>
  <si>
    <t>ME3I_white__121222_113444</t>
  </si>
  <si>
    <t>ME3I_white__301122_154330</t>
  </si>
  <si>
    <t>ME3I_white__301122_152500</t>
  </si>
  <si>
    <t>ME3I_white__301122_134527</t>
  </si>
  <si>
    <t>ME3I_white__301122_120603</t>
  </si>
  <si>
    <t>ME3I_white__301122_115101</t>
  </si>
  <si>
    <t>ME3I_white__301122_111451</t>
  </si>
  <si>
    <t>ME3I_white__291122_162204</t>
  </si>
  <si>
    <t>ME3I_white__291122_131128</t>
  </si>
  <si>
    <t>ME3I_white__291122_095903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</si>
</sst>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/>
    <xf numFmtId="164" fontId="0" fillId="0" borderId="0" xfId="0" quotePrefix="1" applyNumberFormat="1"/>
    <xf numFmtId="0" fontId="0" fillId="33" borderId="0" xfId="0" applyFill="1"/>
    <xf numFmtId="0" fontId="0" fillId="34" borderId="0" xfId="0" applyFill="1"/>
    <xf numFmtId="0" fontId="18" fillId="0" borderId="10" xfId="0" applyFont="1" applyBorder="1"/>
    <xf numFmtId="164" fontId="19" fillId="0" borderId="10" xfId="0" applyNumberFormat="1" applyFont="1" applyBorder="1"/>
    <xf numFmtId="0" fontId="19" fillId="0" borderId="10" xfId="0" applyFont="1" applyBorder="1"/>
    <xf numFmtId="0" fontId="16" fillId="0" borderId="0" xfId="0" applyFont="1" applyFill="1" applyAlignment="1"/>
    <xf numFmtId="0" fontId="16" fillId="0" borderId="0" xfId="0" applyFont="1" applyAlignment="1">
      <alignment horizontal="center"/>
    </xf>
    <xf numFmtId="0" fontId="16" fillId="35" borderId="0" xfId="0" applyFont="1" applyFill="1" applyAlignment="1">
      <alignment horizontal="center"/>
    </xf>
    <xf numFmtId="0" fontId="20" fillId="35" borderId="10" xfId="0" applyFont="1" applyFill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2:M46" totalsRowShown="0">
  <autoFilter ref="A2:M46"/>
  <tableColumns count="13">
    <tableColumn id="1" name="Plate_number"/>
    <tableColumn id="8" name="File_name"/>
    <tableColumn id="2" name="Real colony number"/>
    <tableColumn id="3" name="Detectron 2 Segmented_colonies"/>
    <tableColumn id="4" name="True_positive"/>
    <tableColumn id="5" name="Noise / Artifacts deteced &amp; picked"/>
    <tableColumn id="6" name="Colonies_in_groups_picked_as_single (counts)"/>
    <tableColumn id="9" name="Single_colonies_picked_as_group (counts)"/>
    <tableColumn id="13" name="objects_in_groups_picked_as_single (groups)"/>
    <tableColumn id="12" name="objects_picked_as_group (groups)"/>
    <tableColumn id="7" name="Not_processed"/>
    <tableColumn id="10" name="Not pickable (border)"/>
    <tableColumn id="11" name="Non detected" dataDxfId="0">
      <calculatedColumnFormula>Tabla1[[#This Row],[Not_processed]]-Tabla1[[#This Row],[Not pickable (border)]]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3"/>
  <sheetViews>
    <sheetView tabSelected="1" zoomScaleNormal="100" workbookViewId="0">
      <selection activeCell="A49" sqref="A49"/>
    </sheetView>
  </sheetViews>
  <sheetFormatPr baseColWidth="10" defaultRowHeight="15" x14ac:dyDescent="0.25"/>
  <cols>
    <col min="1" max="1" width="15.7109375" customWidth="1"/>
    <col min="2" max="2" width="26.85546875" bestFit="1" customWidth="1"/>
    <col min="3" max="3" width="43.5703125" bestFit="1" customWidth="1"/>
    <col min="4" max="4" width="33" bestFit="1" customWidth="1"/>
    <col min="5" max="5" width="15.42578125" bestFit="1" customWidth="1"/>
    <col min="6" max="6" width="62" bestFit="1" customWidth="1"/>
    <col min="7" max="7" width="69" bestFit="1" customWidth="1"/>
    <col min="8" max="8" width="63.140625" bestFit="1" customWidth="1"/>
    <col min="9" max="9" width="46" customWidth="1"/>
    <col min="10" max="10" width="58.7109375" bestFit="1" customWidth="1"/>
    <col min="11" max="11" width="26.28515625" customWidth="1"/>
    <col min="12" max="12" width="28.5703125" bestFit="1" customWidth="1"/>
    <col min="13" max="13" width="20.28515625" bestFit="1" customWidth="1"/>
    <col min="14" max="14" width="12.28515625" bestFit="1" customWidth="1"/>
    <col min="16" max="16" width="24.42578125" bestFit="1" customWidth="1"/>
    <col min="17" max="17" width="13.7109375" bestFit="1" customWidth="1"/>
  </cols>
  <sheetData>
    <row r="2" spans="1:13" x14ac:dyDescent="0.25">
      <c r="A2" t="s">
        <v>0</v>
      </c>
      <c r="B2" t="s">
        <v>28</v>
      </c>
      <c r="C2" t="s">
        <v>15</v>
      </c>
      <c r="D2" t="s">
        <v>16</v>
      </c>
      <c r="E2" t="s">
        <v>17</v>
      </c>
      <c r="F2" t="s">
        <v>20</v>
      </c>
      <c r="G2" s="5" t="s">
        <v>18</v>
      </c>
      <c r="H2" s="6" t="s">
        <v>19</v>
      </c>
      <c r="I2" s="6" t="s">
        <v>30</v>
      </c>
      <c r="J2" s="5" t="s">
        <v>29</v>
      </c>
      <c r="K2" t="s">
        <v>23</v>
      </c>
      <c r="L2" t="s">
        <v>25</v>
      </c>
      <c r="M2" t="s">
        <v>24</v>
      </c>
    </row>
    <row r="3" spans="1:13" x14ac:dyDescent="0.25">
      <c r="A3">
        <v>0</v>
      </c>
      <c r="B3" t="s">
        <v>76</v>
      </c>
      <c r="C3">
        <v>12</v>
      </c>
      <c r="D3">
        <v>17</v>
      </c>
      <c r="E3">
        <v>9</v>
      </c>
      <c r="F3">
        <v>8</v>
      </c>
      <c r="G3">
        <v>0</v>
      </c>
      <c r="H3">
        <v>0</v>
      </c>
      <c r="I3">
        <v>0</v>
      </c>
      <c r="J3">
        <v>0</v>
      </c>
      <c r="K3">
        <v>3</v>
      </c>
      <c r="L3">
        <v>1</v>
      </c>
      <c r="M3">
        <f>Tabla1[[#This Row],[Not_processed]]-Tabla1[[#This Row],[Not pickable (border)]]</f>
        <v>2</v>
      </c>
    </row>
    <row r="4" spans="1:13" x14ac:dyDescent="0.25">
      <c r="A4">
        <v>1</v>
      </c>
      <c r="B4" t="s">
        <v>75</v>
      </c>
      <c r="C4">
        <v>124</v>
      </c>
      <c r="D4">
        <v>133</v>
      </c>
      <c r="E4">
        <v>82</v>
      </c>
      <c r="F4">
        <v>30</v>
      </c>
      <c r="G4">
        <v>18</v>
      </c>
      <c r="H4">
        <f>12</f>
        <v>12</v>
      </c>
      <c r="I4">
        <v>9</v>
      </c>
      <c r="J4">
        <v>6</v>
      </c>
      <c r="K4">
        <v>18</v>
      </c>
      <c r="L4">
        <v>10</v>
      </c>
      <c r="M4">
        <f>Tabla1[[#This Row],[Not_processed]]-Tabla1[[#This Row],[Not pickable (border)]]</f>
        <v>8</v>
      </c>
    </row>
    <row r="5" spans="1:13" x14ac:dyDescent="0.25">
      <c r="A5">
        <v>2</v>
      </c>
      <c r="B5" t="s">
        <v>74</v>
      </c>
      <c r="C5">
        <v>30</v>
      </c>
      <c r="D5">
        <v>37</v>
      </c>
      <c r="E5">
        <v>26</v>
      </c>
      <c r="F5">
        <v>5</v>
      </c>
      <c r="G5">
        <v>0</v>
      </c>
      <c r="H5">
        <v>6</v>
      </c>
      <c r="I5">
        <v>0</v>
      </c>
      <c r="J5">
        <v>3</v>
      </c>
      <c r="K5">
        <v>1</v>
      </c>
      <c r="L5">
        <v>1</v>
      </c>
      <c r="M5">
        <f>Tabla1[[#This Row],[Not_processed]]-Tabla1[[#This Row],[Not pickable (border)]]</f>
        <v>0</v>
      </c>
    </row>
    <row r="6" spans="1:13" x14ac:dyDescent="0.25">
      <c r="A6">
        <v>3</v>
      </c>
      <c r="B6" t="s">
        <v>73</v>
      </c>
      <c r="C6">
        <v>56</v>
      </c>
      <c r="D6">
        <v>59</v>
      </c>
      <c r="E6">
        <v>42</v>
      </c>
      <c r="F6">
        <v>5</v>
      </c>
      <c r="G6">
        <v>3</v>
      </c>
      <c r="H6">
        <v>11</v>
      </c>
      <c r="I6">
        <v>1</v>
      </c>
      <c r="J6">
        <v>5</v>
      </c>
      <c r="K6">
        <v>6</v>
      </c>
      <c r="L6">
        <v>2</v>
      </c>
      <c r="M6">
        <f>Tabla1[[#This Row],[Not_processed]]-Tabla1[[#This Row],[Not pickable (border)]]</f>
        <v>4</v>
      </c>
    </row>
    <row r="7" spans="1:13" x14ac:dyDescent="0.25">
      <c r="A7">
        <v>4</v>
      </c>
      <c r="B7" t="s">
        <v>72</v>
      </c>
      <c r="C7">
        <v>42</v>
      </c>
      <c r="D7">
        <v>45</v>
      </c>
      <c r="E7">
        <v>33</v>
      </c>
      <c r="F7">
        <v>3</v>
      </c>
      <c r="G7">
        <v>3</v>
      </c>
      <c r="H7">
        <v>6</v>
      </c>
      <c r="I7">
        <v>1</v>
      </c>
      <c r="J7">
        <v>3</v>
      </c>
      <c r="K7">
        <v>2</v>
      </c>
      <c r="L7">
        <v>2</v>
      </c>
      <c r="M7">
        <f>Tabla1[[#This Row],[Not_processed]]-Tabla1[[#This Row],[Not pickable (border)]]</f>
        <v>0</v>
      </c>
    </row>
    <row r="8" spans="1:13" x14ac:dyDescent="0.25">
      <c r="A8">
        <v>5</v>
      </c>
      <c r="B8" t="s">
        <v>71</v>
      </c>
      <c r="C8">
        <v>258</v>
      </c>
      <c r="D8">
        <v>239</v>
      </c>
      <c r="E8">
        <v>191</v>
      </c>
      <c r="F8">
        <v>22</v>
      </c>
      <c r="G8">
        <v>4</v>
      </c>
      <c r="H8">
        <v>24</v>
      </c>
      <c r="I8">
        <v>2</v>
      </c>
      <c r="J8">
        <v>12</v>
      </c>
      <c r="K8">
        <v>51</v>
      </c>
      <c r="L8">
        <v>31</v>
      </c>
      <c r="M8">
        <f>Tabla1[[#This Row],[Not_processed]]-Tabla1[[#This Row],[Not pickable (border)]]</f>
        <v>20</v>
      </c>
    </row>
    <row r="9" spans="1:13" x14ac:dyDescent="0.25">
      <c r="A9">
        <v>6</v>
      </c>
      <c r="B9" t="s">
        <v>70</v>
      </c>
      <c r="C9">
        <v>35</v>
      </c>
      <c r="D9">
        <v>49</v>
      </c>
      <c r="E9">
        <v>16</v>
      </c>
      <c r="F9">
        <v>11</v>
      </c>
      <c r="G9">
        <v>2</v>
      </c>
      <c r="H9">
        <v>21</v>
      </c>
      <c r="I9">
        <v>1</v>
      </c>
      <c r="J9">
        <v>6</v>
      </c>
      <c r="K9">
        <v>11</v>
      </c>
      <c r="L9">
        <v>3</v>
      </c>
      <c r="M9">
        <f>Tabla1[[#This Row],[Not_processed]]-Tabla1[[#This Row],[Not pickable (border)]]</f>
        <v>8</v>
      </c>
    </row>
    <row r="10" spans="1:13" x14ac:dyDescent="0.25">
      <c r="A10">
        <v>7</v>
      </c>
      <c r="B10" t="s">
        <v>69</v>
      </c>
      <c r="C10">
        <v>161</v>
      </c>
      <c r="D10">
        <v>157</v>
      </c>
      <c r="E10">
        <v>126</v>
      </c>
      <c r="F10">
        <v>20</v>
      </c>
      <c r="G10">
        <v>4</v>
      </c>
      <c r="H10">
        <v>9</v>
      </c>
      <c r="I10">
        <v>2</v>
      </c>
      <c r="J10">
        <v>3</v>
      </c>
      <c r="K10">
        <v>28</v>
      </c>
      <c r="L10">
        <v>21</v>
      </c>
      <c r="M10">
        <f>Tabla1[[#This Row],[Not_processed]]-Tabla1[[#This Row],[Not pickable (border)]]</f>
        <v>7</v>
      </c>
    </row>
    <row r="11" spans="1:13" x14ac:dyDescent="0.25">
      <c r="A11">
        <v>8</v>
      </c>
      <c r="B11" t="s">
        <v>68</v>
      </c>
      <c r="C11">
        <v>72</v>
      </c>
      <c r="D11">
        <v>77</v>
      </c>
      <c r="E11">
        <v>49</v>
      </c>
      <c r="F11">
        <v>17</v>
      </c>
      <c r="G11">
        <v>2</v>
      </c>
      <c r="H11">
        <v>10</v>
      </c>
      <c r="I11">
        <v>1</v>
      </c>
      <c r="J11">
        <v>5</v>
      </c>
      <c r="K11">
        <v>16</v>
      </c>
      <c r="L11">
        <v>8</v>
      </c>
      <c r="M11">
        <f>Tabla1[[#This Row],[Not_processed]]-Tabla1[[#This Row],[Not pickable (border)]]</f>
        <v>8</v>
      </c>
    </row>
    <row r="12" spans="1:13" x14ac:dyDescent="0.25">
      <c r="A12">
        <v>9</v>
      </c>
      <c r="B12" t="s">
        <v>67</v>
      </c>
      <c r="C12">
        <v>10</v>
      </c>
      <c r="D12">
        <v>16</v>
      </c>
      <c r="E12">
        <v>9</v>
      </c>
      <c r="F12">
        <v>7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f>Tabla1[[#This Row],[Not_processed]]-Tabla1[[#This Row],[Not pickable (border)]]</f>
        <v>0</v>
      </c>
    </row>
    <row r="13" spans="1:13" x14ac:dyDescent="0.25">
      <c r="A13">
        <v>10</v>
      </c>
      <c r="B13" t="s">
        <v>66</v>
      </c>
      <c r="C13">
        <v>51</v>
      </c>
      <c r="D13">
        <v>48</v>
      </c>
      <c r="E13">
        <v>33</v>
      </c>
      <c r="F13">
        <v>3</v>
      </c>
      <c r="G13">
        <v>4</v>
      </c>
      <c r="H13">
        <v>10</v>
      </c>
      <c r="I13">
        <v>2</v>
      </c>
      <c r="J13">
        <v>5</v>
      </c>
      <c r="K13">
        <v>9</v>
      </c>
      <c r="L13">
        <v>6</v>
      </c>
      <c r="M13">
        <f>Tabla1[[#This Row],[Not_processed]]-Tabla1[[#This Row],[Not pickable (border)]]</f>
        <v>3</v>
      </c>
    </row>
    <row r="14" spans="1:13" x14ac:dyDescent="0.25">
      <c r="A14">
        <v>11</v>
      </c>
      <c r="B14" t="s">
        <v>65</v>
      </c>
      <c r="C14">
        <v>53</v>
      </c>
      <c r="D14">
        <v>56</v>
      </c>
      <c r="E14">
        <v>42</v>
      </c>
      <c r="F14">
        <v>6</v>
      </c>
      <c r="G14">
        <v>0</v>
      </c>
      <c r="H14">
        <v>8</v>
      </c>
      <c r="I14">
        <v>0</v>
      </c>
      <c r="J14">
        <v>4</v>
      </c>
      <c r="K14">
        <v>7</v>
      </c>
      <c r="L14">
        <v>7</v>
      </c>
      <c r="M14">
        <f>Tabla1[[#This Row],[Not_processed]]-Tabla1[[#This Row],[Not pickable (border)]]</f>
        <v>0</v>
      </c>
    </row>
    <row r="15" spans="1:13" x14ac:dyDescent="0.25">
      <c r="A15">
        <v>12</v>
      </c>
      <c r="B15" t="s">
        <v>64</v>
      </c>
      <c r="C15">
        <v>87</v>
      </c>
      <c r="D15">
        <v>79</v>
      </c>
      <c r="E15">
        <v>62</v>
      </c>
      <c r="F15">
        <v>5</v>
      </c>
      <c r="G15">
        <v>2</v>
      </c>
      <c r="H15">
        <v>11</v>
      </c>
      <c r="I15">
        <v>1</v>
      </c>
      <c r="J15">
        <v>5</v>
      </c>
      <c r="K15">
        <v>18</v>
      </c>
      <c r="L15">
        <v>14</v>
      </c>
      <c r="M15">
        <f>Tabla1[[#This Row],[Not_processed]]-Tabla1[[#This Row],[Not pickable (border)]]</f>
        <v>4</v>
      </c>
    </row>
    <row r="16" spans="1:13" x14ac:dyDescent="0.25">
      <c r="A16">
        <v>13</v>
      </c>
      <c r="B16" t="s">
        <v>63</v>
      </c>
      <c r="C16">
        <v>453</v>
      </c>
      <c r="D16">
        <v>422</v>
      </c>
      <c r="E16">
        <v>340</v>
      </c>
      <c r="F16">
        <v>32</v>
      </c>
      <c r="G16">
        <v>14</v>
      </c>
      <c r="H16">
        <v>43</v>
      </c>
      <c r="I16">
        <v>7</v>
      </c>
      <c r="J16">
        <v>21</v>
      </c>
      <c r="K16">
        <v>78</v>
      </c>
      <c r="L16">
        <v>54</v>
      </c>
      <c r="M16">
        <f>Tabla1[[#This Row],[Not_processed]]-Tabla1[[#This Row],[Not pickable (border)]]</f>
        <v>24</v>
      </c>
    </row>
    <row r="17" spans="1:13" x14ac:dyDescent="0.25">
      <c r="A17">
        <v>14</v>
      </c>
      <c r="B17" t="s">
        <v>62</v>
      </c>
      <c r="C17">
        <v>172</v>
      </c>
      <c r="D17">
        <v>162</v>
      </c>
      <c r="E17">
        <v>144</v>
      </c>
      <c r="F17">
        <v>1</v>
      </c>
      <c r="G17">
        <v>6</v>
      </c>
      <c r="H17">
        <v>14</v>
      </c>
      <c r="I17">
        <v>3</v>
      </c>
      <c r="J17">
        <v>7</v>
      </c>
      <c r="K17">
        <v>15</v>
      </c>
      <c r="L17">
        <v>14</v>
      </c>
      <c r="M17">
        <f>Tabla1[[#This Row],[Not_processed]]-Tabla1[[#This Row],[Not pickable (border)]]</f>
        <v>1</v>
      </c>
    </row>
    <row r="18" spans="1:13" x14ac:dyDescent="0.25">
      <c r="A18">
        <v>15</v>
      </c>
      <c r="B18" t="s">
        <v>61</v>
      </c>
      <c r="C18">
        <v>86</v>
      </c>
      <c r="D18">
        <v>63</v>
      </c>
      <c r="E18">
        <v>49</v>
      </c>
      <c r="F18">
        <v>8</v>
      </c>
      <c r="G18">
        <v>0</v>
      </c>
      <c r="H18">
        <v>6</v>
      </c>
      <c r="I18">
        <v>0</v>
      </c>
      <c r="J18">
        <v>3</v>
      </c>
      <c r="K18">
        <v>34</v>
      </c>
      <c r="L18">
        <v>24</v>
      </c>
      <c r="M18">
        <f>Tabla1[[#This Row],[Not_processed]]-Tabla1[[#This Row],[Not pickable (border)]]</f>
        <v>10</v>
      </c>
    </row>
    <row r="19" spans="1:13" x14ac:dyDescent="0.25">
      <c r="A19">
        <v>16</v>
      </c>
      <c r="B19" t="s">
        <v>60</v>
      </c>
      <c r="C19">
        <v>156</v>
      </c>
      <c r="D19">
        <v>130</v>
      </c>
      <c r="E19">
        <v>111</v>
      </c>
      <c r="F19">
        <v>7</v>
      </c>
      <c r="G19">
        <v>0</v>
      </c>
      <c r="H19">
        <v>12</v>
      </c>
      <c r="I19">
        <v>0</v>
      </c>
      <c r="J19">
        <v>6</v>
      </c>
      <c r="K19">
        <v>39</v>
      </c>
      <c r="L19">
        <v>33</v>
      </c>
      <c r="M19">
        <f>Tabla1[[#This Row],[Not_processed]]-Tabla1[[#This Row],[Not pickable (border)]]</f>
        <v>6</v>
      </c>
    </row>
    <row r="20" spans="1:13" x14ac:dyDescent="0.25">
      <c r="A20">
        <v>17</v>
      </c>
      <c r="B20" t="s">
        <v>59</v>
      </c>
      <c r="C20">
        <v>144</v>
      </c>
      <c r="D20">
        <v>133</v>
      </c>
      <c r="E20">
        <v>105</v>
      </c>
      <c r="F20">
        <v>8</v>
      </c>
      <c r="G20">
        <v>4</v>
      </c>
      <c r="H20">
        <v>18</v>
      </c>
      <c r="I20">
        <v>2</v>
      </c>
      <c r="J20">
        <v>9</v>
      </c>
      <c r="K20">
        <v>26</v>
      </c>
      <c r="L20">
        <v>21</v>
      </c>
      <c r="M20">
        <f>Tabla1[[#This Row],[Not_processed]]-Tabla1[[#This Row],[Not pickable (border)]]</f>
        <v>5</v>
      </c>
    </row>
    <row r="21" spans="1:13" x14ac:dyDescent="0.25">
      <c r="A21">
        <v>18</v>
      </c>
      <c r="B21" t="s">
        <v>58</v>
      </c>
      <c r="C21">
        <v>126</v>
      </c>
      <c r="D21">
        <v>125</v>
      </c>
      <c r="E21">
        <v>94</v>
      </c>
      <c r="F21">
        <v>9</v>
      </c>
      <c r="G21">
        <v>8</v>
      </c>
      <c r="H21">
        <v>18</v>
      </c>
      <c r="I21">
        <v>4</v>
      </c>
      <c r="J21">
        <v>8</v>
      </c>
      <c r="K21">
        <v>16</v>
      </c>
      <c r="L21">
        <v>5</v>
      </c>
      <c r="M21">
        <f>Tabla1[[#This Row],[Not_processed]]-Tabla1[[#This Row],[Not pickable (border)]]</f>
        <v>11</v>
      </c>
    </row>
    <row r="22" spans="1:13" x14ac:dyDescent="0.25">
      <c r="A22">
        <v>19</v>
      </c>
      <c r="B22" t="s">
        <v>57</v>
      </c>
      <c r="C22">
        <v>187</v>
      </c>
      <c r="D22">
        <v>167</v>
      </c>
      <c r="E22">
        <v>123</v>
      </c>
      <c r="F22">
        <v>15</v>
      </c>
      <c r="G22">
        <v>8</v>
      </c>
      <c r="H22">
        <v>26</v>
      </c>
      <c r="I22">
        <v>3</v>
      </c>
      <c r="J22">
        <v>13</v>
      </c>
      <c r="K22">
        <v>43</v>
      </c>
      <c r="L22">
        <v>31</v>
      </c>
      <c r="M22">
        <f>Tabla1[[#This Row],[Not_processed]]-Tabla1[[#This Row],[Not pickable (border)]]</f>
        <v>12</v>
      </c>
    </row>
    <row r="23" spans="1:13" x14ac:dyDescent="0.25">
      <c r="A23">
        <v>20</v>
      </c>
      <c r="B23" t="s">
        <v>56</v>
      </c>
      <c r="C23">
        <v>140</v>
      </c>
      <c r="D23">
        <v>144</v>
      </c>
      <c r="E23">
        <v>102</v>
      </c>
      <c r="F23">
        <v>15</v>
      </c>
      <c r="G23">
        <v>0</v>
      </c>
      <c r="H23">
        <v>27</v>
      </c>
      <c r="I23">
        <v>0</v>
      </c>
      <c r="J23">
        <v>12</v>
      </c>
      <c r="K23">
        <v>26</v>
      </c>
      <c r="L23">
        <v>1</v>
      </c>
      <c r="M23">
        <f>Tabla1[[#This Row],[Not_processed]]-Tabla1[[#This Row],[Not pickable (border)]]</f>
        <v>25</v>
      </c>
    </row>
    <row r="24" spans="1:13" x14ac:dyDescent="0.25">
      <c r="A24">
        <v>21</v>
      </c>
      <c r="B24" t="s">
        <v>55</v>
      </c>
      <c r="C24">
        <v>135</v>
      </c>
      <c r="D24">
        <v>147</v>
      </c>
      <c r="E24">
        <v>114</v>
      </c>
      <c r="F24">
        <v>18</v>
      </c>
      <c r="G24">
        <v>4</v>
      </c>
      <c r="H24">
        <v>13</v>
      </c>
      <c r="I24">
        <v>2</v>
      </c>
      <c r="J24">
        <v>6</v>
      </c>
      <c r="K24">
        <v>11</v>
      </c>
      <c r="L24">
        <v>3</v>
      </c>
      <c r="M24">
        <f>Tabla1[[#This Row],[Not_processed]]-Tabla1[[#This Row],[Not pickable (border)]]</f>
        <v>8</v>
      </c>
    </row>
    <row r="25" spans="1:13" x14ac:dyDescent="0.25">
      <c r="A25">
        <v>22</v>
      </c>
      <c r="B25" t="s">
        <v>54</v>
      </c>
      <c r="C25">
        <v>174</v>
      </c>
      <c r="D25">
        <v>152</v>
      </c>
      <c r="E25">
        <v>142</v>
      </c>
      <c r="F25">
        <v>2</v>
      </c>
      <c r="G25">
        <v>4</v>
      </c>
      <c r="H25">
        <v>6</v>
      </c>
      <c r="I25">
        <v>2</v>
      </c>
      <c r="J25">
        <v>3</v>
      </c>
      <c r="K25">
        <v>25</v>
      </c>
      <c r="L25">
        <v>18</v>
      </c>
      <c r="M25">
        <f>Tabla1[[#This Row],[Not_processed]]-Tabla1[[#This Row],[Not pickable (border)]]</f>
        <v>7</v>
      </c>
    </row>
    <row r="26" spans="1:13" x14ac:dyDescent="0.25">
      <c r="A26">
        <v>23</v>
      </c>
      <c r="B26" t="s">
        <v>53</v>
      </c>
      <c r="C26">
        <v>181</v>
      </c>
      <c r="D26">
        <v>170</v>
      </c>
      <c r="E26">
        <v>137</v>
      </c>
      <c r="F26">
        <v>8</v>
      </c>
      <c r="G26">
        <v>10</v>
      </c>
      <c r="H26">
        <v>20</v>
      </c>
      <c r="I26">
        <v>5</v>
      </c>
      <c r="J26">
        <v>10</v>
      </c>
      <c r="K26">
        <v>24</v>
      </c>
      <c r="L26">
        <v>17</v>
      </c>
      <c r="M26">
        <f>Tabla1[[#This Row],[Not_processed]]-Tabla1[[#This Row],[Not pickable (border)]]</f>
        <v>7</v>
      </c>
    </row>
    <row r="27" spans="1:13" x14ac:dyDescent="0.25">
      <c r="A27">
        <v>24</v>
      </c>
      <c r="B27" t="s">
        <v>52</v>
      </c>
      <c r="C27">
        <v>196</v>
      </c>
      <c r="D27">
        <v>180</v>
      </c>
      <c r="E27">
        <v>134</v>
      </c>
      <c r="F27">
        <v>14</v>
      </c>
      <c r="G27">
        <v>9</v>
      </c>
      <c r="H27">
        <v>28</v>
      </c>
      <c r="I27">
        <v>4</v>
      </c>
      <c r="J27">
        <v>14</v>
      </c>
      <c r="K27">
        <v>39</v>
      </c>
      <c r="L27">
        <v>25</v>
      </c>
      <c r="M27">
        <f>Tabla1[[#This Row],[Not_processed]]-Tabla1[[#This Row],[Not pickable (border)]]</f>
        <v>14</v>
      </c>
    </row>
    <row r="28" spans="1:13" x14ac:dyDescent="0.25">
      <c r="A28">
        <v>25</v>
      </c>
      <c r="B28" t="s">
        <v>51</v>
      </c>
      <c r="C28">
        <v>313</v>
      </c>
      <c r="D28">
        <v>294</v>
      </c>
      <c r="E28">
        <v>210</v>
      </c>
      <c r="F28">
        <v>41</v>
      </c>
      <c r="G28">
        <v>31</v>
      </c>
      <c r="H28">
        <v>28</v>
      </c>
      <c r="I28">
        <v>15</v>
      </c>
      <c r="J28">
        <v>14</v>
      </c>
      <c r="K28">
        <v>58</v>
      </c>
      <c r="L28">
        <v>31</v>
      </c>
      <c r="M28">
        <f>Tabla1[[#This Row],[Not_processed]]-Tabla1[[#This Row],[Not pickable (border)]]</f>
        <v>27</v>
      </c>
    </row>
    <row r="29" spans="1:13" x14ac:dyDescent="0.25">
      <c r="A29">
        <v>26</v>
      </c>
      <c r="B29" t="s">
        <v>50</v>
      </c>
      <c r="C29">
        <v>303</v>
      </c>
      <c r="D29">
        <v>276</v>
      </c>
      <c r="E29">
        <v>210</v>
      </c>
      <c r="F29">
        <v>34</v>
      </c>
      <c r="G29">
        <v>16</v>
      </c>
      <c r="H29">
        <v>24</v>
      </c>
      <c r="I29">
        <v>8</v>
      </c>
      <c r="J29">
        <v>12</v>
      </c>
      <c r="K29">
        <v>65</v>
      </c>
      <c r="L29">
        <v>44</v>
      </c>
      <c r="M29">
        <f>Tabla1[[#This Row],[Not_processed]]-Tabla1[[#This Row],[Not pickable (border)]]</f>
        <v>21</v>
      </c>
    </row>
    <row r="30" spans="1:13" x14ac:dyDescent="0.25">
      <c r="A30">
        <v>27</v>
      </c>
      <c r="B30" t="s">
        <v>49</v>
      </c>
      <c r="C30">
        <v>188</v>
      </c>
      <c r="D30">
        <v>173</v>
      </c>
      <c r="E30">
        <v>143</v>
      </c>
      <c r="F30">
        <v>7</v>
      </c>
      <c r="G30">
        <v>6</v>
      </c>
      <c r="H30">
        <v>20</v>
      </c>
      <c r="I30">
        <v>3</v>
      </c>
      <c r="J30">
        <v>10</v>
      </c>
      <c r="K30">
        <v>29</v>
      </c>
      <c r="L30">
        <v>20</v>
      </c>
      <c r="M30">
        <f>Tabla1[[#This Row],[Not_processed]]-Tabla1[[#This Row],[Not pickable (border)]]</f>
        <v>9</v>
      </c>
    </row>
    <row r="31" spans="1:13" x14ac:dyDescent="0.25">
      <c r="A31">
        <v>28</v>
      </c>
      <c r="B31" t="s">
        <v>48</v>
      </c>
      <c r="C31">
        <v>213</v>
      </c>
      <c r="D31">
        <v>182</v>
      </c>
      <c r="E31">
        <v>159</v>
      </c>
      <c r="F31">
        <v>1</v>
      </c>
      <c r="G31">
        <v>18</v>
      </c>
      <c r="H31">
        <v>13</v>
      </c>
      <c r="I31">
        <v>9</v>
      </c>
      <c r="J31">
        <v>6</v>
      </c>
      <c r="K31">
        <v>30</v>
      </c>
      <c r="L31">
        <v>27</v>
      </c>
      <c r="M31">
        <f>Tabla1[[#This Row],[Not_processed]]-Tabla1[[#This Row],[Not pickable (border)]]</f>
        <v>3</v>
      </c>
    </row>
    <row r="32" spans="1:13" x14ac:dyDescent="0.25">
      <c r="A32">
        <v>29</v>
      </c>
      <c r="B32" t="s">
        <v>47</v>
      </c>
      <c r="C32">
        <v>39</v>
      </c>
      <c r="D32">
        <v>40</v>
      </c>
      <c r="E32">
        <v>34</v>
      </c>
      <c r="F32">
        <v>4</v>
      </c>
      <c r="G32">
        <v>0</v>
      </c>
      <c r="H32">
        <v>2</v>
      </c>
      <c r="I32">
        <v>0</v>
      </c>
      <c r="J32">
        <v>1</v>
      </c>
      <c r="K32">
        <v>4</v>
      </c>
      <c r="L32">
        <v>3</v>
      </c>
      <c r="M32">
        <f>Tabla1[[#This Row],[Not_processed]]-Tabla1[[#This Row],[Not pickable (border)]]</f>
        <v>1</v>
      </c>
    </row>
    <row r="33" spans="1:13" x14ac:dyDescent="0.25">
      <c r="A33">
        <v>30</v>
      </c>
      <c r="B33" t="s">
        <v>46</v>
      </c>
      <c r="C33">
        <v>48</v>
      </c>
      <c r="D33">
        <v>51</v>
      </c>
      <c r="E33">
        <v>37</v>
      </c>
      <c r="F33">
        <v>8</v>
      </c>
      <c r="G33">
        <v>4</v>
      </c>
      <c r="H33">
        <v>4</v>
      </c>
      <c r="I33">
        <v>2</v>
      </c>
      <c r="J33">
        <v>2</v>
      </c>
      <c r="K33">
        <v>5</v>
      </c>
      <c r="L33">
        <v>5</v>
      </c>
      <c r="M33">
        <f>Tabla1[[#This Row],[Not_processed]]-Tabla1[[#This Row],[Not pickable (border)]]</f>
        <v>0</v>
      </c>
    </row>
    <row r="34" spans="1:13" x14ac:dyDescent="0.25">
      <c r="A34">
        <v>31</v>
      </c>
      <c r="B34" t="s">
        <v>45</v>
      </c>
      <c r="C34">
        <v>35</v>
      </c>
      <c r="D34">
        <v>37</v>
      </c>
      <c r="E34">
        <v>29</v>
      </c>
      <c r="F34">
        <v>6</v>
      </c>
      <c r="G34">
        <v>0</v>
      </c>
      <c r="H34">
        <v>2</v>
      </c>
      <c r="I34">
        <v>0</v>
      </c>
      <c r="J34">
        <v>1</v>
      </c>
      <c r="K34">
        <v>5</v>
      </c>
      <c r="L34">
        <v>4</v>
      </c>
      <c r="M34">
        <f>Tabla1[[#This Row],[Not_processed]]-Tabla1[[#This Row],[Not pickable (border)]]</f>
        <v>1</v>
      </c>
    </row>
    <row r="35" spans="1:13" x14ac:dyDescent="0.25">
      <c r="A35">
        <v>32</v>
      </c>
      <c r="B35" t="s">
        <v>44</v>
      </c>
      <c r="C35">
        <v>157</v>
      </c>
      <c r="D35">
        <v>146</v>
      </c>
      <c r="E35">
        <v>128</v>
      </c>
      <c r="F35">
        <v>3</v>
      </c>
      <c r="G35">
        <v>6</v>
      </c>
      <c r="H35">
        <v>12</v>
      </c>
      <c r="I35">
        <v>3</v>
      </c>
      <c r="J35">
        <v>6</v>
      </c>
      <c r="K35">
        <v>17</v>
      </c>
      <c r="L35">
        <v>16</v>
      </c>
      <c r="M35">
        <f>Tabla1[[#This Row],[Not_processed]]-Tabla1[[#This Row],[Not pickable (border)]]</f>
        <v>1</v>
      </c>
    </row>
    <row r="36" spans="1:13" x14ac:dyDescent="0.25">
      <c r="A36">
        <v>33</v>
      </c>
      <c r="B36" t="s">
        <v>43</v>
      </c>
      <c r="C36">
        <v>159</v>
      </c>
      <c r="D36">
        <v>146</v>
      </c>
      <c r="E36">
        <v>123</v>
      </c>
      <c r="F36">
        <v>13</v>
      </c>
      <c r="G36">
        <v>4</v>
      </c>
      <c r="H36">
        <v>8</v>
      </c>
      <c r="I36">
        <v>2</v>
      </c>
      <c r="J36">
        <v>4</v>
      </c>
      <c r="K36">
        <v>28</v>
      </c>
      <c r="L36">
        <v>17</v>
      </c>
      <c r="M36">
        <f>Tabla1[[#This Row],[Not_processed]]-Tabla1[[#This Row],[Not pickable (border)]]</f>
        <v>11</v>
      </c>
    </row>
    <row r="37" spans="1:13" x14ac:dyDescent="0.25">
      <c r="A37">
        <v>34</v>
      </c>
      <c r="B37" t="s">
        <v>42</v>
      </c>
      <c r="C37">
        <v>240</v>
      </c>
      <c r="D37">
        <v>212</v>
      </c>
      <c r="E37">
        <v>159</v>
      </c>
      <c r="F37">
        <v>26</v>
      </c>
      <c r="G37">
        <v>18</v>
      </c>
      <c r="H37">
        <v>18</v>
      </c>
      <c r="I37">
        <v>9</v>
      </c>
      <c r="J37">
        <v>9</v>
      </c>
      <c r="K37">
        <v>54</v>
      </c>
      <c r="L37">
        <v>35</v>
      </c>
      <c r="M37">
        <f>Tabla1[[#This Row],[Not_processed]]-Tabla1[[#This Row],[Not pickable (border)]]</f>
        <v>19</v>
      </c>
    </row>
    <row r="38" spans="1:13" x14ac:dyDescent="0.25">
      <c r="A38">
        <v>35</v>
      </c>
      <c r="B38" t="s">
        <v>41</v>
      </c>
      <c r="C38">
        <v>402</v>
      </c>
      <c r="D38">
        <v>350</v>
      </c>
      <c r="E38">
        <v>271</v>
      </c>
      <c r="F38">
        <v>39</v>
      </c>
      <c r="G38">
        <v>20</v>
      </c>
      <c r="H38">
        <v>30</v>
      </c>
      <c r="I38">
        <v>10</v>
      </c>
      <c r="J38">
        <v>15</v>
      </c>
      <c r="K38">
        <v>96</v>
      </c>
      <c r="L38">
        <v>9</v>
      </c>
      <c r="M38">
        <f>Tabla1[[#This Row],[Not_processed]]-Tabla1[[#This Row],[Not pickable (border)]]</f>
        <v>87</v>
      </c>
    </row>
    <row r="39" spans="1:13" x14ac:dyDescent="0.25">
      <c r="A39">
        <v>36</v>
      </c>
      <c r="B39" t="s">
        <v>40</v>
      </c>
      <c r="C39">
        <v>53</v>
      </c>
      <c r="D39">
        <v>53</v>
      </c>
      <c r="E39">
        <v>37</v>
      </c>
      <c r="F39">
        <v>7</v>
      </c>
      <c r="G39">
        <v>2</v>
      </c>
      <c r="H39">
        <v>8</v>
      </c>
      <c r="I39">
        <v>1</v>
      </c>
      <c r="J39">
        <v>4</v>
      </c>
      <c r="K39">
        <v>10</v>
      </c>
      <c r="L39">
        <v>10</v>
      </c>
      <c r="M39">
        <f>Tabla1[[#This Row],[Not_processed]]-Tabla1[[#This Row],[Not pickable (border)]]</f>
        <v>0</v>
      </c>
    </row>
    <row r="40" spans="1:13" x14ac:dyDescent="0.25">
      <c r="A40">
        <v>37</v>
      </c>
      <c r="B40" t="s">
        <v>39</v>
      </c>
      <c r="C40">
        <v>54</v>
      </c>
      <c r="D40">
        <v>58</v>
      </c>
      <c r="E40">
        <v>38</v>
      </c>
      <c r="F40">
        <v>6</v>
      </c>
      <c r="G40">
        <v>0</v>
      </c>
      <c r="H40">
        <v>14</v>
      </c>
      <c r="I40">
        <v>0</v>
      </c>
      <c r="J40">
        <v>7</v>
      </c>
      <c r="K40">
        <v>9</v>
      </c>
      <c r="L40">
        <v>2</v>
      </c>
      <c r="M40">
        <f>Tabla1[[#This Row],[Not_processed]]-Tabla1[[#This Row],[Not pickable (border)]]</f>
        <v>7</v>
      </c>
    </row>
    <row r="41" spans="1:13" x14ac:dyDescent="0.25">
      <c r="A41">
        <v>38</v>
      </c>
      <c r="B41" t="s">
        <v>38</v>
      </c>
      <c r="C41">
        <v>190</v>
      </c>
      <c r="D41">
        <v>178</v>
      </c>
      <c r="E41">
        <v>137</v>
      </c>
      <c r="F41">
        <v>8</v>
      </c>
      <c r="G41">
        <v>6</v>
      </c>
      <c r="H41">
        <v>30</v>
      </c>
      <c r="I41">
        <v>3</v>
      </c>
      <c r="J41">
        <v>15</v>
      </c>
      <c r="K41">
        <v>32</v>
      </c>
      <c r="L41">
        <v>26</v>
      </c>
      <c r="M41">
        <f>Tabla1[[#This Row],[Not_processed]]-Tabla1[[#This Row],[Not pickable (border)]]</f>
        <v>6</v>
      </c>
    </row>
    <row r="42" spans="1:13" x14ac:dyDescent="0.25">
      <c r="A42">
        <v>39</v>
      </c>
      <c r="B42" t="s">
        <v>37</v>
      </c>
      <c r="C42">
        <v>331</v>
      </c>
      <c r="D42">
        <v>295</v>
      </c>
      <c r="E42">
        <v>256</v>
      </c>
      <c r="F42">
        <v>15</v>
      </c>
      <c r="G42">
        <v>12</v>
      </c>
      <c r="H42">
        <v>18</v>
      </c>
      <c r="I42">
        <v>6</v>
      </c>
      <c r="J42">
        <v>9</v>
      </c>
      <c r="K42">
        <v>54</v>
      </c>
      <c r="L42">
        <v>37</v>
      </c>
      <c r="M42">
        <f>Tabla1[[#This Row],[Not_processed]]-Tabla1[[#This Row],[Not pickable (border)]]</f>
        <v>17</v>
      </c>
    </row>
    <row r="43" spans="1:13" x14ac:dyDescent="0.25">
      <c r="A43">
        <v>40</v>
      </c>
      <c r="B43" t="s">
        <v>36</v>
      </c>
      <c r="C43">
        <v>309</v>
      </c>
      <c r="D43">
        <v>281</v>
      </c>
      <c r="E43">
        <v>231</v>
      </c>
      <c r="F43">
        <v>13</v>
      </c>
      <c r="G43">
        <v>18</v>
      </c>
      <c r="H43">
        <v>28</v>
      </c>
      <c r="I43">
        <v>9</v>
      </c>
      <c r="J43">
        <v>14</v>
      </c>
      <c r="K43">
        <v>46</v>
      </c>
      <c r="L43">
        <v>35</v>
      </c>
      <c r="M43">
        <f>Tabla1[[#This Row],[Not_processed]]-Tabla1[[#This Row],[Not pickable (border)]]</f>
        <v>11</v>
      </c>
    </row>
    <row r="44" spans="1:13" x14ac:dyDescent="0.25">
      <c r="A44">
        <v>41</v>
      </c>
      <c r="B44" t="s">
        <v>35</v>
      </c>
      <c r="C44">
        <v>362</v>
      </c>
      <c r="D44">
        <v>349</v>
      </c>
      <c r="E44">
        <v>277</v>
      </c>
      <c r="F44">
        <v>14</v>
      </c>
      <c r="G44">
        <v>21</v>
      </c>
      <c r="H44">
        <v>48</v>
      </c>
      <c r="I44">
        <v>11</v>
      </c>
      <c r="J44">
        <v>24</v>
      </c>
      <c r="K44">
        <v>40</v>
      </c>
      <c r="L44">
        <v>29</v>
      </c>
      <c r="M44">
        <f>Tabla1[[#This Row],[Not_processed]]-Tabla1[[#This Row],[Not pickable (border)]]</f>
        <v>11</v>
      </c>
    </row>
    <row r="45" spans="1:13" x14ac:dyDescent="0.25">
      <c r="A45">
        <v>42</v>
      </c>
      <c r="B45" t="s">
        <v>34</v>
      </c>
      <c r="C45">
        <v>465</v>
      </c>
      <c r="D45">
        <v>414</v>
      </c>
      <c r="E45">
        <v>340</v>
      </c>
      <c r="F45">
        <v>26</v>
      </c>
      <c r="G45">
        <v>20</v>
      </c>
      <c r="H45">
        <v>38</v>
      </c>
      <c r="I45">
        <v>10</v>
      </c>
      <c r="J45">
        <v>19</v>
      </c>
      <c r="K45">
        <v>86</v>
      </c>
      <c r="L45">
        <v>59</v>
      </c>
      <c r="M45">
        <f>Tabla1[[#This Row],[Not_processed]]-Tabla1[[#This Row],[Not pickable (border)]]</f>
        <v>27</v>
      </c>
    </row>
    <row r="46" spans="1:13" x14ac:dyDescent="0.25">
      <c r="A46">
        <v>43</v>
      </c>
      <c r="B46" t="s">
        <v>33</v>
      </c>
      <c r="C46">
        <v>444</v>
      </c>
      <c r="D46">
        <v>417</v>
      </c>
      <c r="E46">
        <v>319</v>
      </c>
      <c r="F46">
        <v>32</v>
      </c>
      <c r="G46">
        <v>41</v>
      </c>
      <c r="H46">
        <v>46</v>
      </c>
      <c r="I46">
        <v>21</v>
      </c>
      <c r="J46">
        <v>23</v>
      </c>
      <c r="K46">
        <v>61</v>
      </c>
      <c r="L46">
        <v>47</v>
      </c>
      <c r="M46">
        <f>Tabla1[[#This Row],[Not_processed]]-Tabla1[[#This Row],[Not pickable (border)]]</f>
        <v>14</v>
      </c>
    </row>
    <row r="50" spans="1:13" x14ac:dyDescent="0.25">
      <c r="A50" s="11" t="s">
        <v>1</v>
      </c>
      <c r="B50" s="11"/>
      <c r="C50">
        <f>SUM(C3:C46)</f>
        <v>7446</v>
      </c>
      <c r="D50">
        <f>SUM(D3:D46)</f>
        <v>6959</v>
      </c>
      <c r="E50">
        <f t="shared" ref="E50:K50" si="0">SUM(E3:E46)</f>
        <v>5453</v>
      </c>
      <c r="F50">
        <f t="shared" si="0"/>
        <v>582</v>
      </c>
      <c r="G50">
        <f t="shared" si="0"/>
        <v>352</v>
      </c>
      <c r="H50">
        <f t="shared" si="0"/>
        <v>750</v>
      </c>
      <c r="I50">
        <f t="shared" si="0"/>
        <v>174</v>
      </c>
      <c r="J50">
        <f t="shared" si="0"/>
        <v>364</v>
      </c>
      <c r="K50">
        <f t="shared" si="0"/>
        <v>1276</v>
      </c>
      <c r="L50">
        <f>SUM(Tabla1[Not pickable (border)])</f>
        <v>809</v>
      </c>
      <c r="M50">
        <f>SUM(Tabla1[Non detected])</f>
        <v>467</v>
      </c>
    </row>
    <row r="53" spans="1:13" x14ac:dyDescent="0.25">
      <c r="A53" s="3"/>
      <c r="B53" s="3"/>
      <c r="C53" s="12" t="s">
        <v>3</v>
      </c>
      <c r="D53" s="12"/>
      <c r="E53" s="10"/>
      <c r="F53" s="3"/>
      <c r="G53" s="3"/>
      <c r="I53" s="3"/>
      <c r="J53" s="3"/>
      <c r="K53" s="3"/>
    </row>
    <row r="54" spans="1:13" x14ac:dyDescent="0.25">
      <c r="C54" t="s">
        <v>2</v>
      </c>
      <c r="D54">
        <f>E50</f>
        <v>5453</v>
      </c>
      <c r="M54" s="2"/>
    </row>
    <row r="55" spans="1:13" x14ac:dyDescent="0.25">
      <c r="C55" t="s">
        <v>4</v>
      </c>
      <c r="D55">
        <f>F50+I50+H50</f>
        <v>1506</v>
      </c>
      <c r="G55" s="3"/>
      <c r="I55" s="3"/>
      <c r="J55" s="3"/>
      <c r="M55" s="2"/>
    </row>
    <row r="56" spans="1:13" x14ac:dyDescent="0.25">
      <c r="C56" t="s">
        <v>5</v>
      </c>
      <c r="D56">
        <f>M50</f>
        <v>467</v>
      </c>
      <c r="M56" s="2"/>
    </row>
    <row r="57" spans="1:13" x14ac:dyDescent="0.25">
      <c r="C57" t="s">
        <v>6</v>
      </c>
      <c r="D57">
        <v>0</v>
      </c>
      <c r="I57" s="2"/>
      <c r="M57" s="2"/>
    </row>
    <row r="58" spans="1:13" x14ac:dyDescent="0.25">
      <c r="I58" s="2"/>
      <c r="M58" s="2"/>
    </row>
    <row r="59" spans="1:13" ht="33.75" x14ac:dyDescent="0.5">
      <c r="C59" s="13" t="s">
        <v>27</v>
      </c>
      <c r="D59" s="13"/>
      <c r="E59" s="13"/>
      <c r="I59" s="2"/>
      <c r="M59" s="2"/>
    </row>
    <row r="60" spans="1:13" ht="26.25" x14ac:dyDescent="0.4">
      <c r="C60" s="7" t="s">
        <v>31</v>
      </c>
      <c r="D60" s="8">
        <f>D54/(C50-L50)*100</f>
        <v>82.160614735573304</v>
      </c>
      <c r="E60" s="9" t="s">
        <v>11</v>
      </c>
      <c r="F60" t="s">
        <v>26</v>
      </c>
      <c r="M60" s="2"/>
    </row>
    <row r="61" spans="1:13" ht="26.25" x14ac:dyDescent="0.4">
      <c r="C61" s="7" t="s">
        <v>32</v>
      </c>
      <c r="D61" s="8">
        <f>D54/C50*100</f>
        <v>73.233951114692459</v>
      </c>
      <c r="E61" s="9" t="s">
        <v>11</v>
      </c>
      <c r="F61" t="s">
        <v>21</v>
      </c>
      <c r="I61" s="2"/>
    </row>
    <row r="62" spans="1:13" ht="26.25" x14ac:dyDescent="0.4">
      <c r="C62" s="7" t="s">
        <v>7</v>
      </c>
      <c r="D62" s="8">
        <f>(D54+D57)/(D54+D55+D56+D57)*100</f>
        <v>73.431187718825754</v>
      </c>
      <c r="E62" s="9" t="s">
        <v>11</v>
      </c>
      <c r="F62" t="s">
        <v>22</v>
      </c>
      <c r="I62" s="2"/>
    </row>
    <row r="63" spans="1:13" ht="26.25" x14ac:dyDescent="0.4">
      <c r="C63" s="7" t="s">
        <v>8</v>
      </c>
      <c r="D63" s="8">
        <f>100-D62</f>
        <v>26.568812281174246</v>
      </c>
      <c r="E63" s="9" t="s">
        <v>11</v>
      </c>
      <c r="F63" t="s">
        <v>12</v>
      </c>
      <c r="M63" s="1"/>
    </row>
    <row r="64" spans="1:13" ht="26.25" x14ac:dyDescent="0.4">
      <c r="C64" s="7" t="s">
        <v>9</v>
      </c>
      <c r="D64" s="8">
        <f>D54/(D54+D56)*100</f>
        <v>92.111486486486484</v>
      </c>
      <c r="E64" s="9" t="s">
        <v>11</v>
      </c>
      <c r="F64" t="s">
        <v>13</v>
      </c>
      <c r="G64" s="2"/>
      <c r="H64" s="2"/>
      <c r="J64" s="2"/>
      <c r="M64" s="4"/>
    </row>
    <row r="65" spans="3:13" ht="26.25" x14ac:dyDescent="0.4">
      <c r="C65" s="7" t="s">
        <v>10</v>
      </c>
      <c r="D65" s="8">
        <f>(D54)/(D54+D55)*100</f>
        <v>78.358959620635147</v>
      </c>
      <c r="E65" s="9" t="s">
        <v>11</v>
      </c>
      <c r="F65" t="s">
        <v>14</v>
      </c>
      <c r="G65" s="2"/>
      <c r="H65" s="2"/>
      <c r="I65" s="2"/>
      <c r="J65" s="2"/>
      <c r="M65" s="1"/>
    </row>
    <row r="66" spans="3:13" x14ac:dyDescent="0.25">
      <c r="G66" s="2"/>
      <c r="H66" s="2"/>
      <c r="I66" s="2"/>
      <c r="J66" s="2"/>
    </row>
    <row r="67" spans="3:13" x14ac:dyDescent="0.25">
      <c r="G67" s="2"/>
      <c r="H67" s="2"/>
      <c r="I67" s="2"/>
      <c r="J67" s="2"/>
    </row>
    <row r="80" spans="3:13" x14ac:dyDescent="0.25">
      <c r="D80" s="2"/>
    </row>
    <row r="81" spans="4:4" x14ac:dyDescent="0.25">
      <c r="D81" s="2"/>
    </row>
    <row r="82" spans="4:4" x14ac:dyDescent="0.25">
      <c r="D82" s="2"/>
    </row>
    <row r="83" spans="4:4" x14ac:dyDescent="0.25">
      <c r="D83" s="2"/>
    </row>
  </sheetData>
  <mergeCells count="2">
    <mergeCell ref="C53:D53"/>
    <mergeCell ref="C59:E59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PARSED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Zuloaga</dc:creator>
  <cp:lastModifiedBy>Zuloaga</cp:lastModifiedBy>
  <dcterms:created xsi:type="dcterms:W3CDTF">2022-10-17T14:54:59Z</dcterms:created>
  <dcterms:modified xsi:type="dcterms:W3CDTF">2023-02-07T15:08:37Z</dcterms:modified>
</cp:coreProperties>
</file>