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" sheetId="1" state="visible" r:id="rId1"/>
    <sheet xmlns:r="http://schemas.openxmlformats.org/officeDocument/2006/relationships" name="Inf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3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sz val="12"/>
    </font>
  </fonts>
  <fills count="6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2F2F2"/>
        <bgColor rgb="00F2F2F2"/>
      </patternFill>
    </fill>
    <fill>
      <patternFill patternType="solid">
        <fgColor rgb="00FFFFFF"/>
        <bgColor rgb="00FFFFFF"/>
      </patternFill>
    </fill>
    <fill>
      <patternFill patternType="solid">
        <fgColor rgb="00AAAAAA"/>
        <bgColor rgb="00AAAAAA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top style="thin">
        <color rgb="00000000"/>
      </top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3" borderId="2" applyAlignment="1" pivotButton="0" quotePrefix="0" xfId="0">
      <alignment horizontal="left"/>
    </xf>
    <xf numFmtId="0" fontId="2" fillId="3" borderId="2" applyAlignment="1" pivotButton="0" quotePrefix="0" xfId="0">
      <alignment horizontal="center"/>
    </xf>
    <xf numFmtId="164" fontId="2" fillId="3" borderId="2" applyAlignment="1" pivotButton="0" quotePrefix="0" xfId="0">
      <alignment horizontal="center"/>
    </xf>
    <xf numFmtId="0" fontId="2" fillId="4" borderId="2" applyAlignment="1" pivotButton="0" quotePrefix="0" xfId="0">
      <alignment horizontal="left"/>
    </xf>
    <xf numFmtId="0" fontId="2" fillId="4" borderId="2" applyAlignment="1" pivotButton="0" quotePrefix="0" xfId="0">
      <alignment horizontal="center"/>
    </xf>
    <xf numFmtId="164" fontId="2" fillId="4" borderId="2" applyAlignment="1" pivotButton="0" quotePrefix="0" xfId="0">
      <alignment horizontal="center"/>
    </xf>
    <xf numFmtId="0" fontId="1" fillId="5" borderId="3" applyAlignment="1" pivotButton="0" quotePrefix="0" xfId="0">
      <alignment horizontal="center"/>
    </xf>
    <xf numFmtId="164" fontId="1" fillId="5" borderId="3" applyAlignment="1" pivotButton="0" quotePrefix="0" xfId="0">
      <alignment horizontal="center"/>
    </xf>
    <xf numFmtId="0" fontId="1" fillId="2" borderId="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4" borderId="0" pivotButton="0" quotePrefix="0" xfId="0"/>
    <xf numFmtId="0" fontId="1" fillId="4" borderId="2" pivotButton="0" quotePrefix="0" xfId="0"/>
    <xf numFmtId="0" fontId="1" fillId="2" borderId="2" applyAlignment="1" pivotButton="0" quotePrefix="0" xfId="0">
      <alignment horizontal="center"/>
    </xf>
    <xf numFmtId="0" fontId="1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1.43000000000001" customWidth="1" min="1" max="1"/>
    <col width="9.279999999999999" customWidth="1" min="2" max="2"/>
    <col width="12" customWidth="1" min="3" max="3"/>
    <col width="5" customWidth="1" min="4" max="4"/>
    <col width="13.57" customWidth="1" min="5" max="5"/>
    <col width="15" customWidth="1" min="6" max="6"/>
    <col width="16.5" customWidth="1" min="7" max="7"/>
    <col width="16.5" customWidth="1" min="8" max="8"/>
    <col width="21.42" customWidth="1" min="9" max="9"/>
    <col width="86" customWidth="1" min="10" max="10"/>
  </cols>
  <sheetData>
    <row r="1">
      <c r="A1" s="1" t="inlineStr">
        <is>
          <t>Nome</t>
        </is>
      </c>
      <c r="B1" s="1" t="inlineStr">
        <is>
          <t>Cartela</t>
        </is>
      </c>
      <c r="C1" s="1" t="inlineStr">
        <is>
          <t>CEP</t>
        </is>
      </c>
      <c r="D1" s="1" t="inlineStr">
        <is>
          <t>UF</t>
        </is>
      </c>
      <c r="E1" s="1" t="inlineStr">
        <is>
          <t>Modalidade</t>
        </is>
      </c>
      <c r="F1" s="1" t="inlineStr">
        <is>
          <t>Valor Env.</t>
        </is>
      </c>
      <c r="G1" s="1" t="inlineStr">
        <is>
          <t>Arrematação</t>
        </is>
      </c>
      <c r="H1" s="1" t="inlineStr">
        <is>
          <t>Total</t>
        </is>
      </c>
      <c r="I1" s="1" t="inlineStr">
        <is>
          <t>Situação</t>
        </is>
      </c>
      <c r="J1" s="1" t="inlineStr">
        <is>
          <t>Observação</t>
        </is>
      </c>
    </row>
    <row r="2">
      <c r="A2" s="2" t="inlineStr">
        <is>
          <t>ALINE DE LIMA FARIA</t>
        </is>
      </c>
      <c r="B2" s="3" t="n">
        <v>191135</v>
      </c>
      <c r="C2" s="3" t="inlineStr">
        <is>
          <t>28994693</t>
        </is>
      </c>
      <c r="D2" s="3" t="inlineStr">
        <is>
          <t>RJ</t>
        </is>
      </c>
      <c r="E2" s="3" t="inlineStr">
        <is>
          <t>IM</t>
        </is>
      </c>
      <c r="F2" s="4" t="n">
        <v>9.699999999999999</v>
      </c>
      <c r="G2" s="4" t="n">
        <v>151.8</v>
      </c>
      <c r="H2" s="4" t="n">
        <v>164.536</v>
      </c>
      <c r="I2" s="3" t="inlineStr"/>
      <c r="J2" s="3" t="inlineStr"/>
    </row>
    <row r="3">
      <c r="A3" s="5" t="inlineStr">
        <is>
          <t>CICERO CARLOS FERREIRA</t>
        </is>
      </c>
      <c r="B3" s="6" t="n">
        <v>117498</v>
      </c>
      <c r="C3" s="6" t="inlineStr">
        <is>
          <t>02651020</t>
        </is>
      </c>
      <c r="D3" s="6" t="inlineStr">
        <is>
          <t>SP</t>
        </is>
      </c>
      <c r="E3" s="6" t="inlineStr">
        <is>
          <t>IM</t>
        </is>
      </c>
      <c r="F3" s="7" t="n">
        <v>17.45</v>
      </c>
      <c r="G3" s="7" t="n">
        <v>192.5</v>
      </c>
      <c r="H3" s="7" t="n">
        <v>213.8</v>
      </c>
      <c r="I3" s="6" t="inlineStr"/>
      <c r="J3" s="6" t="inlineStr"/>
    </row>
    <row r="4">
      <c r="A4" s="2" t="inlineStr">
        <is>
          <t>CLAYTON BONELI</t>
        </is>
      </c>
      <c r="B4" s="3" t="n">
        <v>88065</v>
      </c>
      <c r="C4" s="3" t="inlineStr">
        <is>
          <t>88075110</t>
        </is>
      </c>
      <c r="D4" s="3" t="inlineStr">
        <is>
          <t>SC</t>
        </is>
      </c>
      <c r="E4" s="3" t="inlineStr">
        <is>
          <t>IM</t>
        </is>
      </c>
      <c r="F4" s="4" t="n">
        <v>24.45</v>
      </c>
      <c r="G4" s="4" t="n">
        <v>183.7</v>
      </c>
      <c r="H4" s="4" t="n">
        <v>211.824</v>
      </c>
      <c r="I4" s="3" t="inlineStr"/>
      <c r="J4" s="3" t="inlineStr"/>
    </row>
    <row r="5">
      <c r="A5" s="5" t="inlineStr">
        <is>
          <t>DARCI BATISTA D ALMEIDA</t>
        </is>
      </c>
      <c r="B5" s="6" t="n">
        <v>88502</v>
      </c>
      <c r="C5" s="6" t="inlineStr">
        <is>
          <t>07830521</t>
        </is>
      </c>
      <c r="D5" s="6" t="inlineStr">
        <is>
          <t>SP</t>
        </is>
      </c>
      <c r="E5" s="6" t="inlineStr">
        <is>
          <t>PAC Min.</t>
        </is>
      </c>
      <c r="F5" s="7" t="n">
        <v>20</v>
      </c>
      <c r="G5" s="7" t="n">
        <v>578.6</v>
      </c>
      <c r="H5" s="7" t="n">
        <v>610.172</v>
      </c>
      <c r="I5" s="6" t="inlineStr"/>
      <c r="J5" s="6" t="inlineStr"/>
    </row>
    <row r="6">
      <c r="A6" s="2" t="inlineStr">
        <is>
          <t>DONARIO RODRIGUES BRAGA NETO</t>
        </is>
      </c>
      <c r="B6" s="3" t="n">
        <v>72264</v>
      </c>
      <c r="C6" s="3" t="inlineStr">
        <is>
          <t>94020090</t>
        </is>
      </c>
      <c r="D6" s="3" t="inlineStr">
        <is>
          <t>RS</t>
        </is>
      </c>
      <c r="E6" s="3" t="inlineStr">
        <is>
          <t>PAC</t>
        </is>
      </c>
      <c r="F6" s="4" t="n">
        <v>27</v>
      </c>
      <c r="G6" s="4" t="n">
        <v>684.2</v>
      </c>
      <c r="H6" s="4" t="n">
        <v>724.884</v>
      </c>
      <c r="I6" s="3" t="inlineStr"/>
      <c r="J6" s="3" t="inlineStr"/>
    </row>
    <row r="7">
      <c r="A7" s="5" t="inlineStr">
        <is>
          <t>FÁBIAN EQUIZETTO MULERO</t>
        </is>
      </c>
      <c r="B7" s="6" t="n">
        <v>154885</v>
      </c>
      <c r="C7" s="6" t="inlineStr">
        <is>
          <t>11320200</t>
        </is>
      </c>
      <c r="D7" s="6" t="inlineStr">
        <is>
          <t>SP</t>
        </is>
      </c>
      <c r="E7" s="6" t="inlineStr">
        <is>
          <t>PAC</t>
        </is>
      </c>
      <c r="F7" s="7" t="n">
        <v>17</v>
      </c>
      <c r="G7" s="7" t="n">
        <v>198</v>
      </c>
      <c r="H7" s="7" t="n">
        <v>218.96</v>
      </c>
      <c r="I7" s="6" t="inlineStr"/>
      <c r="J7" s="6" t="inlineStr"/>
    </row>
    <row r="8">
      <c r="A8" s="2" t="inlineStr">
        <is>
          <t>FERNANDO ANTONIO PEREIRA PIMENTEL</t>
        </is>
      </c>
      <c r="B8" s="3" t="n">
        <v>59952</v>
      </c>
      <c r="C8" s="3" t="inlineStr">
        <is>
          <t>90040193</t>
        </is>
      </c>
      <c r="D8" s="3" t="inlineStr">
        <is>
          <t>RS</t>
        </is>
      </c>
      <c r="E8" s="3" t="inlineStr">
        <is>
          <t>RETIRA</t>
        </is>
      </c>
      <c r="F8" s="3" t="inlineStr">
        <is>
          <t>-</t>
        </is>
      </c>
      <c r="G8" s="4" t="n">
        <v>236.5</v>
      </c>
      <c r="H8" s="4" t="n">
        <v>236.5</v>
      </c>
      <c r="I8" s="3" t="inlineStr"/>
      <c r="J8" s="3" t="inlineStr"/>
    </row>
    <row r="9">
      <c r="A9" s="5" t="inlineStr">
        <is>
          <t>GILSON SANCHES</t>
        </is>
      </c>
      <c r="B9" s="6" t="n">
        <v>24428</v>
      </c>
      <c r="C9" s="6" t="inlineStr">
        <is>
          <t>18035070</t>
        </is>
      </c>
      <c r="D9" s="6" t="inlineStr">
        <is>
          <t>SP</t>
        </is>
      </c>
      <c r="E9" s="6" t="inlineStr">
        <is>
          <t>RETIRA</t>
        </is>
      </c>
      <c r="F9" s="6" t="inlineStr">
        <is>
          <t>-</t>
        </is>
      </c>
      <c r="G9" s="7" t="n">
        <v>137.5</v>
      </c>
      <c r="H9" s="7" t="n">
        <v>137.5</v>
      </c>
      <c r="I9" s="6" t="inlineStr"/>
      <c r="J9" s="6" t="inlineStr"/>
    </row>
    <row r="10">
      <c r="A10" s="2" t="inlineStr">
        <is>
          <t>ISRAEL VALENTIM CORREA</t>
        </is>
      </c>
      <c r="B10" s="3" t="n">
        <v>186020</v>
      </c>
      <c r="C10" s="3" t="inlineStr">
        <is>
          <t>12630000</t>
        </is>
      </c>
      <c r="D10" s="3" t="inlineStr">
        <is>
          <t>SP</t>
        </is>
      </c>
      <c r="E10" s="3" t="inlineStr">
        <is>
          <t>RETIRA</t>
        </is>
      </c>
      <c r="F10" s="3" t="inlineStr">
        <is>
          <t>-</t>
        </is>
      </c>
      <c r="G10" s="4" t="n">
        <v>742.5000000000001</v>
      </c>
      <c r="H10" s="4" t="n">
        <v>742.5000000000001</v>
      </c>
      <c r="I10" s="3" t="inlineStr"/>
      <c r="J10" s="3" t="inlineStr"/>
    </row>
    <row r="11">
      <c r="A11" s="5" t="inlineStr">
        <is>
          <t>JAILSON WESTRUPP CORREA</t>
        </is>
      </c>
      <c r="B11" s="6" t="n">
        <v>72786</v>
      </c>
      <c r="C11" s="6" t="inlineStr">
        <is>
          <t>88020540</t>
        </is>
      </c>
      <c r="D11" s="6" t="inlineStr">
        <is>
          <t>SC</t>
        </is>
      </c>
      <c r="E11" s="6" t="inlineStr">
        <is>
          <t>RETIRA</t>
        </is>
      </c>
      <c r="F11" s="6" t="inlineStr">
        <is>
          <t>-</t>
        </is>
      </c>
      <c r="G11" s="7" t="n">
        <v>352</v>
      </c>
      <c r="H11" s="7" t="n">
        <v>352</v>
      </c>
      <c r="I11" s="6" t="inlineStr"/>
      <c r="J11" s="6" t="inlineStr"/>
    </row>
    <row r="12">
      <c r="A12" s="2" t="inlineStr">
        <is>
          <t>JOÃO SEBASTIÃO DA SILVA BELO</t>
        </is>
      </c>
      <c r="B12" s="3" t="n">
        <v>105686</v>
      </c>
      <c r="C12" s="3" t="inlineStr">
        <is>
          <t>30270970</t>
        </is>
      </c>
      <c r="D12" s="3" t="inlineStr">
        <is>
          <t>MG</t>
        </is>
      </c>
      <c r="E12" s="3" t="inlineStr">
        <is>
          <t>RETIRA</t>
        </is>
      </c>
      <c r="F12" s="3" t="inlineStr">
        <is>
          <t>-</t>
        </is>
      </c>
      <c r="G12" s="4" t="n">
        <v>1422.3</v>
      </c>
      <c r="H12" s="4" t="n">
        <v>1422.3</v>
      </c>
      <c r="I12" s="3" t="inlineStr"/>
      <c r="J12" s="3" t="inlineStr"/>
    </row>
    <row r="13">
      <c r="A13" s="5" t="inlineStr">
        <is>
          <t>JOSE ADRIANO LOPES</t>
        </is>
      </c>
      <c r="B13" s="6" t="n">
        <v>173318</v>
      </c>
      <c r="C13" s="6" t="inlineStr">
        <is>
          <t>18605373</t>
        </is>
      </c>
      <c r="D13" s="6" t="inlineStr">
        <is>
          <t>SP</t>
        </is>
      </c>
      <c r="E13" s="6" t="inlineStr">
        <is>
          <t>RETIRA</t>
        </is>
      </c>
      <c r="F13" s="6" t="inlineStr">
        <is>
          <t>-</t>
        </is>
      </c>
      <c r="G13" s="7" t="n">
        <v>11</v>
      </c>
      <c r="H13" s="7" t="n">
        <v>11</v>
      </c>
      <c r="I13" s="6" t="inlineStr"/>
      <c r="J13" s="6" t="inlineStr"/>
    </row>
    <row r="14">
      <c r="A14" s="2" t="inlineStr">
        <is>
          <t>JOSÉ APARECIDO FAUSTO DE OLIVEIRA</t>
        </is>
      </c>
      <c r="B14" s="3" t="n">
        <v>173124</v>
      </c>
      <c r="C14" s="3" t="inlineStr">
        <is>
          <t>38180802</t>
        </is>
      </c>
      <c r="D14" s="3" t="inlineStr">
        <is>
          <t>MG</t>
        </is>
      </c>
      <c r="E14" s="3" t="inlineStr">
        <is>
          <t>RETIRA</t>
        </is>
      </c>
      <c r="F14" s="3" t="inlineStr">
        <is>
          <t>-</t>
        </is>
      </c>
      <c r="G14" s="4" t="n">
        <v>240.9</v>
      </c>
      <c r="H14" s="4" t="n">
        <v>240.9</v>
      </c>
      <c r="I14" s="3" t="inlineStr"/>
      <c r="J14" s="3" t="inlineStr"/>
    </row>
    <row r="15">
      <c r="A15" s="5" t="inlineStr">
        <is>
          <t>LUIZ RODOLFO CAMPOS DA SILVA</t>
        </is>
      </c>
      <c r="B15" s="6" t="n">
        <v>221121</v>
      </c>
      <c r="C15" s="6" t="inlineStr">
        <is>
          <t>12220140</t>
        </is>
      </c>
      <c r="D15" s="6" t="inlineStr">
        <is>
          <t>SP</t>
        </is>
      </c>
      <c r="E15" s="6" t="inlineStr">
        <is>
          <t>RETIRA</t>
        </is>
      </c>
      <c r="F15" s="6" t="inlineStr">
        <is>
          <t>-</t>
        </is>
      </c>
      <c r="G15" s="7" t="n">
        <v>935.0000000000001</v>
      </c>
      <c r="H15" s="7" t="n">
        <v>935.0000000000001</v>
      </c>
      <c r="I15" s="6" t="inlineStr"/>
      <c r="J15" s="6" t="inlineStr"/>
    </row>
    <row r="16">
      <c r="A16" s="2" t="inlineStr">
        <is>
          <t>MARCELO DE OLIVEIRA SOUZA</t>
        </is>
      </c>
      <c r="B16" s="3" t="n">
        <v>15071</v>
      </c>
      <c r="C16" s="3" t="inlineStr">
        <is>
          <t>71670210</t>
        </is>
      </c>
      <c r="D16" s="3" t="inlineStr">
        <is>
          <t>DF</t>
        </is>
      </c>
      <c r="E16" s="3" t="inlineStr">
        <is>
          <t>RETIRA</t>
        </is>
      </c>
      <c r="F16" s="3" t="inlineStr">
        <is>
          <t>-</t>
        </is>
      </c>
      <c r="G16" s="4" t="n">
        <v>1059.3</v>
      </c>
      <c r="H16" s="4" t="n">
        <v>1059.3</v>
      </c>
      <c r="I16" s="3" t="inlineStr"/>
      <c r="J16" s="3" t="inlineStr"/>
    </row>
    <row r="17">
      <c r="A17" s="5" t="inlineStr">
        <is>
          <t>MIRNA SERE</t>
        </is>
      </c>
      <c r="B17" s="6" t="n">
        <v>31815</v>
      </c>
      <c r="C17" s="6" t="inlineStr">
        <is>
          <t>03193070</t>
        </is>
      </c>
      <c r="D17" s="6" t="inlineStr">
        <is>
          <t>SP</t>
        </is>
      </c>
      <c r="E17" s="6" t="inlineStr">
        <is>
          <t>RETIRA</t>
        </is>
      </c>
      <c r="F17" s="6" t="inlineStr">
        <is>
          <t>-</t>
        </is>
      </c>
      <c r="G17" s="7" t="n">
        <v>509.3000000000001</v>
      </c>
      <c r="H17" s="7" t="n">
        <v>509.3000000000001</v>
      </c>
      <c r="I17" s="6" t="inlineStr"/>
      <c r="J17" s="6" t="inlineStr"/>
    </row>
    <row r="18">
      <c r="A18" s="2" t="inlineStr">
        <is>
          <t>PEDRO AYRES GABRIEL POCHE</t>
        </is>
      </c>
      <c r="B18" s="3" t="n">
        <v>126361</v>
      </c>
      <c r="C18" s="3" t="inlineStr">
        <is>
          <t>97420000</t>
        </is>
      </c>
      <c r="D18" s="3" t="inlineStr">
        <is>
          <t>RS</t>
        </is>
      </c>
      <c r="E18" s="3" t="inlineStr">
        <is>
          <t>RETIRA</t>
        </is>
      </c>
      <c r="F18" s="3" t="inlineStr">
        <is>
          <t>-</t>
        </is>
      </c>
      <c r="G18" s="4" t="n">
        <v>280.5</v>
      </c>
      <c r="H18" s="4" t="n">
        <v>280.5</v>
      </c>
      <c r="I18" s="3" t="inlineStr"/>
      <c r="J18" s="3" t="inlineStr"/>
    </row>
    <row r="19">
      <c r="A19" s="5" t="inlineStr">
        <is>
          <t>RENATO CÉSAR MONTALBO</t>
        </is>
      </c>
      <c r="B19" s="6" t="n">
        <v>293931</v>
      </c>
      <c r="C19" s="6" t="inlineStr">
        <is>
          <t>06470060</t>
        </is>
      </c>
      <c r="D19" s="6" t="inlineStr">
        <is>
          <t>SP</t>
        </is>
      </c>
      <c r="E19" s="6" t="inlineStr">
        <is>
          <t>RETIRA</t>
        </is>
      </c>
      <c r="F19" s="6" t="inlineStr">
        <is>
          <t>-</t>
        </is>
      </c>
      <c r="G19" s="7" t="n">
        <v>23760</v>
      </c>
      <c r="H19" s="7" t="n">
        <v>23760</v>
      </c>
      <c r="I19" s="6" t="inlineStr"/>
      <c r="J19" s="6" t="inlineStr"/>
    </row>
    <row r="20">
      <c r="A20" s="2" t="inlineStr">
        <is>
          <t>RICHARD KYAW NETO</t>
        </is>
      </c>
      <c r="B20" s="3" t="n">
        <v>6233</v>
      </c>
      <c r="C20" s="3" t="inlineStr">
        <is>
          <t>28953385</t>
        </is>
      </c>
      <c r="D20" s="3" t="inlineStr">
        <is>
          <t>RJ</t>
        </is>
      </c>
      <c r="E20" s="3" t="inlineStr">
        <is>
          <t>RETIRA</t>
        </is>
      </c>
      <c r="F20" s="3" t="inlineStr">
        <is>
          <t>-</t>
        </is>
      </c>
      <c r="G20" s="4" t="n">
        <v>674.3000000000001</v>
      </c>
      <c r="H20" s="4" t="n">
        <v>674.3000000000001</v>
      </c>
      <c r="I20" s="3" t="inlineStr"/>
      <c r="J20" s="3" t="inlineStr"/>
    </row>
    <row r="21">
      <c r="A21" s="5" t="inlineStr">
        <is>
          <t>SÉRGIO JOSÉ DA COSTA JANNUZZI</t>
        </is>
      </c>
      <c r="B21" s="6" t="n">
        <v>219621</v>
      </c>
      <c r="C21" s="6" t="inlineStr">
        <is>
          <t>20240020</t>
        </is>
      </c>
      <c r="D21" s="6" t="inlineStr">
        <is>
          <t>RJ</t>
        </is>
      </c>
      <c r="E21" s="6" t="inlineStr">
        <is>
          <t>RETIRA</t>
        </is>
      </c>
      <c r="F21" s="6" t="inlineStr">
        <is>
          <t>-</t>
        </is>
      </c>
      <c r="G21" s="7" t="n">
        <v>199.1</v>
      </c>
      <c r="H21" s="7" t="n">
        <v>199.1</v>
      </c>
      <c r="I21" s="6" t="inlineStr"/>
      <c r="J21" s="6" t="inlineStr"/>
    </row>
    <row r="22">
      <c r="A22" s="2" t="inlineStr">
        <is>
          <t>THAIS DE BRITO SOUZA</t>
        </is>
      </c>
      <c r="B22" s="3" t="n">
        <v>170977</v>
      </c>
      <c r="C22" s="3" t="inlineStr">
        <is>
          <t>04224030</t>
        </is>
      </c>
      <c r="D22" s="3" t="inlineStr">
        <is>
          <t>SP</t>
        </is>
      </c>
      <c r="E22" s="3" t="inlineStr">
        <is>
          <t>RETIRA</t>
        </is>
      </c>
      <c r="F22" s="3" t="inlineStr">
        <is>
          <t>-</t>
        </is>
      </c>
      <c r="G22" s="4" t="n">
        <v>660</v>
      </c>
      <c r="H22" s="4" t="n">
        <v>660</v>
      </c>
      <c r="I22" s="3" t="inlineStr"/>
      <c r="J22" s="3" t="inlineStr"/>
    </row>
    <row r="23">
      <c r="A23" s="8">
        <f>COUNTA(A2:A22)</f>
        <v/>
      </c>
      <c r="B23" s="8" t="n">
        <v/>
      </c>
      <c r="C23" s="8" t="n">
        <v/>
      </c>
      <c r="D23" s="8" t="n">
        <v/>
      </c>
      <c r="E23" s="8" t="inlineStr">
        <is>
          <t>Total</t>
        </is>
      </c>
      <c r="F23" s="9">
        <f>SUM(F2:F22)</f>
        <v/>
      </c>
      <c r="G23" s="9">
        <f>SUM(G2:G22)</f>
        <v/>
      </c>
      <c r="H23" s="9">
        <f>SUM(H2:H22)</f>
        <v/>
      </c>
      <c r="I23" s="8">
        <f>COUNTIFS(I2:I22, "")+ COUNTIFS(I2:I22, "PG Arrematação")- COUNTIFS(F2:F22, "-", I2:I22, "PG Arrematação")</f>
        <v/>
      </c>
      <c r="J23" s="8" t="inlineStr"/>
    </row>
  </sheetData>
  <dataValidations count="1">
    <dataValidation sqref="I2 I3 I4 I5 I6 I7 I8 I9 I10 I11 I12 I13 I14 I15 I16 I17 I18 I19 I20 I21 I22" showDropDown="0" showInputMessage="0" showErrorMessage="1" allowBlank="0" type="list">
      <formula1>"PG Arrematação,PG Arrem. + Env.,PG Desistência,Outro"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2.85" customWidth="1" min="1" max="1"/>
    <col width="16.5" customWidth="1" min="2" max="2"/>
    <col width="16.5" customWidth="1" min="3" max="3"/>
    <col width="16.5" customWidth="1" min="4" max="4"/>
    <col width="16.5" customWidth="1" min="5" max="5"/>
  </cols>
  <sheetData>
    <row r="1">
      <c r="A1" s="10" t="inlineStr">
        <is>
          <t>Comissão</t>
        </is>
      </c>
      <c r="B1" s="4">
        <f>Ficha!G23*0.1</f>
        <v/>
      </c>
      <c r="C1" s="11" t="n"/>
      <c r="D1" s="11" t="n"/>
      <c r="E1" s="11" t="n"/>
    </row>
    <row r="2">
      <c r="A2" s="12" t="n"/>
      <c r="B2" s="11" t="n"/>
      <c r="C2" s="11" t="n"/>
      <c r="D2" s="11" t="n"/>
      <c r="E2" s="11" t="n"/>
    </row>
    <row r="3">
      <c r="A3" s="13" t="n"/>
      <c r="B3" s="14" t="inlineStr">
        <is>
          <t>Envios</t>
        </is>
      </c>
      <c r="C3" s="14" t="inlineStr">
        <is>
          <t>Arrematação</t>
        </is>
      </c>
      <c r="D3" s="14" t="inlineStr">
        <is>
          <t>Comissão</t>
        </is>
      </c>
      <c r="E3" s="14" t="inlineStr">
        <is>
          <t>Total</t>
        </is>
      </c>
    </row>
    <row r="4">
      <c r="A4" s="15" t="inlineStr">
        <is>
          <t>A Receber</t>
        </is>
      </c>
      <c r="B4" s="3">
        <f>Ficha!F23 - SUMIFS(Ficha!F2:F22, Ficha!I2:I22, "PG Arrem. + Env.") - SUMIFS(Ficha!F2:F22, Ficha!I2:I22, "PG Desistência")</f>
        <v/>
      </c>
      <c r="C4" s="3">
        <f>Ficha!G23 - SUMIFS(Ficha!G2:G22, Ficha!I2:I22, "PG Arrematação") - SUMIFS(Ficha!G2:G22, Ficha!I2:I22, "PG Arrem. + Env.") - SUMIFS(Ficha!G2:G22, Ficha!I2:I22, "PG Desistência")</f>
        <v/>
      </c>
      <c r="D4" s="4">
        <f>Info!B1 - SUMIFS(Ficha!G2:G22, Ficha!I2:I22, "&lt;&gt;" &amp; "") * 0.1</f>
        <v/>
      </c>
      <c r="E4" s="3">
        <f>Ficha!H23 - SUMIFS(Ficha!H2:H22, Ficha!I2:I22, "&lt;&gt;" &amp; "")</f>
        <v/>
      </c>
    </row>
    <row r="5">
      <c r="A5" s="12" t="n"/>
      <c r="B5" s="11" t="n"/>
      <c r="C5" s="11" t="n"/>
      <c r="D5" s="11" t="n"/>
      <c r="E5" s="11" t="n"/>
    </row>
    <row r="6">
      <c r="A6" s="15" t="inlineStr">
        <is>
          <t>RETIRA</t>
        </is>
      </c>
      <c r="B6" s="3">
        <f>COUNTIF(Ficha!E2:E22, "RETIRA")</f>
        <v/>
      </c>
      <c r="C6" s="11" t="n"/>
      <c r="D6" s="11" t="n"/>
      <c r="E6" s="11" t="n"/>
    </row>
    <row r="7">
      <c r="A7" s="15" t="inlineStr">
        <is>
          <t>IM</t>
        </is>
      </c>
      <c r="B7" s="3">
        <f>COUNTIF(Ficha!E2:E22, "IM")</f>
        <v/>
      </c>
      <c r="C7" s="11" t="n"/>
      <c r="D7" s="11" t="n"/>
      <c r="E7" s="11" t="n"/>
    </row>
    <row r="8">
      <c r="A8" s="15" t="inlineStr">
        <is>
          <t>PAC Min.</t>
        </is>
      </c>
      <c r="B8" s="3">
        <f>COUNTIF(Ficha!E2:E22, "PAC Min.")</f>
        <v/>
      </c>
      <c r="C8" s="11" t="n"/>
      <c r="D8" s="11" t="n"/>
      <c r="E8" s="11" t="n"/>
    </row>
    <row r="9">
      <c r="A9" s="15" t="inlineStr">
        <is>
          <t>PAC</t>
        </is>
      </c>
      <c r="B9" s="3">
        <f>COUNTIF(Ficha!E2:E22, "PAC")</f>
        <v/>
      </c>
      <c r="C9" s="11" t="n"/>
      <c r="D9" s="11" t="n"/>
      <c r="E9" s="11" t="n"/>
    </row>
    <row r="10">
      <c r="A10" s="15" t="inlineStr">
        <is>
          <t>2x PAC</t>
        </is>
      </c>
      <c r="B10" s="3">
        <f>COUNTIF(Ficha!E2:E22, "2x PAC")</f>
        <v/>
      </c>
      <c r="C10" s="11" t="n"/>
      <c r="D10" s="11" t="n"/>
      <c r="E10" s="11" t="n"/>
    </row>
    <row r="11">
      <c r="A11" s="15" t="inlineStr">
        <is>
          <t>SEDEX</t>
        </is>
      </c>
      <c r="B11" s="3">
        <f>COUNTIF(Ficha!E2:E22, "SEDEX")</f>
        <v/>
      </c>
      <c r="C11" s="11" t="n"/>
      <c r="D11" s="11" t="n"/>
      <c r="E11" s="11" t="n"/>
    </row>
    <row r="12">
      <c r="A12" s="15" t="inlineStr">
        <is>
          <t>OUTRO</t>
        </is>
      </c>
      <c r="B12" s="3">
        <f>COUNTIF(Ficha!E2:E22, "OUTRO")</f>
        <v/>
      </c>
      <c r="C12" s="11" t="n"/>
      <c r="D12" s="11" t="n"/>
      <c r="E12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2025-01-02T22:21:12Z</dcterms:created>
  <dcterms:modified xmlns:dcterms="http://purl.org/dc/terms/" xmlns:xsi="http://www.w3.org/2001/XMLSchema-instance" xsi:type="dcterms:W3CDTF">2025-01-02T22:21:12Z</dcterms:modified>
</cp:coreProperties>
</file>