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cess run end test" sheetId="1" state="visible" r:id="rId2"/>
    <sheet name="stock chang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<sst xmlns="http://schemas.openxmlformats.org/spreadsheetml/2006/main" count="86" uniqueCount="46">
  <si>
    <t xml:space="preserve">TC Number</t>
  </si>
  <si>
    <t xml:space="preserve">Notes \ Field</t>
  </si>
  <si>
    <t xml:space="preserve">row</t>
  </si>
  <si>
    <t xml:space="preserve">process</t>
  </si>
  <si>
    <t xml:space="preserve">cost center</t>
  </si>
  <si>
    <t xml:space="preserve">runs</t>
  </si>
  <si>
    <t xml:space="preserve">worker</t>
  </si>
  <si>
    <t xml:space="preserve">weights and outputs</t>
  </si>
  <si>
    <t xml:space="preserve">success</t>
  </si>
  <si>
    <t xml:space="preserve">mpr7</t>
  </si>
  <si>
    <t xml:space="preserve">mcc4</t>
  </si>
  <si>
    <t xml:space="preserve">user2</t>
  </si>
  <si>
    <t xml:space="preserve">keep process spec</t>
  </si>
  <si>
    <t xml:space="preserve">mpr5</t>
  </si>
  <si>
    <t xml:space="preserve">mcc5</t>
  </si>
  <si>
    <t xml:space="preserve">user3</t>
  </si>
  <si>
    <t xml:space="preserve">It fails due to not enough rights.</t>
  </si>
  <si>
    <t xml:space="preserve">mpr2</t>
  </si>
  <si>
    <t xml:space="preserve">user17</t>
  </si>
  <si>
    <t xml:space="preserve">mpr4</t>
  </si>
  <si>
    <t xml:space="preserve">user19</t>
  </si>
  <si>
    <t xml:space="preserve">It fails due to weights don’t sum 100</t>
  </si>
  <si>
    <t xml:space="preserve">20,30,60</t>
  </si>
  <si>
    <t xml:space="preserve">20,60,20 / 4000,0,6</t>
  </si>
  <si>
    <t xml:space="preserve">Value transferred:</t>
  </si>
  <si>
    <t xml:space="preserve">tc1</t>
  </si>
  <si>
    <t xml:space="preserve">tc2</t>
  </si>
  <si>
    <t xml:space="preserve">tc4</t>
  </si>
  <si>
    <t xml:space="preserve">tc6</t>
  </si>
  <si>
    <t xml:space="preserve">tc9</t>
  </si>
  <si>
    <t xml:space="preserve">Note: Cells are split in quantity  and value.</t>
  </si>
  <si>
    <t xml:space="preserve">w6 m2</t>
  </si>
  <si>
    <t xml:space="preserve">w6 m4</t>
  </si>
  <si>
    <t xml:space="preserve">w6 m5</t>
  </si>
  <si>
    <t xml:space="preserve">w6 m6</t>
  </si>
  <si>
    <t xml:space="preserve">w6 m7</t>
  </si>
  <si>
    <t xml:space="preserve">w6 m8</t>
  </si>
  <si>
    <t xml:space="preserve">w6 m9</t>
  </si>
  <si>
    <t xml:space="preserve">Initial</t>
  </si>
  <si>
    <t xml:space="preserve">w10 m2</t>
  </si>
  <si>
    <t xml:space="preserve">w10 m4</t>
  </si>
  <si>
    <t xml:space="preserve">w10 m5</t>
  </si>
  <si>
    <t xml:space="preserve">w10 m6</t>
  </si>
  <si>
    <t xml:space="preserve">w10 m7</t>
  </si>
  <si>
    <t xml:space="preserve">w10 m8</t>
  </si>
  <si>
    <t xml:space="preserve">w10 m9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</si>
</sst>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2" topLeftCell="A3" activePane="bottomLeft" state="frozen"/>
      <selection pane="topLeft" activeCell="A1" activeCellId="0" sqref="A1"/>
      <selection pane="bottomLeft" activeCell="A11" activeCellId="1" sqref="K12:K15 A1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31.78"/>
    <col collapsed="false" customWidth="true" hidden="false" outlineLevel="0" max="3" min="3" style="0" width="4.76"/>
    <col collapsed="false" customWidth="true" hidden="false" outlineLevel="0" max="4" min="4" style="0" width="8.38"/>
    <col collapsed="false" customWidth="true" hidden="false" outlineLevel="0" max="5" min="5" style="0" width="11.04"/>
    <col collapsed="false" customWidth="true" hidden="false" outlineLevel="0" max="6" min="6" style="0" width="10.05"/>
    <col collapsed="false" customWidth="true" hidden="false" outlineLevel="0" max="7" min="7" style="0" width="7.41"/>
    <col collapsed="false" customWidth="true" hidden="false" outlineLevel="0" max="8" min="8" style="0" width="23.42"/>
    <col collapsed="false" customWidth="true" hidden="false" outlineLevel="0" max="1024" min="998" style="0" width="11.52"/>
  </cols>
  <sheetData>
    <row r="1" s="1" customFormat="true" ht="12.8" hidden="false" customHeight="false" outlineLevel="0" collapsed="false"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n">
        <v>1</v>
      </c>
      <c r="B3" s="0" t="s">
        <v>8</v>
      </c>
      <c r="C3" s="0" t="n">
        <v>4</v>
      </c>
      <c r="D3" s="2" t="s">
        <v>9</v>
      </c>
      <c r="E3" s="2" t="s">
        <v>10</v>
      </c>
      <c r="F3" s="2" t="n">
        <v>1</v>
      </c>
      <c r="G3" s="2" t="s">
        <v>11</v>
      </c>
      <c r="H3" s="0" t="s">
        <v>12</v>
      </c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customFormat="false" ht="12.8" hidden="false" customHeight="false" outlineLevel="0" collapsed="false">
      <c r="A4" s="0" t="n">
        <v>2</v>
      </c>
      <c r="B4" s="0" t="s">
        <v>8</v>
      </c>
      <c r="C4" s="0" t="n">
        <v>3</v>
      </c>
      <c r="D4" s="0" t="s">
        <v>13</v>
      </c>
      <c r="E4" s="0" t="s">
        <v>14</v>
      </c>
      <c r="F4" s="0" t="n">
        <v>1</v>
      </c>
      <c r="G4" s="2" t="s">
        <v>15</v>
      </c>
      <c r="H4" s="0" t="s">
        <v>12</v>
      </c>
    </row>
    <row r="5" customFormat="false" ht="12.8" hidden="false" customHeight="false" outlineLevel="0" collapsed="false">
      <c r="A5" s="0" t="n">
        <v>3</v>
      </c>
      <c r="B5" s="0" t="s">
        <v>16</v>
      </c>
      <c r="C5" s="0" t="n">
        <v>2</v>
      </c>
      <c r="D5" s="0" t="s">
        <v>17</v>
      </c>
      <c r="E5" s="0" t="s">
        <v>14</v>
      </c>
      <c r="F5" s="0" t="n">
        <v>1</v>
      </c>
      <c r="G5" s="0" t="s">
        <v>18</v>
      </c>
      <c r="H5" s="0" t="s">
        <v>12</v>
      </c>
    </row>
    <row r="6" s="2" customFormat="true" ht="12.8" hidden="false" customHeight="false" outlineLevel="0" collapsed="false">
      <c r="A6" s="0" t="n">
        <v>4</v>
      </c>
      <c r="B6" s="0" t="s">
        <v>8</v>
      </c>
      <c r="C6" s="0" t="n">
        <v>2</v>
      </c>
      <c r="D6" s="0" t="s">
        <v>17</v>
      </c>
      <c r="E6" s="2" t="s">
        <v>14</v>
      </c>
      <c r="F6" s="0" t="n">
        <v>2</v>
      </c>
      <c r="G6" s="2" t="s">
        <v>15</v>
      </c>
      <c r="H6" s="0" t="s">
        <v>12</v>
      </c>
      <c r="ALJ6" s="0"/>
      <c r="ALK6" s="0"/>
      <c r="ALL6" s="0"/>
      <c r="ALM6" s="0"/>
      <c r="ALN6" s="0"/>
      <c r="ALO6" s="0"/>
    </row>
    <row r="7" customFormat="false" ht="12.8" hidden="false" customHeight="false" outlineLevel="0" collapsed="false">
      <c r="A7" s="0" t="n">
        <v>5</v>
      </c>
      <c r="B7" s="0" t="s">
        <v>16</v>
      </c>
      <c r="C7" s="0" t="n">
        <v>1</v>
      </c>
      <c r="D7" s="2" t="s">
        <v>19</v>
      </c>
      <c r="E7" s="2" t="s">
        <v>14</v>
      </c>
      <c r="F7" s="2" t="n">
        <v>3</v>
      </c>
      <c r="G7" s="2" t="s">
        <v>11</v>
      </c>
      <c r="H7" s="0" t="s">
        <v>12</v>
      </c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s="2" customFormat="true" ht="12.8" hidden="false" customHeight="false" outlineLevel="0" collapsed="false">
      <c r="A8" s="0" t="n">
        <v>6</v>
      </c>
      <c r="B8" s="0" t="s">
        <v>8</v>
      </c>
      <c r="C8" s="0" t="n">
        <v>1</v>
      </c>
      <c r="D8" s="2" t="s">
        <v>19</v>
      </c>
      <c r="E8" s="2" t="s">
        <v>14</v>
      </c>
      <c r="F8" s="0" t="n">
        <v>2</v>
      </c>
      <c r="G8" s="2" t="s">
        <v>15</v>
      </c>
      <c r="H8" s="0" t="s">
        <v>12</v>
      </c>
      <c r="ALJ8" s="0"/>
      <c r="ALK8" s="0"/>
      <c r="ALL8" s="0"/>
      <c r="ALM8" s="0"/>
      <c r="ALN8" s="0"/>
      <c r="ALO8" s="0"/>
    </row>
    <row r="9" customFormat="false" ht="12.8" hidden="false" customHeight="false" outlineLevel="0" collapsed="false">
      <c r="A9" s="0" t="n">
        <v>7</v>
      </c>
      <c r="B9" s="0" t="s">
        <v>16</v>
      </c>
      <c r="C9" s="0" t="n">
        <v>0</v>
      </c>
      <c r="D9" s="0" t="s">
        <v>9</v>
      </c>
      <c r="E9" s="0" t="s">
        <v>14</v>
      </c>
      <c r="F9" s="0" t="n">
        <v>3</v>
      </c>
      <c r="G9" s="0" t="s">
        <v>20</v>
      </c>
      <c r="H9" s="0" t="s">
        <v>12</v>
      </c>
      <c r="ALJ9" s="2"/>
      <c r="ALK9" s="2"/>
      <c r="ALL9" s="2"/>
      <c r="ALM9" s="2"/>
      <c r="ALN9" s="2"/>
      <c r="ALO9" s="2"/>
    </row>
    <row r="10" customFormat="false" ht="12.8" hidden="false" customHeight="false" outlineLevel="0" collapsed="false">
      <c r="A10" s="0" t="n">
        <v>8</v>
      </c>
      <c r="B10" s="0" t="s">
        <v>21</v>
      </c>
      <c r="C10" s="0" t="n">
        <v>0</v>
      </c>
      <c r="D10" s="0" t="s">
        <v>9</v>
      </c>
      <c r="E10" s="0" t="s">
        <v>14</v>
      </c>
      <c r="F10" s="0" t="n">
        <v>3</v>
      </c>
      <c r="G10" s="0" t="s">
        <v>15</v>
      </c>
      <c r="H10" s="0" t="s">
        <v>22</v>
      </c>
      <c r="ALJ10" s="2"/>
      <c r="ALK10" s="2"/>
      <c r="ALL10" s="2"/>
      <c r="ALM10" s="2"/>
      <c r="ALN10" s="2"/>
      <c r="ALO10" s="2"/>
    </row>
    <row r="11" s="2" customFormat="true" ht="12.8" hidden="false" customHeight="false" outlineLevel="0" collapsed="false">
      <c r="A11" s="0" t="n">
        <v>9</v>
      </c>
      <c r="B11" s="0" t="s">
        <v>8</v>
      </c>
      <c r="C11" s="0" t="n">
        <v>0</v>
      </c>
      <c r="D11" s="2" t="s">
        <v>9</v>
      </c>
      <c r="E11" s="2" t="s">
        <v>14</v>
      </c>
      <c r="F11" s="0" t="n">
        <v>2</v>
      </c>
      <c r="G11" s="2" t="s">
        <v>15</v>
      </c>
      <c r="H11" s="0" t="s">
        <v>23</v>
      </c>
      <c r="ALJ11" s="0"/>
      <c r="ALK11" s="0"/>
      <c r="ALL11" s="0"/>
      <c r="ALM11" s="0"/>
      <c r="ALN11" s="0"/>
      <c r="ALO11" s="0"/>
    </row>
    <row r="12" s="2" customFormat="true" ht="12.8" hidden="false" customHeight="false" outlineLevel="0" collapsed="false">
      <c r="A12" s="0"/>
      <c r="B12" s="0"/>
      <c r="C12" s="0"/>
      <c r="ALJ12" s="0"/>
      <c r="ALK12" s="0"/>
      <c r="ALL12" s="0"/>
      <c r="ALM12" s="0"/>
      <c r="ALN12" s="0"/>
      <c r="ALO12" s="0"/>
    </row>
    <row r="13" s="1" customFormat="true" ht="12.8" hidden="false" customHeight="false" outlineLevel="0" collapsed="false"/>
    <row r="14" s="2" customFormat="true" ht="12.8" hidden="false" customHeight="false" outlineLevel="0" collapsed="false">
      <c r="A14" s="0"/>
      <c r="B14" s="0"/>
      <c r="C14" s="0"/>
      <c r="ALJ14" s="0"/>
      <c r="ALK14" s="0"/>
      <c r="ALL14" s="0"/>
      <c r="ALM14" s="0"/>
      <c r="ALN14" s="0"/>
      <c r="ALO14" s="0"/>
    </row>
    <row r="32" customFormat="false" ht="12.8" hidden="false" customHeight="false" outlineLevel="0" collapsed="false">
      <c r="B32" s="2"/>
      <c r="C32" s="2"/>
      <c r="D32" s="2"/>
    </row>
    <row r="36" customFormat="false" ht="12.8" hidden="false" customHeight="false" outlineLevel="0" collapsed="false">
      <c r="B36" s="2"/>
      <c r="C36" s="2"/>
      <c r="D36" s="2"/>
    </row>
    <row r="38" customFormat="false" ht="12.8" hidden="false" customHeight="false" outlineLevel="0" collapsed="false">
      <c r="B38" s="2"/>
      <c r="C38" s="2"/>
      <c r="D3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24"/>
  <sheetViews>
    <sheetView showFormulas="false" showGridLines="true" showRowColHeaders="true" showZeros="true" rightToLeft="false" tabSelected="true" showOutlineSymbols="true" defaultGridColor="true" view="normal" topLeftCell="I10" colorId="64" zoomScale="140" zoomScaleNormal="140" zoomScalePageLayoutView="100" workbookViewId="0">
      <selection pane="topLeft" activeCell="K12" activeCellId="0" sqref="K12:K15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7.54"/>
    <col collapsed="false" customWidth="true" hidden="false" outlineLevel="0" max="2" min="2" style="0" width="22.43"/>
    <col collapsed="false" customWidth="true" hidden="false" outlineLevel="0" max="3" min="3" style="0" width="22.62"/>
    <col collapsed="false" customWidth="true" hidden="false" outlineLevel="0" max="4" min="4" style="0" width="22.23"/>
    <col collapsed="false" customWidth="true" hidden="false" outlineLevel="0" max="5" min="5" style="0" width="15"/>
    <col collapsed="false" customWidth="true" hidden="false" outlineLevel="0" max="6" min="6" style="0" width="20.64"/>
    <col collapsed="false" customWidth="true" hidden="false" outlineLevel="0" max="7" min="7" style="0" width="18.28"/>
    <col collapsed="false" customWidth="true" hidden="false" outlineLevel="0" max="8" min="8" style="0" width="20.83"/>
    <col collapsed="false" customWidth="true" hidden="false" outlineLevel="0" max="9" min="9" style="0" width="18.08"/>
    <col collapsed="false" customWidth="true" hidden="false" outlineLevel="0" max="11" min="10" style="0" width="18.28"/>
    <col collapsed="false" customWidth="true" hidden="false" outlineLevel="0" max="13" min="13" style="0" width="18.28"/>
    <col collapsed="false" customWidth="true" hidden="false" outlineLevel="0" max="14" min="14" style="0" width="12.83"/>
    <col collapsed="false" customWidth="true" hidden="false" outlineLevel="0" max="15" min="15" style="0" width="20.45"/>
    <col collapsed="false" customWidth="true" hidden="false" outlineLevel="0" max="16" min="16" style="0" width="18.08"/>
  </cols>
  <sheetData>
    <row r="1" s="2" customFormat="true" ht="12.8" hidden="false" customHeight="false" outlineLevel="0" collapsed="false">
      <c r="A1" s="2" t="s">
        <v>24</v>
      </c>
      <c r="B1" s="0"/>
    </row>
    <row r="2" s="2" customFormat="true" ht="12.8" hidden="false" customHeight="false" outlineLevel="0" collapsed="false">
      <c r="A2" s="2" t="s">
        <v>25</v>
      </c>
      <c r="B2" s="3" t="n">
        <f aca="false">453592*I19+200*M19</f>
        <v>133331984.261734</v>
      </c>
    </row>
    <row r="3" s="2" customFormat="true" ht="12.8" hidden="false" customHeight="false" outlineLevel="0" collapsed="false">
      <c r="A3" s="2" t="s">
        <v>26</v>
      </c>
      <c r="B3" s="3" t="n">
        <f aca="false">C20</f>
        <v>6409.66525973</v>
      </c>
    </row>
    <row r="4" s="2" customFormat="true" ht="12.8" hidden="false" customHeight="false" outlineLevel="0" collapsed="false">
      <c r="A4" s="2" t="s">
        <v>27</v>
      </c>
      <c r="B4" s="3" t="n">
        <f aca="false">(2.20462262*G21*2+1000*K21*2)</f>
        <v>15999831711.4753</v>
      </c>
    </row>
    <row r="5" s="2" customFormat="true" ht="12.8" hidden="false" customHeight="false" outlineLevel="0" collapsed="false">
      <c r="A5" s="2" t="s">
        <v>28</v>
      </c>
      <c r="B5" s="3" t="n">
        <f aca="false">4000*M22+4*O22</f>
        <v>3463384208.87022</v>
      </c>
    </row>
    <row r="6" s="2" customFormat="true" ht="12.8" hidden="false" customHeight="false" outlineLevel="0" collapsed="false">
      <c r="A6" s="2" t="s">
        <v>29</v>
      </c>
      <c r="B6" s="3" t="n">
        <f aca="false">(453592*2*I23+200*2*M23)</f>
        <v>581002633.187673</v>
      </c>
    </row>
    <row r="7" s="2" customFormat="true" ht="12.8" hidden="false" customHeight="false" outlineLevel="0" collapsed="false">
      <c r="B7" s="0"/>
    </row>
    <row r="8" s="2" customFormat="true" ht="12.8" hidden="false" customHeight="false" outlineLevel="0" collapsed="false">
      <c r="A8" s="2" t="s">
        <v>30</v>
      </c>
      <c r="B8" s="0"/>
    </row>
    <row r="9" customFormat="false" ht="12.8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customFormat="false" ht="12.8" hidden="false" customHeight="false" outlineLevel="0" collapsed="false">
      <c r="A10" s="4"/>
      <c r="B10" s="5" t="s">
        <v>31</v>
      </c>
      <c r="C10" s="5"/>
      <c r="D10" s="5" t="s">
        <v>32</v>
      </c>
      <c r="E10" s="5"/>
      <c r="F10" s="5" t="s">
        <v>33</v>
      </c>
      <c r="G10" s="5"/>
      <c r="H10" s="5" t="s">
        <v>34</v>
      </c>
      <c r="I10" s="5"/>
      <c r="J10" s="5" t="s">
        <v>35</v>
      </c>
      <c r="K10" s="5"/>
      <c r="L10" s="5" t="s">
        <v>36</v>
      </c>
      <c r="M10" s="5"/>
      <c r="N10" s="5" t="s">
        <v>37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customFormat="false" ht="12.8" hidden="false" customHeight="false" outlineLevel="0" collapsed="false">
      <c r="A11" s="4" t="s">
        <v>38</v>
      </c>
      <c r="B11" s="6" t="n">
        <v>454.592</v>
      </c>
      <c r="C11" s="6" t="n">
        <v>8391.29994637</v>
      </c>
      <c r="D11" s="6" t="n">
        <v>1000000000</v>
      </c>
      <c r="E11" s="6" t="n">
        <v>0</v>
      </c>
      <c r="F11" s="6" t="n">
        <v>2204.6226218</v>
      </c>
      <c r="G11" s="6" t="n">
        <v>0</v>
      </c>
      <c r="H11" s="6" t="n">
        <v>453592000</v>
      </c>
      <c r="I11" s="6" t="n">
        <v>0</v>
      </c>
      <c r="J11" s="6" t="n">
        <v>1000000</v>
      </c>
      <c r="K11" s="6" t="n">
        <v>0.5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2.8" hidden="false" customHeight="false" outlineLevel="0" collapsed="false">
      <c r="A12" s="4" t="s">
        <v>25</v>
      </c>
      <c r="B12" s="6" t="n">
        <v>454.592</v>
      </c>
      <c r="C12" s="6" t="n">
        <v>8391.29994637</v>
      </c>
      <c r="D12" s="6" t="n">
        <v>1000000000</v>
      </c>
      <c r="E12" s="6" t="n">
        <v>0</v>
      </c>
      <c r="F12" s="6" t="n">
        <v>2204.6226218</v>
      </c>
      <c r="G12" s="6" t="n">
        <v>0</v>
      </c>
      <c r="H12" s="6" t="n">
        <v>453592000</v>
      </c>
      <c r="I12" s="6" t="n">
        <v>0</v>
      </c>
      <c r="J12" s="6" t="n">
        <v>1000000</v>
      </c>
      <c r="K12" s="6" t="n">
        <v>0.5</v>
      </c>
      <c r="L12" s="6" t="n">
        <v>0</v>
      </c>
      <c r="M12" s="6" t="n">
        <v>0</v>
      </c>
      <c r="N12" s="6" t="n">
        <v>0</v>
      </c>
      <c r="O12" s="6" t="n">
        <v>0</v>
      </c>
    </row>
    <row r="13" customFormat="false" ht="12.8" hidden="false" customHeight="false" outlineLevel="0" collapsed="false">
      <c r="A13" s="4" t="s">
        <v>26</v>
      </c>
      <c r="B13" s="6" t="n">
        <v>454.592</v>
      </c>
      <c r="C13" s="6" t="n">
        <v>8391.29994637</v>
      </c>
      <c r="D13" s="6" t="n">
        <v>1000000000</v>
      </c>
      <c r="E13" s="6" t="n">
        <v>0</v>
      </c>
      <c r="F13" s="6" t="n">
        <f aca="false">F12+1</f>
        <v>2205.6226218</v>
      </c>
      <c r="G13" s="6" t="n">
        <f aca="false">(1*B3*0.15+F12*G12)/(1+F12)</f>
        <v>0.435908563621307</v>
      </c>
      <c r="H13" s="6" t="n">
        <f aca="false">H12+1000000</f>
        <v>454592000</v>
      </c>
      <c r="I13" s="6" t="n">
        <f aca="false">(1000000*B3*0.85+I12*H12)/(1000000+H12)</f>
        <v>11.9848467873841</v>
      </c>
      <c r="J13" s="6" t="n">
        <v>1000000</v>
      </c>
      <c r="K13" s="6" t="n">
        <v>0.5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2.8" hidden="false" customHeight="false" outlineLevel="0" collapsed="false">
      <c r="A14" s="4" t="s">
        <v>27</v>
      </c>
      <c r="B14" s="6" t="n">
        <f aca="false">B13+2</f>
        <v>456.592</v>
      </c>
      <c r="C14" s="6" t="n">
        <f aca="false">(2*B4+B13*C13)/B14</f>
        <v>70092069.1575321</v>
      </c>
      <c r="D14" s="6" t="n">
        <v>1000000000</v>
      </c>
      <c r="E14" s="6" t="n">
        <v>0</v>
      </c>
      <c r="F14" s="6" t="n">
        <v>2205.6226218</v>
      </c>
      <c r="G14" s="6" t="n">
        <v>0.435908563621307</v>
      </c>
      <c r="H14" s="6" t="n">
        <v>454592000</v>
      </c>
      <c r="I14" s="6" t="n">
        <v>11.9848467873841</v>
      </c>
      <c r="J14" s="6" t="n">
        <v>1000000</v>
      </c>
      <c r="K14" s="6" t="n">
        <v>0.5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2.8" hidden="false" customHeight="false" outlineLevel="0" collapsed="false">
      <c r="A15" s="4" t="s">
        <v>28</v>
      </c>
      <c r="B15" s="6" t="n">
        <v>456.592</v>
      </c>
      <c r="C15" s="6" t="n">
        <v>70092069.1575321</v>
      </c>
      <c r="D15" s="6" t="n">
        <f aca="false">D14+1000</f>
        <v>1000001000</v>
      </c>
      <c r="E15" s="6" t="n">
        <f aca="false">(B5*0.3*1000)/(1000+D14)</f>
        <v>1039.01422364684</v>
      </c>
      <c r="F15" s="6" t="n">
        <f aca="false">F14+2</f>
        <v>2207.6226218</v>
      </c>
      <c r="G15" s="6" t="n">
        <f aca="false">(B5*0.3*2+F14*G14)/(2+F14)</f>
        <v>941298.329819425</v>
      </c>
      <c r="H15" s="6" t="n">
        <f aca="false">H14+2*226796</f>
        <v>455045592</v>
      </c>
      <c r="I15" s="6" t="n">
        <f aca="false">(B5*2*226796*0.4+H14*I14)/(2*226796+H14)</f>
        <v>1380940.29980938</v>
      </c>
      <c r="J15" s="6" t="n">
        <v>1000000</v>
      </c>
      <c r="K15" s="6" t="n">
        <v>0.5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2.8" hidden="false" customHeight="false" outlineLevel="0" collapsed="false">
      <c r="A16" s="4" t="s">
        <v>29</v>
      </c>
      <c r="B16" s="6" t="n">
        <v>456.592</v>
      </c>
      <c r="C16" s="6" t="n">
        <v>70092069.1575321</v>
      </c>
      <c r="D16" s="6" t="n">
        <v>1000001000</v>
      </c>
      <c r="E16" s="6" t="n">
        <v>1039.01422364684</v>
      </c>
      <c r="F16" s="6" t="n">
        <v>2207.6226218</v>
      </c>
      <c r="G16" s="6" t="n">
        <v>941298.329819425</v>
      </c>
      <c r="H16" s="6" t="n">
        <v>455045592</v>
      </c>
      <c r="I16" s="6" t="n">
        <v>1380940.29980938</v>
      </c>
      <c r="J16" s="6" t="n">
        <f aca="false">J15+4000</f>
        <v>1004000</v>
      </c>
      <c r="K16" s="6" t="n">
        <f aca="false">(B6*0.5*4000+J15*K15)/(4000+J15)</f>
        <v>1157376.26133003</v>
      </c>
      <c r="L16" s="6" t="n">
        <v>0</v>
      </c>
      <c r="M16" s="6" t="n">
        <v>0</v>
      </c>
      <c r="N16" s="6" t="n">
        <v>6</v>
      </c>
      <c r="O16" s="6" t="n">
        <f aca="false">(B6*0.5*6)/(6)</f>
        <v>290501316.593836</v>
      </c>
    </row>
    <row r="18" customFormat="false" ht="12.8" hidden="false" customHeight="false" outlineLevel="0" collapsed="false">
      <c r="A18" s="4"/>
      <c r="B18" s="5" t="s">
        <v>39</v>
      </c>
      <c r="C18" s="5"/>
      <c r="D18" s="5" t="s">
        <v>40</v>
      </c>
      <c r="E18" s="5"/>
      <c r="F18" s="5" t="s">
        <v>41</v>
      </c>
      <c r="G18" s="5"/>
      <c r="H18" s="5" t="s">
        <v>42</v>
      </c>
      <c r="I18" s="5"/>
      <c r="J18" s="5" t="s">
        <v>43</v>
      </c>
      <c r="K18" s="5"/>
      <c r="L18" s="5" t="s">
        <v>44</v>
      </c>
      <c r="M18" s="5"/>
      <c r="N18" s="5" t="s">
        <v>45</v>
      </c>
      <c r="O18" s="5"/>
    </row>
    <row r="19" customFormat="false" ht="12.8" hidden="false" customHeight="false" outlineLevel="0" collapsed="false">
      <c r="A19" s="4" t="s">
        <v>38</v>
      </c>
      <c r="B19" s="7" t="n">
        <v>1907.185001</v>
      </c>
      <c r="C19" s="8" t="n">
        <v>6409.66525973</v>
      </c>
      <c r="D19" s="7" t="n">
        <v>2721553000000</v>
      </c>
      <c r="E19" s="7" t="n">
        <v>110.23118049</v>
      </c>
      <c r="F19" s="7" t="n">
        <v>-22.024154</v>
      </c>
      <c r="G19" s="7" t="n">
        <v>0</v>
      </c>
      <c r="H19" s="7" t="n">
        <v>2721580353502</v>
      </c>
      <c r="I19" s="7" t="n">
        <v>293.94686031</v>
      </c>
      <c r="J19" s="7" t="n">
        <v>2000.002</v>
      </c>
      <c r="K19" s="7" t="n">
        <v>0</v>
      </c>
      <c r="L19" s="7" t="n">
        <v>100000</v>
      </c>
      <c r="M19" s="7" t="n">
        <v>0.2</v>
      </c>
      <c r="N19" s="7" t="n">
        <v>0</v>
      </c>
      <c r="O19" s="7" t="n">
        <v>0</v>
      </c>
    </row>
    <row r="20" customFormat="false" ht="12.8" hidden="false" customHeight="false" outlineLevel="0" collapsed="false">
      <c r="A20" s="4" t="s">
        <v>25</v>
      </c>
      <c r="B20" s="7" t="n">
        <v>1907.185001</v>
      </c>
      <c r="C20" s="8" t="n">
        <v>6409.66525973</v>
      </c>
      <c r="D20" s="7" t="n">
        <v>2721553000000</v>
      </c>
      <c r="E20" s="7" t="n">
        <v>110.23118049</v>
      </c>
      <c r="F20" s="7" t="n">
        <v>-22.024154</v>
      </c>
      <c r="G20" s="7" t="n">
        <v>0</v>
      </c>
      <c r="H20" s="7" t="n">
        <f aca="false">H19-453592</f>
        <v>2721579899910</v>
      </c>
      <c r="I20" s="7" t="n">
        <f aca="false">I19</f>
        <v>293.94686031</v>
      </c>
      <c r="J20" s="7" t="n">
        <f aca="false">J19+3000</f>
        <v>5000.002</v>
      </c>
      <c r="K20" s="7" t="n">
        <f aca="false">(3000*B2*0.1+J19*K19)/(3000+J19)</f>
        <v>7999915.85573767</v>
      </c>
      <c r="L20" s="7" t="n">
        <f aca="false">L19-200+2000</f>
        <v>101800</v>
      </c>
      <c r="M20" s="7" t="n">
        <f aca="false">(B2*0.3*2000+(L19-200)*M19)/(L19-200+2000)</f>
        <v>785846.861660515</v>
      </c>
      <c r="N20" s="7" t="n">
        <f aca="false">N19+5</f>
        <v>5</v>
      </c>
      <c r="O20" s="7" t="n">
        <f aca="false">(B2*0.6*5+N19*O19)/(5)</f>
        <v>79999190.5570401</v>
      </c>
    </row>
    <row r="21" customFormat="false" ht="12.8" hidden="false" customHeight="false" outlineLevel="0" collapsed="false">
      <c r="A21" s="4" t="s">
        <v>26</v>
      </c>
      <c r="B21" s="7" t="n">
        <f aca="false">B20-1</f>
        <v>1906.185001</v>
      </c>
      <c r="C21" s="8" t="n">
        <v>6409.66525973</v>
      </c>
      <c r="D21" s="7" t="n">
        <v>2721553000000</v>
      </c>
      <c r="E21" s="7" t="n">
        <v>110.23118049</v>
      </c>
      <c r="F21" s="7" t="n">
        <v>-22.024154</v>
      </c>
      <c r="G21" s="7" t="n">
        <v>0</v>
      </c>
      <c r="H21" s="7" t="n">
        <v>2721579899910</v>
      </c>
      <c r="I21" s="7" t="n">
        <v>293.94686031</v>
      </c>
      <c r="J21" s="7" t="n">
        <v>5000.002</v>
      </c>
      <c r="K21" s="7" t="n">
        <v>7999915.85573767</v>
      </c>
      <c r="L21" s="7" t="n">
        <v>101800</v>
      </c>
      <c r="M21" s="7" t="n">
        <v>785846.861660515</v>
      </c>
      <c r="N21" s="7" t="n">
        <v>5</v>
      </c>
      <c r="O21" s="7" t="n">
        <v>79999190.5570401</v>
      </c>
    </row>
    <row r="22" customFormat="false" ht="12.8" hidden="false" customHeight="false" outlineLevel="0" collapsed="false">
      <c r="A22" s="4" t="s">
        <v>27</v>
      </c>
      <c r="B22" s="7" t="n">
        <v>1906.185001</v>
      </c>
      <c r="C22" s="7" t="n">
        <v>6409.66525973</v>
      </c>
      <c r="D22" s="7" t="n">
        <v>2721553000000</v>
      </c>
      <c r="E22" s="7" t="n">
        <v>110.23118049</v>
      </c>
      <c r="F22" s="7" t="n">
        <f aca="false">F21-2.20462262*2</f>
        <v>-26.43339924</v>
      </c>
      <c r="G22" s="7" t="n">
        <v>0</v>
      </c>
      <c r="H22" s="7" t="n">
        <v>2721579899910</v>
      </c>
      <c r="I22" s="7" t="n">
        <v>293.94686031</v>
      </c>
      <c r="J22" s="7" t="n">
        <f aca="false">J21-1000*2</f>
        <v>3000.002</v>
      </c>
      <c r="K22" s="7" t="n">
        <v>7999915.85573767</v>
      </c>
      <c r="L22" s="7" t="n">
        <v>101800</v>
      </c>
      <c r="M22" s="7" t="n">
        <v>785846.861660515</v>
      </c>
      <c r="N22" s="7" t="n">
        <v>5</v>
      </c>
      <c r="O22" s="7" t="n">
        <v>79999190.5570401</v>
      </c>
    </row>
    <row r="23" customFormat="false" ht="12.8" hidden="false" customHeight="false" outlineLevel="0" collapsed="false">
      <c r="A23" s="4" t="s">
        <v>28</v>
      </c>
      <c r="B23" s="7" t="n">
        <v>1906.185001</v>
      </c>
      <c r="C23" s="7" t="n">
        <v>6409.66525973</v>
      </c>
      <c r="D23" s="7" t="n">
        <v>2721553000000</v>
      </c>
      <c r="E23" s="7" t="n">
        <v>110.23118049</v>
      </c>
      <c r="F23" s="7" t="n">
        <v>-26.43339924</v>
      </c>
      <c r="G23" s="7" t="n">
        <v>0</v>
      </c>
      <c r="H23" s="7" t="n">
        <v>2721579899910</v>
      </c>
      <c r="I23" s="7" t="n">
        <v>293.94686031</v>
      </c>
      <c r="J23" s="7" t="n">
        <v>3000.002</v>
      </c>
      <c r="K23" s="7" t="n">
        <v>7999915.85573767</v>
      </c>
      <c r="L23" s="7" t="n">
        <f aca="false">L22-2*2000</f>
        <v>97800</v>
      </c>
      <c r="M23" s="7" t="n">
        <v>785846.861660515</v>
      </c>
      <c r="N23" s="7" t="n">
        <f aca="false">N22-2*2</f>
        <v>1</v>
      </c>
      <c r="O23" s="7" t="n">
        <v>79999190.5570401</v>
      </c>
    </row>
    <row r="24" customFormat="false" ht="12.8" hidden="false" customHeight="false" outlineLevel="0" collapsed="false">
      <c r="A24" s="4" t="s">
        <v>29</v>
      </c>
      <c r="B24" s="7" t="n">
        <v>1906.185001</v>
      </c>
      <c r="C24" s="7" t="n">
        <v>6409.66525973</v>
      </c>
      <c r="D24" s="7" t="n">
        <v>2721553000000</v>
      </c>
      <c r="E24" s="7" t="n">
        <v>110.23118049</v>
      </c>
      <c r="F24" s="7" t="n">
        <v>-26.43339924</v>
      </c>
      <c r="G24" s="7" t="n">
        <v>0</v>
      </c>
      <c r="H24" s="7" t="n">
        <f aca="false">H23-2*453592</f>
        <v>2721578992726</v>
      </c>
      <c r="I24" s="7" t="n">
        <v>293.94686031</v>
      </c>
      <c r="J24" s="7" t="n">
        <v>3000.002</v>
      </c>
      <c r="K24" s="7" t="n">
        <v>7999915.85573767</v>
      </c>
      <c r="L24" s="7" t="n">
        <f aca="false">L23-2*200</f>
        <v>97400</v>
      </c>
      <c r="M24" s="7" t="n">
        <v>785846.861660515</v>
      </c>
      <c r="N24" s="7" t="n">
        <v>1</v>
      </c>
      <c r="O24" s="7" t="n">
        <v>79999190.5570401</v>
      </c>
    </row>
  </sheetData>
  <mergeCells count="14">
    <mergeCell ref="B10:C10"/>
    <mergeCell ref="D10:E10"/>
    <mergeCell ref="F10:G10"/>
    <mergeCell ref="H10:I10"/>
    <mergeCell ref="J10:K10"/>
    <mergeCell ref="L10:M10"/>
    <mergeCell ref="N10:O10"/>
    <mergeCell ref="B18:C18"/>
    <mergeCell ref="D18:E18"/>
    <mergeCell ref="F18:G18"/>
    <mergeCell ref="H18:I18"/>
    <mergeCell ref="J18:K18"/>
    <mergeCell ref="L18:M18"/>
    <mergeCell ref="N18:O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2024-03-04T20:12:11Z</dcterms:modified>
  <cp:revision>120</cp:revision>
  <dc:subject/>
  <dc:title/>
</cp:coreProperties>
</file>